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updateLinks="never" codeName="DieseArbeitsmappe" defaultThemeVersion="124226"/>
  <workbookProtection workbookPassword="CA09" lockStructure="1"/>
  <bookViews>
    <workbookView xWindow="-120" yWindow="-120" windowWidth="29040" windowHeight="15840" tabRatio="777"/>
  </bookViews>
  <sheets>
    <sheet name="Basisdaten" sheetId="1" r:id="rId1"/>
    <sheet name="HilfstabelleSD" sheetId="8" state="hidden" r:id="rId2"/>
    <sheet name="HilfstabelleB" sheetId="23" state="hidden" r:id="rId3"/>
    <sheet name="Datenquelle" sheetId="16" state="hidden" r:id="rId4"/>
    <sheet name="ICD-Liste" sheetId="27" r:id="rId5"/>
    <sheet name="Kennzahlenbogen_(KB)" sheetId="18" r:id="rId6"/>
    <sheet name="HilfstabelleKB" sheetId="10" state="hidden" r:id="rId7"/>
    <sheet name="Berechnung1" sheetId="11" state="hidden" r:id="rId8"/>
    <sheet name="Datendefizite_KB" sheetId="3" r:id="rId9"/>
    <sheet name="Hilfstabelle Datendef_KB" sheetId="26" state="hidden" r:id="rId10"/>
    <sheet name="Matrix" sheetId="4" state="hidden" r:id="rId11"/>
    <sheet name="HilfstabelleM" sheetId="9" state="hidden" r:id="rId12"/>
    <sheet name="Berechnung2" sheetId="12" state="hidden" r:id="rId13"/>
    <sheet name="Berechnung3" sheetId="24" state="hidden" r:id="rId14"/>
    <sheet name="Datendefizite_Matrix" sheetId="5" state="hidden" r:id="rId15"/>
    <sheet name="HilfstabelleDM" sheetId="25" state="hidden" r:id="rId16"/>
  </sheets>
  <definedNames>
    <definedName name="_xlnm._FilterDatabase" localSheetId="12" hidden="1">Berechnung2!#REF!</definedName>
    <definedName name="_xlnm._FilterDatabase" localSheetId="3" hidden="1">Datenquelle!$A$103:$J$168</definedName>
    <definedName name="_xlnm._FilterDatabase" localSheetId="4" hidden="1">'ICD-Liste'!$A$7:$G$7</definedName>
    <definedName name="_xlnm.Print_Area" localSheetId="0">Basisdaten!$A$1:$M$46</definedName>
    <definedName name="_xlnm.Print_Area" localSheetId="8">OFFSET(Datendefizite_KB!$B$1,0,0,SUMPRODUCT((Datendefizite_KB!$B$14:$B$29&lt;&gt;"")+0)+13,11)</definedName>
    <definedName name="_xlnm.Print_Area" localSheetId="14">Datendefizite_Matrix!$A$1:$G$17</definedName>
    <definedName name="_xlnm.Print_Area" localSheetId="4">'ICD-Liste'!$B$1:$F$113</definedName>
    <definedName name="_xlnm.Print_Area" localSheetId="5">'Kennzahlenbogen_(KB)'!$A$1:$R$96</definedName>
    <definedName name="_xlnm.Print_Area" localSheetId="10">Matrix!$A$1:$R$35</definedName>
    <definedName name="_xlnm.Print_Titles" localSheetId="8">Datendefizite_KB!$12:$13</definedName>
    <definedName name="_xlnm.Print_Titles" localSheetId="14">Datendefizite_Matrix!$15:$16</definedName>
    <definedName name="_xlnm.Print_Titles" localSheetId="4">'ICD-Liste'!$6:$7</definedName>
    <definedName name="_xlnm.Print_Titles" localSheetId="5">'Kennzahlenbogen_(KB)'!$23:$24</definedName>
    <definedName name="Keine_Zusammenarbeit">Datenquelle!$B$93</definedName>
    <definedName name="KrebsregisterZusammenarbeit">Datenquelle!$B$92:$B$96</definedName>
    <definedName name="myCategory">Datenquelle!$A$66:$S$66</definedName>
    <definedName name="myItem">OFFSET(myItemList,0,0,COUNTA(myItemList),1)</definedName>
    <definedName name="myItemList">INDEX(Datenquelle!$A$67:$S$87,0,MATCH(Datenquelle!$F$101,Datenquelle!$A$66:$S$66,0))</definedName>
    <definedName name="Tumordokumentation">Datenquelle!$B$1:$B$47</definedName>
    <definedName name="Z_AD479C9E_06F7_4C03_8179_295428B49475_.wvu.PrintArea" localSheetId="0" hidden="1">Basisdaten!$A$1:$H$40</definedName>
    <definedName name="Z_AD479C9E_06F7_4C03_8179_295428B49475_.wvu.PrintTitles" localSheetId="8" hidden="1">Datendefizite_KB!$12:$13</definedName>
    <definedName name="Z_AD479C9E_06F7_4C03_8179_295428B49475_.wvu.PrintTitles" localSheetId="14" hidden="1">Datendefizite_Matrix!$15:$16</definedName>
    <definedName name="Z_AD479C9E_06F7_4C03_8179_295428B49475_.wvu.PrintTitles" localSheetId="5" hidden="1">'Kennzahlenbogen_(KB)'!$23:$24</definedName>
    <definedName name="Z_DAA0C1F4_4D8F_4BD8_91F9_40281B589772_.wvu.PrintArea" localSheetId="0" hidden="1">Basisdaten!$A$1:$H$40</definedName>
    <definedName name="Z_DAA0C1F4_4D8F_4BD8_91F9_40281B589772_.wvu.PrintTitles" localSheetId="8" hidden="1">Datendefizite_KB!$12:$13</definedName>
    <definedName name="Z_DAA0C1F4_4D8F_4BD8_91F9_40281B589772_.wvu.PrintTitles" localSheetId="14" hidden="1">Datendefizite_Matrix!$15:$16</definedName>
    <definedName name="Z_DAA0C1F4_4D8F_4BD8_91F9_40281B589772_.wvu.PrintTitles" localSheetId="5" hidden="1">'Kennzahlenbogen_(KB)'!$23:$24</definedName>
    <definedName name="Z_DAA0C1F4_4D8F_4BD8_91F9_40281B589772_.wvu.Rows" localSheetId="7" hidden="1">Berechnung1!$72:$93</definedName>
    <definedName name="ZentrumRegNr">Datenquelle!$A$104:$A$168</definedName>
  </definedNames>
  <calcPr calcId="145621"/>
  <customWorkbookViews>
    <customWorkbookView name="New Name - Persönliche Ansicht" guid="{AD479C9E-06F7-4C03-8179-295428B49475}" mergeInterval="0" personalView="1" maximized="1" windowWidth="1280" windowHeight="798" activeSheetId="8"/>
    <customWorkbookView name="OnkoZert - Persönliche Ansicht" guid="{DAA0C1F4-4D8F-4BD8-91F9-40281B589772}" mergeInterval="0" personalView="1" maximized="1" windowWidth="1280" windowHeight="778" activeSheetId="1"/>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3" i="18" l="1"/>
  <c r="R43" i="18" s="1"/>
  <c r="M45" i="11" s="1"/>
  <c r="C106" i="18"/>
  <c r="M106" i="18"/>
  <c r="C107" i="18"/>
  <c r="M107" i="18"/>
  <c r="Q83" i="18"/>
  <c r="Q77" i="18"/>
  <c r="I8" i="23"/>
  <c r="I9" i="23"/>
  <c r="A8" i="23"/>
  <c r="A9" i="23"/>
  <c r="Q72" i="18" l="1"/>
  <c r="Q87" i="18" l="1"/>
  <c r="R85" i="18" s="1"/>
  <c r="M87" i="11" s="1"/>
  <c r="D27" i="10"/>
  <c r="A22" i="26" l="1"/>
  <c r="J22" i="26" s="1"/>
  <c r="A14" i="23"/>
  <c r="A13" i="23"/>
  <c r="D22" i="26" l="1"/>
  <c r="M22" i="26"/>
  <c r="E22" i="26"/>
  <c r="I22" i="26"/>
  <c r="F22" i="26"/>
  <c r="L22" i="26"/>
  <c r="C22" i="26"/>
  <c r="H22" i="26"/>
  <c r="G22" i="26"/>
  <c r="K22" i="26"/>
  <c r="I10" i="23"/>
  <c r="I11" i="23"/>
  <c r="M108" i="18" l="1"/>
  <c r="M109" i="18"/>
  <c r="C108" i="18"/>
  <c r="C109" i="18"/>
  <c r="C110" i="18" l="1"/>
  <c r="G33" i="10"/>
  <c r="F33" i="10"/>
  <c r="C33" i="10"/>
  <c r="B33" i="10"/>
  <c r="G32" i="10"/>
  <c r="F32" i="10"/>
  <c r="C32" i="10"/>
  <c r="B32" i="10"/>
  <c r="G31" i="10"/>
  <c r="F31" i="10"/>
  <c r="C31" i="10"/>
  <c r="B31" i="10"/>
  <c r="G30" i="10"/>
  <c r="F30" i="10"/>
  <c r="C30" i="10"/>
  <c r="B30" i="10"/>
  <c r="G29" i="10"/>
  <c r="F29" i="10"/>
  <c r="C29" i="10"/>
  <c r="B29" i="10"/>
  <c r="G28" i="10"/>
  <c r="F28" i="10"/>
  <c r="C28" i="10"/>
  <c r="B28" i="10"/>
  <c r="A10" i="23" l="1"/>
  <c r="A11" i="23"/>
  <c r="I13" i="23"/>
  <c r="I14" i="23"/>
  <c r="O90" i="11" l="1"/>
  <c r="H33" i="10" s="1"/>
  <c r="O87" i="11"/>
  <c r="H32" i="10" s="1"/>
  <c r="O84" i="11"/>
  <c r="H31" i="10" s="1"/>
  <c r="O81" i="11"/>
  <c r="H30" i="10" s="1"/>
  <c r="O78" i="11"/>
  <c r="H29" i="10" s="1"/>
  <c r="O75" i="11"/>
  <c r="H28" i="10" s="1"/>
  <c r="B2" i="3" l="1"/>
  <c r="B2" i="5"/>
  <c r="B4" i="24"/>
  <c r="B3" i="24"/>
  <c r="B2" i="24"/>
  <c r="G18" i="10" l="1"/>
  <c r="G17" i="10"/>
  <c r="F18" i="10"/>
  <c r="F17" i="10"/>
  <c r="B2" i="27" l="1"/>
  <c r="Q90" i="18" l="1"/>
  <c r="R88" i="18" s="1"/>
  <c r="M90" i="11" s="1"/>
  <c r="Q84" i="18"/>
  <c r="R82" i="18" s="1"/>
  <c r="M84" i="11" s="1"/>
  <c r="Q81" i="18"/>
  <c r="R79" i="18" s="1"/>
  <c r="M81" i="11" s="1"/>
  <c r="Q78" i="18"/>
  <c r="R76" i="18" s="1"/>
  <c r="M78" i="11" s="1"/>
  <c r="A21" i="26" l="1"/>
  <c r="A19" i="26"/>
  <c r="N81" i="11"/>
  <c r="E30" i="10" s="1"/>
  <c r="A20" i="26"/>
  <c r="N90" i="11"/>
  <c r="E33" i="10" s="1"/>
  <c r="A23" i="26"/>
  <c r="J23" i="26" s="1"/>
  <c r="D33" i="10"/>
  <c r="D32" i="10"/>
  <c r="N84" i="11"/>
  <c r="E31" i="10" s="1"/>
  <c r="D31" i="10"/>
  <c r="D30" i="10"/>
  <c r="D29" i="10"/>
  <c r="L84" i="11"/>
  <c r="L87" i="11"/>
  <c r="L90" i="11"/>
  <c r="L78" i="11"/>
  <c r="L81" i="11"/>
  <c r="Q75" i="18"/>
  <c r="R73" i="18" s="1"/>
  <c r="M75" i="11" s="1"/>
  <c r="D19" i="26" l="1"/>
  <c r="I19" i="26"/>
  <c r="C19" i="26"/>
  <c r="L19" i="26"/>
  <c r="M19" i="26"/>
  <c r="E19" i="26"/>
  <c r="G19" i="26"/>
  <c r="F19" i="26"/>
  <c r="H19" i="26"/>
  <c r="J19" i="26"/>
  <c r="K19" i="26"/>
  <c r="E20" i="26"/>
  <c r="F20" i="26"/>
  <c r="L20" i="26"/>
  <c r="J20" i="26"/>
  <c r="K20" i="26"/>
  <c r="D20" i="26"/>
  <c r="C20" i="26"/>
  <c r="H20" i="26"/>
  <c r="G20" i="26"/>
  <c r="I20" i="26"/>
  <c r="M20" i="26"/>
  <c r="H21" i="26"/>
  <c r="G21" i="26"/>
  <c r="E21" i="26"/>
  <c r="C21" i="26"/>
  <c r="L21" i="26"/>
  <c r="K21" i="26"/>
  <c r="J21" i="26"/>
  <c r="M21" i="26"/>
  <c r="D21" i="26"/>
  <c r="F21" i="26"/>
  <c r="I21" i="26"/>
  <c r="E23" i="26"/>
  <c r="M23" i="26"/>
  <c r="G23" i="26"/>
  <c r="D23" i="26"/>
  <c r="H23" i="26"/>
  <c r="C23" i="26"/>
  <c r="K23" i="26"/>
  <c r="I23" i="26"/>
  <c r="F23" i="26"/>
  <c r="L23" i="26"/>
  <c r="N75" i="11"/>
  <c r="E28" i="10" s="1"/>
  <c r="A18" i="26"/>
  <c r="D28" i="10"/>
  <c r="L75" i="11"/>
  <c r="Q40" i="18"/>
  <c r="D18" i="26" l="1"/>
  <c r="I18" i="26"/>
  <c r="J18" i="26"/>
  <c r="H18" i="26"/>
  <c r="K18" i="26"/>
  <c r="C18" i="26"/>
  <c r="M18" i="26"/>
  <c r="G18" i="26"/>
  <c r="F18" i="26"/>
  <c r="L18" i="26"/>
  <c r="E18" i="26"/>
  <c r="A8" i="26"/>
  <c r="G8" i="26" s="1"/>
  <c r="B18" i="10"/>
  <c r="R40" i="18"/>
  <c r="A7" i="26" s="1"/>
  <c r="B17" i="10"/>
  <c r="L42" i="11"/>
  <c r="O42" i="11"/>
  <c r="H17" i="10" s="1"/>
  <c r="O45" i="11"/>
  <c r="H18" i="10" s="1"/>
  <c r="L45" i="11"/>
  <c r="L8" i="26" l="1"/>
  <c r="M8" i="26"/>
  <c r="K8" i="26"/>
  <c r="H8" i="26"/>
  <c r="J8" i="26"/>
  <c r="C8" i="26"/>
  <c r="M42" i="11"/>
  <c r="N42" i="11" s="1"/>
  <c r="E17" i="10" s="1"/>
  <c r="E8" i="26"/>
  <c r="I8" i="26"/>
  <c r="F8" i="26"/>
  <c r="D8" i="26"/>
  <c r="K7" i="26"/>
  <c r="G7" i="26"/>
  <c r="C7" i="26"/>
  <c r="J7" i="26"/>
  <c r="F7" i="26"/>
  <c r="M7" i="26"/>
  <c r="I7" i="26"/>
  <c r="E7" i="26"/>
  <c r="H7" i="26"/>
  <c r="D7" i="26"/>
  <c r="L7" i="26"/>
  <c r="N45" i="11"/>
  <c r="E18" i="10" s="1"/>
  <c r="H19" i="4"/>
  <c r="H20" i="4"/>
  <c r="G21" i="4"/>
  <c r="F21" i="4"/>
  <c r="E21" i="4"/>
  <c r="D21" i="4"/>
  <c r="D25" i="4"/>
  <c r="E25" i="4"/>
  <c r="F25" i="4"/>
  <c r="G25" i="4"/>
  <c r="H24" i="4"/>
  <c r="H23" i="4"/>
  <c r="M19" i="4"/>
  <c r="R19" i="4"/>
  <c r="O25" i="4"/>
  <c r="P25" i="4"/>
  <c r="Q25" i="4"/>
  <c r="N25" i="4"/>
  <c r="J25" i="4"/>
  <c r="K25" i="4"/>
  <c r="L25" i="4"/>
  <c r="I25" i="4"/>
  <c r="O21" i="4"/>
  <c r="P21" i="4"/>
  <c r="Q21" i="4"/>
  <c r="N21" i="4"/>
  <c r="J21" i="4"/>
  <c r="K21" i="4"/>
  <c r="L21" i="4"/>
  <c r="I21" i="4"/>
  <c r="H25" i="4" l="1"/>
  <c r="H21" i="4"/>
  <c r="B2" i="18"/>
  <c r="B2" i="4"/>
  <c r="Q35" i="18" l="1"/>
  <c r="Q56" i="18" l="1"/>
  <c r="L30" i="1" l="1"/>
  <c r="M105" i="18"/>
  <c r="M104" i="18"/>
  <c r="L33" i="1"/>
  <c r="M103" i="18" s="1"/>
  <c r="L32" i="1"/>
  <c r="M102" i="18" s="1"/>
  <c r="F101" i="18"/>
  <c r="G101" i="18"/>
  <c r="H101" i="18"/>
  <c r="I101" i="18"/>
  <c r="J101" i="18"/>
  <c r="K101" i="18"/>
  <c r="L101" i="18"/>
  <c r="F102" i="18"/>
  <c r="G102" i="18"/>
  <c r="H102" i="18"/>
  <c r="I102" i="18"/>
  <c r="J102" i="18"/>
  <c r="K102" i="18"/>
  <c r="L102" i="18"/>
  <c r="F103" i="18"/>
  <c r="G103" i="18"/>
  <c r="H103" i="18"/>
  <c r="I103" i="18"/>
  <c r="J103" i="18"/>
  <c r="K103" i="18"/>
  <c r="L103" i="18"/>
  <c r="G100" i="18"/>
  <c r="H100" i="18"/>
  <c r="I100" i="18"/>
  <c r="J100" i="18"/>
  <c r="K100" i="18"/>
  <c r="L100" i="18"/>
  <c r="C101" i="18"/>
  <c r="C102" i="18"/>
  <c r="C103" i="18"/>
  <c r="C104" i="18"/>
  <c r="C105" i="18"/>
  <c r="Q47" i="18" l="1"/>
  <c r="M100" i="18"/>
  <c r="B3" i="23"/>
  <c r="C3" i="23"/>
  <c r="D3" i="23"/>
  <c r="E3" i="23"/>
  <c r="F3" i="23"/>
  <c r="G3" i="23"/>
  <c r="H3" i="23"/>
  <c r="B4" i="23"/>
  <c r="C4" i="23"/>
  <c r="D4" i="23"/>
  <c r="E4" i="23"/>
  <c r="F4" i="23"/>
  <c r="G4" i="23"/>
  <c r="H4" i="23"/>
  <c r="I4" i="23"/>
  <c r="B5" i="23"/>
  <c r="C5" i="23"/>
  <c r="D5" i="23"/>
  <c r="E5" i="23"/>
  <c r="F5" i="23"/>
  <c r="G5" i="23"/>
  <c r="H5" i="23"/>
  <c r="I5" i="23"/>
  <c r="I7" i="23"/>
  <c r="A4" i="23"/>
  <c r="A5" i="23"/>
  <c r="A6" i="23"/>
  <c r="A7" i="23"/>
  <c r="A12" i="23"/>
  <c r="L31" i="1" l="1"/>
  <c r="L40" i="1" s="1"/>
  <c r="U62" i="18" l="1"/>
  <c r="Q53" i="18"/>
  <c r="Q50" i="18"/>
  <c r="M101" i="18"/>
  <c r="N100" i="18" s="1"/>
  <c r="I3" i="23"/>
  <c r="R70" i="18" l="1"/>
  <c r="M72" i="11" s="1"/>
  <c r="N87" i="11"/>
  <c r="E32" i="10" s="1"/>
  <c r="Q25" i="18"/>
  <c r="M110" i="18"/>
  <c r="R20" i="4"/>
  <c r="H2" i="23" l="1"/>
  <c r="H1" i="23"/>
  <c r="G2" i="23"/>
  <c r="AB6" i="9"/>
  <c r="AA6" i="9"/>
  <c r="AB5" i="9"/>
  <c r="AA5" i="9"/>
  <c r="AB4" i="9"/>
  <c r="AA4" i="9"/>
  <c r="Y6" i="9"/>
  <c r="X6" i="9"/>
  <c r="Y5" i="9"/>
  <c r="X5" i="9"/>
  <c r="Y4" i="9"/>
  <c r="X4" i="9"/>
  <c r="V6" i="9"/>
  <c r="U6" i="9"/>
  <c r="V5" i="9"/>
  <c r="U5" i="9"/>
  <c r="V4" i="9"/>
  <c r="U4" i="9"/>
  <c r="S6" i="9"/>
  <c r="S5" i="9"/>
  <c r="S4" i="9"/>
  <c r="R6" i="9"/>
  <c r="R5" i="9"/>
  <c r="R4" i="9"/>
  <c r="M6" i="9"/>
  <c r="L6" i="9"/>
  <c r="M5" i="9"/>
  <c r="L5" i="9"/>
  <c r="M4" i="9"/>
  <c r="L4" i="9"/>
  <c r="J6" i="9"/>
  <c r="I6" i="9"/>
  <c r="J5" i="9"/>
  <c r="I5" i="9"/>
  <c r="J4" i="9"/>
  <c r="I4" i="9"/>
  <c r="G6" i="9"/>
  <c r="F6" i="9"/>
  <c r="G5" i="9"/>
  <c r="F5" i="9"/>
  <c r="G4" i="9"/>
  <c r="F4" i="9"/>
  <c r="D6" i="9"/>
  <c r="D5" i="9"/>
  <c r="D4" i="9"/>
  <c r="C6" i="9"/>
  <c r="C5" i="9"/>
  <c r="C4" i="9"/>
  <c r="B6" i="9"/>
  <c r="B5" i="9"/>
  <c r="B4" i="9"/>
  <c r="AE4" i="9"/>
  <c r="Q57" i="18"/>
  <c r="R55" i="18" s="1"/>
  <c r="Q59" i="18"/>
  <c r="Q60" i="18" s="1"/>
  <c r="I6" i="23"/>
  <c r="M98" i="18"/>
  <c r="L99" i="18"/>
  <c r="K99" i="18"/>
  <c r="J99" i="18"/>
  <c r="O5" i="9"/>
  <c r="F2" i="23"/>
  <c r="G1" i="23"/>
  <c r="F1" i="23"/>
  <c r="B2" i="8"/>
  <c r="B1" i="8"/>
  <c r="Q36" i="18"/>
  <c r="R24" i="4"/>
  <c r="AE6" i="9" s="1"/>
  <c r="R23" i="4"/>
  <c r="AD6" i="9" s="1"/>
  <c r="M24" i="4"/>
  <c r="AE5" i="9" s="1"/>
  <c r="M23" i="4"/>
  <c r="AD5" i="9" s="1"/>
  <c r="P6" i="9"/>
  <c r="M20" i="4"/>
  <c r="P4" i="9"/>
  <c r="H4" i="9"/>
  <c r="E6" i="12"/>
  <c r="L14" i="4" s="1"/>
  <c r="A3" i="23"/>
  <c r="D6" i="12"/>
  <c r="E13" i="5" s="1"/>
  <c r="C6" i="12"/>
  <c r="F14" i="4" s="1"/>
  <c r="C2" i="23"/>
  <c r="D2" i="23"/>
  <c r="E2" i="23"/>
  <c r="B2" i="23"/>
  <c r="A1" i="23"/>
  <c r="E6" i="9"/>
  <c r="F100" i="18"/>
  <c r="F98" i="18"/>
  <c r="B1" i="23"/>
  <c r="I1" i="23"/>
  <c r="C1" i="23"/>
  <c r="D1" i="23"/>
  <c r="E1" i="23"/>
  <c r="A2" i="23"/>
  <c r="C7" i="8"/>
  <c r="C18" i="11"/>
  <c r="C20" i="11"/>
  <c r="C21" i="11"/>
  <c r="C22" i="11"/>
  <c r="C17" i="11"/>
  <c r="M64" i="11"/>
  <c r="M65" i="11"/>
  <c r="M67" i="11"/>
  <c r="M68" i="11"/>
  <c r="M70" i="11"/>
  <c r="M71" i="11"/>
  <c r="M55" i="11"/>
  <c r="M56" i="11"/>
  <c r="M58" i="11"/>
  <c r="M59" i="11"/>
  <c r="G98" i="18"/>
  <c r="H98" i="18"/>
  <c r="I98" i="18"/>
  <c r="J98" i="18"/>
  <c r="C100" i="18"/>
  <c r="G12" i="10"/>
  <c r="G13" i="10"/>
  <c r="G14" i="10"/>
  <c r="G15" i="10"/>
  <c r="G16" i="10"/>
  <c r="G19" i="10"/>
  <c r="G20" i="10"/>
  <c r="G21" i="10"/>
  <c r="G22" i="10"/>
  <c r="G23" i="10"/>
  <c r="G24" i="10"/>
  <c r="G25" i="10"/>
  <c r="G26" i="10"/>
  <c r="G27" i="10"/>
  <c r="F27" i="10"/>
  <c r="F26" i="10"/>
  <c r="F25" i="10"/>
  <c r="F24" i="10"/>
  <c r="F23" i="10"/>
  <c r="F22" i="10"/>
  <c r="F21" i="10"/>
  <c r="F20" i="10"/>
  <c r="F19" i="10"/>
  <c r="F16" i="10"/>
  <c r="F15" i="10"/>
  <c r="F14" i="10"/>
  <c r="F13" i="10"/>
  <c r="F12" i="10"/>
  <c r="C27" i="10"/>
  <c r="B27" i="10"/>
  <c r="C26" i="10"/>
  <c r="B26" i="10"/>
  <c r="C25" i="10"/>
  <c r="B25" i="10"/>
  <c r="C24" i="10"/>
  <c r="B24" i="10"/>
  <c r="B23" i="10"/>
  <c r="B22" i="10"/>
  <c r="B21" i="10"/>
  <c r="B20" i="10"/>
  <c r="B19" i="10"/>
  <c r="B16" i="10"/>
  <c r="B15" i="10"/>
  <c r="B14" i="10"/>
  <c r="B13" i="10"/>
  <c r="B3" i="10"/>
  <c r="B2" i="10"/>
  <c r="D7" i="8"/>
  <c r="B7" i="8"/>
  <c r="O33" i="11"/>
  <c r="H14" i="10" s="1"/>
  <c r="O36" i="11"/>
  <c r="H15" i="10" s="1"/>
  <c r="O39" i="11"/>
  <c r="H16" i="10" s="1"/>
  <c r="O48" i="11"/>
  <c r="H19" i="10" s="1"/>
  <c r="O51" i="11"/>
  <c r="H20" i="10" s="1"/>
  <c r="O54" i="11"/>
  <c r="H21" i="10" s="1"/>
  <c r="O57" i="11"/>
  <c r="H22" i="10" s="1"/>
  <c r="O60" i="11"/>
  <c r="H23" i="10" s="1"/>
  <c r="O63" i="11"/>
  <c r="H24" i="10" s="1"/>
  <c r="O66" i="11"/>
  <c r="H25" i="10" s="1"/>
  <c r="O69" i="11"/>
  <c r="H26" i="10" s="1"/>
  <c r="O72" i="11"/>
  <c r="H27" i="10" s="1"/>
  <c r="O30" i="11"/>
  <c r="H13" i="10" s="1"/>
  <c r="O27" i="11"/>
  <c r="H12" i="10" s="1"/>
  <c r="G8" i="5"/>
  <c r="L8" i="4"/>
  <c r="K8" i="3"/>
  <c r="K8" i="18"/>
  <c r="T5" i="9"/>
  <c r="E4" i="9"/>
  <c r="W4" i="9"/>
  <c r="Z4" i="9"/>
  <c r="AC4" i="9"/>
  <c r="W5" i="9"/>
  <c r="Z5" i="9"/>
  <c r="AC5" i="9"/>
  <c r="T6" i="9"/>
  <c r="W6" i="9"/>
  <c r="Z6" i="9"/>
  <c r="AC6" i="9"/>
  <c r="T4" i="9"/>
  <c r="K4" i="9"/>
  <c r="N4" i="9"/>
  <c r="E5" i="9"/>
  <c r="H5" i="9"/>
  <c r="K5" i="9"/>
  <c r="N5" i="9"/>
  <c r="H6" i="9"/>
  <c r="K6" i="9"/>
  <c r="N6" i="9"/>
  <c r="Q69" i="18"/>
  <c r="R67" i="18" s="1"/>
  <c r="M69" i="11" s="1"/>
  <c r="N69" i="11" s="1"/>
  <c r="E26" i="10" s="1"/>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I49" i="4"/>
  <c r="I50" i="4"/>
  <c r="I51" i="4"/>
  <c r="I54" i="4"/>
  <c r="I55" i="4"/>
  <c r="I56" i="4"/>
  <c r="I57" i="4"/>
  <c r="I58" i="4"/>
  <c r="I59" i="4"/>
  <c r="I68" i="4"/>
  <c r="I69"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F49" i="4"/>
  <c r="F50" i="4"/>
  <c r="F51" i="4"/>
  <c r="F52" i="4"/>
  <c r="F53" i="4"/>
  <c r="F54" i="4"/>
  <c r="F55" i="4"/>
  <c r="F56" i="4"/>
  <c r="F57" i="4"/>
  <c r="F58" i="4"/>
  <c r="F59" i="4"/>
  <c r="F68" i="4"/>
  <c r="F69"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F48" i="4"/>
  <c r="H48" i="4"/>
  <c r="I48" i="4"/>
  <c r="J48" i="4"/>
  <c r="L48" i="4"/>
  <c r="M48" i="4"/>
  <c r="N48" i="4"/>
  <c r="O48" i="4"/>
  <c r="P48" i="4"/>
  <c r="D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48" i="4"/>
  <c r="B48"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49" i="4"/>
  <c r="I46" i="12"/>
  <c r="I60" i="4" s="1"/>
  <c r="F63" i="12"/>
  <c r="F77" i="4" s="1"/>
  <c r="F62" i="12"/>
  <c r="F76" i="4" s="1"/>
  <c r="F61" i="12"/>
  <c r="F75" i="4" s="1"/>
  <c r="F60" i="12"/>
  <c r="F74" i="4" s="1"/>
  <c r="F59" i="12"/>
  <c r="F73" i="4" s="1"/>
  <c r="F58" i="12"/>
  <c r="F72" i="4" s="1"/>
  <c r="F57" i="12"/>
  <c r="F71" i="4" s="1"/>
  <c r="F56" i="12"/>
  <c r="F70" i="4" s="1"/>
  <c r="F53" i="12"/>
  <c r="F67" i="4" s="1"/>
  <c r="F52" i="12"/>
  <c r="F66" i="4" s="1"/>
  <c r="F51" i="12"/>
  <c r="F65" i="4" s="1"/>
  <c r="F50" i="12"/>
  <c r="F64" i="4" s="1"/>
  <c r="F49" i="12"/>
  <c r="F63" i="4" s="1"/>
  <c r="F48" i="12"/>
  <c r="F62" i="4" s="1"/>
  <c r="F47" i="12"/>
  <c r="F61" i="4" s="1"/>
  <c r="F46" i="12"/>
  <c r="F60" i="4" s="1"/>
  <c r="I38" i="12"/>
  <c r="I52" i="4" s="1"/>
  <c r="I39" i="12"/>
  <c r="I53" i="4" s="1"/>
  <c r="I47" i="12"/>
  <c r="I61" i="4" s="1"/>
  <c r="I48" i="12"/>
  <c r="I62" i="4" s="1"/>
  <c r="I49" i="12"/>
  <c r="I63" i="4" s="1"/>
  <c r="I50" i="12"/>
  <c r="I64" i="4" s="1"/>
  <c r="I51" i="12"/>
  <c r="I65" i="4" s="1"/>
  <c r="I52" i="12"/>
  <c r="I66" i="4" s="1"/>
  <c r="I53" i="12"/>
  <c r="I67" i="4" s="1"/>
  <c r="I56" i="12"/>
  <c r="I70" i="4" s="1"/>
  <c r="I57" i="12"/>
  <c r="I71" i="4" s="1"/>
  <c r="I58" i="12"/>
  <c r="I72" i="4" s="1"/>
  <c r="I59" i="12"/>
  <c r="I73" i="4" s="1"/>
  <c r="I60" i="12"/>
  <c r="I74" i="4" s="1"/>
  <c r="I61" i="12"/>
  <c r="I75" i="4" s="1"/>
  <c r="I62" i="12"/>
  <c r="I76" i="4" s="1"/>
  <c r="I63" i="12"/>
  <c r="I77" i="4" s="1"/>
  <c r="Q66" i="18"/>
  <c r="Q63" i="18"/>
  <c r="R61" i="18" s="1"/>
  <c r="M63" i="11" s="1"/>
  <c r="N63" i="11" s="1"/>
  <c r="C8" i="4"/>
  <c r="C8" i="5"/>
  <c r="F8" i="18"/>
  <c r="A101" i="16"/>
  <c r="J101" i="16" s="1"/>
  <c r="D8" i="3"/>
  <c r="C14" i="10"/>
  <c r="Q33" i="18"/>
  <c r="R64" i="18" l="1"/>
  <c r="D25" i="10"/>
  <c r="R58" i="18"/>
  <c r="M60" i="11" s="1"/>
  <c r="N60" i="11" s="1"/>
  <c r="E23" i="10" s="1"/>
  <c r="D23" i="10"/>
  <c r="L63" i="11"/>
  <c r="D24" i="10"/>
  <c r="O4" i="9"/>
  <c r="Q4" i="9"/>
  <c r="F13" i="5"/>
  <c r="I14" i="4"/>
  <c r="D13" i="5"/>
  <c r="M21" i="4"/>
  <c r="Q5" i="9" s="1"/>
  <c r="D26" i="10"/>
  <c r="L69" i="11"/>
  <c r="AF4" i="9"/>
  <c r="R25" i="4"/>
  <c r="AF6" i="9" s="1"/>
  <c r="M25" i="4"/>
  <c r="AF5" i="9" s="1"/>
  <c r="R21" i="4"/>
  <c r="Q6" i="9" s="1"/>
  <c r="P5" i="9"/>
  <c r="O6" i="9"/>
  <c r="L72" i="11"/>
  <c r="R31" i="18"/>
  <c r="A4" i="26" s="1"/>
  <c r="R34" i="18"/>
  <c r="D21" i="11"/>
  <c r="F101" i="16"/>
  <c r="B22" i="1" s="1"/>
  <c r="A7" i="8" s="1"/>
  <c r="H101" i="16"/>
  <c r="E101" i="16"/>
  <c r="I101" i="16"/>
  <c r="G101" i="16"/>
  <c r="J14" i="1" s="1"/>
  <c r="B3" i="8" s="1"/>
  <c r="C101" i="16"/>
  <c r="C10" i="1" s="1"/>
  <c r="D101" i="16"/>
  <c r="B101" i="16"/>
  <c r="C8" i="1" s="1"/>
  <c r="D6" i="3" s="1"/>
  <c r="L36" i="11"/>
  <c r="D15" i="10"/>
  <c r="D18" i="11"/>
  <c r="L60" i="11"/>
  <c r="C23" i="10"/>
  <c r="I2" i="23"/>
  <c r="D17" i="11"/>
  <c r="C22" i="10"/>
  <c r="D14" i="10"/>
  <c r="L33" i="11"/>
  <c r="A16" i="26"/>
  <c r="D20" i="11"/>
  <c r="Q48" i="18"/>
  <c r="D22" i="10"/>
  <c r="AD4" i="9"/>
  <c r="L57" i="11"/>
  <c r="Q54" i="18"/>
  <c r="C15" i="10"/>
  <c r="L66" i="11"/>
  <c r="N72" i="11" l="1"/>
  <c r="E27" i="10" s="1"/>
  <c r="M66" i="11"/>
  <c r="N66" i="11" s="1"/>
  <c r="E25" i="10" s="1"/>
  <c r="A13" i="26"/>
  <c r="I13" i="26" s="1"/>
  <c r="A14" i="26"/>
  <c r="E24" i="10"/>
  <c r="D22" i="11"/>
  <c r="I12" i="23"/>
  <c r="I4" i="26"/>
  <c r="H4" i="26"/>
  <c r="H16" i="26"/>
  <c r="I16" i="26"/>
  <c r="M33" i="11"/>
  <c r="N33" i="11" s="1"/>
  <c r="E14" i="10" s="1"/>
  <c r="M4" i="26"/>
  <c r="L4" i="26"/>
  <c r="F4" i="26"/>
  <c r="J4" i="26"/>
  <c r="D4" i="26"/>
  <c r="C4" i="26"/>
  <c r="E4" i="26"/>
  <c r="G4" i="26"/>
  <c r="K4" i="26"/>
  <c r="L54" i="11"/>
  <c r="R52" i="18"/>
  <c r="A11" i="26" s="1"/>
  <c r="R46" i="18"/>
  <c r="A29" i="12"/>
  <c r="B29" i="12" s="1"/>
  <c r="C6" i="5"/>
  <c r="F6" i="18"/>
  <c r="C6" i="4"/>
  <c r="M36" i="11"/>
  <c r="N36" i="11" s="1"/>
  <c r="E15" i="10" s="1"/>
  <c r="L48" i="11"/>
  <c r="D19" i="10"/>
  <c r="D21" i="10"/>
  <c r="C20" i="10"/>
  <c r="Q51" i="18"/>
  <c r="R49" i="18" s="1"/>
  <c r="A17" i="26"/>
  <c r="J17" i="26" s="1"/>
  <c r="A5" i="26"/>
  <c r="Q29" i="18"/>
  <c r="Q38" i="18"/>
  <c r="R25" i="18"/>
  <c r="A15" i="26"/>
  <c r="J15" i="26" s="1"/>
  <c r="C19" i="10"/>
  <c r="C21" i="10"/>
  <c r="M57" i="11"/>
  <c r="N57" i="11" s="1"/>
  <c r="E22" i="10" s="1"/>
  <c r="A12" i="26"/>
  <c r="K16" i="26"/>
  <c r="E16" i="26"/>
  <c r="C16" i="26"/>
  <c r="L16" i="26"/>
  <c r="F16" i="26"/>
  <c r="D16" i="26"/>
  <c r="J16" i="26"/>
  <c r="M16" i="26"/>
  <c r="G16" i="26"/>
  <c r="F14" i="26" l="1"/>
  <c r="J14" i="26"/>
  <c r="G13" i="26"/>
  <c r="J13" i="26"/>
  <c r="H13" i="26"/>
  <c r="F13" i="26"/>
  <c r="C13" i="26"/>
  <c r="L13" i="26"/>
  <c r="E13" i="26"/>
  <c r="M13" i="26"/>
  <c r="K13" i="26"/>
  <c r="D13" i="26"/>
  <c r="M27" i="11"/>
  <c r="N27" i="11" s="1"/>
  <c r="E12" i="10" s="1"/>
  <c r="G14" i="26"/>
  <c r="H14" i="26"/>
  <c r="M14" i="26"/>
  <c r="E14" i="26"/>
  <c r="I14" i="26"/>
  <c r="C14" i="26"/>
  <c r="D14" i="26"/>
  <c r="K14" i="26"/>
  <c r="L14" i="26"/>
  <c r="M48" i="11"/>
  <c r="N48" i="11" s="1"/>
  <c r="E19" i="10" s="1"/>
  <c r="G5" i="26"/>
  <c r="I5" i="26"/>
  <c r="H5" i="26"/>
  <c r="H15" i="26"/>
  <c r="I15" i="26"/>
  <c r="D16" i="4"/>
  <c r="A4" i="9" s="1"/>
  <c r="I16" i="4"/>
  <c r="A5" i="9" s="1"/>
  <c r="M17" i="26"/>
  <c r="H17" i="26"/>
  <c r="I17" i="26"/>
  <c r="I11" i="26"/>
  <c r="H11" i="26"/>
  <c r="I12" i="26"/>
  <c r="H12" i="26"/>
  <c r="A9" i="26"/>
  <c r="Q30" i="18"/>
  <c r="D13" i="10" s="1"/>
  <c r="E17" i="26"/>
  <c r="G17" i="26"/>
  <c r="K17" i="26"/>
  <c r="A4" i="24"/>
  <c r="H4" i="24" s="1" a="1"/>
  <c r="H4" i="24" s="1"/>
  <c r="N16" i="4"/>
  <c r="A6" i="9" s="1"/>
  <c r="A2" i="24"/>
  <c r="H2" i="24" s="1" a="1"/>
  <c r="H2" i="24" s="1"/>
  <c r="A3" i="24"/>
  <c r="H3" i="24" s="1" a="1"/>
  <c r="H3" i="24" s="1"/>
  <c r="M54" i="11"/>
  <c r="N54" i="11" s="1"/>
  <c r="E21" i="10" s="1"/>
  <c r="C17" i="26"/>
  <c r="F17" i="26"/>
  <c r="Q39" i="18"/>
  <c r="R37" i="18" s="1"/>
  <c r="L51" i="11"/>
  <c r="D20" i="10"/>
  <c r="C5" i="26"/>
  <c r="F5" i="26"/>
  <c r="L17" i="26"/>
  <c r="D17" i="26"/>
  <c r="E5" i="26"/>
  <c r="J5" i="26"/>
  <c r="K5" i="26"/>
  <c r="M5" i="26"/>
  <c r="L5" i="26"/>
  <c r="D5" i="26"/>
  <c r="C13" i="10"/>
  <c r="C16" i="10"/>
  <c r="B12" i="10"/>
  <c r="L27" i="11"/>
  <c r="F11" i="26"/>
  <c r="M11" i="26"/>
  <c r="G11" i="26"/>
  <c r="J11" i="26"/>
  <c r="L11" i="26"/>
  <c r="C11" i="26"/>
  <c r="K11" i="26"/>
  <c r="E11" i="26"/>
  <c r="D11" i="26"/>
  <c r="A2" i="26"/>
  <c r="H2" i="26" s="1"/>
  <c r="E15" i="26"/>
  <c r="L15" i="26"/>
  <c r="D15" i="26"/>
  <c r="K15" i="26"/>
  <c r="G15" i="26"/>
  <c r="F15" i="26"/>
  <c r="C15" i="26"/>
  <c r="M15" i="26"/>
  <c r="J12" i="26"/>
  <c r="F12" i="26"/>
  <c r="K12" i="26"/>
  <c r="E12" i="26"/>
  <c r="L12" i="26"/>
  <c r="C12" i="26"/>
  <c r="G12" i="26"/>
  <c r="M12" i="26"/>
  <c r="D12" i="26"/>
  <c r="J3" i="24" l="1"/>
  <c r="E3" i="24"/>
  <c r="J4" i="24"/>
  <c r="E4" i="24"/>
  <c r="J2" i="24"/>
  <c r="E2" i="24"/>
  <c r="F2" i="24"/>
  <c r="M9" i="26"/>
  <c r="H9" i="26"/>
  <c r="I9" i="26"/>
  <c r="R28" i="18"/>
  <c r="F9" i="26"/>
  <c r="K9" i="26"/>
  <c r="E9" i="26"/>
  <c r="C9" i="26"/>
  <c r="L30" i="11"/>
  <c r="J9" i="26"/>
  <c r="G9" i="26"/>
  <c r="L9" i="26"/>
  <c r="D9" i="26"/>
  <c r="L39" i="11"/>
  <c r="D16" i="10"/>
  <c r="M51" i="11"/>
  <c r="N51" i="11" s="1"/>
  <c r="E20" i="10" s="1"/>
  <c r="A10" i="26"/>
  <c r="E2" i="26"/>
  <c r="C2" i="26"/>
  <c r="I2" i="26"/>
  <c r="L2" i="26"/>
  <c r="J2" i="26"/>
  <c r="M2" i="26"/>
  <c r="F2" i="26"/>
  <c r="G2" i="26"/>
  <c r="D2" i="26"/>
  <c r="K2" i="26"/>
  <c r="O2" i="24" a="1"/>
  <c r="H5" i="11" l="1"/>
  <c r="H8" i="11" s="1"/>
  <c r="C5" i="11"/>
  <c r="D5" i="11"/>
  <c r="F5" i="11"/>
  <c r="E5" i="11"/>
  <c r="G5" i="11"/>
  <c r="F4" i="24"/>
  <c r="G4" i="24"/>
  <c r="D15" i="12"/>
  <c r="F3" i="24"/>
  <c r="G3" i="24"/>
  <c r="E15" i="12"/>
  <c r="G2" i="24"/>
  <c r="B15" i="12"/>
  <c r="C15" i="12" s="1"/>
  <c r="G15" i="12" s="1" a="1"/>
  <c r="G15" i="12" s="1"/>
  <c r="B17" i="5" s="1"/>
  <c r="O2" i="24"/>
  <c r="C2" i="25" s="1"/>
  <c r="A3" i="26"/>
  <c r="F3" i="26" s="1"/>
  <c r="I10" i="26"/>
  <c r="H10" i="26"/>
  <c r="M30" i="11"/>
  <c r="N30" i="11" s="1"/>
  <c r="E13" i="10" s="1"/>
  <c r="M39" i="11"/>
  <c r="N39" i="11" s="1"/>
  <c r="E16" i="10" s="1"/>
  <c r="A6" i="26"/>
  <c r="L10" i="26"/>
  <c r="K10" i="26"/>
  <c r="F10" i="26"/>
  <c r="J10" i="26"/>
  <c r="E10" i="26"/>
  <c r="C10" i="26"/>
  <c r="D10" i="26"/>
  <c r="G10" i="26"/>
  <c r="M10" i="26"/>
  <c r="O3" i="24" a="1"/>
  <c r="L4" i="24" a="1"/>
  <c r="L3" i="24" a="1"/>
  <c r="O4" i="24" a="1"/>
  <c r="L2" i="24" a="1"/>
  <c r="M2" i="24" a="1"/>
  <c r="N2" i="24" a="1"/>
  <c r="K5" i="11" l="1"/>
  <c r="D9" i="11"/>
  <c r="E10" i="11"/>
  <c r="D6" i="11"/>
  <c r="G9" i="11"/>
  <c r="G10" i="11" s="1"/>
  <c r="G6" i="11"/>
  <c r="G7" i="11" s="1"/>
  <c r="H9" i="11"/>
  <c r="E9" i="11"/>
  <c r="E6" i="11"/>
  <c r="I5" i="11"/>
  <c r="F8" i="11"/>
  <c r="G20" i="18" s="1"/>
  <c r="J5" i="24"/>
  <c r="F6" i="12" s="1"/>
  <c r="B6" i="12" s="1"/>
  <c r="B14" i="4" s="1"/>
  <c r="B13" i="4" s="1"/>
  <c r="N2" i="24"/>
  <c r="B2" i="25" s="1"/>
  <c r="O4" i="24"/>
  <c r="C4" i="25" s="1"/>
  <c r="O3" i="24"/>
  <c r="C3" i="25" s="1"/>
  <c r="L2" i="24"/>
  <c r="A2" i="25" s="1"/>
  <c r="L4" i="24"/>
  <c r="A4" i="25" s="1"/>
  <c r="L3" i="24"/>
  <c r="A3" i="25" s="1"/>
  <c r="I15" i="12" a="1"/>
  <c r="I15" i="12" s="1"/>
  <c r="J15" i="12" s="1"/>
  <c r="I2" i="24" s="1"/>
  <c r="H15" i="12" a="1"/>
  <c r="H15" i="12" s="1"/>
  <c r="C17" i="5" s="1"/>
  <c r="G3" i="26"/>
  <c r="C3" i="26"/>
  <c r="J3" i="26"/>
  <c r="L3" i="26"/>
  <c r="E3" i="26"/>
  <c r="M3" i="26"/>
  <c r="K3" i="26"/>
  <c r="D3" i="26"/>
  <c r="I3" i="26"/>
  <c r="H3" i="26"/>
  <c r="G8" i="11"/>
  <c r="G18" i="18" s="1"/>
  <c r="E8" i="11"/>
  <c r="C8" i="11"/>
  <c r="D8" i="11"/>
  <c r="K8" i="11" s="1"/>
  <c r="M2" i="24"/>
  <c r="H6" i="26"/>
  <c r="I6" i="26"/>
  <c r="L6" i="26"/>
  <c r="G6" i="26"/>
  <c r="K6" i="26"/>
  <c r="E6" i="26"/>
  <c r="M6" i="26"/>
  <c r="F6" i="26"/>
  <c r="J6" i="26"/>
  <c r="C6" i="26"/>
  <c r="D6" i="26"/>
  <c r="M3" i="24" a="1"/>
  <c r="R8" i="26" a="1"/>
  <c r="N4" i="24" a="1"/>
  <c r="N3" i="24" a="1"/>
  <c r="M4" i="24" a="1"/>
  <c r="G14" i="18" l="1"/>
  <c r="R8" i="26"/>
  <c r="E20" i="3" s="1"/>
  <c r="I9" i="11"/>
  <c r="E7" i="11"/>
  <c r="I7" i="11" s="1"/>
  <c r="I10" i="11"/>
  <c r="M3" i="24"/>
  <c r="M4" i="24"/>
  <c r="G12" i="18"/>
  <c r="I8" i="11"/>
  <c r="G13" i="5"/>
  <c r="O14" i="4"/>
  <c r="B13" i="5"/>
  <c r="B12" i="5" s="1"/>
  <c r="N4" i="24"/>
  <c r="B4" i="25" s="1"/>
  <c r="N3" i="24"/>
  <c r="B3" i="25" s="1"/>
  <c r="I4" i="24"/>
  <c r="I3" i="24"/>
  <c r="H15" i="18"/>
  <c r="H12" i="18"/>
  <c r="H17" i="18"/>
  <c r="W2" i="26" a="1"/>
  <c r="X21" i="26" a="1"/>
  <c r="X2" i="26" a="1"/>
  <c r="V11" i="26" a="1"/>
  <c r="Y22" i="26" a="1"/>
  <c r="X8" i="26" a="1"/>
  <c r="T12" i="26" a="1"/>
  <c r="Q12" i="26" a="1"/>
  <c r="V5" i="26" a="1"/>
  <c r="O3" i="26" a="1"/>
  <c r="P2" i="26" a="1"/>
  <c r="U7" i="26" a="1"/>
  <c r="Y2" i="26" a="1"/>
  <c r="Y4" i="26" a="1"/>
  <c r="X18" i="26" a="1"/>
  <c r="S11" i="26" a="1"/>
  <c r="Y16" i="26" a="1"/>
  <c r="V19" i="26" a="1"/>
  <c r="T7" i="26" a="1"/>
  <c r="Q19" i="26" a="1"/>
  <c r="P14" i="26" a="1"/>
  <c r="P5" i="26" a="1"/>
  <c r="O11" i="26" a="1"/>
  <c r="P23" i="26" a="1"/>
  <c r="W19" i="26" a="1"/>
  <c r="R13" i="26" a="1"/>
  <c r="X6" i="26" a="1"/>
  <c r="R18" i="26" a="1"/>
  <c r="P3" i="26" a="1"/>
  <c r="R19" i="26" a="1"/>
  <c r="U4" i="26" a="1"/>
  <c r="V16" i="26" a="1"/>
  <c r="R21" i="26" a="1"/>
  <c r="U21" i="26" a="1"/>
  <c r="S14" i="26" a="1"/>
  <c r="R6" i="26" a="1"/>
  <c r="T14" i="26" a="1"/>
  <c r="S18" i="26" a="1"/>
  <c r="P18" i="26" a="1"/>
  <c r="P6" i="26" a="1"/>
  <c r="P15" i="26" a="1"/>
  <c r="P21" i="26" a="1"/>
  <c r="P20" i="26" a="1"/>
  <c r="U10" i="26" a="1"/>
  <c r="Y13" i="26" a="1"/>
  <c r="S21" i="26" a="1"/>
  <c r="Y23" i="26" a="1"/>
  <c r="Q8" i="26" a="1"/>
  <c r="W20" i="26" a="1"/>
  <c r="X22" i="26" a="1"/>
  <c r="S3" i="26" a="1"/>
  <c r="U11" i="26" a="1"/>
  <c r="P8" i="26" a="1"/>
  <c r="Y18" i="26" a="1"/>
  <c r="Y14" i="26" a="1"/>
  <c r="V17" i="26" a="1"/>
  <c r="W4" i="26" a="1"/>
  <c r="V23" i="26" a="1"/>
  <c r="V8" i="26" a="1"/>
  <c r="W18" i="26" a="1"/>
  <c r="R5" i="26" a="1"/>
  <c r="Q20" i="26" a="1"/>
  <c r="O14" i="26" a="1"/>
  <c r="Q17" i="26" a="1"/>
  <c r="T4" i="26" a="1"/>
  <c r="V21" i="26" a="1"/>
  <c r="V22" i="26" a="1"/>
  <c r="U5" i="26" a="1"/>
  <c r="W10" i="26" a="1"/>
  <c r="W13" i="26" a="1"/>
  <c r="O17" i="26" a="1"/>
  <c r="Q14" i="26" a="1"/>
  <c r="U9" i="26" a="1"/>
  <c r="U18" i="26" a="1"/>
  <c r="R20" i="26" a="1"/>
  <c r="T13" i="26" a="1"/>
  <c r="Q9" i="26" a="1"/>
  <c r="Q4" i="26" a="1"/>
  <c r="S9" i="26" a="1"/>
  <c r="Q7" i="26" a="1"/>
  <c r="V6" i="26" a="1"/>
  <c r="U3" i="26" a="1"/>
  <c r="P12" i="26" a="1"/>
  <c r="S16" i="26" a="1"/>
  <c r="V2" i="26" a="1"/>
  <c r="R12" i="26" a="1"/>
  <c r="V18" i="26" a="1"/>
  <c r="S8" i="26" a="1"/>
  <c r="S22" i="26" a="1"/>
  <c r="S23" i="26" a="1"/>
  <c r="Y8" i="26" a="1"/>
  <c r="R14" i="26" a="1"/>
  <c r="T20" i="26" a="1"/>
  <c r="P7" i="26" a="1"/>
  <c r="U17" i="26" a="1"/>
  <c r="W11" i="26" a="1"/>
  <c r="O22" i="26" a="1"/>
  <c r="W3" i="26" a="1"/>
  <c r="O21" i="26" a="1"/>
  <c r="Y11" i="26" a="1"/>
  <c r="X5" i="26" a="1"/>
  <c r="R22" i="26" a="1"/>
  <c r="O15" i="26" a="1"/>
  <c r="Y5" i="26" a="1"/>
  <c r="R23" i="26" a="1"/>
  <c r="Q21" i="26" a="1"/>
  <c r="R10" i="26" a="1"/>
  <c r="U8" i="26" a="1"/>
  <c r="T8" i="26" a="1"/>
  <c r="P11" i="26" a="1"/>
  <c r="O7" i="26" a="1"/>
  <c r="O18" i="26" a="1"/>
  <c r="Q13" i="26" a="1"/>
  <c r="Y20" i="26" a="1"/>
  <c r="S6" i="26" a="1"/>
  <c r="U15" i="26" a="1"/>
  <c r="T5" i="26" a="1"/>
  <c r="Y12" i="26" a="1"/>
  <c r="U16" i="26" a="1"/>
  <c r="U2" i="26" a="1"/>
  <c r="O13" i="26" a="1"/>
  <c r="T3" i="26" a="1"/>
  <c r="R4" i="26" a="1"/>
  <c r="R16" i="26" a="1"/>
  <c r="X20" i="26" a="1"/>
  <c r="U6" i="26" a="1"/>
  <c r="U22" i="26" a="1"/>
  <c r="R7" i="26" a="1"/>
  <c r="Y19" i="26" a="1"/>
  <c r="V12" i="26" a="1"/>
  <c r="O2" i="26" a="1"/>
  <c r="Y7" i="26" a="1"/>
  <c r="U13" i="26" a="1"/>
  <c r="W8" i="26" a="1"/>
  <c r="S7" i="26" a="1"/>
  <c r="P9" i="26" a="1"/>
  <c r="P4" i="26" a="1"/>
  <c r="O23" i="26" a="1"/>
  <c r="X16" i="26" a="1"/>
  <c r="V15" i="26" a="1"/>
  <c r="S12" i="26" a="1"/>
  <c r="V3" i="26" a="1"/>
  <c r="S10" i="26" a="1"/>
  <c r="Q16" i="26" a="1"/>
  <c r="W23" i="26" a="1"/>
  <c r="R3" i="26" a="1"/>
  <c r="O4" i="26" a="1"/>
  <c r="Q5" i="26" a="1"/>
  <c r="O12" i="26" a="1"/>
  <c r="X19" i="26" a="1"/>
  <c r="T21" i="26" a="1"/>
  <c r="T23" i="26" a="1"/>
  <c r="X10" i="26" a="1"/>
  <c r="T11" i="26" a="1"/>
  <c r="Q15" i="26" a="1"/>
  <c r="X15" i="26" a="1"/>
  <c r="W22" i="26" a="1"/>
  <c r="P19" i="26" a="1"/>
  <c r="S19" i="26" a="1"/>
  <c r="O20" i="26" a="1"/>
  <c r="X12" i="26" a="1"/>
  <c r="Q6" i="26" a="1"/>
  <c r="S17" i="26" a="1"/>
  <c r="T18" i="26" a="1"/>
  <c r="W21" i="26" a="1"/>
  <c r="S5" i="26" a="1"/>
  <c r="S4" i="26" a="1"/>
  <c r="U23" i="26" a="1"/>
  <c r="Y21" i="26" a="1"/>
  <c r="T22" i="26" a="1"/>
  <c r="U20" i="26" a="1"/>
  <c r="T15" i="26" a="1"/>
  <c r="P16" i="26" a="1"/>
  <c r="V14" i="26" a="1"/>
  <c r="Q11" i="26" a="1"/>
  <c r="V7" i="26" a="1"/>
  <c r="S2" i="26" a="1"/>
  <c r="V4" i="26" a="1"/>
  <c r="X7" i="26" a="1"/>
  <c r="T6" i="26" a="1"/>
  <c r="W12" i="26" a="1"/>
  <c r="T19" i="26" a="1"/>
  <c r="W9" i="26" a="1"/>
  <c r="T16" i="26" a="1"/>
  <c r="O19" i="26" a="1"/>
  <c r="W6" i="26" a="1"/>
  <c r="U12" i="26" a="1"/>
  <c r="V13" i="26" a="1"/>
  <c r="X13" i="26" a="1"/>
  <c r="Y10" i="26" a="1"/>
  <c r="O16" i="26" a="1"/>
  <c r="R17" i="26" a="1"/>
  <c r="W5" i="26" a="1"/>
  <c r="W15" i="26" a="1"/>
  <c r="Q10" i="26" a="1"/>
  <c r="T17" i="26" a="1"/>
  <c r="X23" i="26" a="1"/>
  <c r="Q22" i="26" a="1"/>
  <c r="X17" i="26" a="1"/>
  <c r="T2" i="26" a="1"/>
  <c r="W14" i="26" a="1"/>
  <c r="Q18" i="26" a="1"/>
  <c r="S13" i="26" a="1"/>
  <c r="S20" i="26" a="1"/>
  <c r="O6" i="26" a="1"/>
  <c r="Y17" i="26" a="1"/>
  <c r="P17" i="26" a="1"/>
  <c r="Q3" i="26" a="1"/>
  <c r="P2" i="24" a="1"/>
  <c r="S15" i="26" a="1"/>
  <c r="Y15" i="26" a="1"/>
  <c r="X4" i="26" a="1"/>
  <c r="R2" i="26" a="1"/>
  <c r="W17" i="26" a="1"/>
  <c r="R11" i="26" a="1"/>
  <c r="X9" i="26" a="1"/>
  <c r="Q23" i="26" a="1"/>
  <c r="V20" i="26" a="1"/>
  <c r="Y9" i="26" a="1"/>
  <c r="O5" i="26" a="1"/>
  <c r="O9" i="26" a="1"/>
  <c r="O10" i="26" a="1"/>
  <c r="R9" i="26" a="1"/>
  <c r="X11" i="26" a="1"/>
  <c r="V10" i="26" a="1"/>
  <c r="X3" i="26" a="1"/>
  <c r="Y3" i="26" a="1"/>
  <c r="O8" i="26" a="1"/>
  <c r="V9" i="26" a="1"/>
  <c r="P22" i="26" a="1"/>
  <c r="Y6" i="26" a="1"/>
  <c r="Q2" i="26" a="1"/>
  <c r="X14" i="26" a="1"/>
  <c r="U19" i="26" a="1"/>
  <c r="T9" i="26" a="1"/>
  <c r="P13" i="26" a="1"/>
  <c r="U14" i="26" a="1"/>
  <c r="P10" i="26" a="1"/>
  <c r="W7" i="26" a="1"/>
  <c r="W16" i="26" a="1"/>
  <c r="R15" i="26" a="1"/>
  <c r="T10" i="26" a="1"/>
  <c r="R7" i="26" l="1"/>
  <c r="E19" i="3" s="1"/>
  <c r="R19" i="26"/>
  <c r="E31" i="3" s="1"/>
  <c r="R10" i="26"/>
  <c r="S2" i="26"/>
  <c r="F14" i="3" s="1"/>
  <c r="S6" i="26"/>
  <c r="Q18" i="26"/>
  <c r="D30" i="3" s="1"/>
  <c r="Q8" i="26"/>
  <c r="D20" i="3" s="1"/>
  <c r="Q13" i="26"/>
  <c r="U17" i="26"/>
  <c r="U12" i="26"/>
  <c r="U3" i="26"/>
  <c r="O22" i="26"/>
  <c r="B34" i="3" s="1"/>
  <c r="O18" i="26"/>
  <c r="B30" i="3" s="1"/>
  <c r="O11" i="26"/>
  <c r="Y4" i="26"/>
  <c r="Y10" i="26"/>
  <c r="L22" i="3" s="1"/>
  <c r="Y6" i="26"/>
  <c r="Y13" i="26"/>
  <c r="T2" i="26"/>
  <c r="G14" i="3" s="1"/>
  <c r="T22" i="26"/>
  <c r="G34" i="3" s="1"/>
  <c r="T14" i="26"/>
  <c r="W20" i="26"/>
  <c r="J32" i="3" s="1"/>
  <c r="W19" i="26"/>
  <c r="J31" i="3" s="1"/>
  <c r="W5" i="26"/>
  <c r="R18" i="26"/>
  <c r="E30" i="3" s="1"/>
  <c r="S14" i="26"/>
  <c r="S13" i="26"/>
  <c r="S16" i="26"/>
  <c r="F28" i="3" s="1"/>
  <c r="Q22" i="26"/>
  <c r="D34" i="3" s="1"/>
  <c r="Q21" i="26"/>
  <c r="D33" i="3" s="1"/>
  <c r="Q12" i="26"/>
  <c r="Q11" i="26"/>
  <c r="Q3" i="26"/>
  <c r="Q19" i="26"/>
  <c r="D31" i="3" s="1"/>
  <c r="U4" i="26"/>
  <c r="U19" i="26"/>
  <c r="H31" i="3" s="1"/>
  <c r="U2" i="26"/>
  <c r="U16" i="26"/>
  <c r="U8" i="26"/>
  <c r="H20" i="3" s="1"/>
  <c r="R6" i="26"/>
  <c r="O19" i="26"/>
  <c r="B31" i="3" s="1"/>
  <c r="O15" i="26"/>
  <c r="O7" i="26"/>
  <c r="B19" i="3" s="1"/>
  <c r="O3" i="26"/>
  <c r="O9" i="26"/>
  <c r="O16" i="26"/>
  <c r="B28" i="3" s="1"/>
  <c r="Y8" i="26"/>
  <c r="L20" i="3" s="1"/>
  <c r="Y2" i="26"/>
  <c r="Y12" i="26"/>
  <c r="Y11" i="26"/>
  <c r="L23" i="3" s="1"/>
  <c r="Y5" i="26"/>
  <c r="T13" i="26"/>
  <c r="T6" i="26"/>
  <c r="T16" i="26"/>
  <c r="T20" i="26"/>
  <c r="G32" i="3" s="1"/>
  <c r="T8" i="26"/>
  <c r="G20" i="3" s="1"/>
  <c r="T7" i="26"/>
  <c r="G19" i="3" s="1"/>
  <c r="W9" i="26"/>
  <c r="W11" i="26"/>
  <c r="W3" i="26"/>
  <c r="W21" i="26"/>
  <c r="J33" i="3" s="1"/>
  <c r="W12" i="26"/>
  <c r="X15" i="26"/>
  <c r="K27" i="3" s="1"/>
  <c r="X5" i="26"/>
  <c r="K17" i="3" s="1"/>
  <c r="X22" i="26"/>
  <c r="K34" i="3" s="1"/>
  <c r="X2" i="26"/>
  <c r="X13" i="26"/>
  <c r="X12" i="26"/>
  <c r="P14" i="26"/>
  <c r="P5" i="26"/>
  <c r="C17" i="3" s="1"/>
  <c r="P16" i="26"/>
  <c r="P7" i="26"/>
  <c r="C19" i="3" s="1"/>
  <c r="P17" i="26"/>
  <c r="R13" i="26"/>
  <c r="V11" i="26"/>
  <c r="I23" i="3" s="1"/>
  <c r="V4" i="26"/>
  <c r="V19" i="26"/>
  <c r="I31" i="3" s="1"/>
  <c r="V18" i="26"/>
  <c r="I30" i="3" s="1"/>
  <c r="V10" i="26"/>
  <c r="V5" i="26"/>
  <c r="R23" i="26"/>
  <c r="E35" i="3" s="1"/>
  <c r="R12" i="26"/>
  <c r="X6" i="26"/>
  <c r="P22" i="26"/>
  <c r="C34" i="3" s="1"/>
  <c r="P2" i="26"/>
  <c r="P11" i="26"/>
  <c r="V13" i="26"/>
  <c r="V14" i="26"/>
  <c r="R22" i="26"/>
  <c r="E34" i="3" s="1"/>
  <c r="S11" i="26"/>
  <c r="R14" i="26"/>
  <c r="S3" i="26"/>
  <c r="S5" i="26"/>
  <c r="S4" i="26"/>
  <c r="Q14" i="26"/>
  <c r="Q9" i="26"/>
  <c r="Q15" i="26"/>
  <c r="U20" i="26"/>
  <c r="H32" i="3" s="1"/>
  <c r="U7" i="26"/>
  <c r="H19" i="3" s="1"/>
  <c r="R11" i="26"/>
  <c r="E23" i="3" s="1"/>
  <c r="O21" i="26"/>
  <c r="B33" i="3" s="1"/>
  <c r="O20" i="26"/>
  <c r="B32" i="3" s="1"/>
  <c r="Y21" i="26"/>
  <c r="L33" i="3" s="1"/>
  <c r="Y16" i="26"/>
  <c r="Y22" i="26"/>
  <c r="L34" i="3" s="1"/>
  <c r="T18" i="26"/>
  <c r="G30" i="3" s="1"/>
  <c r="T10" i="26"/>
  <c r="T11" i="26"/>
  <c r="G23" i="3" s="1"/>
  <c r="T9" i="26"/>
  <c r="T3" i="26"/>
  <c r="T23" i="26"/>
  <c r="G35" i="3" s="1"/>
  <c r="W22" i="26"/>
  <c r="J34" i="3" s="1"/>
  <c r="W7" i="26"/>
  <c r="J19" i="3" s="1"/>
  <c r="W16" i="26"/>
  <c r="W23" i="26"/>
  <c r="J35" i="3" s="1"/>
  <c r="W4" i="26"/>
  <c r="X7" i="26"/>
  <c r="K19" i="3" s="1"/>
  <c r="X11" i="26"/>
  <c r="X14" i="26"/>
  <c r="X19" i="26"/>
  <c r="K31" i="3" s="1"/>
  <c r="X18" i="26"/>
  <c r="K30" i="3" s="1"/>
  <c r="X21" i="26"/>
  <c r="K33" i="3" s="1"/>
  <c r="P13" i="26"/>
  <c r="P10" i="26"/>
  <c r="P15" i="26"/>
  <c r="P12" i="26"/>
  <c r="P4" i="26"/>
  <c r="R15" i="26"/>
  <c r="V6" i="26"/>
  <c r="V22" i="26"/>
  <c r="I34" i="3" s="1"/>
  <c r="V9" i="26"/>
  <c r="V3" i="26"/>
  <c r="V2" i="26"/>
  <c r="V21" i="26"/>
  <c r="I33" i="3" s="1"/>
  <c r="R20" i="26"/>
  <c r="E32" i="3" s="1"/>
  <c r="S7" i="26"/>
  <c r="F19" i="3" s="1"/>
  <c r="S17" i="26"/>
  <c r="S23" i="26"/>
  <c r="F35" i="3" s="1"/>
  <c r="S8" i="26"/>
  <c r="F20" i="3" s="1"/>
  <c r="Q7" i="26"/>
  <c r="D19" i="3" s="1"/>
  <c r="Q6" i="26"/>
  <c r="U23" i="26"/>
  <c r="H35" i="3" s="1"/>
  <c r="U5" i="26"/>
  <c r="H17" i="3" s="1"/>
  <c r="U9" i="26"/>
  <c r="R3" i="26"/>
  <c r="O4" i="26"/>
  <c r="O17" i="26"/>
  <c r="B29" i="3" s="1"/>
  <c r="Y15" i="26"/>
  <c r="Y14" i="26"/>
  <c r="T21" i="26"/>
  <c r="G33" i="3" s="1"/>
  <c r="T19" i="26"/>
  <c r="G31" i="3" s="1"/>
  <c r="W17" i="26"/>
  <c r="W2" i="26"/>
  <c r="J14" i="3" s="1"/>
  <c r="W18" i="26"/>
  <c r="J30" i="3" s="1"/>
  <c r="X10" i="26"/>
  <c r="X20" i="26"/>
  <c r="K32" i="3" s="1"/>
  <c r="X3" i="26"/>
  <c r="X8" i="26"/>
  <c r="K20" i="3" s="1"/>
  <c r="P8" i="26"/>
  <c r="C20" i="3" s="1"/>
  <c r="P19" i="26"/>
  <c r="C31" i="3" s="1"/>
  <c r="P9" i="26"/>
  <c r="R17" i="26"/>
  <c r="V17" i="26"/>
  <c r="V23" i="26"/>
  <c r="I35" i="3" s="1"/>
  <c r="V15" i="26"/>
  <c r="S12" i="26"/>
  <c r="R5" i="26"/>
  <c r="S22" i="26"/>
  <c r="F34" i="3" s="1"/>
  <c r="S20" i="26"/>
  <c r="F32" i="3" s="1"/>
  <c r="Q2" i="26"/>
  <c r="Q10" i="26"/>
  <c r="Q4" i="26"/>
  <c r="U18" i="26"/>
  <c r="H30" i="3" s="1"/>
  <c r="U13" i="26"/>
  <c r="U14" i="26"/>
  <c r="O5" i="26"/>
  <c r="O14" i="26"/>
  <c r="O6" i="26"/>
  <c r="O23" i="26"/>
  <c r="B35" i="3" s="1"/>
  <c r="Y9" i="26"/>
  <c r="Y23" i="26"/>
  <c r="L35" i="3" s="1"/>
  <c r="R21" i="26"/>
  <c r="E33" i="3" s="1"/>
  <c r="S15" i="26"/>
  <c r="S19" i="26"/>
  <c r="F31" i="3" s="1"/>
  <c r="S21" i="26"/>
  <c r="F33" i="3" s="1"/>
  <c r="S9" i="26"/>
  <c r="S18" i="26"/>
  <c r="F30" i="3" s="1"/>
  <c r="S10" i="26"/>
  <c r="Q16" i="26"/>
  <c r="D28" i="3" s="1"/>
  <c r="Q23" i="26"/>
  <c r="D35" i="3" s="1"/>
  <c r="Q17" i="26"/>
  <c r="Q20" i="26"/>
  <c r="D32" i="3" s="1"/>
  <c r="Q5" i="26"/>
  <c r="U11" i="26"/>
  <c r="U10" i="26"/>
  <c r="U6" i="26"/>
  <c r="U22" i="26"/>
  <c r="H34" i="3" s="1"/>
  <c r="U15" i="26"/>
  <c r="U21" i="26"/>
  <c r="H33" i="3" s="1"/>
  <c r="R9" i="26"/>
  <c r="O2" i="26"/>
  <c r="O12" i="26"/>
  <c r="O13" i="26"/>
  <c r="O10" i="26"/>
  <c r="O8" i="26"/>
  <c r="B20" i="3" s="1"/>
  <c r="Y19" i="26"/>
  <c r="L31" i="3" s="1"/>
  <c r="Y18" i="26"/>
  <c r="L30" i="3" s="1"/>
  <c r="Y17" i="26"/>
  <c r="Y3" i="26"/>
  <c r="Y7" i="26"/>
  <c r="L19" i="3" s="1"/>
  <c r="Y20" i="26"/>
  <c r="L32" i="3" s="1"/>
  <c r="T17" i="26"/>
  <c r="T15" i="26"/>
  <c r="T12" i="26"/>
  <c r="T5" i="26"/>
  <c r="T4" i="26"/>
  <c r="W14" i="26"/>
  <c r="W8" i="26"/>
  <c r="J20" i="3" s="1"/>
  <c r="W6" i="26"/>
  <c r="W10" i="26"/>
  <c r="W13" i="26"/>
  <c r="W15" i="26"/>
  <c r="X16" i="26"/>
  <c r="X9" i="26"/>
  <c r="X4" i="26"/>
  <c r="X23" i="26"/>
  <c r="K35" i="3" s="1"/>
  <c r="X17" i="26"/>
  <c r="P18" i="26"/>
  <c r="C30" i="3" s="1"/>
  <c r="P20" i="26"/>
  <c r="C32" i="3" s="1"/>
  <c r="P3" i="26"/>
  <c r="C15" i="3" s="1"/>
  <c r="P21" i="26"/>
  <c r="C33" i="3" s="1"/>
  <c r="P6" i="26"/>
  <c r="C18" i="3" s="1"/>
  <c r="P23" i="26"/>
  <c r="C35" i="3" s="1"/>
  <c r="R2" i="26"/>
  <c r="V7" i="26"/>
  <c r="I19" i="3" s="1"/>
  <c r="V8" i="26"/>
  <c r="I20" i="3" s="1"/>
  <c r="V12" i="26"/>
  <c r="V16" i="26"/>
  <c r="V20" i="26"/>
  <c r="I32" i="3" s="1"/>
  <c r="R4" i="26"/>
  <c r="R16" i="26"/>
  <c r="P2" i="24"/>
  <c r="D2" i="25" s="1"/>
  <c r="I15" i="18"/>
  <c r="K22" i="3" l="1"/>
  <c r="N78" i="11" l="1"/>
  <c r="E29" i="10" s="1"/>
  <c r="P3" i="24" a="1"/>
  <c r="P4" i="24" a="1"/>
  <c r="E27" i="3" l="1"/>
  <c r="B18" i="3"/>
  <c r="K14" i="3"/>
  <c r="I15" i="3"/>
  <c r="H24" i="3"/>
  <c r="G15" i="3"/>
  <c r="B23" i="3"/>
  <c r="B27" i="3"/>
  <c r="D18" i="3"/>
  <c r="D24" i="3"/>
  <c r="G17" i="3"/>
  <c r="G26" i="3"/>
  <c r="I29" i="3"/>
  <c r="C22" i="3"/>
  <c r="J21" i="3"/>
  <c r="D16" i="3"/>
  <c r="D29" i="3"/>
  <c r="K24" i="3"/>
  <c r="E17" i="3"/>
  <c r="K21" i="3"/>
  <c r="B26" i="3"/>
  <c r="E25" i="3"/>
  <c r="E15" i="3"/>
  <c r="F21" i="3"/>
  <c r="I28" i="3"/>
  <c r="J29" i="3"/>
  <c r="I14" i="3"/>
  <c r="H23" i="3"/>
  <c r="C25" i="3"/>
  <c r="G18" i="3"/>
  <c r="I21" i="3"/>
  <c r="I17" i="3"/>
  <c r="D27" i="3"/>
  <c r="H25" i="3"/>
  <c r="F25" i="3"/>
  <c r="E29" i="3"/>
  <c r="G24" i="3"/>
  <c r="D26" i="3"/>
  <c r="D23" i="3"/>
  <c r="L14" i="3"/>
  <c r="C26" i="3"/>
  <c r="H29" i="3"/>
  <c r="F22" i="3"/>
  <c r="E21" i="3"/>
  <c r="K28" i="3"/>
  <c r="B16" i="3"/>
  <c r="J18" i="3"/>
  <c r="J26" i="3"/>
  <c r="G29" i="3"/>
  <c r="F26" i="3"/>
  <c r="J16" i="3"/>
  <c r="K15" i="3"/>
  <c r="D22" i="3"/>
  <c r="H27" i="3"/>
  <c r="C28" i="3"/>
  <c r="P4" i="24"/>
  <c r="D4" i="25" s="1"/>
  <c r="L27" i="3"/>
  <c r="C21" i="3"/>
  <c r="G22" i="3"/>
  <c r="L21" i="3"/>
  <c r="L25" i="3"/>
  <c r="J15" i="3"/>
  <c r="K16" i="3"/>
  <c r="G27" i="3"/>
  <c r="F15" i="3"/>
  <c r="L24" i="3"/>
  <c r="I24" i="3"/>
  <c r="I18" i="3"/>
  <c r="L26" i="3"/>
  <c r="F23" i="3"/>
  <c r="J27" i="3"/>
  <c r="K18" i="3"/>
  <c r="F16" i="3"/>
  <c r="I25" i="3"/>
  <c r="H14" i="3"/>
  <c r="E22" i="3"/>
  <c r="H26" i="3"/>
  <c r="I27" i="3"/>
  <c r="L16" i="3"/>
  <c r="L18" i="3"/>
  <c r="G25" i="3"/>
  <c r="C23" i="3"/>
  <c r="B15" i="3"/>
  <c r="H18" i="3"/>
  <c r="L15" i="3"/>
  <c r="L17" i="3"/>
  <c r="J24" i="3"/>
  <c r="F27" i="3"/>
  <c r="I16" i="3"/>
  <c r="L28" i="3"/>
  <c r="E14" i="3"/>
  <c r="I26" i="3"/>
  <c r="K26" i="3"/>
  <c r="B14" i="3"/>
  <c r="N11" i="3" s="1" a="1"/>
  <c r="N11" i="3" s="1"/>
  <c r="F18" i="3"/>
  <c r="C24" i="3"/>
  <c r="F24" i="3"/>
  <c r="F29" i="3"/>
  <c r="H15" i="3"/>
  <c r="J17" i="3"/>
  <c r="G16" i="3"/>
  <c r="G21" i="3"/>
  <c r="D14" i="3"/>
  <c r="D25" i="3"/>
  <c r="P3" i="24"/>
  <c r="D3" i="25" s="1"/>
  <c r="E24" i="3"/>
  <c r="B22" i="3"/>
  <c r="C16" i="3"/>
  <c r="H21" i="3"/>
  <c r="D17" i="3"/>
  <c r="B21" i="3"/>
  <c r="D15" i="3"/>
  <c r="H16" i="3"/>
  <c r="B24" i="3"/>
  <c r="I22" i="3"/>
  <c r="F17" i="3"/>
  <c r="J23" i="3"/>
  <c r="K23" i="3"/>
  <c r="B25" i="3"/>
  <c r="E26" i="3"/>
  <c r="E28" i="3"/>
  <c r="D21" i="3"/>
  <c r="C27" i="3"/>
  <c r="B17" i="3"/>
  <c r="E16" i="3"/>
  <c r="L29" i="3"/>
  <c r="C29" i="3"/>
  <c r="G28" i="3"/>
  <c r="K25" i="3"/>
  <c r="K29" i="3"/>
  <c r="J25" i="3"/>
  <c r="H22" i="3"/>
  <c r="J28" i="3"/>
  <c r="C14" i="3"/>
  <c r="E18" i="3"/>
  <c r="J22" i="3"/>
  <c r="H28" i="3"/>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authors>
    <author>OnkoZert</author>
    <author>Florina</author>
  </authors>
  <commentList>
    <comment ref="C6" authorId="0">
      <text>
        <r>
          <rPr>
            <sz val="8"/>
            <color indexed="81"/>
            <rFont val="Arial"/>
            <family val="2"/>
          </rPr>
          <t>Bitte Reg.-Nr. auswählen, siehe Zertifikat Beispiel, und dann die grauen Felder ausfüllen.</t>
        </r>
      </text>
    </comment>
    <comment ref="J6" authorId="0">
      <text>
        <r>
          <rPr>
            <sz val="9"/>
            <color indexed="81"/>
            <rFont val="Tahoma"/>
            <family val="2"/>
          </rPr>
          <t xml:space="preserve">
</t>
        </r>
      </text>
    </comment>
    <comment ref="C12" authorId="0">
      <text>
        <r>
          <rPr>
            <sz val="9"/>
            <color indexed="81"/>
            <rFont val="Arial"/>
            <family val="2"/>
          </rPr>
          <t>Name, Vorname</t>
        </r>
      </text>
    </comment>
    <comment ref="J12" authorId="0">
      <text>
        <r>
          <rPr>
            <sz val="9"/>
            <color indexed="81"/>
            <rFont val="Arial"/>
            <family val="2"/>
          </rPr>
          <t>tt.mm.jjjj
Übertrag in weitere Tabellenblätter erfolgt automatisch.</t>
        </r>
      </text>
    </comment>
    <comment ref="J14" authorId="0">
      <text>
        <r>
          <rPr>
            <sz val="9"/>
            <color indexed="81"/>
            <rFont val="Arial"/>
            <family val="2"/>
          </rPr>
          <t>Auswahl erfolgt über Reg.-Nr.</t>
        </r>
      </text>
    </comment>
    <comment ref="F21" authorId="0">
      <text>
        <r>
          <rPr>
            <sz val="9"/>
            <color indexed="81"/>
            <rFont val="Arial"/>
            <family val="2"/>
          </rPr>
          <t>Subjektive Bewertung der Zusammenarbeit hinsichtlich Darlegung der Zertifizierungsdaten und Rückmeldung der Follow-Up-Daten.</t>
        </r>
      </text>
    </comment>
    <comment ref="F24" authorId="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B28" authorId="0">
      <text>
        <r>
          <rPr>
            <sz val="9"/>
            <color indexed="81"/>
            <rFont val="Arial"/>
            <family val="2"/>
          </rPr>
          <t>EB = Erhebungsbogen
KB = Kennzahlenbogen
KN = Kennzahlen</t>
        </r>
      </text>
    </comment>
    <comment ref="H30" authorId="0">
      <text>
        <r>
          <rPr>
            <sz val="9"/>
            <color indexed="81"/>
            <rFont val="Arial"/>
            <family val="2"/>
          </rPr>
          <t>Teil von Nenner 
KN: 10</t>
        </r>
      </text>
    </comment>
    <comment ref="I30" authorId="0">
      <text>
        <r>
          <rPr>
            <sz val="9"/>
            <color indexed="81"/>
            <rFont val="Arial"/>
            <family val="2"/>
          </rPr>
          <t>Teil von Nenner 
KN: 10</t>
        </r>
      </text>
    </comment>
    <comment ref="J30" authorId="0">
      <text>
        <r>
          <rPr>
            <sz val="9"/>
            <color indexed="81"/>
            <rFont val="Arial"/>
            <family val="2"/>
          </rPr>
          <t>Teil von Nenner 
KN: 10</t>
        </r>
      </text>
    </comment>
    <comment ref="K30" authorId="0">
      <text>
        <r>
          <rPr>
            <sz val="9"/>
            <color indexed="81"/>
            <rFont val="Arial"/>
            <family val="2"/>
          </rPr>
          <t>Teil von Nenner 
KN: 10</t>
        </r>
      </text>
    </comment>
    <comment ref="L30" authorId="0">
      <text>
        <r>
          <rPr>
            <sz val="9"/>
            <color indexed="81"/>
            <rFont val="Arial"/>
            <family val="2"/>
          </rPr>
          <t>Nenner 
KN: 11
Teil von Nenner 
KN: 7, 8, 9</t>
        </r>
      </text>
    </comment>
    <comment ref="H31" authorId="0">
      <text>
        <r>
          <rPr>
            <sz val="9"/>
            <color indexed="81"/>
            <rFont val="Arial"/>
            <family val="2"/>
          </rPr>
          <t>Teil von Nenner 
KN: 10</t>
        </r>
      </text>
    </comment>
    <comment ref="I31" authorId="0">
      <text>
        <r>
          <rPr>
            <sz val="9"/>
            <color indexed="81"/>
            <rFont val="Arial"/>
            <family val="2"/>
          </rPr>
          <t>Teil von Nenner 
KN: 10</t>
        </r>
      </text>
    </comment>
    <comment ref="J31" authorId="0">
      <text>
        <r>
          <rPr>
            <sz val="9"/>
            <color indexed="81"/>
            <rFont val="Arial"/>
            <family val="2"/>
          </rPr>
          <t>Teil von Nenner 
KN: 10</t>
        </r>
      </text>
    </comment>
    <comment ref="K31" authorId="0">
      <text>
        <r>
          <rPr>
            <sz val="9"/>
            <color indexed="81"/>
            <rFont val="Arial"/>
            <family val="2"/>
          </rPr>
          <t>Teil von Nenner 
KN: 10</t>
        </r>
      </text>
    </comment>
    <comment ref="L31" authorId="0">
      <text>
        <r>
          <rPr>
            <sz val="9"/>
            <color indexed="81"/>
            <rFont val="Arial"/>
            <family val="2"/>
          </rPr>
          <t>Teil von Nenner 
KN: 8, 9</t>
        </r>
      </text>
    </comment>
    <comment ref="L32" authorId="0">
      <text>
        <r>
          <rPr>
            <sz val="9"/>
            <color indexed="81"/>
            <rFont val="Arial"/>
            <family val="2"/>
          </rPr>
          <t>Teil von Nenner 
KN: 7</t>
        </r>
      </text>
    </comment>
    <comment ref="L34" authorId="0">
      <text>
        <r>
          <rPr>
            <sz val="9"/>
            <color indexed="81"/>
            <rFont val="Arial"/>
            <family val="2"/>
          </rPr>
          <t>Teil von Nenner 
KN: 7</t>
        </r>
      </text>
    </comment>
    <comment ref="L36" authorId="1">
      <text>
        <r>
          <rPr>
            <sz val="9"/>
            <color indexed="81"/>
            <rFont val="Arial"/>
            <family val="2"/>
          </rPr>
          <t>Teil von Nenner KN: 7, 17, 19</t>
        </r>
      </text>
    </comment>
    <comment ref="L37" authorId="1">
      <text>
        <r>
          <rPr>
            <sz val="9"/>
            <color indexed="81"/>
            <rFont val="Arial"/>
            <family val="2"/>
          </rPr>
          <t>Teil von Nenner KN: 17</t>
        </r>
      </text>
    </comment>
    <comment ref="L38" authorId="0">
      <text>
        <r>
          <rPr>
            <sz val="9"/>
            <color indexed="81"/>
            <rFont val="Arial"/>
            <family val="2"/>
          </rPr>
          <t>Teil von Nenner 
KN: 7</t>
        </r>
      </text>
    </comment>
    <comment ref="L40" authorId="0">
      <text>
        <r>
          <rPr>
            <sz val="9"/>
            <color indexed="81"/>
            <rFont val="Arial"/>
            <family val="2"/>
          </rPr>
          <t>Anzahl KN: 1 
Nenner KN: 2, 5</t>
        </r>
      </text>
    </comment>
    <comment ref="L42" authorId="0">
      <text>
        <r>
          <rPr>
            <sz val="9"/>
            <color indexed="81"/>
            <rFont val="Arial"/>
            <family val="2"/>
          </rPr>
          <t>Anzahl KN: 6a</t>
        </r>
      </text>
    </comment>
    <comment ref="L43" authorId="0">
      <text>
        <r>
          <rPr>
            <sz val="9"/>
            <color indexed="81"/>
            <rFont val="Arial"/>
            <family val="2"/>
          </rPr>
          <t>Anzahl KN: 6b</t>
        </r>
      </text>
    </comment>
  </commentList>
</comments>
</file>

<file path=xl/comments2.xml><?xml version="1.0" encoding="utf-8"?>
<comments xmlns="http://schemas.openxmlformats.org/spreadsheetml/2006/main">
  <authors>
    <author>OnkoZert</author>
    <author>OnkoZert - Christine Keller</author>
    <author>Florina</author>
  </authors>
  <commentList>
    <comment ref="F6" authorId="0">
      <text>
        <r>
          <rPr>
            <sz val="9"/>
            <color indexed="81"/>
            <rFont val="Arial"/>
            <family val="2"/>
          </rPr>
          <t>Übertrag erfolgt aus Tabellenblatt Basisdaten</t>
        </r>
      </text>
    </comment>
    <comment ref="F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 ref="B23" authorId="0">
      <text>
        <r>
          <rPr>
            <sz val="9"/>
            <color indexed="81"/>
            <rFont val="Arial"/>
            <family val="2"/>
          </rPr>
          <t>KN = Kennzahl</t>
        </r>
      </text>
    </comment>
    <comment ref="D23" authorId="0">
      <text>
        <r>
          <rPr>
            <sz val="9"/>
            <color indexed="81"/>
            <rFont val="Arial"/>
            <family val="2"/>
          </rPr>
          <t>EB = Erhebungsbogen</t>
        </r>
      </text>
    </comment>
    <comment ref="P23" authorId="0">
      <text>
        <r>
          <rPr>
            <sz val="9"/>
            <color indexed="81"/>
            <rFont val="Arial"/>
            <family val="2"/>
          </rPr>
          <t>Bitte zuerst Tabellenblatt Basisdaten komplett bearbeiten, dann graue Felder Ist-Werte ausfüllen.</t>
        </r>
      </text>
    </comment>
    <comment ref="S24" authorId="1">
      <text>
        <r>
          <rPr>
            <sz val="9"/>
            <color indexed="81"/>
            <rFont val="Arial"/>
            <family val="2"/>
          </rPr>
          <t>Wenn Zelle grau, bitte Begründung angeben.</t>
        </r>
      </text>
    </comment>
    <comment ref="Q25" authorId="0">
      <text>
        <r>
          <rPr>
            <sz val="9"/>
            <color indexed="81"/>
            <rFont val="Arial"/>
            <family val="2"/>
          </rPr>
          <t>Übertrag erfolgt aus Tabellenblatt Basisdaten
Zelle L40</t>
        </r>
      </text>
    </comment>
    <comment ref="Q29" authorId="0">
      <text>
        <r>
          <rPr>
            <sz val="9"/>
            <color indexed="81"/>
            <rFont val="Arial"/>
            <family val="2"/>
          </rPr>
          <t>Übertrag erfolgt aus Tabellenblatt Basisdaten
Zelle L40</t>
        </r>
      </text>
    </comment>
    <comment ref="Q35" authorId="0">
      <text>
        <r>
          <rPr>
            <sz val="9"/>
            <color indexed="81"/>
            <rFont val="Arial"/>
            <family val="2"/>
          </rPr>
          <t>Übertrag erfolgt aus
Nenner KN: 3</t>
        </r>
      </text>
    </comment>
    <comment ref="Q37" authorId="0">
      <text>
        <r>
          <rPr>
            <sz val="9"/>
            <color indexed="81"/>
            <rFont val="Arial"/>
            <family val="2"/>
          </rPr>
          <t>Der Zähler ist keine Teilmenge des Nenners</t>
        </r>
        <r>
          <rPr>
            <sz val="9"/>
            <color indexed="81"/>
            <rFont val="Tahoma"/>
            <family val="2"/>
          </rPr>
          <t>.</t>
        </r>
      </text>
    </comment>
    <comment ref="Q38" authorId="0">
      <text>
        <r>
          <rPr>
            <sz val="9"/>
            <color indexed="81"/>
            <rFont val="Arial"/>
            <family val="2"/>
          </rPr>
          <t>Übertrag erfolgt aus Tabellenblatt Basisdaten
Zelle L40</t>
        </r>
      </text>
    </comment>
    <comment ref="Q40" authorId="0">
      <text>
        <r>
          <rPr>
            <sz val="9"/>
            <color indexed="81"/>
            <rFont val="Arial"/>
            <family val="2"/>
          </rPr>
          <t>Übertrag erfolgt aus Tabellenblatt Basisdaten
Zelle L42</t>
        </r>
      </text>
    </comment>
    <comment ref="Q43" authorId="0">
      <text>
        <r>
          <rPr>
            <sz val="9"/>
            <color indexed="81"/>
            <rFont val="Arial"/>
            <family val="2"/>
          </rPr>
          <t>Übertrag erfolgt aus Tabellenblatt Basisdaten
Zelle L43</t>
        </r>
      </text>
    </comment>
    <comment ref="Q47" authorId="0">
      <text>
        <r>
          <rPr>
            <sz val="9"/>
            <color indexed="81"/>
            <rFont val="Arial"/>
            <family val="2"/>
          </rPr>
          <t>Übertrag erfolgt aus Tabellenblatt Basisdaten Zellen L30+L32+L34+L36+L38</t>
        </r>
      </text>
    </comment>
    <comment ref="Q50" authorId="0">
      <text>
        <r>
          <rPr>
            <sz val="9"/>
            <color indexed="81"/>
            <rFont val="Arial"/>
            <family val="2"/>
          </rPr>
          <t>Übertrag erfolgt aus Tabellenblatt Basisdaten
Zellen L30+L31</t>
        </r>
      </text>
    </comment>
    <comment ref="Q53" authorId="0">
      <text>
        <r>
          <rPr>
            <sz val="9"/>
            <color indexed="81"/>
            <rFont val="Arial"/>
            <family val="2"/>
          </rPr>
          <t>Übertrag erfolgt aus Tabellenblatt Basisdaten
Zellen L30+L31</t>
        </r>
      </text>
    </comment>
    <comment ref="Q56" authorId="0">
      <text>
        <r>
          <rPr>
            <sz val="9"/>
            <color indexed="81"/>
            <rFont val="Arial"/>
            <family val="2"/>
          </rPr>
          <t>Übertrag erfolgt aus Tabellenblatt Basisdaten
Zellen H30 bis K31</t>
        </r>
      </text>
    </comment>
    <comment ref="Q59" authorId="0">
      <text>
        <r>
          <rPr>
            <sz val="9"/>
            <color indexed="81"/>
            <rFont val="Arial"/>
            <family val="2"/>
          </rPr>
          <t>Übertrag erfolgt aus Tabellenblatt Basisdaten
Zelle L30</t>
        </r>
      </text>
    </comment>
    <comment ref="Q77" authorId="2">
      <text>
        <r>
          <rPr>
            <sz val="9"/>
            <color indexed="81"/>
            <rFont val="Arial"/>
            <family val="2"/>
          </rPr>
          <t>Übertrag erfolgt aus Tabellenblatt Basisdaten
Zellen L36+L37</t>
        </r>
      </text>
    </comment>
    <comment ref="Q83" authorId="2">
      <text>
        <r>
          <rPr>
            <sz val="9"/>
            <color indexed="81"/>
            <rFont val="Arial"/>
            <family val="2"/>
          </rPr>
          <t>Übertrag erfolgt aus Tabellenblatt Basisdaten
Zellen L36</t>
        </r>
      </text>
    </comment>
  </commentList>
</comments>
</file>

<file path=xl/comments3.xml><?xml version="1.0" encoding="utf-8"?>
<comments xmlns="http://schemas.openxmlformats.org/spreadsheetml/2006/main">
  <authors>
    <author>OnkoZert - Christine Keller</author>
  </authors>
  <commentList>
    <comment ref="H25" authorId="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authors>
    <author>OnkoZert</author>
  </authors>
  <commentList>
    <comment ref="D6" authorId="0">
      <text>
        <r>
          <rPr>
            <sz val="9"/>
            <color indexed="81"/>
            <rFont val="Arial"/>
            <family val="2"/>
          </rPr>
          <t>Übertrag erfolgt aus Tabellenblatt Basisdaten</t>
        </r>
      </text>
    </comment>
    <comment ref="D8" authorId="0">
      <text>
        <r>
          <rPr>
            <sz val="9"/>
            <color indexed="81"/>
            <rFont val="Arial"/>
            <family val="2"/>
          </rPr>
          <t>Übertrag erfolgt aus Tabellenblatt Basisdaten</t>
        </r>
      </text>
    </comment>
    <comment ref="K8" authorId="0">
      <text>
        <r>
          <rPr>
            <sz val="9"/>
            <color indexed="81"/>
            <rFont val="Arial"/>
            <family val="2"/>
          </rPr>
          <t>Übertrag erfolgt aus Tabellenblatt Basisdaten</t>
        </r>
      </text>
    </comment>
  </commentList>
</comments>
</file>

<file path=xl/comments5.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L8" authorId="0">
      <text>
        <r>
          <rPr>
            <sz val="9"/>
            <color indexed="81"/>
            <rFont val="Arial"/>
            <family val="2"/>
          </rPr>
          <t>Übertrag erfolgt aus Tabellenblatt Basisdaten</t>
        </r>
      </text>
    </comment>
  </commentList>
</comments>
</file>

<file path=xl/comments6.xml><?xml version="1.0" encoding="utf-8"?>
<comments xmlns="http://schemas.openxmlformats.org/spreadsheetml/2006/main">
  <authors>
    <author>OnkoZert</author>
  </authors>
  <commentList>
    <comment ref="C6" authorId="0">
      <text>
        <r>
          <rPr>
            <sz val="9"/>
            <color indexed="81"/>
            <rFont val="Arial"/>
            <family val="2"/>
          </rPr>
          <t>Übertrag erfolgt aus Tabellenblatt Basisdaten</t>
        </r>
      </text>
    </comment>
    <comment ref="C8" authorId="0">
      <text>
        <r>
          <rPr>
            <sz val="9"/>
            <color indexed="81"/>
            <rFont val="Arial"/>
            <family val="2"/>
          </rPr>
          <t>Übertrag erfolgt aus Tabellenblatt Basisdaten</t>
        </r>
      </text>
    </comment>
    <comment ref="G8" authorId="0">
      <text>
        <r>
          <rPr>
            <sz val="9"/>
            <color indexed="81"/>
            <rFont val="Arial"/>
            <family val="2"/>
          </rPr>
          <t>Übertrag erfolgt aus Tabellenblatt Basisdaten</t>
        </r>
      </text>
    </comment>
    <comment ref="C15" authorId="0">
      <text>
        <r>
          <rPr>
            <sz val="9"/>
            <color indexed="81"/>
            <rFont val="Arial"/>
            <family val="2"/>
          </rPr>
          <t>Weitere Erläuterungen siehe Tabellenblatt "Matrix"</t>
        </r>
      </text>
    </comment>
  </commentList>
</comments>
</file>

<file path=xl/sharedStrings.xml><?xml version="1.0" encoding="utf-8"?>
<sst xmlns="http://schemas.openxmlformats.org/spreadsheetml/2006/main" count="1714" uniqueCount="1015">
  <si>
    <t>Nr.</t>
  </si>
  <si>
    <t>Kennzahlenziel</t>
  </si>
  <si>
    <t>Zähler</t>
  </si>
  <si>
    <t>Sollvorgabe</t>
  </si>
  <si>
    <t>Nenner</t>
  </si>
  <si>
    <t>%</t>
  </si>
  <si>
    <t>Primärfälle</t>
  </si>
  <si>
    <t>Anzahl</t>
  </si>
  <si>
    <t>Psychoonkologische Betreuung</t>
  </si>
  <si>
    <t>Beratung Sozialdienst</t>
  </si>
  <si>
    <t>Sollvorgabe nicht erfüllt</t>
  </si>
  <si>
    <t>I</t>
  </si>
  <si>
    <t>Summe</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</si>
  <si>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</si>
  <si>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</si>
  <si>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</si>
  <si>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</si>
  <si>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</si>
  <si>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</si>
  <si>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</si>
  <si>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</si>
  <si>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</si>
  <si>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</si>
  <si>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</si>
  <si>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</si>
  <si>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</si>
  <si>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</si>
  <si>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</si>
  <si>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</si>
  <si>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</si>
  <si>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</si>
  <si>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</si>
  <si>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</si>
  <si>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</si>
  <si>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</si>
  <si>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</si>
  <si>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</si>
  <si>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</si>
  <si>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</si>
  <si>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</si>
  <si>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</si>
  <si>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</si>
  <si>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</si>
  <si>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</si>
  <si>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</si>
  <si>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</si>
  <si>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</si>
  <si>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</si>
  <si>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</si>
  <si>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</si>
  <si>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</si>
  <si>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</si>
  <si>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</si>
  <si>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</si>
  <si>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</si>
  <si>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</si>
  <si>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</si>
  <si>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</si>
  <si>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</si>
  <si>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</si>
  <si>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</si>
  <si>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</si>
  <si>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</si>
  <si>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</si>
  <si>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</si>
  <si>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</si>
  <si>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</si>
  <si>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</si>
  <si>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</si>
  <si>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</si>
  <si>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</si>
  <si>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</si>
  <si>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</si>
  <si>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Eigenentwicklung (MS Excel, MS Access etc.)</t>
  </si>
  <si>
    <t>KRAZTUR</t>
  </si>
  <si>
    <t>Kennzahlenbogen</t>
  </si>
  <si>
    <t>Erstelldatum</t>
  </si>
  <si>
    <t>Plausibilität unklar</t>
  </si>
  <si>
    <t>Verifizierung Zentrum</t>
  </si>
  <si>
    <t xml:space="preserve">Reg.-Nr. </t>
  </si>
  <si>
    <t>Erstzertifizierung</t>
  </si>
  <si>
    <t>Basisdaten</t>
  </si>
  <si>
    <t>Datenqualität Kennzahlen</t>
  </si>
  <si>
    <t>Grundgesamtheit 
(= Nenner)</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</si>
  <si>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</si>
  <si>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</si>
  <si>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</si>
  <si>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</si>
  <si>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</si>
  <si>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</si>
  <si>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</si>
  <si>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</si>
  <si>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</si>
  <si>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</si>
  <si>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</si>
  <si>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</si>
  <si>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</si>
  <si>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</si>
  <si>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</si>
  <si>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</si>
  <si>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</si>
  <si>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</si>
  <si>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Kennzahlenjahr</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</si>
  <si>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</si>
  <si>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</si>
  <si>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</si>
  <si>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</si>
  <si>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</si>
  <si>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</si>
  <si>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</si>
  <si>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</si>
  <si>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</si>
  <si>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</si>
  <si>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</si>
  <si>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</si>
  <si>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geringe Follow-Up-Quote der letzten 1-3 Jahre</t>
  </si>
  <si>
    <t>zu hohe Follow-Up-Quote der letzten 1-3 Jahre</t>
  </si>
  <si>
    <t>untere Grenze</t>
  </si>
  <si>
    <t>obere Grenze</t>
  </si>
  <si>
    <t>Werte</t>
  </si>
  <si>
    <t>Texte</t>
  </si>
  <si>
    <t>von</t>
  </si>
  <si>
    <t>ART</t>
  </si>
  <si>
    <t>plausi</t>
  </si>
  <si>
    <t>sollvorgabe</t>
  </si>
  <si>
    <t>unvollständig</t>
  </si>
  <si>
    <t>Liste zum Übertragen</t>
  </si>
  <si>
    <t>Kalenderjahr(e) 
(Erstdiagnose)</t>
  </si>
  <si>
    <t>Länge</t>
  </si>
  <si>
    <t>Datum Erstzertifizierung</t>
  </si>
  <si>
    <t>Prüfung der Nenner</t>
  </si>
  <si>
    <t>durchschnittliche Follow-Up-Quote &gt; 95%</t>
  </si>
  <si>
    <t>geringe Follow-Up Quote der Datenjahre</t>
  </si>
  <si>
    <t>Erläuterung</t>
  </si>
  <si>
    <t>relevant</t>
  </si>
  <si>
    <t>Ist-Wert
Ausfüllen</t>
  </si>
  <si>
    <t>Zentrum</t>
  </si>
  <si>
    <t>Standort</t>
  </si>
  <si>
    <t>Matrix kann eingereicht werden</t>
  </si>
  <si>
    <t>Einrichtung 1</t>
  </si>
  <si>
    <t>Status</t>
  </si>
  <si>
    <t>Land</t>
  </si>
  <si>
    <t>Nebenstandort</t>
  </si>
  <si>
    <t>Phase</t>
  </si>
  <si>
    <t>Audit Start</t>
  </si>
  <si>
    <t>Audit Ende</t>
  </si>
  <si>
    <t>Phase 2012</t>
  </si>
  <si>
    <t>Phase 2013</t>
  </si>
  <si>
    <t>die inkorrekten und unvollständigen Einträge beheben</t>
  </si>
  <si>
    <t>Zellen müssen nicht ausgefüllt werden</t>
  </si>
  <si>
    <t>OnkoNet</t>
  </si>
  <si>
    <t>NUK</t>
  </si>
  <si>
    <t>Anzahl Primärfälle</t>
  </si>
  <si>
    <t>durchschnittliche Follow-Up-Quote &lt; 80%</t>
  </si>
  <si>
    <t>DFS auffällig niedrig</t>
  </si>
  <si>
    <t xml:space="preserve">OAS auffällig niedrig </t>
  </si>
  <si>
    <t xml:space="preserve">  </t>
  </si>
  <si>
    <t>2</t>
  </si>
  <si>
    <t>3</t>
  </si>
  <si>
    <t>4</t>
  </si>
  <si>
    <t>EB</t>
  </si>
  <si>
    <t>KN mit Anzahl</t>
  </si>
  <si>
    <t>Texte Matrix Datenquali</t>
  </si>
  <si>
    <t>Fehlermeldungen Matrix</t>
  </si>
  <si>
    <t>Ganze Zahl zwischen 0 und 5000 eingeben.</t>
  </si>
  <si>
    <t>zu wenig Primärfälle angegeben</t>
  </si>
  <si>
    <t>DFS auffällig hoch</t>
  </si>
  <si>
    <t>OAS auffällig hoch</t>
  </si>
  <si>
    <t>MATRIX- Hilfstabelle</t>
  </si>
  <si>
    <t>Tumordoku. liegt größtenteils beim Krebsregister</t>
  </si>
  <si>
    <t>Kennzahl-
definition</t>
  </si>
  <si>
    <t xml:space="preserve">1 </t>
  </si>
  <si>
    <t>Revisionsoperationen</t>
  </si>
  <si>
    <t>Adäquate Rate an psychoonkologischer Betreuung</t>
  </si>
  <si>
    <t>Siehe Sollvorgabe</t>
  </si>
  <si>
    <t>1.2.1</t>
  </si>
  <si>
    <t>Prätherapeutische Tumorkonferenz</t>
  </si>
  <si>
    <t>Prätherapeutische Vorstellung möglichst vieler Pat. in der Tumorkonferenz</t>
  </si>
  <si>
    <t>Derzeit keine Vorgaben</t>
  </si>
  <si>
    <t>Adäquate Rate an Beratung durch Sozialdienst</t>
  </si>
  <si>
    <t>1.7.4</t>
  </si>
  <si>
    <t>Einschleusung von möglichst vielen Patienten in Studien</t>
  </si>
  <si>
    <t>5.9</t>
  </si>
  <si>
    <t>Möglichst niedrige Rate an postoperativen Revisions-OP´s</t>
  </si>
  <si>
    <t xml:space="preserve">Möglichst häufig CT/MRT Schädelbasis bis obere Thoraxapertur </t>
  </si>
  <si>
    <t>Thorax-CT zum Ausschluss pulmonale Filiae bei Mundhöhlenkarzinom</t>
  </si>
  <si>
    <t xml:space="preserve">Leitliniengerechte Indikation Thorax CT </t>
  </si>
  <si>
    <t>Histologischer Befund bei Mundhöhlenkarzinom</t>
  </si>
  <si>
    <t>Möglichst häufig vollständiger Befundbericht</t>
  </si>
  <si>
    <t>Neck-Dissection bei Mundhöhlenkarzinom</t>
  </si>
  <si>
    <t>Strahlentherapie bei Mundhöhlenkarzinom</t>
  </si>
  <si>
    <t>Möglichst häufig ohne Unterbrechung der Strahlentherapie</t>
  </si>
  <si>
    <t xml:space="preserve">Leitliniengerechte Indikation zur Postoperativen Radio- o. Radiochemotherapie </t>
  </si>
  <si>
    <t>Zahnärztliche Untersuchung vor Radio- o. Radiochemotherapie</t>
  </si>
  <si>
    <t>Möglichst häufig zahnärztliche Untersuchung</t>
  </si>
  <si>
    <t>≥ 75</t>
  </si>
  <si>
    <t>Basisdaten Kopf-Hals-Tumoren</t>
  </si>
  <si>
    <t>II</t>
  </si>
  <si>
    <t>III</t>
  </si>
  <si>
    <t>Bundesland / Land</t>
  </si>
  <si>
    <t>Kennzahlenbogen Kopf-Hals-Tumoren</t>
  </si>
  <si>
    <t>Kennzahlenbogen - Analyseprotokoll Datendefizite Kopf-Hals-Tumoren</t>
  </si>
  <si>
    <t>Matrix - Ergebnisqualität Kopf-Hals-Tumoren</t>
  </si>
  <si>
    <t>Matrix - Analyseprotokoll Datendefizite Kopf-Hals-Tumoren</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</si>
  <si>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</si>
  <si>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</si>
  <si>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</si>
  <si>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</si>
  <si>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</si>
  <si>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</si>
  <si>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</si>
  <si>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</si>
  <si>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</si>
  <si>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</si>
  <si>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</si>
  <si>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</si>
  <si>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</si>
  <si>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</si>
  <si>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</si>
  <si>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</si>
  <si>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</si>
  <si>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</si>
  <si>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</si>
  <si>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</si>
  <si>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</si>
  <si>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</si>
  <si>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</si>
  <si>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</si>
  <si>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</si>
  <si>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</si>
  <si>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</si>
  <si>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</si>
  <si>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</si>
  <si>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</si>
  <si>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</si>
  <si>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</si>
  <si>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</si>
  <si>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</si>
  <si>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</si>
  <si>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</si>
  <si>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</si>
  <si>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</si>
  <si>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</si>
  <si>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</si>
  <si>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</si>
  <si>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</si>
  <si>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</si>
  <si>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</si>
  <si>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</si>
  <si>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</si>
  <si>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</si>
  <si>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</si>
  <si>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</si>
  <si>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</si>
  <si>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</si>
  <si>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</si>
  <si>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</si>
  <si>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</si>
  <si>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</si>
  <si>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</si>
  <si>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</si>
  <si>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</si>
  <si>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</si>
  <si>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</si>
  <si>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</si>
  <si>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</si>
  <si>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Kalenderjahr</t>
  </si>
  <si>
    <t>nicht relevant</t>
  </si>
  <si>
    <r>
      <t xml:space="preserve">Stadium 1 </t>
    </r>
    <r>
      <rPr>
        <vertAlign val="superscript"/>
        <sz val="8"/>
        <color indexed="8"/>
        <rFont val="Arial"/>
        <family val="2"/>
      </rPr>
      <t>1)</t>
    </r>
  </si>
  <si>
    <r>
      <t xml:space="preserve">Stadium 2 </t>
    </r>
    <r>
      <rPr>
        <vertAlign val="superscript"/>
        <sz val="8"/>
        <color indexed="8"/>
        <rFont val="Arial"/>
        <family val="2"/>
      </rPr>
      <t>1)</t>
    </r>
  </si>
  <si>
    <r>
      <t xml:space="preserve">Stadium 3 </t>
    </r>
    <r>
      <rPr>
        <vertAlign val="superscript"/>
        <sz val="8"/>
        <color indexed="8"/>
        <rFont val="Arial"/>
        <family val="2"/>
      </rPr>
      <t>1)</t>
    </r>
  </si>
  <si>
    <r>
      <t xml:space="preserve">Stadium 4 </t>
    </r>
    <r>
      <rPr>
        <vertAlign val="superscript"/>
        <sz val="8"/>
        <color indexed="8"/>
        <rFont val="Arial"/>
        <family val="2"/>
      </rPr>
      <t>1)</t>
    </r>
  </si>
  <si>
    <t>Bedingung Wert</t>
  </si>
  <si>
    <t>Nicht ausgefüllte Zellen von relevanten Nachsorgejahren</t>
  </si>
  <si>
    <t>leere Zellen</t>
  </si>
  <si>
    <t>Alle relevanten Nachsorgejahre sind zu bearbeiten, abhängig vom Datum der Erstzertifizierung</t>
  </si>
  <si>
    <t>Zeile / Zelle</t>
  </si>
  <si>
    <t>Kopf-Hals-Tumorzentrum der Universitätsmedizin Mannheim</t>
  </si>
  <si>
    <t>Universitätsmedizin Mannheim</t>
  </si>
  <si>
    <t>Deutschland</t>
  </si>
  <si>
    <t>FAO-Z001-1 MKHT</t>
  </si>
  <si>
    <t>Zentrum für Kopf-Hals-Tumoren im Charité Comprehensive Cancer Center</t>
  </si>
  <si>
    <t>Charité - Campus Mitte</t>
  </si>
  <si>
    <t>FAO-Z003 MKHT</t>
  </si>
  <si>
    <t>Zentrum für Kopf-Hals-Tumoren Tübingen</t>
  </si>
  <si>
    <t>FAO-Z014 MKHT</t>
  </si>
  <si>
    <t>Kopf-Hals-Tumorzentrum des Universitätsklinikums Würzburg</t>
  </si>
  <si>
    <t>Universitätsklinikum Würzburg</t>
  </si>
  <si>
    <t>FAO-Z018 MKHT</t>
  </si>
  <si>
    <t>Kopf-Hals-Tumorzentrum Heilbronn-Franken</t>
  </si>
  <si>
    <t>FAO-Z021 MKHT</t>
  </si>
  <si>
    <t>HELIOS Kopf-Hals-Tumor-Zentrum Erfurt</t>
  </si>
  <si>
    <t>FAO-Z029 MKHT</t>
  </si>
  <si>
    <t>Kopf-Hals-Tumorzentrum des Universitären Cancer Center Hamburg</t>
  </si>
  <si>
    <t>Universitätsklinikum Hamburg-Eppendorf</t>
  </si>
  <si>
    <t>FAO-Z034 MKHT</t>
  </si>
  <si>
    <t>Kopf-Hals-Tumorzentrum Marburg</t>
  </si>
  <si>
    <t>FAO-Z035 MKHT</t>
  </si>
  <si>
    <t>FAO-Z037 MKHT</t>
  </si>
  <si>
    <t>Kopf-Hals-Tumorzentrum Erlangen</t>
  </si>
  <si>
    <t>Universitätsklinikum Erlangen</t>
  </si>
  <si>
    <t>FAO-Z044 MKHT</t>
  </si>
  <si>
    <t>Universitätsklinikum Münster</t>
  </si>
  <si>
    <t>FAO-Z045 MKHT</t>
  </si>
  <si>
    <t>Kopf-Hals-Tumorzentrum des Universitätsklinikums Regensburg</t>
  </si>
  <si>
    <t>Universitätsklinikum Regensburg</t>
  </si>
  <si>
    <t>-----</t>
  </si>
  <si>
    <t>Erläuterung hinsichtlich Datendefizit
Begründung / Ursachenanalyse / Aktionen</t>
  </si>
  <si>
    <t xml:space="preserve">Möglichst hohe Rate an 
HNO-Untersuchungen </t>
  </si>
  <si>
    <t>Bildgebung bei Mundhöhlenkarzinom für Feststellung 
N-Kategorie</t>
  </si>
  <si>
    <t xml:space="preserve">Leitliniengerechte Indikation zur 
Neck-Dissection </t>
  </si>
  <si>
    <t>FAO-Z028 MKHT</t>
  </si>
  <si>
    <t>*QI LL MHK = Qualitätsindikatoren, die aus der S3-Leitlinie „Diagnostik und Therapie des Mundhöhlenkarzinoms“ übernommen wurden</t>
  </si>
  <si>
    <t>&gt; 80%</t>
  </si>
  <si>
    <t>Ansprechpartner</t>
  </si>
  <si>
    <t>Postoperative Radio- o. Radiochemotherapie bei Mundhöhlenkarzinom</t>
  </si>
  <si>
    <t>Primärfälle gesamt</t>
  </si>
  <si>
    <t>Achieva</t>
  </si>
  <si>
    <t>Achiever Medical System</t>
  </si>
  <si>
    <t>Alcedis MED</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</si>
  <si>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</si>
  <si>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</si>
  <si>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</si>
  <si>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</si>
  <si>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</si>
  <si>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</si>
  <si>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</si>
  <si>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</si>
  <si>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</si>
  <si>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</si>
  <si>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</si>
  <si>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</si>
  <si>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</si>
  <si>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</si>
  <si>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</si>
  <si>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</si>
  <si>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Daten-qualität</t>
  </si>
  <si>
    <t>Tumorzentrum Weser-Ems</t>
  </si>
  <si>
    <t>"in situ"</t>
  </si>
  <si>
    <t>Allgemeine Feststellungen</t>
  </si>
  <si>
    <t>Allgemeine Hinweise</t>
  </si>
  <si>
    <t>Allgemeine Abweichungen</t>
  </si>
  <si>
    <t>Bewertung Ausschuss</t>
  </si>
  <si>
    <t>Anmerkung OnkoZert</t>
  </si>
  <si>
    <t>Feststellung</t>
  </si>
  <si>
    <t>Hinweis</t>
  </si>
  <si>
    <t>Abweichung</t>
  </si>
  <si>
    <t>Noch nicht vorhanden</t>
  </si>
  <si>
    <t>relevante Nachsorgejahre nicht/unvollständig bearbeitet</t>
  </si>
  <si>
    <t>ID: a</t>
  </si>
  <si>
    <t>ID_intern</t>
  </si>
  <si>
    <t>Erläuterung hinsichtlich Datendefizit</t>
  </si>
  <si>
    <t>Datenverifizierung_ID</t>
  </si>
  <si>
    <t>Datum EZ</t>
  </si>
  <si>
    <t>FAO-Z020 MKHT</t>
  </si>
  <si>
    <t>Kopf-Hals-Tumorzentrum der Ruhr-Universität Bochum</t>
  </si>
  <si>
    <t>FAO-Z054 MKHT</t>
  </si>
  <si>
    <t>FAO-Z056 MKHT</t>
  </si>
  <si>
    <t>UniversitätsSpital Zürich</t>
  </si>
  <si>
    <t>FAO-Z062 MKHT</t>
  </si>
  <si>
    <t>FAO-Z063 MKHT</t>
  </si>
  <si>
    <t>Universitätsklinik Frankfurt</t>
  </si>
  <si>
    <t>FAO-Z064 MKHT</t>
  </si>
  <si>
    <t>FAO-Z065 MKHT</t>
  </si>
  <si>
    <t>FAO-Z066 MKHT</t>
  </si>
  <si>
    <t>Kopf-Hals-Tumorzentrum Hornheide-Münster</t>
  </si>
  <si>
    <t>Fachklinik Hornheide-Münster</t>
  </si>
  <si>
    <t>Heartsoft Tumordatenbank</t>
  </si>
  <si>
    <t>Prostata-Ca Register</t>
  </si>
  <si>
    <t>QuaDoSta</t>
  </si>
  <si>
    <t>UroCloud</t>
  </si>
  <si>
    <t>Österreich</t>
  </si>
  <si>
    <t>Tumorzentrum Ostsachsen</t>
  </si>
  <si>
    <r>
      <t xml:space="preserve">Eingeleitete / geplante Aktionen
</t>
    </r>
    <r>
      <rPr>
        <sz val="8"/>
        <color indexed="8"/>
        <rFont val="Arial"/>
        <family val="2"/>
      </rPr>
      <t>(bei plausibler Begründung keine Aktion erforderlich)</t>
    </r>
  </si>
  <si>
    <t>Alle KN leer:</t>
  </si>
  <si>
    <t xml:space="preserve">        Erstelldatum</t>
  </si>
  <si>
    <t>Kennzahldefinition</t>
  </si>
  <si>
    <t>Zähler/ Anzahl</t>
  </si>
  <si>
    <t>Begründung / Ursache</t>
  </si>
  <si>
    <t>Eingeleitete / geplante Aktionen</t>
  </si>
  <si>
    <t>Für Übertragung in Datendefizite_KB:</t>
  </si>
  <si>
    <t>ixserv.4</t>
  </si>
  <si>
    <t>Unvollständige Jahre</t>
  </si>
  <si>
    <t>FAO-Z049 MKHT</t>
  </si>
  <si>
    <t>Kopf-Hals-Tumorzentrum des Universitätsklinikums Ulm</t>
  </si>
  <si>
    <t>Universitätsklinikum Ulm</t>
  </si>
  <si>
    <t xml:space="preserve">Primärfälle
(= Kennzahl 1)
</t>
  </si>
  <si>
    <t>Primärfälle
(= Kennzahl 1)</t>
  </si>
  <si>
    <t>KN</t>
  </si>
  <si>
    <t>≥ 95%</t>
  </si>
  <si>
    <t>Bearbeitungshinweise:</t>
  </si>
  <si>
    <t>Anteil 
Studienpatienten</t>
  </si>
  <si>
    <t>Kopf-Hals-Tumor-Zentrum im Universitären Centrum für Tumorerkrankungen (UCT) Frankfurt</t>
  </si>
  <si>
    <t>Zentrum für Kopf-Hals-Tumoren Klinikum Stuttgart</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</si>
  <si>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</si>
  <si>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</si>
  <si>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</si>
  <si>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</si>
  <si>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</si>
  <si>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</si>
  <si>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</si>
  <si>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</si>
  <si>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</si>
  <si>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</si>
  <si>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</si>
  <si>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</si>
  <si>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</si>
  <si>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r>
      <t xml:space="preserve">Begründung / Ursache
</t>
    </r>
    <r>
      <rPr>
        <sz val="8"/>
        <color indexed="8"/>
        <rFont val="Arial"/>
        <family val="2"/>
      </rPr>
      <t>(min. 30 Zeichen / max. 500 Zeichen)</t>
    </r>
  </si>
  <si>
    <t>Krebsregister Schweiz</t>
  </si>
  <si>
    <t>Krebsregister Österreich</t>
  </si>
  <si>
    <t>FAO-Z024 MKHT</t>
  </si>
  <si>
    <t>Kopf-Hals-Tumorzentrum der Kliniken Maria Hilf GmbH Mönchengladbach</t>
  </si>
  <si>
    <t>Kliniken Maria Hilf GmbH</t>
  </si>
  <si>
    <t>FAO-Z047 MKHT</t>
  </si>
  <si>
    <t>Kopf-Hals-Tumorzentrum Jena</t>
  </si>
  <si>
    <t>Universitätsklinikum Jena</t>
  </si>
  <si>
    <t>FAO-Z057 MKHT</t>
  </si>
  <si>
    <t>Kopf-Hals-Tumorzentrum Klinikum Kassel</t>
  </si>
  <si>
    <t>FAO-Z059 MKHT</t>
  </si>
  <si>
    <t>Kopf-Hals-Tumorzentrum Linz</t>
  </si>
  <si>
    <t>FAO-Z077 MKHT</t>
  </si>
  <si>
    <t>Universitätsklinikum Essen</t>
  </si>
  <si>
    <t>FAO-Z079 MKHT</t>
  </si>
  <si>
    <t>FAO-Z080 MKHT</t>
  </si>
  <si>
    <t>Universitätsklinikum Freiburg</t>
  </si>
  <si>
    <t>FAO-Z081 MKHT</t>
  </si>
  <si>
    <t>XML-OncoBox</t>
  </si>
  <si>
    <t>Krebsregister Italien</t>
  </si>
  <si>
    <t>IVA</t>
  </si>
  <si>
    <t>IVB</t>
  </si>
  <si>
    <t>Primärfälle 
Def. Gemäß 1.2.1</t>
  </si>
  <si>
    <t>Primärfälle + 
Pat. mit Erstdiagnose von Fernmetastasen u./o. Rezidiv</t>
  </si>
  <si>
    <t>Patienten, die in eine Studie mit Ethikvotum eingebracht wurden</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</si>
  <si>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„Begründung/Ursache“ näher zu erläutern. Ggf. sollten entsprechend dem Vorgehen „Unterschreitung Sollvorgabe“ zum Zwecke der Verbesserung gezielte Aktionen definiert und durchgeführt werden.
2) Sollvorgabe nicht erfüllt
Die betroffenen Kennzahlen sind zu analysieren. Das Ergebnis ist im Tabellenblatt Kennzahlenbogen zu dokumentieren. Nähere Informationen hierzu sind dem Dokument „Bestimmungen Datenqualität“ zu entnehmen.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</si>
  <si>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 5%</t>
  </si>
  <si>
    <t>nur Darm</t>
  </si>
  <si>
    <t>MaDoS</t>
  </si>
  <si>
    <t xml:space="preserve">megaMANAGER </t>
  </si>
  <si>
    <t>nur Prostata</t>
  </si>
  <si>
    <t>IVC</t>
  </si>
  <si>
    <t>Stadium 1</t>
  </si>
  <si>
    <t>Stadium 2</t>
  </si>
  <si>
    <t>Stadium 3</t>
  </si>
  <si>
    <t>Stadium 4</t>
  </si>
  <si>
    <t>KalenderJahr</t>
  </si>
  <si>
    <t>DFS - Std 1 - Zähler</t>
  </si>
  <si>
    <t>DFS - Std 1 - Nenner</t>
  </si>
  <si>
    <t>DFS - Std 1 - %</t>
  </si>
  <si>
    <t>DFS - Std 2 - Zähler</t>
  </si>
  <si>
    <t>DFS - Std 2 - Nenner</t>
  </si>
  <si>
    <t>DFS - Std 2 - %</t>
  </si>
  <si>
    <t>DFS - Std 3 - Zähler</t>
  </si>
  <si>
    <t>DFS - Std 3 - Nenner</t>
  </si>
  <si>
    <t>DFS - Std 3 - %</t>
  </si>
  <si>
    <t>DFS - Std 4 - Zähler</t>
  </si>
  <si>
    <t>DFS - Std 4 - Nenner</t>
  </si>
  <si>
    <t>DFS - Std 4 - %</t>
  </si>
  <si>
    <t>DFS - Gesamt - Zähler</t>
  </si>
  <si>
    <t>DFS - Gesamt - Nenner</t>
  </si>
  <si>
    <t>DFS - Gesamt - %</t>
  </si>
  <si>
    <t>OAS - Std 1 - Zähler</t>
  </si>
  <si>
    <t>OAS - Std 1 - Nenner</t>
  </si>
  <si>
    <t>OAS - Std 1 - %</t>
  </si>
  <si>
    <t>OAS - Std 2 - Zähler</t>
  </si>
  <si>
    <t>OAS - Std 2 - Nenner</t>
  </si>
  <si>
    <t>OAS - Std 2 - %</t>
  </si>
  <si>
    <t>OAS - Std 3 - Zähler</t>
  </si>
  <si>
    <t>OAS - Std 3 - Nenner</t>
  </si>
  <si>
    <t>OAS - Std 3 - %</t>
  </si>
  <si>
    <t>OAS - Std 4 - Zähler</t>
  </si>
  <si>
    <t>OAS - Std 4 - Nenner</t>
  </si>
  <si>
    <t>OAS - Std 4 - %</t>
  </si>
  <si>
    <t>OAS - Gesamt - Zähler</t>
  </si>
  <si>
    <t>OAS -Gesamt - Nenner</t>
  </si>
  <si>
    <t>OAS - Gesamt - %</t>
  </si>
  <si>
    <t>UCC-TDS (Tumorzentrum Dresden)</t>
  </si>
  <si>
    <t>&lt; 20%</t>
  </si>
  <si>
    <t xml:space="preserve">                  (Muster Zertifikat)</t>
  </si>
  <si>
    <t>Universitätsmedizin Rostock</t>
  </si>
  <si>
    <t>UKM - Kopf-Hals-Tumor-Zentrum</t>
  </si>
  <si>
    <t>Kopf-Hals-Tumorzentrum am Karl-Lennert-Krebscentrum</t>
  </si>
  <si>
    <t>Klinikum Stuttgart, Katharinenhospital</t>
  </si>
  <si>
    <t>FAO-Z068 MKHT</t>
  </si>
  <si>
    <t>Luzerner Kantonsspital</t>
  </si>
  <si>
    <t>Kopf-Hals-Tumor-Zentrum Universitätsklinikum Düsseldorf</t>
  </si>
  <si>
    <t>FAO-Z082 MKHT</t>
  </si>
  <si>
    <t>Kopf-Hals-Tumor-Zentrum am Universitätsklinikum Schleswig-Holstein, Campus Lübeck</t>
  </si>
  <si>
    <t>Universitätsklinikum Schleswig-Holstein, Campus Lübeck</t>
  </si>
  <si>
    <t>FAO-Z084 MKHT</t>
  </si>
  <si>
    <t>Kopf-Hals-Tumor-Zentrum am Universitätsklinikum Leipzig</t>
  </si>
  <si>
    <t>Universitätsklinikum Leipzig AöR</t>
  </si>
  <si>
    <t>FAO-Z087 MKHT</t>
  </si>
  <si>
    <t>FAO-Z089 MKHT</t>
  </si>
  <si>
    <t>Kopf-Hals-Tumor-Zentrum der TU München</t>
  </si>
  <si>
    <t>Klinikum rechts der Isar der Technischen Universität München</t>
  </si>
  <si>
    <t>FAO-Z091 MKHT</t>
  </si>
  <si>
    <t>Kopf-Hals-Tumor-Zentrum des Carl-Thiem-Klinikums Cottbus</t>
  </si>
  <si>
    <t>Carl-Thiem-Klinikum Cottbus</t>
  </si>
  <si>
    <t>FAO-Z092 MKHT</t>
  </si>
  <si>
    <t>Krebsregister gemäß KFRG noch nicht benannt</t>
  </si>
  <si>
    <t>Wenn die Datenqualität nicht "I.O." ist, ist in Spalte "Begründung/Ursache" der Kennzahlenwert zu begründen bzw. eine kurze Ursachenanalyse mit max. 500 Zeichen vorzunehmen. Ergeben sich aus der Ursachenanalyse konkrete Aktionen zur Verbesserung des Kennzahlenwertes, sind diese in Spalte "Eingeleitete/geplante Aktionen" zu beschreiben.</t>
  </si>
  <si>
    <t xml:space="preserve">                       Erstelldatum</t>
  </si>
  <si>
    <t>Erstdiagnostizierte MHK in 2014</t>
  </si>
  <si>
    <t>&lt; 70%</t>
  </si>
  <si>
    <t>&lt; 40%</t>
  </si>
  <si>
    <t>Mundhöhle operativ</t>
  </si>
  <si>
    <t>Mundhöhle nicht operativ</t>
  </si>
  <si>
    <t>Zusammenarbeit mit KFRG-Krebsregister</t>
  </si>
  <si>
    <t>OncoBox</t>
  </si>
  <si>
    <t>&lt; 10%</t>
  </si>
  <si>
    <t>Uro-Link</t>
  </si>
  <si>
    <t>Zeile 16</t>
  </si>
  <si>
    <r>
      <rPr>
        <b/>
        <u/>
        <sz val="8"/>
        <color indexed="8"/>
        <rFont val="Arial"/>
        <family val="2"/>
      </rPr>
      <t xml:space="preserve">
Bearbeitungshinweise:</t>
    </r>
    <r>
      <rPr>
        <sz val="8"/>
        <color indexed="8"/>
        <rFont val="Arial"/>
        <family val="2"/>
      </rPr>
      <t xml:space="preserve">
Für Kopf-Hals-Tumor-Zentren ist die Matrix Ergebnisqualität verbindlich zu bearbeiten.
Für die Bewertung der Matrix Ergebnisqualität gelten folgende Regelungen:
            a) Alle Patienten ab dem Folgejahr der EZ sind im Follow-Up zu berücksichtigen; erstmalig ist die Matrix zum ÜA2 verbindlich zu bearbeiten.
            b) Nachsorgejahr "relevant" (Zeile 16) =&gt; Sämtliche „hellgrau“ hinterlegte Felder sollten vollständig bearbeitet werden; dies gilt auch für Nullwerte (=0).
            c) Zahlen müssen manuell eingegeben werden, diese dürfen nicht kopiert werden.</t>
    </r>
  </si>
  <si>
    <t>SLK-Kliniken Heilbronn</t>
  </si>
  <si>
    <t>Klinikum Kassel</t>
  </si>
  <si>
    <t>Universitätsklinikum Schleswig-Holstein Campus Kiel</t>
  </si>
  <si>
    <t>Kopf-Hals-Tumorzentrum Luzern</t>
  </si>
  <si>
    <t>Zentrum für Kopf-Hals-Tumoren am Westdeutschen Tumorzentrum - Universitätsmedizin Essen</t>
  </si>
  <si>
    <t>FAO-Z078 MKHT</t>
  </si>
  <si>
    <t>Kopf-Hals-Tumorzentrum Chemnitz</t>
  </si>
  <si>
    <t>Klinikum Chemnitz</t>
  </si>
  <si>
    <t>FAO-Z100 MKHT</t>
  </si>
  <si>
    <t>Kopf-Hals-Tumor-Zentrum Ludwigshafen</t>
  </si>
  <si>
    <t>Klinikum der Stadt Ludwigshafen am Rhein gGmbH</t>
  </si>
  <si>
    <t>FAO-Z101 MKHT</t>
  </si>
  <si>
    <t>Kopf-Hals-Tumor-Zentrum Medizinische Hochschule Hannover</t>
  </si>
  <si>
    <t>Medizinische Hochschule Hannover</t>
  </si>
  <si>
    <t>FAO-Z102 MKHT</t>
  </si>
  <si>
    <t>Kopf-Hals-Tumor-Zentrum Inselspital Bern</t>
  </si>
  <si>
    <t>Inselspital Bern</t>
  </si>
  <si>
    <t>FAO-Z103 MKHT</t>
  </si>
  <si>
    <t>Kopf-Hals-Tumor-Zentrum Universitätsspital Basel</t>
  </si>
  <si>
    <t>Universitätsspital Basel</t>
  </si>
  <si>
    <t>FAO-Z104 MKHT</t>
  </si>
  <si>
    <t>Kopf-Hals-Tumorzentrum Klinikum Dortmund</t>
  </si>
  <si>
    <t>Klinikum Dortmund</t>
  </si>
  <si>
    <t>FAO-Z106 MKHT</t>
  </si>
  <si>
    <t>CaritasKlinikum Saarbrücken St. Theresia</t>
  </si>
  <si>
    <t>FAO-Z108 MKHT</t>
  </si>
  <si>
    <t>HELIOS Kopf-Hals-Tumorzentrum Krefeld</t>
  </si>
  <si>
    <t>HELIOS Klinikum Krefeld</t>
  </si>
  <si>
    <t>Die jeweilige Eingabe oder Änderung  "Anzahl / Zähler / Nenner" (gepunkteten Felder) ist nur im Tabellenblatt "Basisdaten" möglich, die Übertragung erfolgt automatisch.
Der Zähler ist immer eine Teilmenge des Nenners (Ausnahme: Kennzahl 5 - Anteil Studienpatienten).</t>
  </si>
  <si>
    <t>Ausschluss Zweittumoren in Mundhöhlenkarzinom</t>
  </si>
  <si>
    <t>Nasenhaupt- und Nasennebenhöhle operativ</t>
  </si>
  <si>
    <t>Nasenhaupt- und Nasennebenhöhle nicht operativ</t>
  </si>
  <si>
    <t>Erstdiagnostizierte MHK in 2015</t>
  </si>
  <si>
    <t>Universitätsklinikum Knappschaftskrankenhaus Bochum</t>
  </si>
  <si>
    <t>HELIOS Klinikum Erfurt</t>
  </si>
  <si>
    <t>FAO-Z048 MKHT</t>
  </si>
  <si>
    <t>Kopf-Hals-Tumor-Zentrum Vorpommern der Universitätsmedizin Greifswald</t>
  </si>
  <si>
    <t>Universitätsmedizin Greifswald</t>
  </si>
  <si>
    <t>Kopf-Hals-Tumorzentrum am Cancer Center UniversitätsSpital Zürich</t>
  </si>
  <si>
    <t>FAO-Z060 MKHT</t>
  </si>
  <si>
    <t>Kopf-Hals-Tumor-Zentrum am Klinikum der Universität München</t>
  </si>
  <si>
    <t>Klinikum der Universität München Campus Großhadern</t>
  </si>
  <si>
    <t>FAO-Z072 MKHT</t>
  </si>
  <si>
    <t>Kopf-Hals-Tumor-Zentrum Dachau</t>
  </si>
  <si>
    <t>FAO-Z085 MKHT</t>
  </si>
  <si>
    <t>Kopf-Hals-Tumor-Zentrum Bremen-Mitte</t>
  </si>
  <si>
    <t>Gesundheit Nord Standort Klinikum Bremen-Mitte</t>
  </si>
  <si>
    <t>Städtisches Klinikum Dresden, Standort Friedrichstadt</t>
  </si>
  <si>
    <t>FAO-Z093 MKHT</t>
  </si>
  <si>
    <t>Kopf-Hals-Tumor-Zentrum im Universitären Centrum für Tumorerkrankungen Mainz (UCT Mainz)</t>
  </si>
  <si>
    <t>Universitätsmedizin Mainz</t>
  </si>
  <si>
    <t>Kopf-Hals-Tumor-Zentrum am CaritasKlinikum Saarbrücken St. Theresia</t>
  </si>
  <si>
    <t>FAO-Z115 MKHT</t>
  </si>
  <si>
    <t xml:space="preserve">Kopf-Hals-Tumor-Zentrum am Universitätsklinikum Gießen </t>
  </si>
  <si>
    <t>Universitätsklinikum Gießen und Marburg, Standort Gießen</t>
  </si>
  <si>
    <t>FAO-Z117 MKHT</t>
  </si>
  <si>
    <t>Kopf-Hals-Tumor-Zentrum am Krukenberg-Krebszentrum Halle der Universitätsmedizin Halle (Saale)</t>
  </si>
  <si>
    <t>Universitätsklinikum Halle (Saale)</t>
  </si>
  <si>
    <r>
      <t xml:space="preserve">Primärfälle 
Kopf-Hals-Tumoren 
</t>
    </r>
    <r>
      <rPr>
        <sz val="8"/>
        <color theme="1"/>
        <rFont val="Calibri"/>
        <family val="2"/>
        <scheme val="minor"/>
      </rPr>
      <t xml:space="preserve">Def. Gemäß EB 1.2.1;
Automatischer Übertrag  
"Anzahl / Zähler / Nenner" 
in Kennzahlenbogen  </t>
    </r>
  </si>
  <si>
    <t>MADOS 4</t>
  </si>
  <si>
    <t>Ausnahme</t>
  </si>
  <si>
    <t>6a</t>
  </si>
  <si>
    <t>6b</t>
  </si>
  <si>
    <t>Operative Expertise HNO</t>
  </si>
  <si>
    <t>Operative Expertise MKG</t>
  </si>
  <si>
    <t>≥ 90%</t>
  </si>
  <si>
    <t>Operative Expertise Def. Gemäß 5.2 (Primärfälle/ Rezidive; Biopsien werden nicht gezählt)</t>
  </si>
  <si>
    <t>≥ 20</t>
  </si>
  <si>
    <t>≤ 15%</t>
  </si>
  <si>
    <t>LL QI 1 Larynx</t>
  </si>
  <si>
    <t>Vollständige Befundberichte bei Larynxkarzinom</t>
  </si>
  <si>
    <t>Möglichst häufig vollständige Befundberichte nach Tm-Resektion u LK-entfernung</t>
  </si>
  <si>
    <t>&lt;90%</t>
  </si>
  <si>
    <t>LL QI 2 Larynx</t>
  </si>
  <si>
    <t>Panendoskopie bei Larynxkarzinom</t>
  </si>
  <si>
    <t>Möglichst häufig Panendoskopie bei Larynxkarzinom</t>
  </si>
  <si>
    <t>LL QI 4 Larynx</t>
  </si>
  <si>
    <t>Postoperative Radiochemotherapie  bei Larynxkarzinom</t>
  </si>
  <si>
    <t>Leitlininegerechte Durchführung der postoperativen Radiochth bei Larynxkarzinom</t>
  </si>
  <si>
    <t>&lt;50%</t>
  </si>
  <si>
    <t>LL QI 5 Larynx</t>
  </si>
  <si>
    <t>R0-Resektion bei Larynxkarzinom</t>
  </si>
  <si>
    <t>Möglichst häufig R0-Resektion bei Larynxkarzinom</t>
  </si>
  <si>
    <t>&lt;70%</t>
  </si>
  <si>
    <t>LL QI 6 Larynx</t>
  </si>
  <si>
    <t xml:space="preserve">Beratung durch Logopäden/
Sprechwissenschaftler bei Larynxkarzinom
</t>
  </si>
  <si>
    <t xml:space="preserve">Möglichst häufig Beratung durch Logopäden/
Sprechwissenschaftler
</t>
  </si>
  <si>
    <t>Dauer Strahlentherapie bei Larynxkarzinom</t>
  </si>
  <si>
    <t>Möglichst häufig Abschluss Strahlentherapie innerhalb von 77d nach OP</t>
  </si>
  <si>
    <t>&lt;60%</t>
  </si>
  <si>
    <t>Primärfälle in Kopf-Hals-Tumoren Zentren</t>
  </si>
  <si>
    <t>Zählung</t>
  </si>
  <si>
    <t>Bezeichnung</t>
  </si>
  <si>
    <t>Lokalisation</t>
  </si>
  <si>
    <t>Mundhöhle</t>
  </si>
  <si>
    <t>C00</t>
  </si>
  <si>
    <t>Bösartige Neubildung der Lippe</t>
  </si>
  <si>
    <t>C00.3</t>
  </si>
  <si>
    <t>Bösartige Neubildung: Oberlippe, Innenseite</t>
  </si>
  <si>
    <t>Schleimhaut der Oberlippe</t>
  </si>
  <si>
    <t>C00.4</t>
  </si>
  <si>
    <t>Bösartige Neubildung: Unterlippe, Innenseite</t>
  </si>
  <si>
    <t>Schleimhaut der Unterlippe</t>
  </si>
  <si>
    <t>C00.5</t>
  </si>
  <si>
    <t>Bösartige Neubildung: Lippe, nicht näher bezeichnet, Innenseite</t>
  </si>
  <si>
    <t>Lippenschleimhaut o.n.A.</t>
  </si>
  <si>
    <t>C00.8</t>
  </si>
  <si>
    <t>Bösartige Neubildung: Lippe, mehrere Teilbereiche überlappend</t>
  </si>
  <si>
    <t>Lippen (mehrere Teilbereiche überlappend)</t>
  </si>
  <si>
    <t>C02</t>
  </si>
  <si>
    <t>Bösartige Neubildung sonstiger und nicht näher bezeichneter Teile der Zunge</t>
  </si>
  <si>
    <t>C02.0</t>
  </si>
  <si>
    <t>Bösartige Neubildung: Zungenrücken</t>
  </si>
  <si>
    <t>Dorsale Oberfläche der Zunge (vordere 2/3 des Zungenrückens)</t>
  </si>
  <si>
    <t>C02.1</t>
  </si>
  <si>
    <t>Bösartige Neubildung: Zungenrand</t>
  </si>
  <si>
    <t>Zungenrand, Zungenspitze</t>
  </si>
  <si>
    <t>C02.2</t>
  </si>
  <si>
    <t>Bösartige Neubildung: Zungenunterfläche</t>
  </si>
  <si>
    <t>Ventrale Oberfläche der Zunge, Zungenfrenulum</t>
  </si>
  <si>
    <t>C02.3</t>
  </si>
  <si>
    <t>Bösartige Neubildung: Vordere zwei Drittel der Zunge, Bereich nicht näher bezeichnet</t>
  </si>
  <si>
    <t>Zunge, vordere 2/3, o.n.A.</t>
  </si>
  <si>
    <t>C02.8</t>
  </si>
  <si>
    <t>Bösartige Neubildung: Zunge, mehrere Teilbereiche überlappend</t>
  </si>
  <si>
    <t>Zunge (mehrere Teilbereiche, Verbindungszone)</t>
  </si>
  <si>
    <t>C02.9</t>
  </si>
  <si>
    <t>Bösartige Neubildung: Zunge, nicht näher bezeichnet</t>
  </si>
  <si>
    <t>Zunge o.n.A.</t>
  </si>
  <si>
    <t>C03</t>
  </si>
  <si>
    <t>Bösartige Neubildung des Zahnfleisches</t>
  </si>
  <si>
    <t>C03.0</t>
  </si>
  <si>
    <t>Bösartige Neubildung: Oberkieferzahnfleisch</t>
  </si>
  <si>
    <t>Oberkieferzahnfleisch (Mundschleimhaut)</t>
  </si>
  <si>
    <t>Gingiva im Oberkiefer (Mundschleimhaut)</t>
  </si>
  <si>
    <t>Schleimhaut des Alveolarfortsatzes im Oberkiefer (Mundschleimhaut)</t>
  </si>
  <si>
    <t>Alveole im Oberkiefer (Mundschleimhaut)</t>
  </si>
  <si>
    <t>C03.1</t>
  </si>
  <si>
    <t>Bösartige Neubildung: Unterkieferzahnfleisch</t>
  </si>
  <si>
    <t>Unterkieferzahnfleisch (Mundschleimhaut)</t>
  </si>
  <si>
    <t>Schleimhaut des Alveolarfortsatzes im Unterkiefer (Mundschleimhaut)</t>
  </si>
  <si>
    <t>Alveole im Unterkiefer (Mundschleimhaut)</t>
  </si>
  <si>
    <t>C03.9</t>
  </si>
  <si>
    <t>Bösartige Neubildung: Zahnfleisch, nicht näher bezeichnet</t>
  </si>
  <si>
    <t>Zahnfleisch o.n.A., parodontales Gewebe</t>
  </si>
  <si>
    <t>C04</t>
  </si>
  <si>
    <t>Bösartige Neubildung des Mundbodens</t>
  </si>
  <si>
    <t>C04.0</t>
  </si>
  <si>
    <t>Bösartige Neubildung: Vorderer Teil des Mundbodens</t>
  </si>
  <si>
    <t>Vorderer Mundboden</t>
  </si>
  <si>
    <t>C04.1</t>
  </si>
  <si>
    <t>Bösartige Neubildung: Seitlicher Teil des Mundbodens</t>
  </si>
  <si>
    <t>Seitlicher Mundboden</t>
  </si>
  <si>
    <t>C04.8</t>
  </si>
  <si>
    <t>Bösartige Neubildung: Mundboden, mehrere Teilbereiche überlappend</t>
  </si>
  <si>
    <t>Mundboden (mehrere Teilbereiche überlappend)</t>
  </si>
  <si>
    <t>C04.9</t>
  </si>
  <si>
    <t>Bösartige Neubildung: Mundboden, nicht näher bezeichnet</t>
  </si>
  <si>
    <t>Mundboden o.n.A.</t>
  </si>
  <si>
    <t>C05.0</t>
  </si>
  <si>
    <t>Bösartige Neubildung: Harter Gaumen</t>
  </si>
  <si>
    <t>Harter Gaumen</t>
  </si>
  <si>
    <t>C06</t>
  </si>
  <si>
    <t>Bösartige Neubildung sonstiger und nicht näher bezeichneter Teile des Mundes</t>
  </si>
  <si>
    <t>C06.0</t>
  </si>
  <si>
    <t>Bösartige Neubildung: Wangenschleimhaut</t>
  </si>
  <si>
    <t>Wangenschleimhaut</t>
  </si>
  <si>
    <t>C06.1</t>
  </si>
  <si>
    <t>Bösartige Neubildung: Vestibulum oris</t>
  </si>
  <si>
    <t>Vestibulum oris</t>
  </si>
  <si>
    <t>Sulcus buccomaxillaris</t>
  </si>
  <si>
    <t>Sulcus buccomandibularis</t>
  </si>
  <si>
    <t>C05</t>
  </si>
  <si>
    <t>Bösartige Neubildung des Gaumens</t>
  </si>
  <si>
    <t>Rachen und Kehlkopf</t>
  </si>
  <si>
    <t>C06.2</t>
  </si>
  <si>
    <t>Bösartige Neubildung: Retromolarregion</t>
  </si>
  <si>
    <t>Retromolarregion, Trigonum retromolare</t>
  </si>
  <si>
    <t>C06.8</t>
  </si>
  <si>
    <t>Bösartige Neubildung: Sonstige und nicht näher bezeichnete Teile des Mundes, mehrere Teilbereiche überlappend</t>
  </si>
  <si>
    <t>Sonstige und nicht näher bezeichnete Teile des Mundes (mehrere Teilbereiche überlappend)</t>
  </si>
  <si>
    <t>C06.9</t>
  </si>
  <si>
    <t>Bösartige Neubildung: Mund, nicht näher bezeichnet</t>
  </si>
  <si>
    <t>Mund o.n.A., Mundhöhle o.n.A., kleine Speicheldrüsen o.n.A.</t>
  </si>
  <si>
    <t>C14.8</t>
  </si>
  <si>
    <t>Bösartige Neubildung: Lippe, Mundhöhle und Pharynx, mehrere Teilbereiche überlappend</t>
  </si>
  <si>
    <t>Lippe, Mundhöhle und Pharynx (mehrere Teilbereiche überlappend)</t>
  </si>
  <si>
    <t>Nasenhaupt- und Nasenneben-höhlen</t>
  </si>
  <si>
    <t>C30</t>
  </si>
  <si>
    <t>Bösartige Neubildung der Nasenhöhle und des Mittelohres</t>
  </si>
  <si>
    <t>C30.0</t>
  </si>
  <si>
    <t>Bösartige Neubildung: Nasenhöhle</t>
  </si>
  <si>
    <t>Innere Nase, Nasenhöhle (einschl. Knorpel, Schleimhaut,...)</t>
  </si>
  <si>
    <t>C30.1</t>
  </si>
  <si>
    <t>Bösartige Neubildung: Mittelohr</t>
  </si>
  <si>
    <t>Mittel- und Innenohr (einschl. Mastoid, Tube u. Paukenhöhle)</t>
  </si>
  <si>
    <t>C31</t>
  </si>
  <si>
    <t>Bösartige Neubildung der Nasennebenhöhlen</t>
  </si>
  <si>
    <t>C31.0</t>
  </si>
  <si>
    <t>Bösartige Neubildung: Sinus maxillaris [Kieferhöhle]</t>
  </si>
  <si>
    <t>Kieferhöhle o.n.A.</t>
  </si>
  <si>
    <t>C31.1</t>
  </si>
  <si>
    <t>Bösartige Neubildung: Sinus ethmoidalis [Siebbeinzellen]</t>
  </si>
  <si>
    <t>Siebbeinhöhle</t>
  </si>
  <si>
    <t>C31.2</t>
  </si>
  <si>
    <t>Bösartige Neubildung: Sinus 
frontalis [Stirnhöhle]</t>
  </si>
  <si>
    <t>Stirnhöhle</t>
  </si>
  <si>
    <t>C31.3</t>
  </si>
  <si>
    <t>Bösartige Neubildung: Sinus sphenoidalis [Keilbeinhöhle]</t>
  </si>
  <si>
    <t>Keilbeinhöhle</t>
  </si>
  <si>
    <t>C31.8</t>
  </si>
  <si>
    <t>Bösartige Neubildung: Nasennebenhöhlen, mehrere Teilbereiche überlappend</t>
  </si>
  <si>
    <t>Nebenhöhlen (mehrere Teilbereiche überlappend)</t>
  </si>
  <si>
    <t>C31.9</t>
  </si>
  <si>
    <t>Bösartige Neubildung: Nasennebenhöhle, nicht näher bezeichnet</t>
  </si>
  <si>
    <t>Nebenhöhlen o.n.A.</t>
  </si>
  <si>
    <t>C01</t>
  </si>
  <si>
    <t>Bösartige Neubildung des Zungengrundes</t>
  </si>
  <si>
    <t>C01.9</t>
  </si>
  <si>
    <t>Zungengrund o.n.A. (hinteres Zungendrittel, Zungenwurzel)</t>
  </si>
  <si>
    <t>C02.4</t>
  </si>
  <si>
    <t>Bösartige Neubildung: Zungentonsille</t>
  </si>
  <si>
    <t>Zungentonsille</t>
  </si>
  <si>
    <t>C05.1</t>
  </si>
  <si>
    <t>Bösartige Neubildung: Weicher Gaumen</t>
  </si>
  <si>
    <t>Weicher Gaumen (ohne Nasopharynx-Anteil,= C11.3)</t>
  </si>
  <si>
    <t>C05.2</t>
  </si>
  <si>
    <t>Bösartige Neubildung: Uvula</t>
  </si>
  <si>
    <t>Uvula</t>
  </si>
  <si>
    <t>C05.8</t>
  </si>
  <si>
    <t>Bösartige Neubildung: Gaumen, mehrere Teilbereiche überlappend</t>
  </si>
  <si>
    <t>Gaumen (mehrere Teilbereiche überlappend)</t>
  </si>
  <si>
    <t>C05.9</t>
  </si>
  <si>
    <t>Bösartige Neubildung: Gaumen, nicht näher bezeichnet</t>
  </si>
  <si>
    <t>Gaumen o.n.A.</t>
  </si>
  <si>
    <t>C09</t>
  </si>
  <si>
    <t>C09.0</t>
  </si>
  <si>
    <t>Bösartige Neubildung: Fossa tonsillaris</t>
  </si>
  <si>
    <t xml:space="preserve">Fossa tonsillaris </t>
  </si>
  <si>
    <t>C09.1</t>
  </si>
  <si>
    <t>Bösartige Neubildung: Gaumenbogen (vorderer) (hinterer)</t>
  </si>
  <si>
    <t>Gaumenbogen</t>
  </si>
  <si>
    <t>C09.8</t>
  </si>
  <si>
    <t>Bösartige Neubildung: Tonsille, mehrere Teilbereiche überlappend</t>
  </si>
  <si>
    <t>Tonsille (mehrere Teilbereiche überlappend)</t>
  </si>
  <si>
    <t>C09.9</t>
  </si>
  <si>
    <t>Bösartige Neubildung: Tonsille, nicht näher bezeichnet</t>
  </si>
  <si>
    <t>Gaumentonsille, Tonsille o.n.A. (exklusive Zungentonsille, Tonsilla pharyngea)</t>
  </si>
  <si>
    <t>C10</t>
  </si>
  <si>
    <t>Bösartige Neubildung des Oropharynx</t>
  </si>
  <si>
    <t>C10.0</t>
  </si>
  <si>
    <t>Bösartige Neubildung: Vallecula epiglottica</t>
  </si>
  <si>
    <t>Vallecula epiglottica (ohne Zungengrund, = C01.9)</t>
  </si>
  <si>
    <t>C10.1</t>
  </si>
  <si>
    <t>Bösartige Neubildung: Vorderfläche der Epiglottis</t>
  </si>
  <si>
    <t>Vordere Epiglottisfläche</t>
  </si>
  <si>
    <t>C10.2</t>
  </si>
  <si>
    <t>Bösartige Neubildung: Seitenwand des Oropharynx</t>
  </si>
  <si>
    <t xml:space="preserve">Oropharynx, Seitenwand </t>
  </si>
  <si>
    <t>C10.3</t>
  </si>
  <si>
    <t>Bösartige Neubildung: Hinterwand des Oropharynx</t>
  </si>
  <si>
    <t>Oropharynx, Hinterwand</t>
  </si>
  <si>
    <t>C10.8</t>
  </si>
  <si>
    <t>Bösartige Neubildung: Oropharynx, mehrere Teilbereiche überlappend</t>
  </si>
  <si>
    <t>Oropharynx (mehrere Teilbereiche überlappend)</t>
  </si>
  <si>
    <t>C10.9</t>
  </si>
  <si>
    <t>Bösartige Neubildung: Oropharynx, nicht näher bezeichnet</t>
  </si>
  <si>
    <t>Oropharynx o.n.A.</t>
  </si>
  <si>
    <t>C11</t>
  </si>
  <si>
    <t>Bösartige Neubildung des Nasopharynx</t>
  </si>
  <si>
    <t>C11.0</t>
  </si>
  <si>
    <t>Bösartige Neubildung: Obere Wand des Nasopharynx</t>
  </si>
  <si>
    <t>Nasopharynx, obere Wand</t>
  </si>
  <si>
    <t>C11.1</t>
  </si>
  <si>
    <t>Bösartige Neubildung: Hinterwand des Nasopharynx</t>
  </si>
  <si>
    <t>Nasopharynx, Hinterwand (einschl. Rachentonsille)</t>
  </si>
  <si>
    <t>C11.2</t>
  </si>
  <si>
    <t>Bösartige Neubildung: Seitenwand des Nasopharynx</t>
  </si>
  <si>
    <t>Nasopharynx, Seitenwand (einschl. Rosenmüller-Grube)</t>
  </si>
  <si>
    <t>C11.3</t>
  </si>
  <si>
    <t>Bösartige Neubildung: Vorderwand des Nasopharynx</t>
  </si>
  <si>
    <t>Nasopharynx,Vorderwand (einschl. Choanen und nasopharyngeale Fläche des weichen Gaumens)</t>
  </si>
  <si>
    <t>C11.8</t>
  </si>
  <si>
    <t>Bösartige Neubildung: Nasopharynx, mehrere Teilbereiche überlappend</t>
  </si>
  <si>
    <t>Nasopharynx (mehrere Teilbereiche überlappend)</t>
  </si>
  <si>
    <t>C11.9</t>
  </si>
  <si>
    <t>Bösartige Neubildung: Nasopharynx, nicht näher bezeichnet</t>
  </si>
  <si>
    <t>Nasopharynx o.n.A.</t>
  </si>
  <si>
    <t>C12</t>
  </si>
  <si>
    <t>Bösartige Neubildung des Recessus piriformis</t>
  </si>
  <si>
    <t>C12.9</t>
  </si>
  <si>
    <t>Sinus piriformis</t>
  </si>
  <si>
    <t>C13</t>
  </si>
  <si>
    <t>Bösartige Neubildung des Hypopharynx</t>
  </si>
  <si>
    <t>C13.0</t>
  </si>
  <si>
    <t>Bösartige Neubildung: Regio postcricoidea</t>
  </si>
  <si>
    <t>Regio postcricoidea, Krikoid o.n.A.</t>
  </si>
  <si>
    <t>C13.1</t>
  </si>
  <si>
    <t>Bösartige Neubildung: Aryepiglottische Falte, hypopharyngeale Seite</t>
  </si>
  <si>
    <t>Aryepiglottische Falte, hypopharyngeale Seite (ohne Larynx-Anteil, = C32.1)</t>
  </si>
  <si>
    <t>C13.2</t>
  </si>
  <si>
    <t>Bösartige Neubildung: Hinterwand des Hypopharynx</t>
  </si>
  <si>
    <t>Hypopharynxhinterwand</t>
  </si>
  <si>
    <t>C13.8</t>
  </si>
  <si>
    <t>Bösartige Neubildung: Hypopharynx, mehrere Teilbereiche überlappend</t>
  </si>
  <si>
    <t>Hypopharynx (mehrere Teilbereiche überlappend)</t>
  </si>
  <si>
    <t>C13.9</t>
  </si>
  <si>
    <t>Bösartige Neubildung: Hypopharynx, nicht näher bezeichnet</t>
  </si>
  <si>
    <t>Hypopharynx o.n.A.</t>
  </si>
  <si>
    <t>C14.0</t>
  </si>
  <si>
    <t>Bösartige Neubildung: Pharynx, nicht näher bezeichnet</t>
  </si>
  <si>
    <t>Pharynx o.n.A., Retropharynx</t>
  </si>
  <si>
    <t>C14</t>
  </si>
  <si>
    <t>Bösartige Neubildung sonstiger und ungenau bezeichneter Lokalisationen der Lippe, der Mundhöhle und des Pharynx</t>
  </si>
  <si>
    <t>C14.1</t>
  </si>
  <si>
    <t>Laryngopharynx</t>
  </si>
  <si>
    <t>C14.2</t>
  </si>
  <si>
    <t>Bösartige Neubildung: Lymphatischer Rachenring [Waldeyer]</t>
  </si>
  <si>
    <t>Waldeyer-Ring</t>
  </si>
  <si>
    <t>C32</t>
  </si>
  <si>
    <t>Bösartige Neubildung des Larynx</t>
  </si>
  <si>
    <t>C32.0</t>
  </si>
  <si>
    <t>Bösartige Neubildung: Glottis</t>
  </si>
  <si>
    <t>Glottis, Stimmband, Kommissur</t>
  </si>
  <si>
    <t>C32.1</t>
  </si>
  <si>
    <t>Bösartige Neubildung: Supraglottis</t>
  </si>
  <si>
    <t>Supraglottis, Taschenbänder</t>
  </si>
  <si>
    <t>C32.2</t>
  </si>
  <si>
    <t>Bösartige Neubildung: Subglottis</t>
  </si>
  <si>
    <t>Subglottis</t>
  </si>
  <si>
    <t>C32.3</t>
  </si>
  <si>
    <t>Bösartige Neubildung: Larynxknorpel</t>
  </si>
  <si>
    <t>Larynxknorpel</t>
  </si>
  <si>
    <t>C32.8</t>
  </si>
  <si>
    <t>Bösartige Neubildung: Larynx, mehrere Teilbereiche überlappend</t>
  </si>
  <si>
    <t>Larynx (mehrere Teilbereiche überlappend)</t>
  </si>
  <si>
    <t>C32.9</t>
  </si>
  <si>
    <t>Bösartige Neubildung: Larynx, nicht näher bezeichnet</t>
  </si>
  <si>
    <t>Larynx o.n.A.</t>
  </si>
  <si>
    <t>Als Primärfälle können die Tm gezählt werden, die einem ICD-O-Topographie-Code aus der beigefügten Liste entsprechen.</t>
  </si>
  <si>
    <t>1.2.3</t>
  </si>
  <si>
    <t>QI LL
MHK*</t>
  </si>
  <si>
    <t>QI LL
MHK</t>
  </si>
  <si>
    <t>Erstdiagnostizierte MHK in 2016</t>
  </si>
  <si>
    <t xml:space="preserve">1)  Stadium 1: T1 N0 M0 ; Stadium 2: T2 N0 M0 ; Stadium 3: T3 N0 M0; T1-3 N1 M0 ; Stadium 4: IVA: T1-3 N2 M0; T4a N0-2 M0 / IVB: T1-4  N3 M0; T4b N0-3 M0 / IVC: T1-4 N0-3 M1 
2)  Die Daten müssen patientenbezogen rückverfolgbar sein. Ausgelöst durch die Follow-Up-Strukturen der Krebsregister (Latenzzeit Vollzähligkeit der Registrierung von Zielereignissen) werden 
     Follow-Up-Daten aus dem vorletzten Kalenderjahr vor dem Auditjahr betrachtet (Auditjahr 2019 =&gt; Follow-Up Daten aus dem Zeitraum 01.01.2017-31.12.2017).                                                                                                                                                                                                                                                                                           </t>
  </si>
  <si>
    <t>FAO-Z011 MKHT</t>
  </si>
  <si>
    <t>KHT - Zentrum am Kath. Marienkrankenhaus Hamburg</t>
  </si>
  <si>
    <t>Kath. Marienkrankenhaus Hamburg</t>
  </si>
  <si>
    <t>Universitätsklinikum Giessen und Marburg GmbH</t>
  </si>
  <si>
    <t>Kopf-Hals-Tumorzentrum der Universitätsmedizin Rostock</t>
  </si>
  <si>
    <t>Helios Amper-Klinikum Dachau</t>
  </si>
  <si>
    <t>Kopf-Hals-Tumorzentrum des Tumorzentrums Freiburg - CCCF</t>
  </si>
  <si>
    <t>Kopf-Hals-Tumorzentrum Braunschweig</t>
  </si>
  <si>
    <t>Kopf-Hals-Tumor-Zentrum Dresden-Friedrichstadt</t>
  </si>
  <si>
    <t>FAO-Z097 MKHT</t>
  </si>
  <si>
    <t>Kopf-Hals-Tumor-Zentrum am Kantonspital Aarau</t>
  </si>
  <si>
    <t>Kantonsspital Aarau</t>
  </si>
  <si>
    <t>FAO-Z109 MKHT</t>
  </si>
  <si>
    <t>Kopf-Hals-Tumor-Zentrum der Universitätsmedizin Göttingen</t>
  </si>
  <si>
    <t>Universitätsmedizin Göttingen (UMG)</t>
  </si>
  <si>
    <t>FAO-Z124 MKHT</t>
  </si>
  <si>
    <t>Kopf-Hals-Tumor-Zentrum Klinikum Ernst von Bergmann Potsdam</t>
  </si>
  <si>
    <t>Klinikum Ernst von Bergmann</t>
  </si>
  <si>
    <t>FAO-Z127 MKHT</t>
  </si>
  <si>
    <t>Kopf-Hals-Tumor-Zentrum Städtisches Klinikum Karlsruhe</t>
  </si>
  <si>
    <t>Städtisches Klinikum Karlsruhe</t>
  </si>
  <si>
    <t>Summe Plausibilität unklar</t>
  </si>
  <si>
    <t>Ausnahme (Plausibilität unklar)</t>
  </si>
  <si>
    <t>optional - Ausnahme (Plausibilität unklar)</t>
  </si>
  <si>
    <t>Speicheldrüsen operativ</t>
  </si>
  <si>
    <t>Speicheldrüsen nicht operativ</t>
  </si>
  <si>
    <t>IV</t>
  </si>
  <si>
    <t>Adjumed</t>
  </si>
  <si>
    <t>CADA (Eigenentwicklung)</t>
  </si>
  <si>
    <t>CaOnkoDok (Eigenentwicklung)</t>
  </si>
  <si>
    <t>Clinic WinData</t>
  </si>
  <si>
    <t>MegaMANAGER eDoc</t>
  </si>
  <si>
    <t>ODSeasy / ODSeasyNet</t>
  </si>
  <si>
    <t>Tumorregister München (TRM)</t>
  </si>
  <si>
    <t>Eigenentwicklung auf Basis medico (Cerner)</t>
  </si>
  <si>
    <t>KoReDos</t>
  </si>
  <si>
    <t>Martini-Data</t>
  </si>
  <si>
    <t>Oncodossier (Eigenentwicklung auf Basis ORBIS)</t>
  </si>
  <si>
    <t>ProDos</t>
  </si>
  <si>
    <t>Gingiva im Unterkiefer (Mundschleimhaut)</t>
  </si>
  <si>
    <t>Speicheldrüsen</t>
  </si>
  <si>
    <t>C07</t>
  </si>
  <si>
    <t>Bösartige Neubildung der Parotis</t>
  </si>
  <si>
    <t>C07.9</t>
  </si>
  <si>
    <t>Parotis (einschl. Stensen-Gang)</t>
  </si>
  <si>
    <t>C08</t>
  </si>
  <si>
    <t>Bösartige Neubildung sonstiger und nicht näher bezeichneter großer Speicheldrüsen</t>
  </si>
  <si>
    <t>C08.0</t>
  </si>
  <si>
    <t>Bösartige Neubildung: Glandula submandibularis</t>
  </si>
  <si>
    <t>Gl. submandibularis (einschl. Wharton-Gang)</t>
  </si>
  <si>
    <t>C08.1</t>
  </si>
  <si>
    <t>Bösartige Neubildung: Glandula sublingualis</t>
  </si>
  <si>
    <t>Gl. sublingualis (mit Ausführungsgang)</t>
  </si>
  <si>
    <t>C08.8</t>
  </si>
  <si>
    <t>Bösartige Neubildung: Große Speicheldrüsen, mehrere Teilbereiche überlappend</t>
  </si>
  <si>
    <t>Große Speicheldrüsen (mehrere Teilbereiche überlappend)</t>
  </si>
  <si>
    <t>C08.9</t>
  </si>
  <si>
    <t>Bösartige Neubildung: Große Speicheldrüse, nicht näher bezeichnet</t>
  </si>
  <si>
    <t>Große Speicheldrüsen o.n.A.</t>
  </si>
  <si>
    <t>Bösartige Neubildung der Tonsille</t>
  </si>
  <si>
    <t>Tumordokumentation</t>
  </si>
  <si>
    <t>ICD-10-GM (Version 2018)</t>
  </si>
  <si>
    <t>ICD-O-3 (erste Revision, 2013)</t>
  </si>
  <si>
    <r>
      <t>Operative Expertise HNO</t>
    </r>
    <r>
      <rPr>
        <b/>
        <vertAlign val="superscript"/>
        <sz val="9"/>
        <rFont val="Arial"/>
        <family val="2"/>
      </rPr>
      <t>1)</t>
    </r>
    <r>
      <rPr>
        <b/>
        <sz val="9"/>
        <rFont val="Arial"/>
        <family val="2"/>
      </rPr>
      <t xml:space="preserve"> </t>
    </r>
  </si>
  <si>
    <r>
      <t>Operative Expertise MKG</t>
    </r>
    <r>
      <rPr>
        <b/>
        <vertAlign val="superscript"/>
        <sz val="9"/>
        <rFont val="Arial"/>
        <family val="2"/>
      </rPr>
      <t xml:space="preserve">1) </t>
    </r>
  </si>
  <si>
    <t>Ordensklinikum Linz Barmherzige Schwestern</t>
  </si>
  <si>
    <t>FAO-Z096 MKHT</t>
  </si>
  <si>
    <t>Kopf-Hals-Tumor-Zentrum Gera</t>
  </si>
  <si>
    <t>SRH Wald-Klinikum Gera</t>
  </si>
  <si>
    <r>
      <rPr>
        <b/>
        <u/>
        <sz val="8"/>
        <rFont val="Arial"/>
        <family val="2"/>
      </rPr>
      <t>Bearbeitungshinweise:</t>
    </r>
    <r>
      <rPr>
        <sz val="8"/>
        <rFont val="Arial"/>
        <family val="2"/>
      </rPr>
      <t xml:space="preserve">
1) Operative Expertise Def. gemäß 5.2. Primärfälle/ Rezidive; Biopsien werden nicht gezählt 
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r>
  </si>
  <si>
    <t>ICD-Liste</t>
  </si>
  <si>
    <t>Nasenhaupt- und Nasennebenhöhlen</t>
  </si>
  <si>
    <t>D00.0</t>
  </si>
  <si>
    <t>D02.0</t>
  </si>
  <si>
    <t>D02.3</t>
  </si>
  <si>
    <t>Carcinoma in situ: Lippe, Mundhöhle und Pharynx</t>
  </si>
  <si>
    <t>Carcinoma in situ: Larynx</t>
  </si>
  <si>
    <t>Carcinoma in situ: Sonstige Teile des Atmungssystems (Nasenhöhlen, Nebenhöhlen)</t>
  </si>
  <si>
    <t>Anlage EB Version E2.2 (Auditjahr 2020 / Kennzahlenjahr 2019)</t>
  </si>
  <si>
    <t>Rachen operativ</t>
  </si>
  <si>
    <t xml:space="preserve">Rachen nicht operativ </t>
  </si>
  <si>
    <t>Larynx operativ</t>
  </si>
  <si>
    <t>Larynx nicht operativ</t>
  </si>
  <si>
    <t>Grundlage des Erhebungsbogens stellt die TNM – Klassifikation maligner Tumoren, 8. Auflage 2017 sowie die ICD-Klassifikation ICD-10-GM 2019 (DIMDI) und die OPS-Klassifikation OPS 2019 (DIMDI) dar.</t>
  </si>
  <si>
    <t>Rachen</t>
  </si>
  <si>
    <t>Rachen (Hypopharynx)</t>
  </si>
  <si>
    <t>Larynx</t>
  </si>
  <si>
    <t>Primärfälle des Nenners, die in der prätherapeutischen Tumorkonferenz vorgestellt wurden</t>
  </si>
  <si>
    <t>Patienten des Nenners, die stationär oder ambulant psychoonkologisch betreut wurden 
(Gespräch ≥ 25 Min.)</t>
  </si>
  <si>
    <t>Patienten des Nenners, die stationär oder ambulant durch den Sozialdienst beraten wurden</t>
  </si>
  <si>
    <t xml:space="preserve">Primärfälle des Nenners mit Revisionsoperationen infolge von postoperativen Komplikationen </t>
  </si>
  <si>
    <t>Operative Primärfälle</t>
  </si>
  <si>
    <t>Patienten des Nenners mit Hals-Nasen-Ohrenärztlicher Untersuchung (Panendoskopie) zum Ausschluss synchroner Zweittumore</t>
  </si>
  <si>
    <t>Primärfälle Mundhöhlenkarzinom</t>
  </si>
  <si>
    <t>Primärfälle des Nenners mit Untersuchung der Region von der Schädelbasis bis zur oberen Thoraxapertur mit CT oder MRT zur Feststellung der 
N-Kategorie</t>
  </si>
  <si>
    <t>Primärfälle des Nenners mit Thorax CT zum Ausschluss pulmonalen Tumorbefalls (Filia, Zweitkarzinom)</t>
  </si>
  <si>
    <t>Primärfälle Mundhöhlenkarzinom Stadium III + IV</t>
  </si>
  <si>
    <t>Primärfälle des Nenners, bei denen der histopathologische Befund wie folgt dokumentiert ist: Tumorlokalisation, makroskopische Tumorgröße, histologischer Tumortyp nach WHO, histologischer Tumorgrad, Invasion-stiefe, Lymphgefäßinvasion, Blutgefäßinvasion und perineurale Invasion, lokal infiltrierte Strukturen, Klassifikation pT, Angaben  befallener Bezirke und infiltrierter Strukturen, R-Status</t>
  </si>
  <si>
    <t>Operative Primärfälle Mundhöhlenkarzinom</t>
  </si>
  <si>
    <t>Primärfälle des Nenners mit elektiver 
Neck-Dissection</t>
  </si>
  <si>
    <t>Primärfälle des Nenners ohne Unterbrechung der Strahlentherapie</t>
  </si>
  <si>
    <t>Primärfälle des Nenners mit postoperativer Radio- oder Radiochemotherapie</t>
  </si>
  <si>
    <t>Primärfälle des Nenners mit zahnärztlicher Untersuchung vor Beginn der Radio- oder Radiochemotherapie</t>
  </si>
  <si>
    <t>Primärfälle Mundhöhlenkarzinom und cNO jeglicher T-Kategorie</t>
  </si>
  <si>
    <t>Primärfälle Mundhöhlenkarzinom und Strahlentherapie</t>
  </si>
  <si>
    <t>Primärfälle Mundhöhlenkarzinom
- T3/T4-Kategorie und/oder
- knappen (≤ 3mm) oder
  positiven Resektionsrändern
- und/oder perineuraler oder
  Gefäßinvasion 
- und/oder pos. LK</t>
  </si>
  <si>
    <t>Primärfälle Mundhöhlenkarziom und Radio- oder Radiochemotherapie</t>
  </si>
  <si>
    <t>Patienten des Nenners mit Befundberichten mit Angabe von:
• Tumorlokalisation (ICD-O-3 Topographie) und –größe (in mm),
• histologischer Tumortyp (WHO-Klassifikation),
• lokale Tumorausdehnung u infiltrierte Strukturen (cT/pT), 
• Lymphknotenmetastasen (cN/pN) nach Level und Seite getrennt: 
• Anzahl der untersuchten LK, 
• Anzahl der befallenen LK, 
• größter Durchmesser der LK-metastasen 
• kapselüberschreitendes Tumorwachstum
• Lymph-/Veneninvasion und perineurale Invasion (L, V, Pn), 
• Vorhandensein einer in situ Komponente (cTis/pTis, mit mm-Größe), 
• Differenzierung des Tumors G1-4
• Abstand zu den lateralen und basalen Resektaträndern für alle relevanten Absetzungsränder sowie für die invasive und die in situ-Komponente (Angabe zu in-situ: ja/nein)</t>
  </si>
  <si>
    <t>Operative Primärfälle Larynxkarzinom mit Lymphknotenentfernung</t>
  </si>
  <si>
    <t>Primärfälle des Nenners  mit Panendoskopie</t>
  </si>
  <si>
    <t>Primärfälle des Nenners  mit postoperativer Radiochemotherapie</t>
  </si>
  <si>
    <t>Primärfälle des Nenners  mit finalem Op-Ergebnis R0</t>
  </si>
  <si>
    <t>Primärfälle des Nenners  mit Beratung durch Logopäden/ Sprechwissenschaftler bei Larynxkarzinom</t>
  </si>
  <si>
    <t>Primärfälle des Nenners  mit Abschluss Strahlentherapie innerhalb von 77d nach OP</t>
  </si>
  <si>
    <t>Primärfälle Larynxkarzinom</t>
  </si>
  <si>
    <t>Operative Primärfälle Larynxkarzinom mit 
Resektionsrändern &lt;5mm oder 
R1 oder 
extrakapsulärem LK-Wachstum (pN3b)</t>
  </si>
  <si>
    <t>Operative Primärfälle Larynxkarzinom</t>
  </si>
  <si>
    <t>Primärfälle Larynxkarzinom und Therapie</t>
  </si>
  <si>
    <t>Primärfälle Larynxkarzinom und postoperative Strahlentherapie</t>
  </si>
  <si>
    <t>Anmerkung:</t>
  </si>
  <si>
    <t xml:space="preserve">Die lediglich aus Gründen der Lesbarkeit verwendete Bezeichnung „Patient“ schließt ausdrücklich jede Geschlechtszuschreibung (weiblich, männlich, divers) ein. </t>
  </si>
  <si>
    <t>Ausnahem</t>
  </si>
  <si>
    <t>Clinical Information Catalogue (CIC) (Eigenentwicklung)</t>
  </si>
  <si>
    <t>nur Brust / Gyn</t>
  </si>
  <si>
    <t>SHGHoncoDoc</t>
  </si>
  <si>
    <t>Darm, Leber, Magen , Pankreas</t>
  </si>
  <si>
    <t>TD System KEM (Eigenentwicklung)</t>
  </si>
  <si>
    <t>Stand: 31.10.2019</t>
  </si>
  <si>
    <t>Universitätsklinikum Tübingen</t>
  </si>
  <si>
    <t>FAO-Z017 MKHT</t>
  </si>
  <si>
    <t>Kopf-Hals-Tumor-Zentrum Bonn/Rhein-Sieg</t>
  </si>
  <si>
    <t>Johanniter GmbH - Waldkrankenhaus</t>
  </si>
  <si>
    <t>FAO-Z039 MKHT</t>
  </si>
  <si>
    <t>Kopf-Hals-Tumor-Zentrum Klinikum Nordstadt Hannover im Onkologischen Zentrum am KRH Klinikum Siloah</t>
  </si>
  <si>
    <t>KRH Klinikum Nordstadt</t>
  </si>
  <si>
    <t>FAO-Z043 MKHT</t>
  </si>
  <si>
    <t>Kopf-Hals-Tumor-Zentrum am Klinikum St. Elisabeth Straubing</t>
  </si>
  <si>
    <t>Klinikum St. Elisabeth Straubing</t>
  </si>
  <si>
    <t>Kopf-Hals-Tumorzentrum im CIO Köln</t>
  </si>
  <si>
    <t>Centrum für Integrierte Onkologie Aachen Bonn Köln Düsseldorf im Universitätsklinikum Köln</t>
  </si>
  <si>
    <t>Zentrum für Kopf-Hals-Tumoren im CIO Aachen</t>
  </si>
  <si>
    <t>Centrum für Integrierte Onkologie Aachen Bonn Köln Düsseldorf in der Uniklinik RWTH Aachen</t>
  </si>
  <si>
    <t>Centrum für Integrierte Onkologie Aachen Bonn Köln Düsseldorf im Universitätsklinikum Düsseldorf</t>
  </si>
  <si>
    <t>Kopf-Hals-Tumor-Zentrum im CIO Bonn</t>
  </si>
  <si>
    <t>Centrum für Integrierte Onkologie Aachen Bonn Köln Düsseldorf im Universitätsklinikum Bonn</t>
  </si>
  <si>
    <t>Städtisches Klinikum Braunschweig</t>
  </si>
  <si>
    <t>FAO-Z118 MKHT</t>
  </si>
  <si>
    <t>Kopf-Hals-Tumor-Zentrum Heidelberg</t>
  </si>
  <si>
    <t>Universitätsklinikum Heidelberg</t>
  </si>
  <si>
    <t>FAO-Z138 MKHT</t>
  </si>
  <si>
    <t>Kopf-Hals-Tumor-Zentrum am Klinikum Mutterhaus Trier</t>
  </si>
  <si>
    <t>Klinikum Mutterhaus der Borromäerinnen Trier</t>
  </si>
  <si>
    <t>Aktualisiert: 31.10.2019</t>
  </si>
  <si>
    <t>Charité - Campus Virchow-Klinikum</t>
  </si>
  <si>
    <t>FAO-Z001-3 MKHT</t>
  </si>
  <si>
    <t>FAO-Z001-2 MKHT</t>
  </si>
  <si>
    <t>Charité - Campus Benjamin-Franklin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</si>
</sst>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13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7"/>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b/>
      <sz val="7"/>
      <color indexed="10"/>
      <name val="Arial"/>
      <family val="2"/>
    </font>
    <font>
      <vertAlign val="superscript"/>
      <sz val="8"/>
      <color indexed="8"/>
      <name val="Arial"/>
      <family val="2"/>
    </font>
    <font>
      <sz val="11"/>
      <color indexed="8"/>
      <name val="Calibri"/>
      <family val="2"/>
    </font>
    <font>
      <sz val="8"/>
      <color indexed="8"/>
      <name val="Arial"/>
      <family val="2"/>
    </font>
    <font>
      <sz val="11"/>
      <color indexed="8"/>
      <name val="Arial"/>
      <family val="2"/>
    </font>
    <font>
      <sz val="9"/>
      <color indexed="8"/>
      <name val="Arial"/>
      <family val="2"/>
    </font>
    <font>
      <sz val="9"/>
      <color indexed="8"/>
      <name val="Calibri"/>
      <family val="2"/>
    </font>
    <font>
      <b/>
      <sz val="9"/>
      <color indexed="8"/>
      <name val="Calibri"/>
      <family val="2"/>
    </font>
    <font>
      <b/>
      <sz val="9"/>
      <color indexed="8"/>
      <name val="Arial"/>
      <family val="2"/>
    </font>
    <font>
      <sz val="10"/>
      <color indexed="8"/>
      <name val="Arial"/>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9"/>
      <color rgb="FFFF0000"/>
      <name val="Arial"/>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9"/>
      <color theme="1"/>
      <name val="Arial"/>
      <family val="2"/>
    </font>
    <font>
      <b/>
      <sz val="9"/>
      <name val="Arial"/>
      <family val="2"/>
    </font>
    <font>
      <b/>
      <sz val="9"/>
      <color theme="1"/>
      <name val="Arial"/>
      <family val="2"/>
    </font>
    <font>
      <sz val="8"/>
      <color indexed="8"/>
      <name val="Arial"/>
      <family val="2"/>
    </font>
    <font>
      <sz val="8"/>
      <color theme="1"/>
      <name val="Arial"/>
      <family val="2"/>
    </font>
    <font>
      <sz val="8"/>
      <name val="Arial"/>
      <family val="2"/>
    </font>
    <font>
      <b/>
      <u/>
      <sz val="8"/>
      <name val="Arial"/>
      <family val="2"/>
    </font>
    <font>
      <sz val="10"/>
      <color rgb="FFFF0000"/>
      <name val="Arial"/>
      <family val="2"/>
    </font>
    <font>
      <b/>
      <sz val="12"/>
      <color theme="1"/>
      <name val="Arial"/>
      <family val="2"/>
    </font>
    <font>
      <strike/>
      <sz val="9"/>
      <name val="Arial"/>
      <family val="2"/>
    </font>
    <font>
      <b/>
      <vertAlign val="superscript"/>
      <sz val="9"/>
      <name val="Arial"/>
      <family val="2"/>
    </font>
    <font>
      <b/>
      <sz val="11"/>
      <name val="Arial"/>
      <family val="2"/>
    </font>
    <font>
      <strike/>
      <sz val="8"/>
      <name val="Arial Narrow"/>
      <family val="2"/>
    </font>
  </fonts>
  <fills count="92">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14"/>
        <bgColor indexed="64"/>
      </patternFill>
    </fill>
    <fill>
      <patternFill patternType="gray0625">
        <fgColor indexed="23"/>
      </patternFill>
    </fill>
    <fill>
      <patternFill patternType="gray0625"/>
    </fill>
    <fill>
      <patternFill patternType="solid">
        <fgColor indexed="47"/>
        <bgColor indexed="64"/>
      </patternFill>
    </fill>
    <fill>
      <patternFill patternType="solid">
        <fgColor indexed="11"/>
        <bgColor indexed="64"/>
      </patternFill>
    </fill>
    <fill>
      <patternFill patternType="gray0625">
        <bgColor indexed="41"/>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2DCDB"/>
        <bgColor indexed="64"/>
      </patternFill>
    </fill>
    <fill>
      <patternFill patternType="solid">
        <fgColor rgb="FF00FF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ADDB7B"/>
        <bgColor indexed="64"/>
      </patternFill>
    </fill>
    <fill>
      <patternFill patternType="solid">
        <fgColor rgb="FFFFFF66"/>
        <bgColor indexed="64"/>
      </patternFill>
    </fill>
    <fill>
      <patternFill patternType="solid">
        <fgColor theme="4" tint="0.79998168889431442"/>
        <bgColor indexed="23"/>
      </patternFill>
    </fill>
    <fill>
      <patternFill patternType="gray0625">
        <bgColor theme="0"/>
      </patternFill>
    </fill>
    <fill>
      <patternFill patternType="solid">
        <fgColor rgb="FF99FF66"/>
        <bgColor indexed="64"/>
      </patternFill>
    </fill>
    <fill>
      <patternFill patternType="solid">
        <fgColor theme="0" tint="-0.249977111117893"/>
        <bgColor indexed="64"/>
      </patternFill>
    </fill>
    <fill>
      <patternFill patternType="solid">
        <fgColor rgb="FFDCE6F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93">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rgb="FF000000"/>
      </top>
      <bottom style="medium">
        <color indexed="64"/>
      </bottom>
      <diagonal/>
    </border>
    <border>
      <left/>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030">
    <xf numFmtId="0" fontId="0" fillId="0" borderId="0"/>
    <xf numFmtId="0" fontId="74" fillId="2" borderId="0" applyNumberFormat="0" applyBorder="0" applyAlignment="0" applyProtection="0"/>
    <xf numFmtId="0" fontId="74" fillId="3"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74" fillId="7" borderId="0" applyNumberFormat="0" applyBorder="0" applyAlignment="0" applyProtection="0"/>
    <xf numFmtId="0" fontId="74" fillId="8"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1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4" fillId="2" borderId="0" applyNumberFormat="0" applyBorder="0" applyAlignment="0" applyProtection="0"/>
    <xf numFmtId="0" fontId="74" fillId="45" borderId="0" applyNumberFormat="0" applyBorder="0" applyAlignment="0" applyProtection="0"/>
    <xf numFmtId="0" fontId="74" fillId="4" borderId="0" applyNumberFormat="0" applyBorder="0" applyAlignment="0" applyProtection="0"/>
    <xf numFmtId="0" fontId="74" fillId="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3"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74" fillId="46"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74" fillId="2" borderId="0" applyNumberFormat="0" applyBorder="0" applyAlignment="0" applyProtection="0"/>
    <xf numFmtId="0" fontId="74" fillId="47" borderId="0" applyNumberFormat="0" applyBorder="0" applyAlignment="0" applyProtection="0"/>
    <xf numFmtId="0" fontId="74"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74" fillId="48"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1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3"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74" fillId="15" borderId="0" applyNumberFormat="0" applyBorder="0" applyAlignment="0" applyProtection="0"/>
    <xf numFmtId="0" fontId="74" fillId="50"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1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74" fillId="2" borderId="0" applyNumberFormat="0" applyBorder="0" applyAlignment="0" applyProtection="0"/>
    <xf numFmtId="0" fontId="74" fillId="51" borderId="0" applyNumberFormat="0" applyBorder="0" applyAlignment="0" applyProtection="0"/>
    <xf numFmtId="0" fontId="74" fillId="2"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74" fillId="5" borderId="0" applyNumberFormat="0" applyBorder="0" applyAlignment="0" applyProtection="0"/>
    <xf numFmtId="0" fontId="74" fillId="52"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3"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75" fillId="2" borderId="0" applyNumberFormat="0" applyBorder="0" applyAlignment="0" applyProtection="0"/>
    <xf numFmtId="0" fontId="75" fillId="53" borderId="0" applyNumberFormat="0" applyBorder="0" applyAlignment="0" applyProtection="0"/>
    <xf numFmtId="0" fontId="75" fillId="4" borderId="0" applyNumberFormat="0" applyBorder="0" applyAlignment="0" applyProtection="0"/>
    <xf numFmtId="0" fontId="75" fillId="2"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75" fillId="54"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75" fillId="55"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75" fillId="15" borderId="0" applyNumberFormat="0" applyBorder="0" applyAlignment="0" applyProtection="0"/>
    <xf numFmtId="0" fontId="75" fillId="18"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75" fillId="2" borderId="0" applyNumberFormat="0" applyBorder="0" applyAlignment="0" applyProtection="0"/>
    <xf numFmtId="0" fontId="75" fillId="57" borderId="0" applyNumberFormat="0" applyBorder="0" applyAlignment="0" applyProtection="0"/>
    <xf numFmtId="0" fontId="75" fillId="4" borderId="0" applyNumberFormat="0" applyBorder="0" applyAlignment="0" applyProtection="0"/>
    <xf numFmtId="0" fontId="75" fillId="2"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75" fillId="5" borderId="0" applyNumberFormat="0" applyBorder="0" applyAlignment="0" applyProtection="0"/>
    <xf numFmtId="0" fontId="75" fillId="20"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21" borderId="0" applyNumberFormat="0" applyBorder="0" applyAlignment="0" applyProtection="0"/>
    <xf numFmtId="0" fontId="36" fillId="22" borderId="0" applyNumberFormat="0" applyBorder="0" applyAlignment="0" applyProtection="0"/>
    <xf numFmtId="0" fontId="75" fillId="23" borderId="0" applyNumberFormat="0" applyBorder="0" applyAlignment="0" applyProtection="0"/>
    <xf numFmtId="0" fontId="36" fillId="24" borderId="0" applyNumberFormat="0" applyBorder="0" applyAlignment="0" applyProtection="0"/>
    <xf numFmtId="0" fontId="36" fillId="18"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62" borderId="0" applyNumberFormat="0" applyBorder="0" applyAlignment="0" applyProtection="0"/>
    <xf numFmtId="0" fontId="75" fillId="62" borderId="0" applyNumberFormat="0" applyBorder="0" applyAlignment="0" applyProtection="0"/>
    <xf numFmtId="0" fontId="75" fillId="18"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75" fillId="19"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19" borderId="0" applyNumberFormat="0" applyBorder="0" applyAlignment="0" applyProtection="0"/>
    <xf numFmtId="0" fontId="75" fillId="60" borderId="0" applyNumberFormat="0" applyBorder="0" applyAlignment="0" applyProtection="0"/>
    <xf numFmtId="0" fontId="75" fillId="22" borderId="0" applyNumberFormat="0" applyBorder="0" applyAlignment="0" applyProtection="0"/>
    <xf numFmtId="0" fontId="75" fillId="22" borderId="0" applyNumberFormat="0" applyBorder="0" applyAlignment="0" applyProtection="0"/>
    <xf numFmtId="0" fontId="75" fillId="60"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61" borderId="0" applyNumberFormat="0" applyBorder="0" applyAlignment="0" applyProtection="0"/>
    <xf numFmtId="0" fontId="75" fillId="25"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25"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6" fillId="9" borderId="1" applyNumberFormat="0" applyAlignment="0" applyProtection="0"/>
    <xf numFmtId="0" fontId="76" fillId="15" borderId="1" applyNumberFormat="0" applyAlignment="0" applyProtection="0"/>
    <xf numFmtId="0" fontId="77" fillId="15" borderId="60" applyNumberFormat="0" applyAlignment="0" applyProtection="0"/>
    <xf numFmtId="0" fontId="76" fillId="15" borderId="1" applyNumberFormat="0" applyAlignment="0" applyProtection="0"/>
    <xf numFmtId="0" fontId="77" fillId="65" borderId="60" applyNumberFormat="0" applyAlignment="0" applyProtection="0"/>
    <xf numFmtId="0" fontId="77" fillId="65" borderId="60" applyNumberFormat="0" applyAlignment="0" applyProtection="0"/>
    <xf numFmtId="0" fontId="77" fillId="9" borderId="60" applyNumberFormat="0" applyAlignment="0" applyProtection="0"/>
    <xf numFmtId="0" fontId="76" fillId="9" borderId="1" applyNumberFormat="0" applyAlignment="0" applyProtection="0"/>
    <xf numFmtId="0" fontId="77" fillId="15" borderId="60" applyNumberFormat="0" applyAlignment="0" applyProtection="0"/>
    <xf numFmtId="0" fontId="76" fillId="9" borderId="1" applyNumberFormat="0" applyAlignment="0" applyProtection="0"/>
    <xf numFmtId="0" fontId="76" fillId="15" borderId="1" applyNumberFormat="0" applyAlignment="0" applyProtection="0"/>
    <xf numFmtId="0" fontId="77" fillId="15" borderId="60" applyNumberFormat="0" applyAlignment="0" applyProtection="0"/>
    <xf numFmtId="0" fontId="76" fillId="15" borderId="1" applyNumberFormat="0" applyAlignment="0" applyProtection="0"/>
    <xf numFmtId="0" fontId="37" fillId="15" borderId="2" applyNumberFormat="0" applyAlignment="0" applyProtection="0"/>
    <xf numFmtId="0" fontId="37" fillId="15" borderId="2" applyNumberFormat="0" applyAlignment="0" applyProtection="0"/>
    <xf numFmtId="0" fontId="37" fillId="15" borderId="2" applyNumberFormat="0" applyAlignment="0" applyProtection="0"/>
    <xf numFmtId="0" fontId="77" fillId="15" borderId="60" applyNumberFormat="0" applyAlignment="0" applyProtection="0"/>
    <xf numFmtId="0" fontId="37" fillId="15" borderId="2" applyNumberFormat="0" applyAlignment="0" applyProtection="0"/>
    <xf numFmtId="0" fontId="76" fillId="15" borderId="1" applyNumberFormat="0" applyAlignment="0" applyProtection="0"/>
    <xf numFmtId="0" fontId="77" fillId="15" borderId="60" applyNumberFormat="0" applyAlignment="0" applyProtection="0"/>
    <xf numFmtId="0" fontId="77" fillId="15" borderId="60" applyNumberFormat="0" applyAlignment="0" applyProtection="0"/>
    <xf numFmtId="0" fontId="77" fillId="15" borderId="60" applyNumberFormat="0" applyAlignment="0" applyProtection="0"/>
    <xf numFmtId="0" fontId="37" fillId="15" borderId="2" applyNumberFormat="0" applyAlignment="0" applyProtection="0"/>
    <xf numFmtId="0" fontId="53" fillId="6" borderId="0" applyNumberFormat="0" applyBorder="0" applyAlignment="0" applyProtection="0"/>
    <xf numFmtId="0" fontId="48" fillId="6" borderId="0" applyNumberFormat="0" applyBorder="0" applyAlignment="0" applyProtection="0"/>
    <xf numFmtId="0" fontId="79" fillId="9" borderId="61" applyNumberFormat="0" applyAlignment="0" applyProtection="0"/>
    <xf numFmtId="0" fontId="79" fillId="15" borderId="61" applyNumberFormat="0" applyAlignment="0" applyProtection="0"/>
    <xf numFmtId="0" fontId="79" fillId="65" borderId="61" applyNumberFormat="0" applyAlignment="0" applyProtection="0"/>
    <xf numFmtId="0" fontId="79" fillId="65" borderId="61" applyNumberFormat="0" applyAlignment="0" applyProtection="0"/>
    <xf numFmtId="0" fontId="79" fillId="9" borderId="61" applyNumberFormat="0" applyAlignment="0" applyProtection="0"/>
    <xf numFmtId="0" fontId="79" fillId="9" borderId="61" applyNumberFormat="0" applyAlignment="0" applyProtection="0"/>
    <xf numFmtId="0" fontId="79" fillId="9" borderId="61" applyNumberFormat="0" applyAlignment="0" applyProtection="0"/>
    <xf numFmtId="0" fontId="79" fillId="15" borderId="61" applyNumberFormat="0" applyAlignment="0" applyProtection="0"/>
    <xf numFmtId="0" fontId="38" fillId="15" borderId="3" applyNumberFormat="0" applyAlignment="0" applyProtection="0"/>
    <xf numFmtId="0" fontId="38" fillId="15" borderId="3" applyNumberFormat="0" applyAlignment="0" applyProtection="0"/>
    <xf numFmtId="0" fontId="38" fillId="15" borderId="3" applyNumberFormat="0" applyAlignment="0" applyProtection="0"/>
    <xf numFmtId="0" fontId="79" fillId="15" borderId="61" applyNumberFormat="0" applyAlignment="0" applyProtection="0"/>
    <xf numFmtId="0" fontId="38" fillId="15" borderId="3" applyNumberFormat="0" applyAlignment="0" applyProtection="0"/>
    <xf numFmtId="0" fontId="79" fillId="15" borderId="61" applyNumberFormat="0" applyAlignment="0" applyProtection="0"/>
    <xf numFmtId="0" fontId="38" fillId="15" borderId="3" applyNumberFormat="0" applyAlignment="0" applyProtection="0"/>
    <xf numFmtId="0" fontId="38" fillId="15" borderId="3" applyNumberFormat="0" applyAlignment="0" applyProtection="0"/>
    <xf numFmtId="0" fontId="55" fillId="26" borderId="4" applyNumberFormat="0" applyAlignment="0" applyProtection="0"/>
    <xf numFmtId="0" fontId="49" fillId="26" borderId="4" applyNumberFormat="0" applyAlignment="0" applyProtection="0"/>
    <xf numFmtId="0" fontId="80" fillId="67" borderId="5" applyNumberFormat="0" applyAlignment="0" applyProtection="0"/>
    <xf numFmtId="0" fontId="80" fillId="67" borderId="62" applyNumberFormat="0" applyAlignment="0" applyProtection="0"/>
    <xf numFmtId="0" fontId="80" fillId="67" borderId="62" applyNumberFormat="0" applyAlignment="0" applyProtection="0"/>
    <xf numFmtId="0" fontId="80" fillId="67" borderId="4" applyNumberFormat="0" applyAlignment="0" applyProtection="0"/>
    <xf numFmtId="0" fontId="81" fillId="68" borderId="61"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39" fillId="5" borderId="3" applyNumberFormat="0" applyAlignment="0" applyProtection="0"/>
    <xf numFmtId="0" fontId="82" fillId="0" borderId="6" applyNumberFormat="0" applyFill="0" applyAlignment="0" applyProtection="0"/>
    <xf numFmtId="0" fontId="82" fillId="0" borderId="7" applyNumberFormat="0" applyFill="0" applyAlignment="0" applyProtection="0"/>
    <xf numFmtId="0" fontId="82" fillId="0" borderId="7" applyNumberFormat="0" applyFill="0" applyAlignment="0" applyProtection="0"/>
    <xf numFmtId="0" fontId="82" fillId="0" borderId="7" applyNumberFormat="0" applyFill="0" applyAlignment="0" applyProtection="0"/>
    <xf numFmtId="0" fontId="82" fillId="0" borderId="63" applyNumberFormat="0" applyFill="0" applyAlignment="0" applyProtection="0"/>
    <xf numFmtId="0" fontId="82" fillId="0" borderId="63"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6" applyNumberFormat="0" applyFill="0" applyAlignment="0" applyProtection="0"/>
    <xf numFmtId="0" fontId="82" fillId="0" borderId="7" applyNumberFormat="0" applyFill="0" applyAlignment="0" applyProtection="0"/>
    <xf numFmtId="0" fontId="82" fillId="0" borderId="7"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82" fillId="0" borderId="7" applyNumberFormat="0" applyFill="0" applyAlignment="0" applyProtection="0"/>
    <xf numFmtId="0" fontId="14" fillId="0" borderId="7" applyNumberFormat="0" applyFill="0" applyAlignment="0" applyProtection="0"/>
    <xf numFmtId="0" fontId="14" fillId="0" borderId="7" applyNumberFormat="0" applyFill="0" applyAlignment="0" applyProtection="0"/>
    <xf numFmtId="0" fontId="82" fillId="0" borderId="7" applyNumberFormat="0" applyFill="0" applyAlignment="0" applyProtection="0"/>
    <xf numFmtId="0" fontId="14" fillId="0" borderId="7" applyNumberFormat="0" applyFill="0" applyAlignment="0" applyProtection="0"/>
    <xf numFmtId="0" fontId="82" fillId="0" borderId="7" applyNumberFormat="0" applyFill="0" applyAlignment="0" applyProtection="0"/>
    <xf numFmtId="0" fontId="14" fillId="0" borderId="7" applyNumberFormat="0" applyFill="0" applyAlignment="0" applyProtection="0"/>
    <xf numFmtId="0" fontId="83"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8" borderId="0" applyNumberFormat="0" applyBorder="0" applyAlignment="0" applyProtection="0"/>
    <xf numFmtId="0" fontId="50" fillId="8"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4" fillId="69" borderId="0" applyNumberFormat="0" applyBorder="0" applyAlignment="0" applyProtection="0"/>
    <xf numFmtId="0" fontId="85" fillId="0" borderId="9" applyNumberFormat="0" applyFill="0" applyAlignment="0" applyProtection="0"/>
    <xf numFmtId="0" fontId="85" fillId="0" borderId="9" applyNumberFormat="0" applyFill="0" applyAlignment="0" applyProtection="0"/>
    <xf numFmtId="0" fontId="86" fillId="0" borderId="64" applyNumberFormat="0" applyFill="0" applyAlignment="0" applyProtection="0"/>
    <xf numFmtId="0" fontId="86" fillId="0" borderId="64" applyNumberFormat="0" applyFill="0" applyAlignment="0" applyProtection="0"/>
    <xf numFmtId="0" fontId="43" fillId="0" borderId="8" applyNumberFormat="0" applyFill="0" applyAlignment="0" applyProtection="0"/>
    <xf numFmtId="0" fontId="87" fillId="0" borderId="11" applyNumberFormat="0" applyFill="0" applyAlignment="0" applyProtection="0"/>
    <xf numFmtId="0" fontId="87" fillId="0" borderId="12" applyNumberFormat="0" applyFill="0" applyAlignment="0" applyProtection="0"/>
    <xf numFmtId="0" fontId="88" fillId="0" borderId="65" applyNumberFormat="0" applyFill="0" applyAlignment="0" applyProtection="0"/>
    <xf numFmtId="0" fontId="88" fillId="0" borderId="65" applyNumberFormat="0" applyFill="0" applyAlignment="0" applyProtection="0"/>
    <xf numFmtId="0" fontId="46" fillId="0" borderId="10" applyNumberFormat="0" applyFill="0" applyAlignment="0" applyProtection="0"/>
    <xf numFmtId="0" fontId="89" fillId="0" borderId="14" applyNumberFormat="0" applyFill="0" applyAlignment="0" applyProtection="0"/>
    <xf numFmtId="0" fontId="89" fillId="0" borderId="15" applyNumberFormat="0" applyFill="0" applyAlignment="0" applyProtection="0"/>
    <xf numFmtId="0" fontId="90" fillId="0" borderId="66" applyNumberFormat="0" applyFill="0" applyAlignment="0" applyProtection="0"/>
    <xf numFmtId="0" fontId="90" fillId="0" borderId="66" applyNumberFormat="0" applyFill="0" applyAlignment="0" applyProtection="0"/>
    <xf numFmtId="0" fontId="44" fillId="0" borderId="13"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4" fillId="0" borderId="0" applyNumberFormat="0" applyFill="0" applyBorder="0" applyAlignment="0" applyProtection="0"/>
    <xf numFmtId="0" fontId="39" fillId="5" borderId="3" applyNumberFormat="0" applyAlignment="0" applyProtection="0"/>
    <xf numFmtId="0" fontId="54" fillId="0" borderId="16" applyNumberFormat="0" applyFill="0" applyAlignment="0" applyProtection="0"/>
    <xf numFmtId="0" fontId="51" fillId="0" borderId="16" applyNumberFormat="0" applyFill="0" applyAlignment="0" applyProtection="0"/>
    <xf numFmtId="0" fontId="92" fillId="70" borderId="0" applyNumberFormat="0" applyBorder="0" applyAlignment="0" applyProtection="0"/>
    <xf numFmtId="0" fontId="74" fillId="0" borderId="0"/>
    <xf numFmtId="0" fontId="5" fillId="7" borderId="17" applyNumberFormat="0" applyFont="0" applyAlignment="0" applyProtection="0"/>
    <xf numFmtId="0" fontId="5" fillId="7" borderId="17" applyNumberFormat="0" applyFont="0" applyAlignment="0" applyProtection="0"/>
    <xf numFmtId="0" fontId="60" fillId="71" borderId="68" applyNumberFormat="0" applyFont="0" applyAlignment="0" applyProtection="0"/>
    <xf numFmtId="0" fontId="4" fillId="71" borderId="68" applyNumberFormat="0" applyFont="0" applyAlignment="0" applyProtection="0"/>
    <xf numFmtId="0" fontId="7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74" fillId="71" borderId="68" applyNumberFormat="0" applyFont="0" applyAlignment="0" applyProtection="0"/>
    <xf numFmtId="0" fontId="60" fillId="71" borderId="68" applyNumberFormat="0" applyFont="0" applyAlignment="0" applyProtection="0"/>
    <xf numFmtId="0" fontId="13" fillId="71" borderId="68" applyNumberFormat="0" applyFont="0" applyAlignment="0" applyProtection="0"/>
    <xf numFmtId="0" fontId="60"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7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74" fillId="71" borderId="68" applyNumberFormat="0" applyFont="0" applyAlignment="0" applyProtection="0"/>
    <xf numFmtId="0" fontId="4" fillId="71" borderId="68" applyNumberFormat="0" applyFont="0" applyAlignment="0" applyProtection="0"/>
    <xf numFmtId="0" fontId="7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7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13"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4" fillId="71" borderId="68" applyNumberFormat="0" applyFont="0" applyAlignment="0" applyProtection="0"/>
    <xf numFmtId="0" fontId="37" fillId="15" borderId="2" applyNumberFormat="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29"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8" fillId="66" borderId="0" applyNumberFormat="0" applyBorder="0" applyAlignment="0" applyProtection="0"/>
    <xf numFmtId="0" fontId="78" fillId="66" borderId="0" applyNumberFormat="0" applyBorder="0" applyAlignment="0" applyProtection="0"/>
    <xf numFmtId="0" fontId="78" fillId="66" borderId="0" applyNumberFormat="0" applyBorder="0" applyAlignment="0" applyProtection="0"/>
    <xf numFmtId="0" fontId="5" fillId="0" borderId="0"/>
    <xf numFmtId="0" fontId="74" fillId="0" borderId="0"/>
    <xf numFmtId="0" fontId="74" fillId="0" borderId="0"/>
    <xf numFmtId="0" fontId="93" fillId="0" borderId="0"/>
    <xf numFmtId="0" fontId="5" fillId="0" borderId="0"/>
    <xf numFmtId="0" fontId="74" fillId="0" borderId="0"/>
    <xf numFmtId="0" fontId="74" fillId="0" borderId="0"/>
    <xf numFmtId="0" fontId="93" fillId="0" borderId="0"/>
    <xf numFmtId="0" fontId="29" fillId="0" borderId="0"/>
    <xf numFmtId="0" fontId="5" fillId="0" borderId="0"/>
    <xf numFmtId="0" fontId="13"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5" fillId="0" borderId="0"/>
    <xf numFmtId="0" fontId="4" fillId="0" borderId="0"/>
    <xf numFmtId="0" fontId="4" fillId="0" borderId="0"/>
    <xf numFmtId="0" fontId="5" fillId="0" borderId="0"/>
    <xf numFmtId="0" fontId="93" fillId="0" borderId="0"/>
    <xf numFmtId="0" fontId="13"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4" fillId="0" borderId="0"/>
    <xf numFmtId="0" fontId="4" fillId="0" borderId="0"/>
    <xf numFmtId="0" fontId="4" fillId="0" borderId="0"/>
    <xf numFmtId="0" fontId="4" fillId="0" borderId="0"/>
    <xf numFmtId="0" fontId="93" fillId="0" borderId="0"/>
    <xf numFmtId="0" fontId="4" fillId="0" borderId="0"/>
    <xf numFmtId="0" fontId="4" fillId="0" borderId="0"/>
    <xf numFmtId="0" fontId="74" fillId="0" borderId="0"/>
    <xf numFmtId="0" fontId="5" fillId="0" borderId="0"/>
    <xf numFmtId="0" fontId="5" fillId="0" borderId="0"/>
    <xf numFmtId="0" fontId="5" fillId="0" borderId="0"/>
    <xf numFmtId="0" fontId="94"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5" fillId="0" borderId="0" applyNumberFormat="0" applyFill="0" applyBorder="0" applyAlignment="0" applyProtection="0"/>
    <xf numFmtId="0" fontId="14" fillId="0" borderId="7" applyNumberFormat="0" applyFill="0" applyAlignment="0" applyProtection="0"/>
    <xf numFmtId="0" fontId="94" fillId="0" borderId="0" applyNumberFormat="0" applyFill="0" applyBorder="0" applyAlignment="0" applyProtection="0"/>
    <xf numFmtId="0" fontId="85" fillId="0" borderId="9" applyNumberFormat="0" applyFill="0" applyAlignment="0" applyProtection="0"/>
    <xf numFmtId="0" fontId="43" fillId="0" borderId="8" applyNumberFormat="0" applyFill="0" applyAlignment="0" applyProtection="0"/>
    <xf numFmtId="0" fontId="43" fillId="0" borderId="8" applyNumberFormat="0" applyFill="0" applyAlignment="0" applyProtection="0"/>
    <xf numFmtId="0" fontId="85" fillId="0" borderId="9" applyNumberFormat="0" applyFill="0" applyAlignment="0" applyProtection="0"/>
    <xf numFmtId="0" fontId="87" fillId="0" borderId="11" applyNumberFormat="0" applyFill="0" applyAlignment="0" applyProtection="0"/>
    <xf numFmtId="0" fontId="46" fillId="0" borderId="10" applyNumberFormat="0" applyFill="0" applyAlignment="0" applyProtection="0"/>
    <xf numFmtId="0" fontId="46" fillId="0" borderId="10" applyNumberFormat="0" applyFill="0" applyAlignment="0" applyProtection="0"/>
    <xf numFmtId="0" fontId="87" fillId="0" borderId="11" applyNumberFormat="0" applyFill="0" applyAlignment="0" applyProtection="0"/>
    <xf numFmtId="0" fontId="89" fillId="0" borderId="14" applyNumberFormat="0" applyFill="0" applyAlignment="0" applyProtection="0"/>
    <xf numFmtId="0" fontId="44" fillId="0" borderId="13" applyNumberFormat="0" applyFill="0" applyAlignment="0" applyProtection="0"/>
    <xf numFmtId="0" fontId="44" fillId="0" borderId="13" applyNumberFormat="0" applyFill="0" applyAlignment="0" applyProtection="0"/>
    <xf numFmtId="0" fontId="89" fillId="0" borderId="14" applyNumberFormat="0" applyFill="0" applyAlignment="0" applyProtection="0"/>
    <xf numFmtId="0" fontId="89"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9"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4" fillId="0" borderId="0" applyNumberFormat="0" applyFill="0" applyBorder="0" applyAlignment="0" applyProtection="0"/>
    <xf numFmtId="0" fontId="91" fillId="0" borderId="67" applyNumberFormat="0" applyFill="0" applyAlignment="0" applyProtection="0"/>
    <xf numFmtId="0" fontId="91" fillId="0" borderId="67" applyNumberFormat="0" applyFill="0" applyAlignment="0" applyProtection="0"/>
    <xf numFmtId="0" fontId="91" fillId="0" borderId="67" applyNumberFormat="0" applyFill="0" applyAlignment="0" applyProtection="0"/>
    <xf numFmtId="0" fontId="96" fillId="0" borderId="0" applyNumberFormat="0" applyFill="0" applyBorder="0" applyAlignment="0" applyProtection="0"/>
    <xf numFmtId="0" fontId="41"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80" fillId="67" borderId="5" applyNumberFormat="0" applyAlignment="0" applyProtection="0"/>
    <xf numFmtId="0" fontId="80" fillId="67" borderId="62" applyNumberFormat="0" applyAlignment="0" applyProtection="0"/>
    <xf numFmtId="0" fontId="80" fillId="67" borderId="62" applyNumberFormat="0" applyAlignment="0" applyProtection="0"/>
    <xf numFmtId="0" fontId="80" fillId="67" borderId="5" applyNumberFormat="0" applyAlignment="0" applyProtection="0"/>
    <xf numFmtId="0" fontId="80" fillId="67" borderId="5" applyNumberFormat="0" applyAlignment="0" applyProtection="0"/>
    <xf numFmtId="0" fontId="80" fillId="67" borderId="62" applyNumberFormat="0" applyAlignment="0" applyProtection="0"/>
  </cellStyleXfs>
  <cellXfs count="918">
    <xf numFmtId="0" fontId="0" fillId="0" borderId="0" xfId="0"/>
    <xf numFmtId="0" fontId="23" fillId="0" borderId="18" xfId="0" applyFont="1" applyFill="1" applyBorder="1" applyAlignment="1" applyProtection="1">
      <alignment horizontal="center" vertical="center"/>
    </xf>
    <xf numFmtId="0" fontId="0" fillId="0" borderId="0" xfId="0" applyProtection="1"/>
    <xf numFmtId="0" fontId="0" fillId="0" borderId="0" xfId="0" applyFill="1" applyProtection="1"/>
    <xf numFmtId="0" fontId="0" fillId="0" borderId="0" xfId="0" applyFill="1"/>
    <xf numFmtId="0" fontId="19" fillId="0" borderId="0" xfId="0" applyFont="1" applyProtection="1"/>
    <xf numFmtId="0" fontId="23" fillId="0" borderId="0" xfId="0" applyFont="1" applyProtection="1"/>
    <xf numFmtId="0" fontId="6" fillId="0" borderId="0" xfId="910" applyFont="1" applyProtection="1"/>
    <xf numFmtId="0" fontId="24" fillId="0" borderId="0" xfId="910" applyFont="1" applyProtection="1"/>
    <xf numFmtId="0" fontId="19" fillId="0" borderId="0" xfId="0" applyFont="1" applyFill="1" applyProtection="1"/>
    <xf numFmtId="0" fontId="15" fillId="0" borderId="0" xfId="0" applyFont="1" applyProtection="1"/>
    <xf numFmtId="0" fontId="23" fillId="0" borderId="0" xfId="0" applyFont="1" applyAlignment="1" applyProtection="1">
      <alignment vertical="center"/>
    </xf>
    <xf numFmtId="0" fontId="19" fillId="0" borderId="0" xfId="0" applyFont="1" applyBorder="1" applyAlignment="1" applyProtection="1">
      <alignment horizontal="center"/>
    </xf>
    <xf numFmtId="0" fontId="23" fillId="0" borderId="0" xfId="0" applyFont="1" applyAlignment="1" applyProtection="1"/>
    <xf numFmtId="0" fontId="19" fillId="0" borderId="0" xfId="0" applyFont="1" applyFill="1" applyAlignment="1" applyProtection="1">
      <alignment horizontal="center"/>
    </xf>
    <xf numFmtId="0" fontId="19" fillId="0" borderId="0" xfId="0" applyFont="1" applyAlignment="1" applyProtection="1">
      <alignment horizontal="center" vertical="center"/>
    </xf>
    <xf numFmtId="0" fontId="5" fillId="0" borderId="0" xfId="0" applyFont="1" applyProtection="1"/>
    <xf numFmtId="0" fontId="21" fillId="0" borderId="0" xfId="0" applyFont="1" applyFill="1" applyProtection="1"/>
    <xf numFmtId="0" fontId="12" fillId="0" borderId="18" xfId="0" applyFont="1" applyFill="1" applyBorder="1" applyAlignment="1" applyProtection="1">
      <alignment horizontal="center" vertical="center"/>
    </xf>
    <xf numFmtId="0" fontId="12" fillId="27" borderId="18" xfId="0" applyFont="1" applyFill="1" applyBorder="1" applyAlignment="1" applyProtection="1">
      <alignment horizontal="center" vertical="center"/>
    </xf>
    <xf numFmtId="0" fontId="19" fillId="0" borderId="0" xfId="0" applyFont="1" applyBorder="1" applyProtection="1"/>
    <xf numFmtId="0" fontId="7" fillId="0" borderId="0" xfId="0" applyFont="1" applyProtection="1"/>
    <xf numFmtId="0" fontId="8" fillId="0" borderId="0" xfId="0" applyFont="1" applyBorder="1" applyAlignment="1" applyProtection="1"/>
    <xf numFmtId="0" fontId="5" fillId="0" borderId="0" xfId="910" applyFont="1" applyProtection="1"/>
    <xf numFmtId="0" fontId="20" fillId="0" borderId="0" xfId="0" applyFont="1" applyFill="1" applyProtection="1"/>
    <xf numFmtId="0" fontId="16" fillId="0" borderId="0" xfId="0" applyFont="1" applyProtection="1"/>
    <xf numFmtId="0" fontId="5" fillId="0" borderId="0" xfId="910" applyFont="1" applyAlignment="1" applyProtection="1">
      <alignment horizontal="left"/>
    </xf>
    <xf numFmtId="0" fontId="17" fillId="0" borderId="0" xfId="0" applyFont="1" applyProtection="1"/>
    <xf numFmtId="0" fontId="6" fillId="0" borderId="0" xfId="910" applyFont="1" applyAlignment="1" applyProtection="1">
      <alignment horizontal="left"/>
    </xf>
    <xf numFmtId="0" fontId="18" fillId="0" borderId="0" xfId="910" applyFont="1" applyAlignment="1" applyProtection="1">
      <alignment vertical="center"/>
    </xf>
    <xf numFmtId="0" fontId="5" fillId="0" borderId="0" xfId="0" applyFont="1" applyAlignment="1" applyProtection="1">
      <alignment wrapText="1"/>
    </xf>
    <xf numFmtId="0" fontId="19" fillId="0" borderId="0" xfId="0" applyFont="1" applyBorder="1" applyAlignment="1" applyProtection="1"/>
    <xf numFmtId="0" fontId="22" fillId="0" borderId="0" xfId="0" applyFont="1" applyFill="1" applyProtection="1"/>
    <xf numFmtId="0" fontId="28" fillId="0" borderId="0" xfId="0" applyFont="1" applyProtection="1"/>
    <xf numFmtId="0" fontId="20" fillId="0" borderId="0" xfId="0" applyFont="1" applyProtection="1"/>
    <xf numFmtId="0" fontId="21" fillId="0" borderId="0" xfId="0" applyFont="1" applyProtection="1"/>
    <xf numFmtId="0" fontId="9" fillId="0" borderId="0" xfId="0" applyFont="1" applyFill="1" applyBorder="1" applyAlignment="1" applyProtection="1">
      <alignment wrapText="1"/>
    </xf>
    <xf numFmtId="0" fontId="0" fillId="0" borderId="0" xfId="0" applyFill="1" applyBorder="1" applyProtection="1"/>
    <xf numFmtId="0" fontId="14" fillId="0" borderId="0" xfId="0" applyFont="1" applyProtection="1"/>
    <xf numFmtId="0" fontId="25" fillId="0" borderId="0" xfId="0" applyFont="1" applyProtection="1"/>
    <xf numFmtId="14" fontId="30" fillId="28" borderId="18" xfId="0" applyNumberFormat="1" applyFont="1" applyFill="1" applyBorder="1" applyAlignment="1" applyProtection="1">
      <alignment horizontal="center" vertical="center"/>
    </xf>
    <xf numFmtId="0" fontId="19" fillId="0" borderId="0" xfId="0" applyFont="1" applyFill="1" applyBorder="1" applyProtection="1"/>
    <xf numFmtId="0" fontId="23"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8" fillId="0" borderId="0" xfId="910" applyFont="1" applyAlignment="1" applyProtection="1">
      <alignment horizontal="center" vertical="center"/>
    </xf>
    <xf numFmtId="0" fontId="19" fillId="0" borderId="0" xfId="0" applyFont="1" applyFill="1" applyAlignment="1" applyProtection="1">
      <alignment vertical="center"/>
    </xf>
    <xf numFmtId="0" fontId="23" fillId="0" borderId="0" xfId="0" applyFont="1" applyFill="1" applyProtection="1"/>
    <xf numFmtId="0" fontId="18" fillId="0" borderId="0" xfId="0" applyFont="1" applyFill="1" applyProtection="1"/>
    <xf numFmtId="0" fontId="25" fillId="0" borderId="0" xfId="0" applyFont="1" applyAlignment="1" applyProtection="1">
      <alignment vertical="top"/>
    </xf>
    <xf numFmtId="0" fontId="23" fillId="0" borderId="18" xfId="0" applyFont="1" applyFill="1" applyBorder="1" applyAlignment="1" applyProtection="1">
      <alignment horizontal="center" vertical="center" wrapText="1"/>
    </xf>
    <xf numFmtId="164" fontId="9" fillId="0" borderId="0" xfId="672" applyNumberFormat="1" applyFont="1" applyFill="1" applyBorder="1" applyAlignment="1" applyProtection="1">
      <alignment horizontal="center" wrapText="1"/>
    </xf>
    <xf numFmtId="16" fontId="15" fillId="0" borderId="19" xfId="0" applyNumberFormat="1" applyFont="1" applyBorder="1" applyAlignment="1" applyProtection="1">
      <alignment vertical="center" wrapText="1"/>
    </xf>
    <xf numFmtId="0" fontId="19" fillId="27" borderId="0" xfId="0" applyFont="1" applyFill="1" applyProtection="1"/>
    <xf numFmtId="0" fontId="22" fillId="0" borderId="0" xfId="0" applyFont="1" applyProtection="1"/>
    <xf numFmtId="165" fontId="5" fillId="0" borderId="0" xfId="910" applyNumberFormat="1" applyFont="1" applyProtection="1"/>
    <xf numFmtId="0" fontId="32" fillId="0" borderId="0" xfId="0" applyFont="1" applyProtection="1"/>
    <xf numFmtId="0" fontId="32" fillId="0" borderId="0" xfId="0" applyFont="1" applyAlignment="1" applyProtection="1">
      <alignment wrapText="1"/>
    </xf>
    <xf numFmtId="0" fontId="15" fillId="0" borderId="19" xfId="0" applyFont="1" applyBorder="1" applyAlignment="1" applyProtection="1">
      <alignment vertical="center" wrapText="1"/>
    </xf>
    <xf numFmtId="0" fontId="19" fillId="0" borderId="0" xfId="0" applyFont="1" applyFill="1" applyAlignment="1" applyProtection="1">
      <alignment horizontal="center" vertical="center"/>
    </xf>
    <xf numFmtId="0" fontId="23" fillId="31" borderId="20" xfId="0" applyFont="1" applyFill="1" applyBorder="1" applyAlignment="1" applyProtection="1">
      <alignment horizontal="center" vertical="center"/>
    </xf>
    <xf numFmtId="0" fontId="47" fillId="0" borderId="0" xfId="0" applyFont="1" applyProtection="1"/>
    <xf numFmtId="0" fontId="30" fillId="0" borderId="18" xfId="0" applyFont="1" applyBorder="1" applyAlignment="1" applyProtection="1">
      <alignment horizontal="center" vertical="center"/>
    </xf>
    <xf numFmtId="1" fontId="27" fillId="32" borderId="19" xfId="0" applyNumberFormat="1" applyFont="1" applyFill="1" applyBorder="1" applyAlignment="1" applyProtection="1">
      <alignment horizontal="center" vertical="center"/>
      <protection locked="0"/>
    </xf>
    <xf numFmtId="0" fontId="18" fillId="0" borderId="18" xfId="0" applyFont="1" applyFill="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30" fillId="0" borderId="21" xfId="0" applyFont="1" applyFill="1" applyBorder="1" applyAlignment="1" applyProtection="1">
      <alignment horizontal="center" vertical="center"/>
    </xf>
    <xf numFmtId="0" fontId="30" fillId="0" borderId="18" xfId="0" applyFont="1" applyFill="1" applyBorder="1" applyAlignment="1" applyProtection="1">
      <alignment horizontal="center" vertical="center"/>
    </xf>
    <xf numFmtId="0" fontId="30" fillId="0" borderId="21" xfId="0" applyFont="1" applyFill="1" applyBorder="1" applyAlignment="1" applyProtection="1">
      <alignment vertical="center" wrapText="1"/>
    </xf>
    <xf numFmtId="0" fontId="62" fillId="0" borderId="0" xfId="0" applyFont="1" applyProtection="1"/>
    <xf numFmtId="0" fontId="22" fillId="0" borderId="0" xfId="0" applyFont="1" applyFill="1" applyAlignment="1" applyProtection="1">
      <alignment vertical="center"/>
    </xf>
    <xf numFmtId="0" fontId="19" fillId="0" borderId="0" xfId="0" applyFont="1" applyFill="1" applyBorder="1" applyAlignment="1" applyProtection="1">
      <alignment horizontal="center"/>
    </xf>
    <xf numFmtId="0" fontId="18" fillId="0" borderId="0" xfId="0" applyFont="1" applyAlignment="1">
      <alignment horizontal="center" vertical="center"/>
    </xf>
    <xf numFmtId="0" fontId="27" fillId="0" borderId="18" xfId="0" applyFont="1" applyBorder="1" applyAlignment="1" applyProtection="1">
      <alignment horizontal="center" vertical="center"/>
    </xf>
    <xf numFmtId="0" fontId="0" fillId="0" borderId="0" xfId="0" applyAlignment="1" applyProtection="1">
      <alignment vertical="center"/>
    </xf>
    <xf numFmtId="0" fontId="23" fillId="31" borderId="18" xfId="0" applyFont="1" applyFill="1" applyBorder="1" applyAlignment="1" applyProtection="1">
      <alignment horizontal="center" vertical="center"/>
    </xf>
    <xf numFmtId="0" fontId="23" fillId="31" borderId="18" xfId="672" applyNumberFormat="1" applyFont="1" applyFill="1" applyBorder="1" applyAlignment="1" applyProtection="1">
      <alignment horizontal="center" vertical="center"/>
    </xf>
    <xf numFmtId="1" fontId="23" fillId="31" borderId="18" xfId="0" applyNumberFormat="1" applyFont="1" applyFill="1" applyBorder="1" applyAlignment="1" applyProtection="1">
      <alignment horizontal="center" vertical="center"/>
    </xf>
    <xf numFmtId="49" fontId="23" fillId="0" borderId="18" xfId="0" applyNumberFormat="1" applyFont="1" applyBorder="1" applyAlignment="1" applyProtection="1">
      <alignment horizontal="center" vertical="center"/>
    </xf>
    <xf numFmtId="0" fontId="23" fillId="0" borderId="18" xfId="0" applyFont="1" applyBorder="1" applyAlignment="1" applyProtection="1">
      <alignment horizontal="center" vertical="center"/>
    </xf>
    <xf numFmtId="9" fontId="23" fillId="0" borderId="18" xfId="672" applyFont="1" applyBorder="1" applyAlignment="1" applyProtection="1">
      <alignment horizontal="center" vertical="center"/>
    </xf>
    <xf numFmtId="1" fontId="23" fillId="0" borderId="18" xfId="0" applyNumberFormat="1" applyFont="1" applyFill="1" applyBorder="1" applyAlignment="1" applyProtection="1">
      <alignment horizontal="center" vertical="center"/>
    </xf>
    <xf numFmtId="0" fontId="18" fillId="0" borderId="18" xfId="0" applyFont="1" applyFill="1" applyBorder="1" applyAlignment="1" applyProtection="1">
      <alignment vertical="center"/>
    </xf>
    <xf numFmtId="0" fontId="23" fillId="0" borderId="18" xfId="0" applyNumberFormat="1" applyFont="1" applyFill="1" applyBorder="1" applyAlignment="1" applyProtection="1">
      <alignment horizontal="center" vertical="center"/>
    </xf>
    <xf numFmtId="0" fontId="23" fillId="0" borderId="18" xfId="672" applyNumberFormat="1" applyFont="1" applyFill="1" applyBorder="1" applyAlignment="1" applyProtection="1">
      <alignment horizontal="center" vertical="center"/>
    </xf>
    <xf numFmtId="0" fontId="23" fillId="0" borderId="18" xfId="0" applyNumberFormat="1" applyFont="1" applyBorder="1" applyAlignment="1" applyProtection="1">
      <alignment horizontal="center" vertical="center"/>
    </xf>
    <xf numFmtId="0" fontId="23" fillId="0" borderId="18" xfId="672" applyNumberFormat="1" applyFont="1" applyBorder="1" applyAlignment="1" applyProtection="1">
      <alignment horizontal="center" vertical="center"/>
    </xf>
    <xf numFmtId="0" fontId="23" fillId="29" borderId="18" xfId="0" applyNumberFormat="1" applyFont="1" applyFill="1" applyBorder="1" applyAlignment="1" applyProtection="1">
      <alignment horizontal="center" vertical="center"/>
    </xf>
    <xf numFmtId="9" fontId="23" fillId="29" borderId="18" xfId="672" applyFont="1" applyFill="1" applyBorder="1" applyAlignment="1" applyProtection="1">
      <alignment horizontal="center" vertical="center"/>
    </xf>
    <xf numFmtId="0" fontId="23" fillId="29" borderId="18" xfId="672" applyNumberFormat="1" applyFont="1" applyFill="1" applyBorder="1" applyAlignment="1" applyProtection="1">
      <alignment horizontal="center" vertical="center"/>
    </xf>
    <xf numFmtId="0" fontId="23" fillId="29" borderId="18" xfId="0" applyFont="1" applyFill="1" applyBorder="1" applyAlignment="1" applyProtection="1">
      <alignment horizontal="center" vertical="center"/>
    </xf>
    <xf numFmtId="49" fontId="23" fillId="0" borderId="18" xfId="0" applyNumberFormat="1" applyFont="1" applyFill="1" applyBorder="1" applyAlignment="1" applyProtection="1">
      <alignment horizontal="center" vertical="center"/>
    </xf>
    <xf numFmtId="9" fontId="23" fillId="0" borderId="18" xfId="672" applyFont="1" applyFill="1" applyBorder="1" applyAlignment="1" applyProtection="1">
      <alignment horizontal="center" vertical="center"/>
    </xf>
    <xf numFmtId="0" fontId="64" fillId="0" borderId="0" xfId="0" applyFont="1"/>
    <xf numFmtId="0" fontId="6" fillId="0" borderId="0" xfId="910" applyFont="1" applyAlignment="1" applyProtection="1">
      <alignment horizontal="center" vertical="center"/>
    </xf>
    <xf numFmtId="0" fontId="22" fillId="0" borderId="0" xfId="0" applyFont="1" applyAlignment="1" applyProtection="1">
      <alignment horizontal="center" vertical="center"/>
    </xf>
    <xf numFmtId="0" fontId="23" fillId="33" borderId="20" xfId="0" applyFont="1" applyFill="1" applyBorder="1" applyAlignment="1" applyProtection="1">
      <alignment horizontal="center" vertical="center" wrapText="1"/>
    </xf>
    <xf numFmtId="0" fontId="23" fillId="34" borderId="24" xfId="0" applyFont="1" applyFill="1" applyBorder="1" applyAlignment="1" applyProtection="1">
      <alignment horizontal="center" vertical="center"/>
    </xf>
    <xf numFmtId="0" fontId="16" fillId="0" borderId="21" xfId="0" applyFont="1" applyBorder="1" applyAlignment="1" applyProtection="1"/>
    <xf numFmtId="0" fontId="16" fillId="0" borderId="22" xfId="0" applyFont="1" applyBorder="1" applyAlignment="1" applyProtection="1"/>
    <xf numFmtId="0" fontId="16" fillId="0" borderId="23" xfId="0" applyFont="1" applyBorder="1" applyAlignment="1" applyProtection="1"/>
    <xf numFmtId="9" fontId="16" fillId="0" borderId="18" xfId="672" applyFont="1" applyBorder="1" applyAlignment="1" applyProtection="1">
      <alignment horizontal="left"/>
    </xf>
    <xf numFmtId="0" fontId="16" fillId="0" borderId="18" xfId="0" applyFont="1" applyBorder="1" applyAlignment="1" applyProtection="1"/>
    <xf numFmtId="166" fontId="16" fillId="0" borderId="18" xfId="0" applyNumberFormat="1" applyFont="1" applyBorder="1" applyAlignment="1" applyProtection="1">
      <alignment horizontal="left" vertical="top"/>
    </xf>
    <xf numFmtId="0" fontId="16" fillId="0" borderId="21" xfId="0" applyFont="1" applyBorder="1" applyProtection="1"/>
    <xf numFmtId="0" fontId="16" fillId="0" borderId="18" xfId="0" applyFont="1" applyBorder="1" applyAlignment="1" applyProtection="1">
      <alignment horizontal="left"/>
    </xf>
    <xf numFmtId="0" fontId="16" fillId="0" borderId="18" xfId="0" applyFont="1" applyBorder="1" applyProtection="1"/>
    <xf numFmtId="0" fontId="17" fillId="0" borderId="18" xfId="0" applyFont="1" applyBorder="1" applyProtection="1"/>
    <xf numFmtId="0" fontId="27" fillId="0" borderId="22" xfId="0" applyFont="1" applyBorder="1" applyAlignment="1" applyProtection="1"/>
    <xf numFmtId="0" fontId="61" fillId="0" borderId="22" xfId="0" applyFont="1" applyBorder="1" applyAlignment="1" applyProtection="1">
      <alignment horizontal="left"/>
    </xf>
    <xf numFmtId="49" fontId="27" fillId="0" borderId="21" xfId="0" applyNumberFormat="1" applyFont="1" applyBorder="1" applyAlignment="1" applyProtection="1"/>
    <xf numFmtId="0" fontId="27" fillId="0" borderId="21" xfId="0" applyNumberFormat="1" applyFont="1" applyBorder="1" applyAlignment="1" applyProtection="1"/>
    <xf numFmtId="166" fontId="27" fillId="0" borderId="22" xfId="0" applyNumberFormat="1" applyFont="1" applyBorder="1" applyAlignment="1" applyProtection="1"/>
    <xf numFmtId="9" fontId="27" fillId="0" borderId="22" xfId="0" applyNumberFormat="1" applyFont="1" applyBorder="1" applyAlignment="1" applyProtection="1"/>
    <xf numFmtId="2" fontId="27" fillId="0" borderId="22" xfId="0" applyNumberFormat="1" applyFont="1" applyBorder="1" applyAlignment="1" applyProtection="1"/>
    <xf numFmtId="1" fontId="27" fillId="35" borderId="19" xfId="0" applyNumberFormat="1" applyFont="1" applyFill="1" applyBorder="1" applyAlignment="1" applyProtection="1">
      <alignment horizontal="center" vertical="center"/>
    </xf>
    <xf numFmtId="0" fontId="18" fillId="0" borderId="0" xfId="910" applyFont="1" applyFill="1" applyAlignment="1" applyProtection="1">
      <alignment vertical="center"/>
    </xf>
    <xf numFmtId="0" fontId="15" fillId="0" borderId="25" xfId="0" applyFont="1" applyBorder="1" applyAlignment="1" applyProtection="1">
      <alignment vertical="center" wrapText="1"/>
    </xf>
    <xf numFmtId="0" fontId="15" fillId="0" borderId="18" xfId="0" applyFont="1" applyFill="1" applyBorder="1" applyAlignment="1" applyProtection="1">
      <alignment horizontal="center" vertical="center" wrapText="1"/>
    </xf>
    <xf numFmtId="0" fontId="7" fillId="0" borderId="0" xfId="0" applyFont="1" applyFill="1" applyProtection="1"/>
    <xf numFmtId="0" fontId="19" fillId="0" borderId="0" xfId="0" applyFont="1" applyFill="1" applyBorder="1" applyAlignment="1" applyProtection="1"/>
    <xf numFmtId="0" fontId="17" fillId="0" borderId="0" xfId="0" applyFont="1" applyFill="1" applyProtection="1"/>
    <xf numFmtId="0" fontId="5" fillId="0" borderId="0" xfId="0" applyFont="1" applyFill="1" applyProtection="1"/>
    <xf numFmtId="0" fontId="6" fillId="0" borderId="0" xfId="910" applyFont="1" applyFill="1" applyProtection="1"/>
    <xf numFmtId="0" fontId="18" fillId="0" borderId="0" xfId="910" applyFont="1" applyFill="1" applyProtection="1"/>
    <xf numFmtId="0" fontId="6" fillId="0" borderId="0" xfId="910" applyFont="1" applyFill="1" applyAlignment="1" applyProtection="1">
      <alignment horizontal="left"/>
    </xf>
    <xf numFmtId="0" fontId="16" fillId="0" borderId="0" xfId="0" applyFont="1" applyFill="1" applyProtection="1"/>
    <xf numFmtId="0" fontId="30" fillId="0" borderId="0" xfId="0" applyFont="1" applyFill="1" applyAlignment="1">
      <alignment vertical="center"/>
    </xf>
    <xf numFmtId="0" fontId="0" fillId="0" borderId="0" xfId="0" applyFill="1" applyBorder="1" applyAlignment="1"/>
    <xf numFmtId="0" fontId="23" fillId="0" borderId="0" xfId="0" applyFont="1" applyFill="1" applyAlignment="1" applyProtection="1">
      <alignment horizontal="right"/>
    </xf>
    <xf numFmtId="0" fontId="12" fillId="36" borderId="18" xfId="910" applyFont="1" applyFill="1" applyBorder="1" applyAlignment="1" applyProtection="1">
      <alignment vertical="center"/>
    </xf>
    <xf numFmtId="14" fontId="30" fillId="36" borderId="18" xfId="0" applyNumberFormat="1" applyFont="1" applyFill="1" applyBorder="1" applyAlignment="1" applyProtection="1">
      <alignment horizontal="center" vertical="center"/>
    </xf>
    <xf numFmtId="0" fontId="18" fillId="0" borderId="0" xfId="910" applyFont="1" applyFill="1" applyAlignment="1" applyProtection="1">
      <alignment horizontal="left"/>
    </xf>
    <xf numFmtId="0" fontId="66" fillId="0" borderId="18" xfId="0" applyFont="1" applyBorder="1" applyAlignment="1">
      <alignment vertical="center" wrapText="1"/>
    </xf>
    <xf numFmtId="0" fontId="18" fillId="0" borderId="0" xfId="910" applyFont="1" applyFill="1" applyAlignment="1" applyProtection="1">
      <alignment horizontal="left" vertical="center"/>
    </xf>
    <xf numFmtId="0" fontId="66" fillId="0" borderId="0" xfId="0" applyFont="1" applyBorder="1" applyAlignment="1">
      <alignment vertical="center" wrapText="1"/>
    </xf>
    <xf numFmtId="0" fontId="66" fillId="0" borderId="26" xfId="0" applyFont="1" applyBorder="1" applyAlignment="1">
      <alignment vertical="center" wrapText="1"/>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xf>
    <xf numFmtId="0" fontId="12" fillId="0" borderId="0" xfId="910" applyFont="1" applyFill="1" applyBorder="1" applyAlignment="1" applyProtection="1">
      <alignment horizontal="center" vertical="center"/>
    </xf>
    <xf numFmtId="14" fontId="30" fillId="0" borderId="0" xfId="0" applyNumberFormat="1" applyFont="1" applyFill="1" applyBorder="1" applyAlignment="1" applyProtection="1">
      <alignment horizontal="center" vertical="center"/>
    </xf>
    <xf numFmtId="0" fontId="61" fillId="0" borderId="18" xfId="0" applyFont="1" applyBorder="1" applyAlignment="1" applyProtection="1">
      <alignment horizontal="center" vertical="center" wrapText="1"/>
    </xf>
    <xf numFmtId="0" fontId="61" fillId="0" borderId="0" xfId="0" applyFont="1" applyBorder="1" applyAlignment="1" applyProtection="1">
      <alignment horizontal="center" vertical="center" wrapText="1"/>
    </xf>
    <xf numFmtId="0" fontId="0" fillId="0" borderId="0" xfId="0" applyAlignment="1">
      <alignment vertical="center"/>
    </xf>
    <xf numFmtId="0" fontId="30" fillId="0" borderId="18" xfId="923" applyFont="1" applyFill="1" applyBorder="1"/>
    <xf numFmtId="9" fontId="23" fillId="29" borderId="18" xfId="672" applyNumberFormat="1" applyFont="1" applyFill="1" applyBorder="1" applyAlignment="1" applyProtection="1">
      <alignment horizontal="center" vertical="center"/>
    </xf>
    <xf numFmtId="0" fontId="0" fillId="34" borderId="24" xfId="0" applyFill="1" applyBorder="1" applyAlignment="1" applyProtection="1">
      <alignment horizontal="center" vertical="center"/>
    </xf>
    <xf numFmtId="164" fontId="18" fillId="33" borderId="27" xfId="672" applyNumberFormat="1" applyFont="1" applyFill="1" applyBorder="1" applyAlignment="1" applyProtection="1">
      <alignment horizontal="center" vertical="center" wrapText="1"/>
    </xf>
    <xf numFmtId="0" fontId="61" fillId="32" borderId="18" xfId="0" applyFont="1" applyFill="1" applyBorder="1" applyAlignment="1" applyProtection="1">
      <alignment horizontal="center" vertical="center" wrapText="1"/>
      <protection locked="0"/>
    </xf>
    <xf numFmtId="9" fontId="17" fillId="30" borderId="18" xfId="682" applyFont="1" applyFill="1" applyBorder="1" applyAlignment="1" applyProtection="1">
      <alignment horizontal="center" vertical="center"/>
    </xf>
    <xf numFmtId="0" fontId="0" fillId="0" borderId="0" xfId="0"/>
    <xf numFmtId="0" fontId="61" fillId="0" borderId="18" xfId="0" applyFont="1" applyBorder="1" applyAlignment="1">
      <alignment horizontal="center" vertical="center" wrapText="1"/>
    </xf>
    <xf numFmtId="0" fontId="23" fillId="31" borderId="27" xfId="0" applyFont="1" applyFill="1" applyBorder="1" applyAlignment="1" applyProtection="1">
      <alignment horizontal="center" vertical="center"/>
    </xf>
    <xf numFmtId="0" fontId="23" fillId="34" borderId="28" xfId="0" applyFont="1" applyFill="1" applyBorder="1" applyAlignment="1" applyProtection="1">
      <alignment horizontal="center" vertical="center"/>
    </xf>
    <xf numFmtId="0" fontId="63" fillId="29" borderId="18" xfId="0" applyFont="1" applyFill="1" applyBorder="1" applyAlignment="1" applyProtection="1">
      <alignment horizontal="center" vertical="center"/>
    </xf>
    <xf numFmtId="0" fontId="63" fillId="0" borderId="18" xfId="0" applyFont="1" applyFill="1" applyBorder="1" applyAlignment="1" applyProtection="1">
      <alignment horizontal="center" vertical="center"/>
    </xf>
    <xf numFmtId="0" fontId="63" fillId="0" borderId="18" xfId="0" applyNumberFormat="1" applyFont="1" applyBorder="1" applyAlignment="1" applyProtection="1">
      <alignment horizontal="center" vertical="center"/>
    </xf>
    <xf numFmtId="0" fontId="63" fillId="0" borderId="18" xfId="0" applyNumberFormat="1" applyFont="1" applyFill="1" applyBorder="1" applyAlignment="1" applyProtection="1">
      <alignment horizontal="center" vertical="center"/>
    </xf>
    <xf numFmtId="0" fontId="30" fillId="0" borderId="18" xfId="923" applyFont="1" applyBorder="1"/>
    <xf numFmtId="0" fontId="63" fillId="0" borderId="18" xfId="0" applyFont="1" applyBorder="1" applyAlignment="1" applyProtection="1">
      <alignment horizontal="center" vertical="center"/>
    </xf>
    <xf numFmtId="0" fontId="63" fillId="0" borderId="18" xfId="0" applyFont="1" applyBorder="1" applyAlignment="1" applyProtection="1">
      <alignment horizontal="left" vertical="center" wrapText="1"/>
    </xf>
    <xf numFmtId="0" fontId="6" fillId="0" borderId="0" xfId="910" applyFont="1" applyAlignment="1" applyProtection="1">
      <alignment vertical="center"/>
    </xf>
    <xf numFmtId="0" fontId="19" fillId="0" borderId="0" xfId="0" applyFont="1" applyAlignment="1" applyProtection="1">
      <alignment horizontal="left" vertical="center"/>
    </xf>
    <xf numFmtId="0" fontId="19" fillId="0" borderId="0" xfId="0" applyFont="1" applyBorder="1" applyAlignment="1" applyProtection="1">
      <alignment horizontal="left" vertical="center"/>
    </xf>
    <xf numFmtId="0" fontId="19" fillId="27" borderId="0" xfId="0" applyFont="1" applyFill="1" applyBorder="1" applyProtection="1"/>
    <xf numFmtId="0" fontId="23" fillId="0" borderId="18" xfId="0" applyFont="1" applyBorder="1" applyAlignment="1">
      <alignment vertical="center"/>
    </xf>
    <xf numFmtId="0" fontId="23" fillId="0" borderId="0" xfId="0" applyFont="1" applyFill="1" applyAlignment="1" applyProtection="1">
      <alignment horizontal="center"/>
    </xf>
    <xf numFmtId="0" fontId="67" fillId="0" borderId="18" xfId="0" applyFont="1" applyBorder="1" applyAlignment="1">
      <alignment vertical="center" wrapText="1"/>
    </xf>
    <xf numFmtId="0" fontId="0" fillId="0" borderId="0" xfId="0" applyAlignment="1">
      <alignment vertical="center" wrapText="1"/>
    </xf>
    <xf numFmtId="0" fontId="30" fillId="0" borderId="0" xfId="0" applyFont="1" applyFill="1" applyAlignment="1" applyProtection="1">
      <alignment vertical="center"/>
    </xf>
    <xf numFmtId="0" fontId="98" fillId="0" borderId="0" xfId="0" applyFont="1" applyAlignment="1">
      <alignment horizontal="center" vertical="center"/>
    </xf>
    <xf numFmtId="0" fontId="98" fillId="0" borderId="18" xfId="0" applyFont="1" applyBorder="1" applyAlignment="1">
      <alignment horizontal="center" vertical="center"/>
    </xf>
    <xf numFmtId="0" fontId="99" fillId="0" borderId="18" xfId="0" applyFont="1" applyBorder="1" applyAlignment="1">
      <alignment horizontal="left" vertical="center" wrapText="1"/>
    </xf>
    <xf numFmtId="1" fontId="27" fillId="72" borderId="19" xfId="0" applyNumberFormat="1" applyFont="1" applyFill="1" applyBorder="1" applyAlignment="1" applyProtection="1">
      <alignment horizontal="center" vertical="center"/>
      <protection locked="0"/>
    </xf>
    <xf numFmtId="0" fontId="19" fillId="0" borderId="0" xfId="0" quotePrefix="1" applyFont="1" applyProtection="1"/>
    <xf numFmtId="9" fontId="23" fillId="29" borderId="18" xfId="0" applyNumberFormat="1" applyFont="1" applyFill="1" applyBorder="1" applyAlignment="1" applyProtection="1">
      <alignment horizontal="center" vertical="center"/>
    </xf>
    <xf numFmtId="9" fontId="23" fillId="0" borderId="18" xfId="0" applyNumberFormat="1" applyFont="1" applyFill="1" applyBorder="1" applyAlignment="1" applyProtection="1">
      <alignment horizontal="center" vertical="center"/>
    </xf>
    <xf numFmtId="0" fontId="15" fillId="0" borderId="0" xfId="0" applyFont="1" applyAlignment="1" applyProtection="1">
      <alignment vertical="center"/>
    </xf>
    <xf numFmtId="0" fontId="0" fillId="0" borderId="0" xfId="0" applyFill="1" applyAlignment="1" applyProtection="1"/>
    <xf numFmtId="0" fontId="65" fillId="0" borderId="0" xfId="0" applyFont="1" applyFill="1" applyProtection="1"/>
    <xf numFmtId="0" fontId="56" fillId="0" borderId="0" xfId="0" applyFont="1" applyFill="1" applyProtection="1"/>
    <xf numFmtId="0" fontId="63" fillId="0" borderId="0" xfId="0" applyFont="1" applyFill="1" applyAlignment="1" applyProtection="1">
      <alignment horizontal="left"/>
    </xf>
    <xf numFmtId="0" fontId="64" fillId="0" borderId="0" xfId="0" applyFont="1" applyFill="1" applyProtection="1"/>
    <xf numFmtId="0" fontId="64" fillId="0" borderId="0" xfId="0" applyFont="1" applyFill="1"/>
    <xf numFmtId="0" fontId="63" fillId="0" borderId="0" xfId="0" applyFont="1" applyFill="1" applyProtection="1"/>
    <xf numFmtId="0" fontId="30" fillId="0" borderId="0" xfId="0" applyFont="1" applyFill="1" applyProtection="1"/>
    <xf numFmtId="0" fontId="15" fillId="0" borderId="18" xfId="0" applyFont="1" applyBorder="1" applyAlignment="1" applyProtection="1">
      <alignment horizontal="center" vertical="center"/>
    </xf>
    <xf numFmtId="0" fontId="100" fillId="0" borderId="0" xfId="0" applyFont="1" applyAlignment="1">
      <alignment horizontal="center" vertical="center"/>
    </xf>
    <xf numFmtId="0" fontId="23" fillId="0" borderId="18" xfId="0" applyFont="1" applyBorder="1" applyAlignment="1" applyProtection="1">
      <alignment horizontal="left" vertical="center"/>
    </xf>
    <xf numFmtId="14" fontId="23" fillId="0" borderId="18" xfId="0" applyNumberFormat="1" applyFont="1" applyBorder="1" applyAlignment="1" applyProtection="1">
      <alignment horizontal="left" vertical="center"/>
    </xf>
    <xf numFmtId="0" fontId="98" fillId="0" borderId="18" xfId="0" applyFont="1" applyBorder="1" applyAlignment="1">
      <alignment horizontal="left" vertical="center"/>
    </xf>
    <xf numFmtId="0" fontId="98" fillId="0" borderId="18" xfId="0" applyFont="1" applyBorder="1" applyAlignment="1" applyProtection="1">
      <alignment horizontal="left" vertical="center"/>
    </xf>
    <xf numFmtId="0" fontId="12" fillId="0" borderId="18" xfId="910" applyFont="1" applyBorder="1" applyAlignment="1" applyProtection="1">
      <alignment horizontal="left" vertical="center"/>
    </xf>
    <xf numFmtId="0" fontId="101" fillId="0" borderId="18" xfId="0" applyFont="1" applyBorder="1" applyAlignment="1" applyProtection="1">
      <alignment horizontal="center" vertical="center"/>
    </xf>
    <xf numFmtId="0" fontId="101" fillId="0" borderId="18" xfId="0" applyFont="1" applyBorder="1" applyAlignment="1">
      <alignment horizontal="center" vertical="center"/>
    </xf>
    <xf numFmtId="0" fontId="17" fillId="73" borderId="18" xfId="0" applyNumberFormat="1" applyFont="1" applyFill="1" applyBorder="1" applyAlignment="1" applyProtection="1">
      <alignment horizontal="center" vertical="center" wrapText="1"/>
    </xf>
    <xf numFmtId="0" fontId="17" fillId="73" borderId="24" xfId="0" applyNumberFormat="1" applyFont="1" applyFill="1" applyBorder="1" applyAlignment="1" applyProtection="1">
      <alignment horizontal="center" vertical="center" wrapText="1"/>
    </xf>
    <xf numFmtId="0" fontId="17" fillId="73" borderId="30" xfId="0" applyNumberFormat="1" applyFont="1" applyFill="1" applyBorder="1" applyAlignment="1" applyProtection="1">
      <alignment horizontal="center" vertical="center" wrapText="1"/>
    </xf>
    <xf numFmtId="0" fontId="17" fillId="0" borderId="18" xfId="0" applyNumberFormat="1" applyFont="1" applyFill="1" applyBorder="1" applyAlignment="1" applyProtection="1">
      <alignment horizontal="center" vertical="center" wrapText="1"/>
    </xf>
    <xf numFmtId="0" fontId="17" fillId="73" borderId="28" xfId="0" applyNumberFormat="1" applyFont="1" applyFill="1" applyBorder="1" applyAlignment="1" applyProtection="1">
      <alignment horizontal="center" vertical="center" wrapText="1"/>
    </xf>
    <xf numFmtId="0" fontId="17" fillId="0" borderId="0" xfId="0" applyNumberFormat="1" applyFont="1" applyFill="1" applyBorder="1" applyAlignment="1" applyProtection="1">
      <alignment horizontal="center" vertical="center"/>
    </xf>
    <xf numFmtId="0" fontId="17" fillId="0" borderId="18" xfId="0" applyNumberFormat="1" applyFont="1" applyBorder="1" applyAlignment="1" applyProtection="1">
      <alignment horizontal="center" vertical="center"/>
    </xf>
    <xf numFmtId="0" fontId="17" fillId="0" borderId="18" xfId="0" applyNumberFormat="1" applyFont="1" applyBorder="1" applyAlignment="1" applyProtection="1">
      <alignment vertical="center"/>
    </xf>
    <xf numFmtId="0" fontId="102" fillId="0" borderId="0" xfId="0" applyNumberFormat="1" applyFont="1" applyFill="1" applyBorder="1" applyAlignment="1">
      <alignment vertical="center"/>
    </xf>
    <xf numFmtId="0" fontId="17" fillId="0" borderId="0" xfId="0" quotePrefix="1" applyFont="1" applyProtection="1"/>
    <xf numFmtId="0" fontId="17" fillId="0" borderId="0" xfId="0" applyNumberFormat="1" applyFont="1" applyFill="1" applyBorder="1" applyAlignment="1" applyProtection="1">
      <alignment vertical="center"/>
    </xf>
    <xf numFmtId="0" fontId="17" fillId="0" borderId="0" xfId="0" applyNumberFormat="1" applyFont="1" applyAlignment="1" applyProtection="1">
      <alignment vertical="center"/>
    </xf>
    <xf numFmtId="0" fontId="102" fillId="0" borderId="0" xfId="0" applyNumberFormat="1" applyFont="1" applyAlignment="1">
      <alignment vertical="center"/>
    </xf>
    <xf numFmtId="0" fontId="102" fillId="0" borderId="0" xfId="0" applyNumberFormat="1" applyFont="1" applyFill="1" applyAlignment="1">
      <alignment vertical="center"/>
    </xf>
    <xf numFmtId="0" fontId="16" fillId="0" borderId="18"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xf>
    <xf numFmtId="0" fontId="17" fillId="0" borderId="18" xfId="0" applyNumberFormat="1" applyFont="1" applyBorder="1" applyAlignment="1" applyProtection="1">
      <alignment horizontal="left" vertical="center"/>
    </xf>
    <xf numFmtId="166" fontId="17" fillId="30" borderId="18" xfId="0" applyNumberFormat="1" applyFont="1" applyFill="1" applyBorder="1" applyAlignment="1" applyProtection="1">
      <alignment horizontal="center"/>
    </xf>
    <xf numFmtId="0" fontId="102" fillId="30" borderId="0" xfId="0" applyFont="1" applyFill="1" applyProtection="1"/>
    <xf numFmtId="0" fontId="102" fillId="30" borderId="0" xfId="0" applyFont="1" applyFill="1" applyAlignment="1" applyProtection="1"/>
    <xf numFmtId="0" fontId="102" fillId="0" borderId="0" xfId="0" applyFont="1" applyFill="1" applyProtection="1"/>
    <xf numFmtId="0" fontId="102" fillId="0" borderId="0" xfId="0" applyFont="1" applyFill="1" applyAlignment="1" applyProtection="1"/>
    <xf numFmtId="0" fontId="102" fillId="0" borderId="0" xfId="0" applyFont="1" applyProtection="1"/>
    <xf numFmtId="0" fontId="102" fillId="0" borderId="0" xfId="0" applyFont="1" applyAlignment="1" applyProtection="1"/>
    <xf numFmtId="0" fontId="16" fillId="0" borderId="0" xfId="0" applyFont="1" applyAlignment="1" applyProtection="1"/>
    <xf numFmtId="0" fontId="17" fillId="0" borderId="18" xfId="0" applyFont="1" applyBorder="1" applyAlignment="1">
      <alignment horizontal="left"/>
    </xf>
    <xf numFmtId="14" fontId="17" fillId="0" borderId="18" xfId="0" applyNumberFormat="1" applyFont="1" applyBorder="1" applyAlignment="1">
      <alignment horizontal="left"/>
    </xf>
    <xf numFmtId="0" fontId="17" fillId="0" borderId="18" xfId="0" applyFont="1" applyBorder="1"/>
    <xf numFmtId="0" fontId="16" fillId="0" borderId="18" xfId="0" applyFont="1" applyBorder="1"/>
    <xf numFmtId="0" fontId="6" fillId="0" borderId="0" xfId="0" applyFont="1" applyBorder="1" applyAlignment="1" applyProtection="1">
      <alignment horizontal="center"/>
    </xf>
    <xf numFmtId="0" fontId="28" fillId="0" borderId="0" xfId="0" applyFont="1" applyBorder="1" applyProtection="1"/>
    <xf numFmtId="0" fontId="17" fillId="0" borderId="0" xfId="0" applyFont="1" applyFill="1" applyAlignment="1" applyProtection="1">
      <alignment vertical="center" wrapText="1"/>
    </xf>
    <xf numFmtId="0" fontId="17" fillId="0" borderId="18" xfId="0" applyFont="1" applyBorder="1" applyAlignment="1" applyProtection="1">
      <alignment horizontal="left" vertical="center"/>
    </xf>
    <xf numFmtId="0" fontId="5" fillId="0" borderId="21" xfId="0" applyFont="1" applyBorder="1" applyAlignment="1" applyProtection="1">
      <alignment horizontal="center" vertical="center" wrapText="1"/>
    </xf>
    <xf numFmtId="0" fontId="17" fillId="0" borderId="18" xfId="0" applyNumberFormat="1" applyFont="1" applyBorder="1" applyAlignment="1" applyProtection="1">
      <alignment horizontal="center" vertical="center" wrapText="1"/>
    </xf>
    <xf numFmtId="0" fontId="17" fillId="0" borderId="0" xfId="0" applyFont="1" applyFill="1" applyAlignment="1" applyProtection="1">
      <alignment vertical="center"/>
    </xf>
    <xf numFmtId="0" fontId="16" fillId="0" borderId="18" xfId="0" applyFont="1" applyBorder="1" applyAlignment="1" applyProtection="1">
      <alignment vertical="center"/>
    </xf>
    <xf numFmtId="0" fontId="17" fillId="34" borderId="24" xfId="0" applyFont="1" applyFill="1" applyBorder="1" applyAlignment="1" applyProtection="1">
      <alignment horizontal="center" vertical="center"/>
    </xf>
    <xf numFmtId="0" fontId="17" fillId="34" borderId="20" xfId="0" applyFont="1" applyFill="1" applyBorder="1" applyAlignment="1" applyProtection="1">
      <alignment horizontal="center" vertical="center"/>
    </xf>
    <xf numFmtId="0" fontId="17" fillId="31" borderId="20" xfId="0" applyFont="1" applyFill="1" applyBorder="1" applyAlignment="1" applyProtection="1">
      <alignment horizontal="center" vertical="center"/>
    </xf>
    <xf numFmtId="0" fontId="17" fillId="33" borderId="20" xfId="0" applyFont="1" applyFill="1" applyBorder="1" applyAlignment="1" applyProtection="1">
      <alignment horizontal="center" vertical="center" wrapText="1"/>
    </xf>
    <xf numFmtId="0" fontId="17" fillId="0" borderId="0" xfId="0" applyFont="1" applyBorder="1" applyAlignment="1" applyProtection="1">
      <alignment horizontal="center" vertical="center"/>
    </xf>
    <xf numFmtId="0" fontId="17" fillId="34" borderId="28" xfId="0" applyFont="1" applyFill="1" applyBorder="1" applyAlignment="1" applyProtection="1">
      <alignment horizontal="center"/>
    </xf>
    <xf numFmtId="0" fontId="17" fillId="34" borderId="27" xfId="0" applyFont="1" applyFill="1" applyBorder="1" applyAlignment="1" applyProtection="1">
      <alignment horizontal="center"/>
    </xf>
    <xf numFmtId="0" fontId="17" fillId="31" borderId="27" xfId="0" applyFont="1" applyFill="1" applyBorder="1" applyAlignment="1" applyProtection="1">
      <alignment horizontal="center"/>
    </xf>
    <xf numFmtId="164" fontId="5" fillId="33" borderId="27" xfId="672" applyNumberFormat="1" applyFont="1" applyFill="1" applyBorder="1" applyAlignment="1" applyProtection="1">
      <alignment horizontal="center" wrapText="1"/>
    </xf>
    <xf numFmtId="0" fontId="17" fillId="74" borderId="27" xfId="0" applyFont="1" applyFill="1" applyBorder="1" applyAlignment="1" applyProtection="1">
      <alignment horizontal="center"/>
    </xf>
    <xf numFmtId="0" fontId="17" fillId="30" borderId="0" xfId="0" applyFont="1" applyFill="1" applyAlignment="1" applyProtection="1">
      <alignment horizontal="left"/>
    </xf>
    <xf numFmtId="0" fontId="17" fillId="30" borderId="0" xfId="0" applyFont="1" applyFill="1" applyBorder="1" applyAlignment="1" applyProtection="1">
      <alignment horizontal="center"/>
    </xf>
    <xf numFmtId="9" fontId="17" fillId="30" borderId="0" xfId="672" applyFont="1" applyFill="1" applyBorder="1" applyAlignment="1" applyProtection="1">
      <alignment horizontal="center" vertical="center"/>
    </xf>
    <xf numFmtId="0" fontId="17" fillId="30" borderId="0" xfId="0" applyFont="1" applyFill="1" applyBorder="1" applyAlignment="1" applyProtection="1">
      <alignment horizontal="center" vertical="center"/>
    </xf>
    <xf numFmtId="0" fontId="17" fillId="30" borderId="0" xfId="0" applyFont="1" applyFill="1" applyAlignment="1" applyProtection="1">
      <alignment horizontal="center" vertical="center"/>
    </xf>
    <xf numFmtId="166" fontId="17" fillId="30" borderId="18" xfId="0" applyNumberFormat="1" applyFont="1" applyFill="1" applyBorder="1" applyAlignment="1" applyProtection="1">
      <alignment horizontal="center" vertical="center"/>
    </xf>
    <xf numFmtId="166" fontId="17" fillId="30" borderId="18" xfId="672" applyNumberFormat="1" applyFont="1" applyFill="1" applyBorder="1" applyAlignment="1" applyProtection="1">
      <alignment horizontal="center" vertical="center"/>
    </xf>
    <xf numFmtId="166" fontId="17" fillId="30" borderId="23" xfId="672" applyNumberFormat="1" applyFont="1" applyFill="1" applyBorder="1" applyAlignment="1" applyProtection="1">
      <alignment horizontal="center" vertical="center"/>
    </xf>
    <xf numFmtId="0" fontId="17" fillId="30" borderId="22" xfId="0" applyFont="1" applyFill="1" applyBorder="1" applyAlignment="1" applyProtection="1">
      <alignment horizontal="left"/>
    </xf>
    <xf numFmtId="0" fontId="17" fillId="30" borderId="18" xfId="0" applyFont="1" applyFill="1" applyBorder="1" applyAlignment="1" applyProtection="1">
      <alignment horizontal="center" vertical="center"/>
    </xf>
    <xf numFmtId="0" fontId="17" fillId="30" borderId="23" xfId="0" applyFont="1" applyFill="1" applyBorder="1" applyAlignment="1" applyProtection="1">
      <alignment horizontal="center" vertical="center"/>
    </xf>
    <xf numFmtId="164" fontId="17" fillId="30" borderId="18" xfId="0" applyNumberFormat="1" applyFont="1" applyFill="1" applyBorder="1" applyAlignment="1" applyProtection="1">
      <alignment horizontal="center"/>
    </xf>
    <xf numFmtId="9" fontId="17" fillId="30" borderId="23" xfId="672" applyFont="1" applyFill="1" applyBorder="1" applyAlignment="1" applyProtection="1">
      <alignment horizontal="center"/>
    </xf>
    <xf numFmtId="166" fontId="17" fillId="30" borderId="18" xfId="672" applyNumberFormat="1" applyFont="1" applyFill="1" applyBorder="1" applyAlignment="1" applyProtection="1">
      <alignment horizontal="center"/>
    </xf>
    <xf numFmtId="166" fontId="17" fillId="30" borderId="23" xfId="672" applyNumberFormat="1" applyFont="1" applyFill="1" applyBorder="1" applyAlignment="1" applyProtection="1">
      <alignment horizontal="center"/>
    </xf>
    <xf numFmtId="9" fontId="17" fillId="30" borderId="18" xfId="672" applyFont="1" applyFill="1" applyBorder="1" applyAlignment="1" applyProtection="1">
      <alignment horizontal="center"/>
    </xf>
    <xf numFmtId="0" fontId="17" fillId="30" borderId="0" xfId="0" applyFont="1" applyFill="1" applyAlignment="1" applyProtection="1"/>
    <xf numFmtId="0" fontId="17" fillId="30" borderId="22" xfId="0" applyFont="1" applyFill="1" applyBorder="1" applyProtection="1"/>
    <xf numFmtId="9" fontId="17" fillId="30" borderId="18" xfId="0" applyNumberFormat="1" applyFont="1" applyFill="1" applyBorder="1" applyAlignment="1" applyProtection="1">
      <alignment horizontal="center"/>
    </xf>
    <xf numFmtId="0" fontId="17" fillId="30" borderId="18" xfId="0" applyNumberFormat="1" applyFont="1" applyFill="1" applyBorder="1" applyAlignment="1" applyProtection="1">
      <alignment horizontal="center"/>
    </xf>
    <xf numFmtId="0" fontId="17" fillId="30" borderId="18" xfId="0" applyFont="1" applyFill="1" applyBorder="1" applyAlignment="1" applyProtection="1">
      <alignment horizontal="center"/>
    </xf>
    <xf numFmtId="0" fontId="17" fillId="30" borderId="23" xfId="0" applyFont="1" applyFill="1" applyBorder="1" applyAlignment="1" applyProtection="1">
      <alignment horizontal="center"/>
    </xf>
    <xf numFmtId="0" fontId="17" fillId="30" borderId="18" xfId="0" applyFont="1" applyFill="1" applyBorder="1" applyAlignment="1" applyProtection="1"/>
    <xf numFmtId="0" fontId="17" fillId="30" borderId="22" xfId="0" applyFont="1" applyFill="1" applyBorder="1" applyAlignment="1" applyProtection="1"/>
    <xf numFmtId="0" fontId="17" fillId="30" borderId="21" xfId="0" applyFont="1" applyFill="1" applyBorder="1" applyAlignment="1" applyProtection="1"/>
    <xf numFmtId="0" fontId="17" fillId="0" borderId="0" xfId="0" applyFont="1" applyFill="1" applyAlignment="1" applyProtection="1"/>
    <xf numFmtId="166" fontId="17" fillId="0" borderId="18" xfId="0" applyNumberFormat="1" applyFont="1" applyFill="1" applyBorder="1" applyAlignment="1" applyProtection="1">
      <alignment horizontal="center"/>
    </xf>
    <xf numFmtId="9" fontId="17" fillId="0" borderId="18" xfId="672" applyFont="1" applyFill="1" applyBorder="1" applyAlignment="1" applyProtection="1">
      <alignment horizontal="center"/>
    </xf>
    <xf numFmtId="0" fontId="17" fillId="0" borderId="23" xfId="0" applyFont="1" applyFill="1" applyBorder="1" applyAlignment="1" applyProtection="1">
      <alignment horizontal="center"/>
    </xf>
    <xf numFmtId="0" fontId="17" fillId="0" borderId="18" xfId="0" applyFont="1" applyFill="1" applyBorder="1" applyAlignment="1" applyProtection="1">
      <alignment wrapText="1"/>
    </xf>
    <xf numFmtId="0" fontId="17" fillId="0" borderId="22" xfId="0" applyFont="1" applyFill="1" applyBorder="1" applyAlignment="1" applyProtection="1"/>
    <xf numFmtId="0" fontId="17" fillId="0" borderId="21" xfId="0" applyFont="1" applyFill="1" applyBorder="1" applyAlignment="1" applyProtection="1"/>
    <xf numFmtId="0" fontId="17" fillId="0" borderId="0" xfId="0" applyFont="1" applyAlignment="1" applyProtection="1"/>
    <xf numFmtId="0" fontId="98" fillId="0" borderId="0" xfId="0" applyFont="1" applyAlignment="1">
      <alignment horizontal="left"/>
    </xf>
    <xf numFmtId="0" fontId="98" fillId="0" borderId="0" xfId="0" applyFont="1" applyAlignment="1">
      <alignment horizontal="center"/>
    </xf>
    <xf numFmtId="0" fontId="28" fillId="0" borderId="0" xfId="0" applyFont="1" applyFill="1" applyProtection="1"/>
    <xf numFmtId="0" fontId="17" fillId="0" borderId="18" xfId="0" applyFont="1" applyBorder="1" applyAlignment="1" applyProtection="1">
      <alignment horizontal="center" vertical="center"/>
    </xf>
    <xf numFmtId="0" fontId="5" fillId="0" borderId="18" xfId="0" applyFont="1" applyBorder="1" applyAlignment="1" applyProtection="1">
      <alignment horizontal="center" vertical="center" wrapText="1"/>
    </xf>
    <xf numFmtId="0" fontId="99" fillId="0" borderId="18" xfId="0" applyFont="1" applyBorder="1" applyAlignment="1">
      <alignment horizontal="center" vertical="center" wrapText="1"/>
    </xf>
    <xf numFmtId="0" fontId="99" fillId="0" borderId="18" xfId="0" applyFont="1" applyBorder="1" applyAlignment="1">
      <alignment horizontal="center" vertical="center"/>
    </xf>
    <xf numFmtId="0" fontId="17" fillId="0" borderId="18" xfId="0" applyFont="1" applyFill="1" applyBorder="1" applyAlignment="1" applyProtection="1"/>
    <xf numFmtId="0" fontId="17" fillId="0" borderId="18" xfId="0" applyFont="1" applyFill="1" applyBorder="1" applyAlignment="1" applyProtection="1">
      <alignment horizontal="center"/>
    </xf>
    <xf numFmtId="0" fontId="100" fillId="74" borderId="24" xfId="0" quotePrefix="1" applyFont="1" applyFill="1" applyBorder="1" applyAlignment="1">
      <alignment horizontal="center" vertical="center" wrapText="1"/>
    </xf>
    <xf numFmtId="0" fontId="23" fillId="0" borderId="0" xfId="0" applyFont="1" applyFill="1" applyAlignment="1">
      <alignment vertical="center"/>
    </xf>
    <xf numFmtId="0" fontId="18" fillId="0" borderId="0" xfId="986" applyFont="1" applyAlignment="1">
      <alignment horizontal="center" vertical="center"/>
    </xf>
    <xf numFmtId="0" fontId="30" fillId="37" borderId="19" xfId="0" applyFont="1" applyFill="1" applyBorder="1" applyAlignment="1">
      <alignment horizontal="center" vertical="center"/>
    </xf>
    <xf numFmtId="0" fontId="98" fillId="37" borderId="19" xfId="0" applyFont="1" applyFill="1" applyBorder="1" applyAlignment="1">
      <alignment horizontal="center" vertical="center"/>
    </xf>
    <xf numFmtId="0" fontId="30" fillId="0" borderId="0" xfId="0" applyFont="1" applyFill="1" applyAlignment="1">
      <alignment horizontal="center" vertical="center"/>
    </xf>
    <xf numFmtId="0" fontId="23" fillId="0" borderId="0" xfId="0" applyFont="1" applyFill="1" applyAlignment="1">
      <alignment horizontal="center" vertical="center"/>
    </xf>
    <xf numFmtId="0" fontId="98" fillId="0" borderId="0" xfId="0" applyFont="1" applyFill="1" applyAlignment="1">
      <alignment horizontal="center" vertical="center"/>
    </xf>
    <xf numFmtId="0" fontId="98" fillId="0" borderId="0" xfId="0" applyFont="1" applyAlignment="1">
      <alignment vertical="center"/>
    </xf>
    <xf numFmtId="0" fontId="12" fillId="0" borderId="21" xfId="986" applyFont="1" applyBorder="1" applyAlignment="1">
      <alignment vertical="center"/>
    </xf>
    <xf numFmtId="0" fontId="18" fillId="0" borderId="0" xfId="986" applyFont="1" applyAlignment="1">
      <alignment vertical="center"/>
    </xf>
    <xf numFmtId="0" fontId="18" fillId="0" borderId="0" xfId="0" applyFont="1" applyAlignment="1">
      <alignment vertical="center"/>
    </xf>
    <xf numFmtId="0" fontId="98" fillId="0" borderId="0" xfId="0" applyFont="1" applyAlignment="1">
      <alignment vertical="center" wrapText="1"/>
    </xf>
    <xf numFmtId="0" fontId="23" fillId="0" borderId="0" xfId="0" applyFont="1" applyAlignment="1">
      <alignment vertical="center"/>
    </xf>
    <xf numFmtId="0" fontId="18" fillId="0" borderId="0" xfId="986" applyFont="1" applyAlignment="1">
      <alignment vertical="center" wrapText="1"/>
    </xf>
    <xf numFmtId="0" fontId="12" fillId="0" borderId="21" xfId="0" applyFont="1" applyFill="1" applyBorder="1" applyAlignment="1">
      <alignment vertical="center" wrapText="1"/>
    </xf>
    <xf numFmtId="0" fontId="18" fillId="0" borderId="18" xfId="0" applyFont="1" applyFill="1" applyBorder="1" applyAlignment="1">
      <alignment vertical="center" wrapText="1"/>
    </xf>
    <xf numFmtId="0" fontId="98" fillId="75" borderId="0" xfId="0" applyFont="1" applyFill="1" applyAlignment="1">
      <alignment vertical="center"/>
    </xf>
    <xf numFmtId="0" fontId="30" fillId="37" borderId="19" xfId="0" applyFont="1" applyFill="1" applyBorder="1" applyAlignment="1">
      <alignment horizontal="center" vertical="center" wrapText="1"/>
    </xf>
    <xf numFmtId="0" fontId="12" fillId="37" borderId="19" xfId="0" applyFont="1" applyFill="1" applyBorder="1" applyAlignment="1">
      <alignment horizontal="center" vertical="center"/>
    </xf>
    <xf numFmtId="0" fontId="98" fillId="37" borderId="19" xfId="0" applyFont="1" applyFill="1" applyBorder="1" applyAlignment="1">
      <alignment horizontal="center" vertical="center" wrapText="1"/>
    </xf>
    <xf numFmtId="14" fontId="98" fillId="37" borderId="19" xfId="0" applyNumberFormat="1" applyFont="1" applyFill="1" applyBorder="1" applyAlignment="1">
      <alignment horizontal="center" vertical="center"/>
    </xf>
    <xf numFmtId="0" fontId="23" fillId="0" borderId="18" xfId="0" applyFont="1" applyFill="1" applyBorder="1" applyAlignment="1">
      <alignment horizontal="left" vertical="center"/>
    </xf>
    <xf numFmtId="0" fontId="98" fillId="0" borderId="0" xfId="0" applyFont="1" applyFill="1" applyAlignment="1">
      <alignment vertical="center"/>
    </xf>
    <xf numFmtId="0" fontId="23" fillId="0" borderId="0" xfId="0" applyFont="1" applyFill="1" applyAlignment="1">
      <alignment vertical="center" wrapText="1"/>
    </xf>
    <xf numFmtId="14" fontId="23" fillId="0" borderId="0" xfId="0" applyNumberFormat="1" applyFont="1" applyFill="1" applyAlignment="1">
      <alignment horizontal="center" vertical="center"/>
    </xf>
    <xf numFmtId="14" fontId="23" fillId="0" borderId="0" xfId="0" applyNumberFormat="1" applyFont="1" applyFill="1" applyAlignment="1">
      <alignment vertical="center"/>
    </xf>
    <xf numFmtId="0" fontId="98" fillId="0" borderId="0" xfId="0" applyFont="1" applyFill="1" applyAlignment="1">
      <alignment vertical="center" wrapText="1"/>
    </xf>
    <xf numFmtId="0" fontId="5" fillId="0" borderId="23" xfId="0" applyNumberFormat="1" applyFont="1" applyBorder="1" applyAlignment="1" applyProtection="1">
      <alignment horizontal="left" vertical="center" wrapText="1"/>
    </xf>
    <xf numFmtId="2" fontId="63" fillId="29" borderId="18" xfId="0" applyNumberFormat="1" applyFont="1" applyFill="1" applyBorder="1" applyAlignment="1" applyProtection="1">
      <alignment horizontal="center" vertical="center"/>
    </xf>
    <xf numFmtId="2" fontId="63" fillId="0" borderId="18" xfId="0" applyNumberFormat="1" applyFont="1" applyBorder="1" applyAlignment="1" applyProtection="1">
      <alignment horizontal="center" vertical="center"/>
    </xf>
    <xf numFmtId="2" fontId="63" fillId="0" borderId="18" xfId="0" applyNumberFormat="1" applyFont="1" applyFill="1" applyBorder="1" applyAlignment="1" applyProtection="1">
      <alignment horizontal="center" vertical="center"/>
    </xf>
    <xf numFmtId="0" fontId="18" fillId="0" borderId="0" xfId="0" applyFont="1" applyBorder="1" applyAlignment="1">
      <alignment vertical="center"/>
    </xf>
    <xf numFmtId="0" fontId="23" fillId="0" borderId="0" xfId="0" applyFont="1" applyBorder="1" applyAlignment="1">
      <alignment vertical="center"/>
    </xf>
    <xf numFmtId="0" fontId="98" fillId="0" borderId="0" xfId="0" applyFont="1" applyBorder="1" applyAlignment="1">
      <alignment vertical="center"/>
    </xf>
    <xf numFmtId="0" fontId="10" fillId="0" borderId="0" xfId="986" applyFont="1" applyBorder="1" applyAlignment="1">
      <alignment vertical="center"/>
    </xf>
    <xf numFmtId="0" fontId="9" fillId="0" borderId="0" xfId="0" applyFont="1" applyBorder="1" applyAlignment="1">
      <alignment vertical="center" wrapText="1"/>
    </xf>
    <xf numFmtId="0" fontId="9" fillId="0" borderId="0" xfId="0" applyFont="1" applyBorder="1" applyAlignment="1">
      <alignment vertical="center"/>
    </xf>
    <xf numFmtId="0" fontId="9" fillId="0" borderId="0" xfId="0" applyFont="1" applyBorder="1" applyAlignment="1">
      <alignment horizontal="center" vertical="center"/>
    </xf>
    <xf numFmtId="0" fontId="15" fillId="0" borderId="0" xfId="0" applyFont="1" applyBorder="1" applyAlignment="1">
      <alignment vertical="center"/>
    </xf>
    <xf numFmtId="0" fontId="9" fillId="0" borderId="0" xfId="986" applyFont="1" applyBorder="1" applyAlignment="1">
      <alignment vertical="center"/>
    </xf>
    <xf numFmtId="0" fontId="15" fillId="0" borderId="0" xfId="0" applyFont="1" applyBorder="1" applyAlignment="1">
      <alignment horizontal="center" vertical="center"/>
    </xf>
    <xf numFmtId="0" fontId="100" fillId="0" borderId="0" xfId="0" applyFont="1" applyBorder="1" applyAlignment="1">
      <alignment vertical="center"/>
    </xf>
    <xf numFmtId="0" fontId="9" fillId="0" borderId="0" xfId="986" applyFont="1" applyAlignment="1">
      <alignment vertical="center"/>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100" fillId="0" borderId="0" xfId="0" applyFont="1" applyAlignment="1">
      <alignment vertical="center"/>
    </xf>
    <xf numFmtId="0" fontId="15" fillId="0" borderId="0" xfId="0" applyFont="1" applyAlignment="1">
      <alignment vertical="center"/>
    </xf>
    <xf numFmtId="0" fontId="27" fillId="0" borderId="19" xfId="0" applyFont="1" applyBorder="1" applyAlignment="1" applyProtection="1">
      <alignment horizontal="center" vertical="center" wrapText="1"/>
    </xf>
    <xf numFmtId="164" fontId="9" fillId="38" borderId="31" xfId="672" applyNumberFormat="1" applyFont="1" applyFill="1" applyBorder="1" applyAlignment="1" applyProtection="1">
      <alignment horizontal="center"/>
    </xf>
    <xf numFmtId="164" fontId="9" fillId="0" borderId="31" xfId="672" applyNumberFormat="1" applyFont="1" applyBorder="1" applyAlignment="1" applyProtection="1">
      <alignment horizontal="center"/>
    </xf>
    <xf numFmtId="9" fontId="9" fillId="38" borderId="32" xfId="672" applyFont="1" applyFill="1" applyBorder="1" applyAlignment="1" applyProtection="1">
      <alignment horizontal="center" vertical="top"/>
    </xf>
    <xf numFmtId="164" fontId="9" fillId="33" borderId="31" xfId="672" applyNumberFormat="1" applyFont="1" applyFill="1" applyBorder="1" applyAlignment="1" applyProtection="1">
      <alignment horizontal="center"/>
    </xf>
    <xf numFmtId="164" fontId="9" fillId="33" borderId="32" xfId="672" applyNumberFormat="1" applyFont="1" applyFill="1" applyBorder="1" applyAlignment="1" applyProtection="1">
      <alignment horizontal="center" vertical="top"/>
    </xf>
    <xf numFmtId="0" fontId="15" fillId="0" borderId="32" xfId="0" applyFont="1" applyBorder="1" applyProtection="1"/>
    <xf numFmtId="164" fontId="9" fillId="0" borderId="33" xfId="672" applyNumberFormat="1" applyFont="1" applyBorder="1" applyAlignment="1" applyProtection="1">
      <alignment horizontal="center" vertical="top"/>
    </xf>
    <xf numFmtId="164" fontId="9" fillId="0" borderId="32" xfId="672" applyNumberFormat="1" applyFont="1" applyBorder="1" applyAlignment="1" applyProtection="1">
      <alignment horizontal="center"/>
    </xf>
    <xf numFmtId="164" fontId="9" fillId="34" borderId="31" xfId="672" applyNumberFormat="1" applyFont="1" applyFill="1" applyBorder="1" applyAlignment="1" applyProtection="1">
      <alignment horizontal="center"/>
    </xf>
    <xf numFmtId="164" fontId="9" fillId="34" borderId="32" xfId="672" applyNumberFormat="1" applyFont="1" applyFill="1" applyBorder="1" applyAlignment="1" applyProtection="1">
      <alignment horizontal="center" vertical="top"/>
    </xf>
    <xf numFmtId="0" fontId="0" fillId="0" borderId="0" xfId="0" applyBorder="1" applyAlignment="1"/>
    <xf numFmtId="0" fontId="17" fillId="0" borderId="34" xfId="0" applyFont="1" applyBorder="1" applyProtection="1"/>
    <xf numFmtId="0" fontId="15" fillId="0" borderId="0" xfId="0" applyFont="1" applyAlignment="1" applyProtection="1">
      <alignment vertical="top"/>
    </xf>
    <xf numFmtId="0" fontId="17" fillId="75" borderId="18" xfId="0" applyFont="1" applyFill="1" applyBorder="1" applyAlignment="1" applyProtection="1">
      <alignment horizontal="center" vertical="center"/>
    </xf>
    <xf numFmtId="0" fontId="100" fillId="0" borderId="0" xfId="0" applyFont="1" applyAlignment="1">
      <alignment horizontal="center" vertical="center"/>
    </xf>
    <xf numFmtId="0" fontId="100" fillId="0" borderId="0" xfId="0" applyFont="1" applyAlignment="1">
      <alignment horizontal="center" vertical="center" wrapText="1"/>
    </xf>
    <xf numFmtId="0" fontId="23" fillId="75" borderId="0" xfId="0" applyFont="1" applyFill="1" applyAlignment="1" applyProtection="1">
      <alignment horizontal="center" vertical="center"/>
    </xf>
    <xf numFmtId="1" fontId="100" fillId="0" borderId="18" xfId="0" applyNumberFormat="1" applyFont="1" applyBorder="1" applyAlignment="1">
      <alignment horizontal="center" vertical="center"/>
    </xf>
    <xf numFmtId="10" fontId="100" fillId="0" borderId="18" xfId="0" applyNumberFormat="1" applyFont="1" applyBorder="1" applyAlignment="1">
      <alignment horizontal="center" vertical="center"/>
    </xf>
    <xf numFmtId="0" fontId="103" fillId="0" borderId="0" xfId="0" applyFont="1" applyAlignment="1">
      <alignment horizontal="left" vertical="center"/>
    </xf>
    <xf numFmtId="0" fontId="100" fillId="75" borderId="18" xfId="0" applyFont="1" applyFill="1" applyBorder="1" applyAlignment="1">
      <alignment horizontal="center" vertical="center"/>
    </xf>
    <xf numFmtId="0" fontId="103" fillId="0" borderId="18" xfId="0" applyNumberFormat="1" applyFont="1" applyBorder="1" applyAlignment="1">
      <alignment horizontal="center" vertical="center" wrapText="1"/>
    </xf>
    <xf numFmtId="9" fontId="103" fillId="0" borderId="18" xfId="0" applyNumberFormat="1" applyFont="1" applyBorder="1" applyAlignment="1">
      <alignment horizontal="center" vertical="center" wrapText="1"/>
    </xf>
    <xf numFmtId="0" fontId="100" fillId="0" borderId="18" xfId="0" applyFont="1" applyBorder="1" applyAlignment="1">
      <alignment horizontal="center" vertical="center"/>
    </xf>
    <xf numFmtId="0" fontId="100" fillId="0" borderId="18" xfId="0" applyFont="1" applyBorder="1" applyAlignment="1">
      <alignment horizontal="left" vertical="center"/>
    </xf>
    <xf numFmtId="9" fontId="100" fillId="0" borderId="18" xfId="0" applyNumberFormat="1" applyFont="1" applyBorder="1" applyAlignment="1">
      <alignment horizontal="center" vertical="center"/>
    </xf>
    <xf numFmtId="9" fontId="100" fillId="0" borderId="18" xfId="0" applyNumberFormat="1" applyFont="1" applyBorder="1" applyAlignment="1">
      <alignment horizontal="center" vertical="center" wrapText="1"/>
    </xf>
    <xf numFmtId="0" fontId="100" fillId="0" borderId="28" xfId="0" applyFont="1" applyBorder="1" applyAlignment="1">
      <alignment horizontal="center" vertical="center" wrapText="1"/>
    </xf>
    <xf numFmtId="0" fontId="103" fillId="0" borderId="2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9" fontId="15" fillId="0" borderId="0" xfId="0" applyNumberFormat="1" applyFont="1" applyBorder="1" applyAlignment="1">
      <alignment horizontal="center" vertical="center" wrapText="1"/>
    </xf>
    <xf numFmtId="1" fontId="15" fillId="0" borderId="0" xfId="0" applyNumberFormat="1" applyFont="1" applyBorder="1" applyAlignment="1">
      <alignment horizontal="center" vertical="center" wrapText="1"/>
    </xf>
    <xf numFmtId="10" fontId="15" fillId="0" borderId="0" xfId="0" applyNumberFormat="1" applyFont="1" applyBorder="1" applyAlignment="1">
      <alignment horizontal="center" vertical="center" wrapText="1"/>
    </xf>
    <xf numFmtId="10" fontId="61" fillId="0" borderId="18" xfId="0" applyNumberFormat="1" applyFont="1" applyBorder="1" applyAlignment="1" applyProtection="1">
      <alignment horizontal="center" vertical="center" wrapText="1"/>
    </xf>
    <xf numFmtId="10" fontId="27" fillId="27" borderId="19" xfId="672" applyNumberFormat="1" applyFont="1" applyFill="1" applyBorder="1" applyAlignment="1" applyProtection="1">
      <alignment horizontal="center" vertical="center" wrapText="1"/>
    </xf>
    <xf numFmtId="0" fontId="23" fillId="0" borderId="18" xfId="0" quotePrefix="1" applyFont="1" applyFill="1" applyBorder="1" applyAlignment="1">
      <alignment horizontal="center" vertical="center" wrapText="1"/>
    </xf>
    <xf numFmtId="0" fontId="30" fillId="0" borderId="18" xfId="0" applyFont="1" applyFill="1" applyBorder="1" applyAlignment="1">
      <alignment horizontal="center" vertical="center"/>
    </xf>
    <xf numFmtId="0" fontId="30" fillId="0" borderId="18" xfId="0" applyFont="1" applyFill="1" applyBorder="1" applyAlignment="1">
      <alignment horizontal="center" vertical="center" wrapText="1"/>
    </xf>
    <xf numFmtId="0" fontId="61" fillId="0" borderId="18" xfId="0" applyNumberFormat="1" applyFont="1" applyBorder="1" applyAlignment="1">
      <alignment horizontal="center" vertical="center" wrapText="1"/>
    </xf>
    <xf numFmtId="0" fontId="61" fillId="0" borderId="18" xfId="0" applyNumberFormat="1" applyFont="1" applyBorder="1" applyAlignment="1" applyProtection="1">
      <alignment horizontal="center" vertical="center" wrapText="1"/>
    </xf>
    <xf numFmtId="10" fontId="17" fillId="0" borderId="0" xfId="0" applyNumberFormat="1" applyFont="1" applyProtection="1"/>
    <xf numFmtId="0" fontId="15" fillId="0" borderId="0" xfId="0" applyFont="1" applyBorder="1" applyAlignment="1">
      <alignment vertical="center" wrapText="1"/>
    </xf>
    <xf numFmtId="0" fontId="103" fillId="0" borderId="27" xfId="0" applyFont="1" applyBorder="1" applyAlignment="1">
      <alignment horizontal="center" vertical="center" wrapText="1"/>
    </xf>
    <xf numFmtId="10" fontId="19" fillId="0" borderId="0" xfId="0" applyNumberFormat="1" applyFont="1" applyFill="1" applyProtection="1"/>
    <xf numFmtId="0" fontId="17" fillId="76" borderId="18" xfId="0" applyFont="1" applyFill="1" applyBorder="1" applyAlignment="1">
      <alignment horizontal="center" vertical="center"/>
    </xf>
    <xf numFmtId="0" fontId="17" fillId="77" borderId="18" xfId="0" applyFont="1" applyFill="1" applyBorder="1" applyAlignment="1">
      <alignment horizontal="center" vertical="center"/>
    </xf>
    <xf numFmtId="0" fontId="17" fillId="78" borderId="18" xfId="0" applyFont="1" applyFill="1" applyBorder="1" applyAlignment="1">
      <alignment horizontal="center" vertical="center"/>
    </xf>
    <xf numFmtId="0" fontId="103" fillId="0" borderId="23" xfId="0" applyFont="1" applyBorder="1" applyAlignment="1">
      <alignment vertical="center" wrapText="1"/>
    </xf>
    <xf numFmtId="0" fontId="103" fillId="0" borderId="21" xfId="0" applyFont="1" applyBorder="1" applyAlignment="1">
      <alignment horizontal="right" vertical="center" wrapText="1"/>
    </xf>
    <xf numFmtId="0" fontId="104" fillId="0" borderId="0" xfId="0" applyFont="1" applyAlignment="1" applyProtection="1">
      <alignment vertical="center"/>
    </xf>
    <xf numFmtId="0" fontId="9" fillId="0" borderId="32" xfId="0" applyFont="1" applyBorder="1" applyAlignment="1" applyProtection="1">
      <alignment vertical="center" wrapText="1"/>
    </xf>
    <xf numFmtId="1" fontId="10" fillId="32" borderId="19" xfId="0" applyNumberFormat="1" applyFont="1" applyFill="1" applyBorder="1" applyAlignment="1" applyProtection="1">
      <alignment horizontal="center" vertical="center"/>
      <protection locked="0"/>
    </xf>
    <xf numFmtId="0" fontId="9" fillId="0" borderId="19" xfId="0" applyFont="1" applyBorder="1" applyAlignment="1" applyProtection="1">
      <alignment vertical="center" wrapText="1"/>
    </xf>
    <xf numFmtId="10" fontId="10" fillId="27" borderId="19" xfId="672" applyNumberFormat="1" applyFont="1" applyFill="1" applyBorder="1" applyAlignment="1" applyProtection="1">
      <alignment horizontal="center" vertical="center" wrapText="1"/>
    </xf>
    <xf numFmtId="16" fontId="9" fillId="0" borderId="19" xfId="0" applyNumberFormat="1" applyFont="1" applyBorder="1" applyAlignment="1" applyProtection="1">
      <alignment vertical="center" wrapText="1"/>
    </xf>
    <xf numFmtId="1" fontId="10" fillId="79" borderId="19" xfId="0" applyNumberFormat="1" applyFont="1" applyFill="1" applyBorder="1" applyAlignment="1" applyProtection="1">
      <alignment horizontal="center" vertical="center" wrapText="1"/>
      <protection locked="0"/>
    </xf>
    <xf numFmtId="1" fontId="10" fillId="72" borderId="19" xfId="0" applyNumberFormat="1" applyFont="1" applyFill="1" applyBorder="1" applyAlignment="1" applyProtection="1">
      <alignment horizontal="center" vertical="center"/>
      <protection locked="0"/>
    </xf>
    <xf numFmtId="1" fontId="10" fillId="80" borderId="19" xfId="0" applyNumberFormat="1" applyFont="1" applyFill="1" applyBorder="1" applyAlignment="1" applyProtection="1">
      <alignment horizontal="center" vertical="center"/>
    </xf>
    <xf numFmtId="0" fontId="10" fillId="0" borderId="18" xfId="0" applyFont="1" applyFill="1" applyBorder="1" applyAlignment="1" applyProtection="1">
      <alignment horizontal="center" vertical="center" wrapText="1"/>
    </xf>
    <xf numFmtId="0" fontId="100" fillId="0" borderId="18" xfId="0" applyFont="1" applyBorder="1" applyAlignment="1">
      <alignment horizontal="left" vertical="center" wrapText="1"/>
    </xf>
    <xf numFmtId="0" fontId="100" fillId="0" borderId="0" xfId="0" applyFont="1" applyAlignment="1">
      <alignment horizontal="left" vertical="center" wrapText="1"/>
    </xf>
    <xf numFmtId="0" fontId="73" fillId="0" borderId="0" xfId="0" applyFont="1" applyBorder="1" applyAlignment="1">
      <alignment vertical="center"/>
    </xf>
    <xf numFmtId="0" fontId="9" fillId="0" borderId="18" xfId="0" applyFont="1" applyFill="1" applyBorder="1" applyAlignment="1">
      <alignment vertical="center"/>
    </xf>
    <xf numFmtId="0" fontId="18" fillId="0" borderId="18" xfId="0" applyFont="1" applyFill="1" applyBorder="1" applyAlignment="1">
      <alignment vertical="center"/>
    </xf>
    <xf numFmtId="0" fontId="18" fillId="75" borderId="0" xfId="986" applyFont="1" applyFill="1" applyAlignment="1">
      <alignment vertical="center"/>
    </xf>
    <xf numFmtId="0" fontId="100" fillId="0" borderId="0" xfId="0" applyFont="1" applyBorder="1" applyAlignment="1">
      <alignment horizontal="center" vertical="center" wrapText="1"/>
    </xf>
    <xf numFmtId="4" fontId="100" fillId="0" borderId="0" xfId="0" applyNumberFormat="1" applyFont="1" applyBorder="1" applyAlignment="1">
      <alignment horizontal="center" vertical="center" wrapText="1"/>
    </xf>
    <xf numFmtId="0" fontId="103" fillId="0" borderId="0" xfId="0" applyFont="1" applyBorder="1" applyAlignment="1">
      <alignment vertical="center" wrapText="1"/>
    </xf>
    <xf numFmtId="10" fontId="100" fillId="0" borderId="0" xfId="672" applyNumberFormat="1" applyFont="1" applyBorder="1" applyAlignment="1">
      <alignment horizontal="center" vertical="center" wrapText="1"/>
    </xf>
    <xf numFmtId="0" fontId="100" fillId="0" borderId="0" xfId="0" applyFont="1" applyBorder="1" applyAlignment="1">
      <alignment horizontal="center" vertical="center"/>
    </xf>
    <xf numFmtId="2" fontId="100" fillId="0" borderId="18" xfId="0" applyNumberFormat="1" applyFont="1" applyBorder="1" applyAlignment="1">
      <alignment horizontal="center" vertical="center" wrapText="1"/>
    </xf>
    <xf numFmtId="2" fontId="100" fillId="0" borderId="21" xfId="0" applyNumberFormat="1" applyFont="1" applyBorder="1" applyAlignment="1">
      <alignment horizontal="center" vertical="center" wrapText="1"/>
    </xf>
    <xf numFmtId="2" fontId="100" fillId="0" borderId="23" xfId="0" applyNumberFormat="1" applyFont="1" applyBorder="1" applyAlignment="1">
      <alignment horizontal="center" vertical="center" wrapText="1"/>
    </xf>
    <xf numFmtId="0" fontId="100" fillId="0" borderId="18" xfId="0" applyFont="1" applyBorder="1" applyAlignment="1">
      <alignment horizontal="center" vertical="center" wrapText="1"/>
    </xf>
    <xf numFmtId="0" fontId="100" fillId="0" borderId="0" xfId="0" applyFont="1" applyBorder="1" applyAlignment="1">
      <alignment horizontal="center" vertical="center"/>
    </xf>
    <xf numFmtId="0" fontId="100" fillId="0" borderId="23" xfId="0" applyFont="1" applyBorder="1" applyAlignment="1">
      <alignment horizontal="center" vertical="center" wrapText="1"/>
    </xf>
    <xf numFmtId="0" fontId="100" fillId="0" borderId="36" xfId="0" applyFont="1" applyBorder="1" applyAlignment="1">
      <alignment horizontal="center" vertical="center" wrapText="1"/>
    </xf>
    <xf numFmtId="0" fontId="100" fillId="0" borderId="37" xfId="0" applyFont="1" applyBorder="1" applyAlignment="1">
      <alignment horizontal="center" vertical="center" wrapText="1"/>
    </xf>
    <xf numFmtId="0" fontId="0" fillId="0" borderId="0" xfId="0"/>
    <xf numFmtId="0" fontId="98" fillId="0" borderId="18" xfId="0" applyFont="1" applyBorder="1" applyAlignment="1">
      <alignment horizontal="center" vertical="center"/>
    </xf>
    <xf numFmtId="0" fontId="99" fillId="0" borderId="18" xfId="0" applyFont="1" applyBorder="1" applyAlignment="1">
      <alignment horizontal="center" vertical="center"/>
    </xf>
    <xf numFmtId="0" fontId="100" fillId="0" borderId="18" xfId="0" applyFont="1" applyBorder="1" applyAlignment="1">
      <alignment horizontal="center" vertical="center"/>
    </xf>
    <xf numFmtId="0" fontId="100" fillId="0" borderId="18" xfId="0" applyFont="1" applyBorder="1" applyAlignment="1">
      <alignment horizontal="center" vertical="center" wrapText="1"/>
    </xf>
    <xf numFmtId="0" fontId="100" fillId="0" borderId="23" xfId="0" applyFont="1" applyBorder="1" applyAlignment="1">
      <alignment horizontal="center" vertical="center" wrapText="1"/>
    </xf>
    <xf numFmtId="10" fontId="18" fillId="0" borderId="18" xfId="672" applyNumberFormat="1" applyFont="1" applyFill="1" applyBorder="1" applyAlignment="1" applyProtection="1">
      <alignment horizontal="center" vertical="center" wrapText="1"/>
    </xf>
    <xf numFmtId="10" fontId="23" fillId="0" borderId="18" xfId="0" applyNumberFormat="1" applyFont="1" applyFill="1" applyBorder="1" applyAlignment="1" applyProtection="1">
      <alignment vertical="center"/>
    </xf>
    <xf numFmtId="0" fontId="9" fillId="0" borderId="0" xfId="0" applyFont="1" applyFill="1" applyBorder="1" applyAlignment="1">
      <alignment vertical="center"/>
    </xf>
    <xf numFmtId="0" fontId="100" fillId="0" borderId="18" xfId="0" applyFont="1" applyBorder="1"/>
    <xf numFmtId="14" fontId="100" fillId="0" borderId="18" xfId="0" applyNumberFormat="1" applyFont="1" applyBorder="1"/>
    <xf numFmtId="0" fontId="98" fillId="0" borderId="18" xfId="0" applyFont="1" applyBorder="1" applyAlignment="1">
      <alignment vertical="center" wrapText="1"/>
    </xf>
    <xf numFmtId="0" fontId="19" fillId="0" borderId="0" xfId="0" applyFont="1" applyFill="1" applyBorder="1" applyAlignment="1" applyProtection="1">
      <alignment horizontal="left" vertical="center"/>
    </xf>
    <xf numFmtId="0" fontId="23" fillId="0" borderId="18" xfId="0" quotePrefix="1" applyFont="1" applyFill="1" applyBorder="1" applyAlignment="1">
      <alignment horizontal="left" vertical="center" wrapText="1"/>
    </xf>
    <xf numFmtId="0" fontId="23" fillId="31" borderId="18" xfId="0" applyNumberFormat="1" applyFont="1" applyFill="1" applyBorder="1" applyAlignment="1" applyProtection="1">
      <alignment horizontal="center" vertical="center"/>
    </xf>
    <xf numFmtId="0" fontId="15" fillId="0" borderId="0" xfId="0" applyFont="1" applyBorder="1" applyAlignment="1" applyProtection="1"/>
    <xf numFmtId="0" fontId="15" fillId="0" borderId="0" xfId="0" applyFont="1" applyBorder="1" applyAlignment="1" applyProtection="1">
      <alignment vertical="center"/>
    </xf>
    <xf numFmtId="0" fontId="15" fillId="0" borderId="18" xfId="0" applyFont="1" applyBorder="1" applyAlignment="1" applyProtection="1">
      <alignment vertical="center"/>
    </xf>
    <xf numFmtId="0" fontId="15" fillId="0" borderId="18" xfId="0" applyFont="1" applyBorder="1" applyAlignment="1" applyProtection="1"/>
    <xf numFmtId="0" fontId="99" fillId="0" borderId="28" xfId="0" applyFont="1" applyBorder="1" applyAlignment="1">
      <alignment horizontal="center" vertical="center"/>
    </xf>
    <xf numFmtId="0" fontId="99" fillId="0" borderId="28" xfId="0" applyFont="1" applyBorder="1" applyAlignment="1">
      <alignment horizontal="center" vertical="center" wrapText="1"/>
    </xf>
    <xf numFmtId="0" fontId="98" fillId="82" borderId="18" xfId="0" applyFont="1" applyFill="1" applyBorder="1" applyAlignment="1">
      <alignment horizontal="center" vertical="center"/>
    </xf>
    <xf numFmtId="0" fontId="3" fillId="0" borderId="0" xfId="0" applyFont="1" applyFill="1" applyAlignment="1" applyProtection="1">
      <alignment horizontal="left"/>
    </xf>
    <xf numFmtId="0" fontId="3" fillId="0" borderId="0" xfId="0" applyFont="1" applyFill="1" applyAlignment="1" applyProtection="1">
      <alignment horizontal="left" vertical="top"/>
    </xf>
    <xf numFmtId="14" fontId="17" fillId="0" borderId="18" xfId="0" applyNumberFormat="1" applyFont="1" applyFill="1" applyBorder="1" applyAlignment="1">
      <alignment horizontal="left"/>
    </xf>
    <xf numFmtId="0" fontId="3" fillId="0" borderId="0" xfId="0" applyFont="1" applyFill="1" applyAlignment="1" applyProtection="1">
      <alignment vertical="top"/>
    </xf>
    <xf numFmtId="0" fontId="19" fillId="84" borderId="0" xfId="0" applyFont="1" applyFill="1" applyProtection="1"/>
    <xf numFmtId="0" fontId="111" fillId="0" borderId="0" xfId="910" applyFont="1" applyFill="1" applyAlignment="1" applyProtection="1">
      <alignment vertical="center"/>
    </xf>
    <xf numFmtId="0" fontId="112" fillId="0" borderId="0" xfId="0" applyFont="1" applyFill="1" applyAlignment="1" applyProtection="1">
      <alignment vertical="center"/>
    </xf>
    <xf numFmtId="0" fontId="113" fillId="0" borderId="0" xfId="0" applyFont="1" applyFill="1" applyAlignment="1" applyProtection="1">
      <alignment vertical="center"/>
    </xf>
    <xf numFmtId="0" fontId="114" fillId="0" borderId="0" xfId="0" applyFont="1" applyFill="1" applyAlignment="1" applyProtection="1">
      <alignment horizontal="left" vertical="center"/>
    </xf>
    <xf numFmtId="0" fontId="114" fillId="0" borderId="0" xfId="0" applyFont="1" applyFill="1" applyAlignment="1" applyProtection="1">
      <alignment vertical="center"/>
    </xf>
    <xf numFmtId="0" fontId="112" fillId="0" borderId="0" xfId="0" applyFont="1" applyFill="1" applyAlignment="1" applyProtection="1">
      <alignment horizontal="center" vertical="center"/>
    </xf>
    <xf numFmtId="0" fontId="115" fillId="0" borderId="0" xfId="910" applyFont="1" applyFill="1" applyAlignment="1" applyProtection="1">
      <alignment vertical="center"/>
    </xf>
    <xf numFmtId="0" fontId="115" fillId="0" borderId="0" xfId="910" applyFont="1" applyFill="1" applyBorder="1" applyAlignment="1" applyProtection="1">
      <alignment horizontal="left" vertical="center"/>
    </xf>
    <xf numFmtId="0" fontId="115" fillId="0" borderId="0" xfId="910" applyFont="1" applyFill="1" applyBorder="1" applyAlignment="1" applyProtection="1">
      <alignment vertical="center"/>
    </xf>
    <xf numFmtId="0" fontId="113" fillId="0" borderId="0" xfId="0" applyFont="1" applyFill="1" applyBorder="1" applyAlignment="1" applyProtection="1">
      <alignment vertical="center"/>
    </xf>
    <xf numFmtId="9" fontId="113" fillId="0" borderId="0" xfId="0" applyNumberFormat="1"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0" fontId="113" fillId="0" borderId="0" xfId="0" applyFont="1" applyFill="1" applyAlignment="1" applyProtection="1">
      <alignment horizontal="left" vertical="center"/>
    </xf>
    <xf numFmtId="0" fontId="112" fillId="0" borderId="0" xfId="0" applyFont="1" applyFill="1" applyAlignment="1" applyProtection="1">
      <alignment horizontal="left" vertical="center"/>
    </xf>
    <xf numFmtId="0" fontId="113" fillId="0" borderId="0" xfId="0" applyFont="1" applyFill="1" applyAlignment="1" applyProtection="1">
      <alignment horizontal="right" vertical="center"/>
    </xf>
    <xf numFmtId="14" fontId="115" fillId="0" borderId="0" xfId="910" applyNumberFormat="1" applyFont="1" applyFill="1" applyBorder="1" applyAlignment="1" applyProtection="1">
      <alignment horizontal="left" vertical="center"/>
    </xf>
    <xf numFmtId="0" fontId="117" fillId="0" borderId="0" xfId="0" applyFont="1" applyFill="1" applyAlignment="1">
      <alignment horizontal="left" vertical="center"/>
    </xf>
    <xf numFmtId="0" fontId="115" fillId="0" borderId="0" xfId="910" applyFont="1" applyFill="1" applyAlignment="1" applyProtection="1">
      <alignment horizontal="left" vertical="center"/>
    </xf>
    <xf numFmtId="0" fontId="115" fillId="0" borderId="0" xfId="0" applyFont="1" applyFill="1" applyAlignment="1" applyProtection="1">
      <alignment horizontal="left" vertical="center"/>
    </xf>
    <xf numFmtId="0" fontId="113" fillId="0" borderId="0" xfId="0" applyFont="1" applyFill="1" applyBorder="1" applyAlignment="1" applyProtection="1">
      <alignment horizontal="left" vertical="center" wrapText="1"/>
    </xf>
    <xf numFmtId="0" fontId="115" fillId="0" borderId="0" xfId="910" applyFont="1" applyFill="1" applyBorder="1" applyAlignment="1" applyProtection="1">
      <alignment horizontal="center" vertical="center" wrapText="1"/>
    </xf>
    <xf numFmtId="164" fontId="115" fillId="0" borderId="0" xfId="910" applyNumberFormat="1" applyFont="1" applyFill="1" applyBorder="1" applyAlignment="1" applyProtection="1">
      <alignment horizontal="center" vertical="center"/>
    </xf>
    <xf numFmtId="0" fontId="115" fillId="0" borderId="0" xfId="0" applyFont="1" applyFill="1" applyAlignment="1" applyProtection="1">
      <alignment vertical="center"/>
    </xf>
    <xf numFmtId="0" fontId="118" fillId="0" borderId="0" xfId="0" applyFont="1" applyFill="1" applyBorder="1" applyAlignment="1" applyProtection="1">
      <alignment horizontal="left"/>
    </xf>
    <xf numFmtId="0" fontId="119" fillId="0" borderId="0" xfId="0" applyFont="1" applyFill="1" applyBorder="1" applyAlignment="1" applyProtection="1">
      <alignment horizontal="left" vertical="center"/>
    </xf>
    <xf numFmtId="0" fontId="113" fillId="0" borderId="0" xfId="0" applyFont="1" applyFill="1" applyAlignment="1" applyProtection="1">
      <alignment horizontal="center" vertical="center"/>
    </xf>
    <xf numFmtId="0" fontId="113" fillId="72" borderId="24" xfId="0" applyFont="1" applyFill="1" applyBorder="1" applyAlignment="1" applyProtection="1">
      <alignment horizontal="center" vertical="center" wrapText="1"/>
      <protection locked="0"/>
    </xf>
    <xf numFmtId="0" fontId="121" fillId="72" borderId="24" xfId="0" applyFont="1" applyFill="1" applyBorder="1" applyAlignment="1" applyProtection="1">
      <alignment horizontal="center" vertical="center" wrapText="1"/>
      <protection locked="0"/>
    </xf>
    <xf numFmtId="0" fontId="121" fillId="72" borderId="35" xfId="0" applyFont="1" applyFill="1" applyBorder="1" applyAlignment="1" applyProtection="1">
      <alignment horizontal="center" vertical="center" wrapText="1"/>
      <protection locked="0"/>
    </xf>
    <xf numFmtId="0" fontId="121" fillId="0" borderId="36" xfId="0" applyFont="1" applyFill="1" applyBorder="1" applyAlignment="1" applyProtection="1">
      <alignment horizontal="center" vertical="center"/>
    </xf>
    <xf numFmtId="0" fontId="121" fillId="72" borderId="18" xfId="0" applyFont="1" applyFill="1" applyBorder="1" applyAlignment="1" applyProtection="1">
      <alignment horizontal="center" vertical="center" wrapText="1"/>
      <protection locked="0"/>
    </xf>
    <xf numFmtId="0" fontId="121" fillId="0" borderId="48" xfId="0" applyFont="1" applyFill="1" applyBorder="1" applyAlignment="1" applyProtection="1">
      <alignment horizontal="center" vertical="center"/>
    </xf>
    <xf numFmtId="0" fontId="121" fillId="72" borderId="21" xfId="0" applyFont="1" applyFill="1" applyBorder="1" applyAlignment="1" applyProtection="1">
      <alignment horizontal="center" vertical="center" wrapText="1"/>
      <protection locked="0"/>
    </xf>
    <xf numFmtId="0" fontId="121" fillId="0" borderId="73" xfId="0" applyFont="1" applyFill="1" applyBorder="1" applyAlignment="1" applyProtection="1">
      <alignment horizontal="center" vertical="center"/>
    </xf>
    <xf numFmtId="0" fontId="121" fillId="83" borderId="36" xfId="0" applyFont="1" applyFill="1" applyBorder="1" applyAlignment="1" applyProtection="1">
      <alignment horizontal="center" vertical="center"/>
      <protection locked="0"/>
    </xf>
    <xf numFmtId="0" fontId="121" fillId="83" borderId="72" xfId="0" applyFont="1" applyFill="1" applyBorder="1" applyAlignment="1" applyProtection="1">
      <alignment horizontal="center" vertical="center"/>
      <protection locked="0"/>
    </xf>
    <xf numFmtId="0" fontId="123" fillId="0" borderId="74" xfId="0" applyFont="1" applyFill="1" applyBorder="1" applyAlignment="1" applyProtection="1">
      <alignment horizontal="center" vertical="center"/>
    </xf>
    <xf numFmtId="0" fontId="118" fillId="0" borderId="0" xfId="0" quotePrefix="1" applyFont="1" applyFill="1" applyAlignment="1" applyProtection="1">
      <alignment vertical="center"/>
    </xf>
    <xf numFmtId="0" fontId="124" fillId="0" borderId="0" xfId="0" applyFont="1" applyFill="1" applyAlignment="1" applyProtection="1">
      <alignment horizontal="left" vertical="center" wrapText="1"/>
    </xf>
    <xf numFmtId="0" fontId="124" fillId="0" borderId="0" xfId="0" applyFont="1" applyFill="1" applyAlignment="1" applyProtection="1">
      <alignment horizontal="justify" vertical="center" wrapText="1"/>
    </xf>
    <xf numFmtId="0" fontId="23" fillId="0" borderId="18" xfId="0" applyFont="1" applyFill="1" applyBorder="1" applyAlignment="1" applyProtection="1">
      <alignment horizontal="left" vertical="center"/>
    </xf>
    <xf numFmtId="0" fontId="5" fillId="0" borderId="23" xfId="0" quotePrefix="1" applyNumberFormat="1" applyFont="1" applyBorder="1" applyAlignment="1" applyProtection="1">
      <alignment horizontal="left" vertical="center" wrapText="1"/>
    </xf>
    <xf numFmtId="2" fontId="63" fillId="85" borderId="18" xfId="0" applyNumberFormat="1" applyFont="1" applyFill="1" applyBorder="1" applyAlignment="1" applyProtection="1">
      <alignment horizontal="center" vertical="center"/>
    </xf>
    <xf numFmtId="0" fontId="15" fillId="85" borderId="18" xfId="0" applyFont="1" applyFill="1" applyBorder="1" applyAlignment="1" applyProtection="1">
      <alignment horizontal="center" vertical="center"/>
    </xf>
    <xf numFmtId="0" fontId="15" fillId="85" borderId="0" xfId="0" applyFont="1" applyFill="1" applyBorder="1" applyAlignment="1" applyProtection="1">
      <alignment vertical="center"/>
    </xf>
    <xf numFmtId="0" fontId="15" fillId="32" borderId="33" xfId="0" applyFont="1" applyFill="1" applyBorder="1" applyAlignment="1" applyProtection="1">
      <alignment horizontal="left" vertical="center" wrapText="1"/>
      <protection locked="0"/>
    </xf>
    <xf numFmtId="49" fontId="18" fillId="0" borderId="18" xfId="0" applyNumberFormat="1" applyFont="1" applyBorder="1" applyAlignment="1" applyProtection="1">
      <alignment horizontal="center" vertical="center"/>
    </xf>
    <xf numFmtId="0" fontId="18" fillId="0" borderId="18" xfId="0" applyFont="1" applyBorder="1" applyAlignment="1" applyProtection="1">
      <alignment horizontal="center" vertical="center"/>
    </xf>
    <xf numFmtId="9" fontId="18" fillId="0" borderId="18" xfId="672" applyFont="1" applyBorder="1" applyAlignment="1" applyProtection="1">
      <alignment horizontal="center" vertical="center"/>
    </xf>
    <xf numFmtId="0" fontId="121" fillId="83" borderId="19" xfId="0" applyFont="1" applyFill="1" applyBorder="1" applyAlignment="1" applyProtection="1">
      <alignment horizontal="center" vertical="center"/>
      <protection locked="0"/>
    </xf>
    <xf numFmtId="0" fontId="19" fillId="31" borderId="0" xfId="0" applyFont="1" applyFill="1" applyBorder="1" applyAlignment="1" applyProtection="1">
      <alignment horizontal="left"/>
    </xf>
    <xf numFmtId="0" fontId="2" fillId="0" borderId="0" xfId="0" applyFont="1" applyProtection="1"/>
    <xf numFmtId="0" fontId="129" fillId="0" borderId="0" xfId="0" applyFont="1" applyAlignment="1" applyProtection="1">
      <alignment horizontal="left"/>
    </xf>
    <xf numFmtId="0" fontId="128" fillId="0" borderId="0" xfId="0" applyFont="1" applyProtection="1"/>
    <xf numFmtId="0" fontId="98" fillId="0" borderId="0" xfId="0" applyFont="1" applyAlignment="1" applyProtection="1">
      <alignment vertical="center" wrapText="1"/>
    </xf>
    <xf numFmtId="0" fontId="2" fillId="0" borderId="0" xfId="0" applyFont="1" applyAlignment="1" applyProtection="1">
      <alignment vertical="center"/>
    </xf>
    <xf numFmtId="0" fontId="18" fillId="0" borderId="28" xfId="0" applyFont="1" applyFill="1" applyBorder="1" applyAlignment="1">
      <alignment vertical="center"/>
    </xf>
    <xf numFmtId="0" fontId="109" fillId="0" borderId="18" xfId="0" applyFont="1" applyFill="1" applyBorder="1" applyAlignment="1" applyProtection="1">
      <alignment horizontal="center" vertical="center"/>
    </xf>
    <xf numFmtId="0" fontId="121" fillId="83" borderId="87" xfId="0" applyFont="1" applyFill="1" applyBorder="1" applyAlignment="1" applyProtection="1">
      <alignment horizontal="center" vertical="center"/>
      <protection locked="0"/>
    </xf>
    <xf numFmtId="0" fontId="15" fillId="0" borderId="18" xfId="0" applyFont="1" applyBorder="1" applyAlignment="1" applyProtection="1">
      <alignment horizontal="center" vertical="center"/>
    </xf>
    <xf numFmtId="0" fontId="30" fillId="0" borderId="21" xfId="0" applyFont="1" applyFill="1" applyBorder="1" applyAlignment="1" applyProtection="1">
      <alignment horizontal="center" vertical="center" wrapText="1"/>
    </xf>
    <xf numFmtId="1" fontId="15" fillId="0" borderId="0" xfId="0" applyNumberFormat="1" applyFont="1" applyFill="1" applyBorder="1" applyAlignment="1">
      <alignment vertical="center"/>
    </xf>
    <xf numFmtId="0" fontId="9" fillId="0" borderId="23" xfId="0" applyFont="1" applyFill="1" applyBorder="1" applyAlignment="1">
      <alignment vertical="center"/>
    </xf>
    <xf numFmtId="0" fontId="9" fillId="0" borderId="30" xfId="0" applyFont="1" applyFill="1" applyBorder="1" applyAlignment="1">
      <alignment vertical="center"/>
    </xf>
    <xf numFmtId="0" fontId="15" fillId="0" borderId="0" xfId="0" applyFont="1" applyFill="1" applyAlignment="1">
      <alignment vertical="center"/>
    </xf>
    <xf numFmtId="0" fontId="18" fillId="29" borderId="18" xfId="0" applyFont="1" applyFill="1" applyBorder="1" applyAlignment="1" applyProtection="1">
      <alignment horizontal="center" vertical="center"/>
    </xf>
    <xf numFmtId="0" fontId="24" fillId="0" borderId="0" xfId="0" applyFont="1" applyAlignment="1" applyProtection="1"/>
    <xf numFmtId="0" fontId="1" fillId="0" borderId="0" xfId="0" applyFont="1" applyAlignment="1" applyProtection="1">
      <alignment horizontal="left"/>
    </xf>
    <xf numFmtId="0" fontId="100" fillId="87" borderId="18" xfId="0" applyFont="1" applyFill="1" applyBorder="1" applyAlignment="1">
      <alignment horizontal="center" vertical="center"/>
    </xf>
    <xf numFmtId="14" fontId="100" fillId="0" borderId="18" xfId="0" applyNumberFormat="1" applyFont="1" applyBorder="1" applyAlignment="1">
      <alignment horizontal="right"/>
    </xf>
    <xf numFmtId="0" fontId="1" fillId="0" borderId="0" xfId="0" applyFont="1" applyFill="1" applyAlignment="1" applyProtection="1">
      <alignment vertical="center"/>
    </xf>
    <xf numFmtId="0" fontId="12" fillId="86" borderId="77" xfId="0" applyFont="1" applyFill="1" applyBorder="1" applyAlignment="1" applyProtection="1">
      <alignment vertical="center"/>
      <protection locked="0"/>
    </xf>
    <xf numFmtId="0" fontId="12" fillId="86" borderId="78" xfId="0" applyFont="1" applyFill="1" applyBorder="1" applyAlignment="1" applyProtection="1">
      <alignment vertical="center" wrapText="1"/>
      <protection locked="0"/>
    </xf>
    <xf numFmtId="49" fontId="12" fillId="86" borderId="79" xfId="0" applyNumberFormat="1" applyFont="1" applyFill="1" applyBorder="1" applyAlignment="1" applyProtection="1">
      <alignment vertical="center" wrapText="1"/>
      <protection locked="0"/>
    </xf>
    <xf numFmtId="49" fontId="12" fillId="86" borderId="80" xfId="0" applyNumberFormat="1" applyFont="1" applyFill="1" applyBorder="1" applyAlignment="1" applyProtection="1">
      <alignment vertical="center"/>
      <protection locked="0"/>
    </xf>
    <xf numFmtId="49" fontId="18" fillId="0" borderId="46" xfId="0" applyNumberFormat="1" applyFont="1" applyFill="1" applyBorder="1" applyAlignment="1" applyProtection="1">
      <alignment vertical="center" wrapText="1"/>
      <protection locked="0"/>
    </xf>
    <xf numFmtId="0" fontId="18" fillId="0" borderId="24" xfId="0" applyFont="1" applyBorder="1" applyAlignment="1" applyProtection="1">
      <alignment vertical="center"/>
      <protection locked="0"/>
    </xf>
    <xf numFmtId="49" fontId="18" fillId="0" borderId="24" xfId="0" applyNumberFormat="1" applyFont="1" applyBorder="1" applyAlignment="1" applyProtection="1">
      <alignment vertical="center" wrapText="1"/>
      <protection locked="0"/>
    </xf>
    <xf numFmtId="49" fontId="18" fillId="0" borderId="37" xfId="0" applyNumberFormat="1" applyFont="1" applyFill="1" applyBorder="1" applyAlignment="1" applyProtection="1">
      <alignment vertical="center" wrapText="1"/>
      <protection locked="0"/>
    </xf>
    <xf numFmtId="0" fontId="18" fillId="0" borderId="18" xfId="0" applyFont="1" applyBorder="1" applyAlignment="1" applyProtection="1">
      <alignment vertical="center"/>
      <protection locked="0"/>
    </xf>
    <xf numFmtId="49" fontId="18" fillId="0" borderId="18" xfId="0" applyNumberFormat="1" applyFont="1" applyBorder="1" applyAlignment="1" applyProtection="1">
      <alignment vertical="center" wrapText="1"/>
      <protection locked="0"/>
    </xf>
    <xf numFmtId="49" fontId="18" fillId="0" borderId="36" xfId="0" applyNumberFormat="1" applyFont="1" applyBorder="1" applyAlignment="1" applyProtection="1">
      <alignment vertical="center" wrapText="1"/>
      <protection locked="0"/>
    </xf>
    <xf numFmtId="49" fontId="18" fillId="0" borderId="0" xfId="0" applyNumberFormat="1" applyFont="1" applyBorder="1" applyAlignment="1" applyProtection="1">
      <alignment vertical="center" wrapText="1"/>
      <protection locked="0"/>
    </xf>
    <xf numFmtId="0" fontId="18" fillId="0" borderId="37" xfId="0" applyFont="1" applyFill="1" applyBorder="1" applyAlignment="1" applyProtection="1">
      <alignment vertical="center"/>
      <protection locked="0"/>
    </xf>
    <xf numFmtId="49" fontId="130" fillId="0" borderId="18" xfId="0" applyNumberFormat="1" applyFont="1" applyBorder="1" applyAlignment="1" applyProtection="1">
      <alignment vertical="center" wrapText="1"/>
      <protection locked="0"/>
    </xf>
    <xf numFmtId="49" fontId="18" fillId="0" borderId="36" xfId="0" applyNumberFormat="1" applyFont="1" applyFill="1" applyBorder="1" applyAlignment="1" applyProtection="1">
      <alignment vertical="center" wrapText="1"/>
      <protection locked="0"/>
    </xf>
    <xf numFmtId="0" fontId="18" fillId="0" borderId="18" xfId="0" applyFont="1" applyFill="1" applyBorder="1" applyAlignment="1" applyProtection="1">
      <alignment vertical="center"/>
      <protection locked="0"/>
    </xf>
    <xf numFmtId="49" fontId="18" fillId="0" borderId="18" xfId="0" applyNumberFormat="1" applyFont="1" applyFill="1" applyBorder="1" applyAlignment="1" applyProtection="1">
      <alignment vertical="center" wrapText="1"/>
      <protection locked="0"/>
    </xf>
    <xf numFmtId="0" fontId="18" fillId="0" borderId="37" xfId="0" applyFont="1" applyFill="1" applyBorder="1" applyAlignment="1" applyProtection="1">
      <alignment vertical="center" wrapText="1"/>
      <protection locked="0"/>
    </xf>
    <xf numFmtId="0" fontId="18" fillId="0" borderId="82" xfId="0" applyFont="1" applyFill="1" applyBorder="1" applyAlignment="1" applyProtection="1">
      <alignment vertical="center" wrapText="1"/>
      <protection locked="0"/>
    </xf>
    <xf numFmtId="0" fontId="18" fillId="0" borderId="28" xfId="0" applyFont="1" applyFill="1" applyBorder="1" applyAlignment="1" applyProtection="1">
      <alignment vertical="center"/>
      <protection locked="0"/>
    </xf>
    <xf numFmtId="49" fontId="18" fillId="0" borderId="28" xfId="0" applyNumberFormat="1" applyFont="1" applyFill="1" applyBorder="1" applyAlignment="1" applyProtection="1">
      <alignment vertical="center" wrapText="1"/>
      <protection locked="0"/>
    </xf>
    <xf numFmtId="0" fontId="18" fillId="0" borderId="28" xfId="0" quotePrefix="1" applyFont="1" applyFill="1" applyBorder="1" applyAlignment="1" applyProtection="1">
      <alignment vertical="center"/>
      <protection locked="0"/>
    </xf>
    <xf numFmtId="49" fontId="18" fillId="0" borderId="28" xfId="0" quotePrefix="1" applyNumberFormat="1" applyFont="1" applyFill="1" applyBorder="1" applyAlignment="1" applyProtection="1">
      <alignment vertical="center" wrapText="1"/>
      <protection locked="0"/>
    </xf>
    <xf numFmtId="0" fontId="18" fillId="0" borderId="28" xfId="0" applyFont="1" applyBorder="1" applyAlignment="1" applyProtection="1">
      <alignment vertical="center"/>
      <protection locked="0"/>
    </xf>
    <xf numFmtId="49" fontId="18" fillId="0" borderId="28" xfId="0" applyNumberFormat="1" applyFont="1" applyBorder="1" applyAlignment="1" applyProtection="1">
      <alignment vertical="center" wrapText="1"/>
      <protection locked="0"/>
    </xf>
    <xf numFmtId="49" fontId="18" fillId="0" borderId="87" xfId="0" applyNumberFormat="1" applyFont="1" applyBorder="1" applyAlignment="1" applyProtection="1">
      <alignment vertical="center" wrapText="1"/>
      <protection locked="0"/>
    </xf>
    <xf numFmtId="0" fontId="18" fillId="0" borderId="46" xfId="0" applyFont="1" applyFill="1" applyBorder="1" applyAlignment="1" applyProtection="1">
      <alignment horizontal="left" vertical="center"/>
      <protection locked="0"/>
    </xf>
    <xf numFmtId="0" fontId="18" fillId="0" borderId="24" xfId="0" applyFont="1" applyFill="1" applyBorder="1" applyAlignment="1" applyProtection="1">
      <alignment horizontal="left" vertical="center"/>
      <protection locked="0"/>
    </xf>
    <xf numFmtId="49" fontId="18" fillId="0" borderId="24" xfId="0" applyNumberFormat="1" applyFont="1" applyFill="1" applyBorder="1" applyAlignment="1" applyProtection="1">
      <alignment horizontal="left" vertical="center" wrapText="1"/>
      <protection locked="0"/>
    </xf>
    <xf numFmtId="0" fontId="18" fillId="89" borderId="37" xfId="0" applyFont="1" applyFill="1" applyBorder="1" applyAlignment="1" applyProtection="1">
      <alignment vertical="center" wrapText="1"/>
      <protection locked="0"/>
    </xf>
    <xf numFmtId="0" fontId="18" fillId="89" borderId="18" xfId="0" applyFont="1" applyFill="1" applyBorder="1" applyAlignment="1" applyProtection="1">
      <alignment vertical="center"/>
      <protection locked="0"/>
    </xf>
    <xf numFmtId="49" fontId="18" fillId="89" borderId="18" xfId="0" applyNumberFormat="1" applyFont="1" applyFill="1" applyBorder="1" applyAlignment="1" applyProtection="1">
      <alignment vertical="center" wrapText="1"/>
      <protection locked="0"/>
    </xf>
    <xf numFmtId="49" fontId="18" fillId="89" borderId="36" xfId="0" applyNumberFormat="1" applyFont="1" applyFill="1" applyBorder="1" applyAlignment="1" applyProtection="1">
      <alignment vertical="center" wrapText="1"/>
      <protection locked="0"/>
    </xf>
    <xf numFmtId="0" fontId="2" fillId="0" borderId="0" xfId="0" applyFont="1" applyProtection="1">
      <protection locked="0"/>
    </xf>
    <xf numFmtId="0" fontId="2" fillId="0" borderId="0" xfId="0" applyFont="1" applyAlignment="1" applyProtection="1">
      <alignment vertical="center"/>
      <protection locked="0"/>
    </xf>
    <xf numFmtId="0" fontId="1" fillId="0" borderId="84" xfId="0" applyFont="1" applyBorder="1" applyAlignment="1" applyProtection="1">
      <alignment vertical="center" wrapText="1"/>
      <protection locked="0"/>
    </xf>
    <xf numFmtId="0" fontId="2" fillId="0" borderId="85" xfId="0" applyFont="1" applyBorder="1" applyAlignment="1" applyProtection="1">
      <alignment vertical="center"/>
      <protection locked="0"/>
    </xf>
    <xf numFmtId="0" fontId="2" fillId="0" borderId="85" xfId="0" applyFont="1" applyBorder="1" applyAlignment="1" applyProtection="1">
      <alignment vertical="center" wrapText="1"/>
      <protection locked="0"/>
    </xf>
    <xf numFmtId="0" fontId="2" fillId="0" borderId="72" xfId="0" applyFont="1" applyBorder="1" applyAlignment="1" applyProtection="1">
      <alignment vertical="center"/>
      <protection locked="0"/>
    </xf>
    <xf numFmtId="0" fontId="15" fillId="0" borderId="18" xfId="0" applyFont="1" applyBorder="1" applyAlignment="1" applyProtection="1">
      <alignment horizontal="center" vertical="center"/>
    </xf>
    <xf numFmtId="1" fontId="10" fillId="83" borderId="19" xfId="0" applyNumberFormat="1" applyFont="1" applyFill="1" applyBorder="1" applyAlignment="1" applyProtection="1">
      <alignment horizontal="center" vertical="center"/>
      <protection locked="0"/>
    </xf>
    <xf numFmtId="0" fontId="23" fillId="87" borderId="18" xfId="0" applyNumberFormat="1" applyFont="1" applyFill="1" applyBorder="1" applyAlignment="1" applyProtection="1">
      <alignment horizontal="center" vertical="center"/>
    </xf>
    <xf numFmtId="0" fontId="23" fillId="87" borderId="18" xfId="0" applyFont="1" applyFill="1" applyBorder="1" applyAlignment="1" applyProtection="1">
      <alignment horizontal="center" vertical="center"/>
    </xf>
    <xf numFmtId="9" fontId="23" fillId="87" borderId="18" xfId="672" applyFont="1" applyFill="1" applyBorder="1" applyAlignment="1" applyProtection="1">
      <alignment horizontal="center" vertical="center"/>
    </xf>
    <xf numFmtId="9" fontId="23" fillId="87" borderId="18" xfId="0" applyNumberFormat="1" applyFont="1" applyFill="1" applyBorder="1" applyAlignment="1" applyProtection="1">
      <alignment horizontal="center" vertical="center"/>
    </xf>
    <xf numFmtId="0" fontId="18" fillId="87" borderId="18" xfId="0" applyFont="1" applyFill="1" applyBorder="1" applyAlignment="1" applyProtection="1">
      <alignment horizontal="center" vertical="center"/>
    </xf>
    <xf numFmtId="0" fontId="9" fillId="90" borderId="18" xfId="0" applyFont="1" applyFill="1" applyBorder="1" applyAlignment="1">
      <alignment vertical="center"/>
    </xf>
    <xf numFmtId="0" fontId="9" fillId="87" borderId="18" xfId="0" applyFont="1" applyFill="1" applyBorder="1" applyAlignment="1">
      <alignment vertical="center"/>
    </xf>
    <xf numFmtId="0" fontId="9" fillId="91" borderId="18" xfId="0" applyFont="1" applyFill="1" applyBorder="1" applyAlignment="1">
      <alignment vertical="center"/>
    </xf>
    <xf numFmtId="14" fontId="23" fillId="0" borderId="18" xfId="0" quotePrefix="1" applyNumberFormat="1" applyFont="1" applyFill="1" applyBorder="1" applyAlignment="1">
      <alignment horizontal="right" vertical="center" wrapText="1"/>
    </xf>
    <xf numFmtId="14" fontId="100" fillId="0" borderId="18" xfId="0" quotePrefix="1" applyNumberFormat="1" applyFont="1" applyBorder="1" applyAlignment="1">
      <alignment horizontal="right"/>
    </xf>
    <xf numFmtId="0" fontId="9" fillId="0" borderId="0" xfId="0" applyFont="1" applyFill="1" applyAlignment="1" applyProtection="1">
      <alignment horizontal="justify" vertical="justify" wrapText="1"/>
    </xf>
    <xf numFmtId="0" fontId="126" fillId="0" borderId="0" xfId="0" applyFont="1" applyFill="1" applyAlignment="1" applyProtection="1">
      <alignment horizontal="justify" vertical="justify" wrapText="1"/>
    </xf>
    <xf numFmtId="0" fontId="119" fillId="0" borderId="46" xfId="0" applyFont="1" applyFill="1" applyBorder="1" applyAlignment="1" applyProtection="1">
      <alignment horizontal="left" vertical="center" wrapText="1"/>
    </xf>
    <xf numFmtId="0" fontId="119" fillId="0" borderId="24" xfId="0" applyFont="1" applyFill="1" applyBorder="1" applyAlignment="1" applyProtection="1">
      <alignment horizontal="left" vertical="center" wrapText="1"/>
    </xf>
    <xf numFmtId="0" fontId="122" fillId="0" borderId="37" xfId="910" applyFont="1" applyFill="1" applyBorder="1" applyAlignment="1" applyProtection="1">
      <alignment horizontal="left" vertical="center" wrapText="1"/>
    </xf>
    <xf numFmtId="0" fontId="122" fillId="0" borderId="18" xfId="910" applyFont="1" applyFill="1" applyBorder="1" applyAlignment="1" applyProtection="1">
      <alignment horizontal="left" vertical="center" wrapText="1"/>
    </xf>
    <xf numFmtId="0" fontId="117" fillId="0" borderId="18" xfId="0" applyFont="1" applyBorder="1" applyAlignment="1">
      <alignment horizontal="left" vertical="center" wrapText="1"/>
    </xf>
    <xf numFmtId="164" fontId="115" fillId="0" borderId="21" xfId="910" applyNumberFormat="1" applyFont="1" applyFill="1" applyBorder="1" applyAlignment="1" applyProtection="1">
      <alignment horizontal="center" vertical="center"/>
    </xf>
    <xf numFmtId="164" fontId="115" fillId="0" borderId="22" xfId="910" applyNumberFormat="1" applyFont="1" applyFill="1" applyBorder="1" applyAlignment="1" applyProtection="1">
      <alignment horizontal="center" vertical="center"/>
    </xf>
    <xf numFmtId="164" fontId="115" fillId="0" borderId="23" xfId="910" applyNumberFormat="1" applyFont="1" applyFill="1" applyBorder="1" applyAlignment="1" applyProtection="1">
      <alignment horizontal="center" vertical="center"/>
    </xf>
    <xf numFmtId="0" fontId="115" fillId="0" borderId="18" xfId="0" applyFont="1" applyFill="1" applyBorder="1" applyAlignment="1" applyProtection="1">
      <alignment horizontal="center" vertical="center"/>
    </xf>
    <xf numFmtId="0" fontId="30" fillId="0" borderId="47" xfId="0" applyFont="1" applyFill="1" applyBorder="1" applyAlignment="1" applyProtection="1">
      <alignment horizontal="center" vertical="center" wrapText="1"/>
    </xf>
    <xf numFmtId="0" fontId="119" fillId="0" borderId="48" xfId="0" applyFont="1" applyFill="1" applyBorder="1" applyAlignment="1" applyProtection="1">
      <alignment horizontal="center" vertical="center" wrapText="1"/>
    </xf>
    <xf numFmtId="0" fontId="115" fillId="32" borderId="18" xfId="910" applyFont="1" applyFill="1" applyBorder="1" applyAlignment="1" applyProtection="1">
      <alignment horizontal="center" vertical="center"/>
      <protection locked="0"/>
    </xf>
    <xf numFmtId="0" fontId="113" fillId="0" borderId="18" xfId="0" applyFont="1" applyFill="1" applyBorder="1" applyAlignment="1" applyProtection="1">
      <alignment horizontal="center" vertical="center"/>
    </xf>
    <xf numFmtId="0" fontId="115" fillId="0" borderId="18" xfId="910" applyFont="1" applyFill="1" applyBorder="1" applyAlignment="1" applyProtection="1">
      <alignment horizontal="center" vertical="center" wrapText="1"/>
    </xf>
    <xf numFmtId="0" fontId="30" fillId="0" borderId="44" xfId="0" applyFont="1" applyFill="1" applyBorder="1" applyAlignment="1" applyProtection="1">
      <alignment horizontal="center" vertical="center" wrapText="1"/>
    </xf>
    <xf numFmtId="0" fontId="119" fillId="0" borderId="45" xfId="0" applyFont="1" applyFill="1" applyBorder="1" applyAlignment="1" applyProtection="1">
      <alignment horizontal="center" vertical="center" wrapText="1"/>
    </xf>
    <xf numFmtId="0" fontId="30" fillId="0" borderId="43" xfId="0" applyFont="1" applyFill="1" applyBorder="1" applyAlignment="1" applyProtection="1">
      <alignment horizontal="center" vertical="center" wrapText="1"/>
    </xf>
    <xf numFmtId="0" fontId="119" fillId="0" borderId="24" xfId="0" applyFont="1" applyFill="1" applyBorder="1" applyAlignment="1" applyProtection="1">
      <alignment horizontal="center" vertical="center" wrapText="1"/>
    </xf>
    <xf numFmtId="0" fontId="12" fillId="0" borderId="69" xfId="0" applyFont="1" applyFill="1" applyBorder="1" applyAlignment="1" applyProtection="1">
      <alignment horizontal="left" vertical="center" wrapText="1"/>
    </xf>
    <xf numFmtId="0" fontId="122" fillId="0" borderId="22" xfId="0" applyFont="1" applyFill="1" applyBorder="1" applyAlignment="1" applyProtection="1">
      <alignment horizontal="left" vertical="center" wrapText="1"/>
    </xf>
    <xf numFmtId="0" fontId="12" fillId="0" borderId="86" xfId="0" applyFont="1" applyFill="1" applyBorder="1" applyAlignment="1" applyProtection="1">
      <alignment horizontal="left" vertical="center" wrapText="1"/>
    </xf>
    <xf numFmtId="0" fontId="122" fillId="0" borderId="59" xfId="0" applyFont="1" applyFill="1" applyBorder="1" applyAlignment="1" applyProtection="1">
      <alignment horizontal="left" vertical="center" wrapText="1"/>
    </xf>
    <xf numFmtId="0" fontId="12" fillId="0" borderId="57" xfId="910" applyFont="1" applyFill="1" applyBorder="1" applyAlignment="1" applyProtection="1">
      <alignment horizontal="left" vertical="center" wrapText="1"/>
    </xf>
    <xf numFmtId="0" fontId="12" fillId="0" borderId="75" xfId="910" applyFont="1" applyFill="1" applyBorder="1" applyAlignment="1" applyProtection="1">
      <alignment horizontal="left" vertical="center" wrapText="1"/>
    </xf>
    <xf numFmtId="0" fontId="12" fillId="0" borderId="76" xfId="910" applyFont="1" applyFill="1" applyBorder="1" applyAlignment="1" applyProtection="1">
      <alignment horizontal="left" vertical="center" wrapText="1"/>
    </xf>
    <xf numFmtId="0" fontId="100" fillId="0" borderId="0" xfId="0" applyFont="1" applyFill="1" applyAlignment="1" applyProtection="1">
      <alignment horizontal="left" vertical="center" wrapText="1"/>
    </xf>
    <xf numFmtId="0" fontId="125" fillId="0" borderId="0" xfId="0" applyFont="1" applyFill="1" applyAlignment="1" applyProtection="1">
      <alignment horizontal="left" vertical="center" wrapText="1"/>
    </xf>
    <xf numFmtId="0" fontId="116" fillId="0" borderId="0" xfId="0" applyFont="1" applyFill="1" applyAlignment="1" applyProtection="1">
      <alignment horizontal="left" vertical="center"/>
    </xf>
    <xf numFmtId="0" fontId="115" fillId="0" borderId="21" xfId="910" applyFont="1" applyFill="1" applyBorder="1" applyAlignment="1" applyProtection="1">
      <alignment horizontal="left" vertical="center"/>
    </xf>
    <xf numFmtId="0" fontId="115" fillId="0" borderId="22" xfId="910" applyFont="1" applyFill="1" applyBorder="1" applyAlignment="1" applyProtection="1">
      <alignment horizontal="left" vertical="center"/>
    </xf>
    <xf numFmtId="0" fontId="115" fillId="0" borderId="23" xfId="910" applyFont="1" applyFill="1" applyBorder="1" applyAlignment="1" applyProtection="1">
      <alignment horizontal="left" vertical="center"/>
    </xf>
    <xf numFmtId="9" fontId="23" fillId="32" borderId="21" xfId="0" applyNumberFormat="1" applyFont="1" applyFill="1" applyBorder="1" applyAlignment="1" applyProtection="1">
      <alignment horizontal="left" vertical="center"/>
      <protection locked="0"/>
    </xf>
    <xf numFmtId="9" fontId="113" fillId="32" borderId="22" xfId="0" applyNumberFormat="1" applyFont="1" applyFill="1" applyBorder="1" applyAlignment="1" applyProtection="1">
      <alignment horizontal="left" vertical="center"/>
      <protection locked="0"/>
    </xf>
    <xf numFmtId="9" fontId="113" fillId="32" borderId="23" xfId="0" applyNumberFormat="1" applyFont="1" applyFill="1" applyBorder="1" applyAlignment="1" applyProtection="1">
      <alignment horizontal="left" vertical="center"/>
      <protection locked="0"/>
    </xf>
    <xf numFmtId="14" fontId="113" fillId="32" borderId="18" xfId="0" applyNumberFormat="1" applyFont="1" applyFill="1" applyBorder="1" applyAlignment="1" applyProtection="1">
      <alignment horizontal="center" vertical="center"/>
      <protection locked="0"/>
    </xf>
    <xf numFmtId="0" fontId="115" fillId="32" borderId="18" xfId="910" applyFont="1" applyFill="1" applyBorder="1" applyAlignment="1" applyProtection="1">
      <alignment horizontal="left" vertical="center"/>
      <protection locked="0"/>
    </xf>
    <xf numFmtId="14" fontId="113" fillId="0" borderId="18" xfId="0" applyNumberFormat="1" applyFont="1" applyFill="1" applyBorder="1" applyAlignment="1" applyProtection="1">
      <alignment horizontal="center" vertical="center"/>
    </xf>
    <xf numFmtId="0" fontId="115" fillId="0" borderId="21" xfId="910" applyFont="1" applyFill="1" applyBorder="1" applyAlignment="1" applyProtection="1">
      <alignment horizontal="center" vertical="center" wrapText="1"/>
    </xf>
    <xf numFmtId="0" fontId="115" fillId="0" borderId="22" xfId="910" applyFont="1" applyFill="1" applyBorder="1" applyAlignment="1" applyProtection="1">
      <alignment horizontal="center" vertical="center" wrapText="1"/>
    </xf>
    <xf numFmtId="0" fontId="115" fillId="0" borderId="23" xfId="910" applyFont="1" applyFill="1" applyBorder="1" applyAlignment="1" applyProtection="1">
      <alignment horizontal="center" vertical="center" wrapText="1"/>
    </xf>
    <xf numFmtId="0" fontId="120" fillId="0" borderId="58" xfId="0" applyFont="1" applyFill="1" applyBorder="1" applyAlignment="1" applyProtection="1">
      <alignment horizontal="left" vertical="center" wrapText="1"/>
    </xf>
    <xf numFmtId="0" fontId="120" fillId="0" borderId="58" xfId="0" applyFont="1" applyFill="1" applyBorder="1" applyAlignment="1" applyProtection="1">
      <alignment horizontal="left" vertical="center"/>
    </xf>
    <xf numFmtId="14" fontId="115" fillId="0" borderId="0" xfId="910" applyNumberFormat="1" applyFont="1" applyFill="1" applyBorder="1" applyAlignment="1" applyProtection="1">
      <alignment horizontal="left" vertical="center"/>
    </xf>
    <xf numFmtId="0" fontId="12" fillId="0" borderId="25" xfId="910" applyFont="1" applyFill="1" applyBorder="1" applyAlignment="1" applyProtection="1">
      <alignment horizontal="left" vertical="center" wrapText="1"/>
    </xf>
    <xf numFmtId="0" fontId="30" fillId="0" borderId="43" xfId="0" applyFont="1" applyFill="1" applyBorder="1" applyAlignment="1" applyProtection="1">
      <alignment horizontal="center" vertical="center"/>
    </xf>
    <xf numFmtId="0" fontId="119" fillId="0" borderId="24" xfId="0" applyFont="1" applyFill="1" applyBorder="1" applyAlignment="1" applyProtection="1">
      <alignment horizontal="center" vertical="center"/>
    </xf>
    <xf numFmtId="0" fontId="122" fillId="0" borderId="69" xfId="910" applyFont="1" applyFill="1" applyBorder="1" applyAlignment="1" applyProtection="1">
      <alignment horizontal="left" vertical="center" wrapText="1"/>
    </xf>
    <xf numFmtId="0" fontId="122" fillId="0" borderId="22" xfId="910" applyFont="1" applyFill="1" applyBorder="1" applyAlignment="1" applyProtection="1">
      <alignment horizontal="left" vertical="center" wrapText="1"/>
    </xf>
    <xf numFmtId="0" fontId="122" fillId="0" borderId="23" xfId="910" applyFont="1" applyFill="1" applyBorder="1" applyAlignment="1" applyProtection="1">
      <alignment horizontal="left" vertical="center" wrapText="1"/>
    </xf>
    <xf numFmtId="0" fontId="119" fillId="0" borderId="38" xfId="0" applyFont="1" applyFill="1" applyBorder="1" applyAlignment="1" applyProtection="1">
      <alignment horizontal="center" vertical="center" wrapText="1"/>
    </xf>
    <xf numFmtId="0" fontId="119" fillId="0" borderId="39" xfId="0" applyFont="1" applyFill="1" applyBorder="1" applyAlignment="1" applyProtection="1">
      <alignment horizontal="center" vertical="center" wrapText="1"/>
    </xf>
    <xf numFmtId="0" fontId="119" fillId="0" borderId="40" xfId="0" applyFont="1" applyFill="1" applyBorder="1" applyAlignment="1" applyProtection="1">
      <alignment horizontal="center" vertical="center" wrapText="1"/>
    </xf>
    <xf numFmtId="0" fontId="119" fillId="0" borderId="41" xfId="0" applyFont="1" applyFill="1" applyBorder="1" applyAlignment="1" applyProtection="1">
      <alignment horizontal="center" vertical="center" wrapText="1"/>
    </xf>
    <xf numFmtId="0" fontId="119" fillId="0" borderId="35" xfId="0" applyFont="1" applyFill="1" applyBorder="1" applyAlignment="1" applyProtection="1">
      <alignment horizontal="center" vertical="center" wrapText="1"/>
    </xf>
    <xf numFmtId="0" fontId="119" fillId="0" borderId="42" xfId="0" applyFont="1" applyFill="1" applyBorder="1" applyAlignment="1" applyProtection="1">
      <alignment horizontal="center" vertical="center" wrapText="1"/>
    </xf>
    <xf numFmtId="0" fontId="119" fillId="0" borderId="43" xfId="0" applyFont="1" applyFill="1" applyBorder="1" applyAlignment="1" applyProtection="1">
      <alignment horizontal="center" vertical="center" wrapText="1"/>
    </xf>
    <xf numFmtId="0" fontId="12" fillId="0" borderId="70" xfId="0" applyFont="1" applyFill="1" applyBorder="1" applyAlignment="1" applyProtection="1">
      <alignment horizontal="left" vertical="center" wrapText="1"/>
    </xf>
    <xf numFmtId="0" fontId="12" fillId="0" borderId="71" xfId="0" applyFont="1" applyFill="1" applyBorder="1" applyAlignment="1" applyProtection="1">
      <alignment horizontal="left" vertical="center" wrapText="1"/>
    </xf>
    <xf numFmtId="0" fontId="12" fillId="0" borderId="88" xfId="0" applyFont="1" applyFill="1" applyBorder="1" applyAlignment="1" applyProtection="1">
      <alignment horizontal="left" vertical="center" wrapText="1"/>
    </xf>
    <xf numFmtId="0" fontId="12" fillId="0" borderId="22"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8" fillId="0" borderId="82" xfId="0" applyFont="1" applyFill="1" applyBorder="1" applyAlignment="1" applyProtection="1">
      <alignment horizontal="left" vertical="center"/>
      <protection locked="0"/>
    </xf>
    <xf numFmtId="0" fontId="18" fillId="0" borderId="83" xfId="0" applyFont="1" applyFill="1" applyBorder="1" applyAlignment="1" applyProtection="1">
      <alignment horizontal="left" vertical="center"/>
      <protection locked="0"/>
    </xf>
    <xf numFmtId="0" fontId="18" fillId="0" borderId="46" xfId="0" applyFont="1" applyFill="1" applyBorder="1" applyAlignment="1" applyProtection="1">
      <alignment horizontal="left" vertical="center"/>
      <protection locked="0"/>
    </xf>
    <xf numFmtId="0" fontId="18" fillId="0" borderId="28" xfId="0" applyFont="1" applyFill="1" applyBorder="1" applyAlignment="1" applyProtection="1">
      <alignment horizontal="left" vertical="center"/>
      <protection locked="0"/>
    </xf>
    <xf numFmtId="0" fontId="18" fillId="0" borderId="30" xfId="0" applyFont="1" applyFill="1" applyBorder="1" applyAlignment="1" applyProtection="1">
      <alignment horizontal="left" vertical="center"/>
      <protection locked="0"/>
    </xf>
    <xf numFmtId="0" fontId="18" fillId="0" borderId="24" xfId="0" applyFont="1" applyFill="1" applyBorder="1" applyAlignment="1" applyProtection="1">
      <alignment horizontal="left" vertical="center"/>
      <protection locked="0"/>
    </xf>
    <xf numFmtId="49" fontId="18" fillId="0" borderId="28" xfId="0" applyNumberFormat="1" applyFont="1" applyFill="1" applyBorder="1" applyAlignment="1" applyProtection="1">
      <alignment horizontal="left" vertical="center" wrapText="1"/>
      <protection locked="0"/>
    </xf>
    <xf numFmtId="49" fontId="18" fillId="0" borderId="30" xfId="0" applyNumberFormat="1" applyFont="1" applyFill="1" applyBorder="1" applyAlignment="1" applyProtection="1">
      <alignment horizontal="left" vertical="center" wrapText="1"/>
      <protection locked="0"/>
    </xf>
    <xf numFmtId="49" fontId="18" fillId="0" borderId="24" xfId="0" applyNumberFormat="1" applyFont="1" applyFill="1" applyBorder="1" applyAlignment="1" applyProtection="1">
      <alignment horizontal="left" vertical="center" wrapText="1"/>
      <protection locked="0"/>
    </xf>
    <xf numFmtId="0" fontId="18" fillId="0" borderId="28" xfId="0" applyFont="1" applyBorder="1" applyAlignment="1" applyProtection="1">
      <alignment horizontal="left" vertical="center"/>
      <protection locked="0"/>
    </xf>
    <xf numFmtId="0" fontId="18" fillId="0" borderId="30" xfId="0" applyFont="1" applyBorder="1" applyAlignment="1" applyProtection="1">
      <alignment horizontal="left" vertical="center"/>
      <protection locked="0"/>
    </xf>
    <xf numFmtId="49" fontId="18" fillId="0" borderId="28" xfId="0" applyNumberFormat="1" applyFont="1" applyBorder="1" applyAlignment="1" applyProtection="1">
      <alignment horizontal="left" vertical="center" wrapText="1"/>
      <protection locked="0"/>
    </xf>
    <xf numFmtId="49" fontId="18" fillId="0" borderId="30" xfId="0" applyNumberFormat="1" applyFont="1" applyBorder="1" applyAlignment="1" applyProtection="1">
      <alignment horizontal="left" vertical="center" wrapText="1"/>
      <protection locked="0"/>
    </xf>
    <xf numFmtId="49" fontId="18" fillId="0" borderId="21" xfId="0" applyNumberFormat="1" applyFont="1" applyBorder="1" applyAlignment="1" applyProtection="1">
      <alignment horizontal="center" vertical="center" wrapText="1"/>
      <protection locked="0"/>
    </xf>
    <xf numFmtId="49" fontId="18" fillId="0" borderId="81" xfId="0" applyNumberFormat="1" applyFont="1" applyBorder="1" applyAlignment="1" applyProtection="1">
      <alignment horizontal="center" vertical="center" wrapText="1"/>
      <protection locked="0"/>
    </xf>
    <xf numFmtId="0" fontId="18" fillId="0" borderId="0" xfId="0" applyFont="1" applyAlignment="1" applyProtection="1">
      <alignment horizontal="left" wrapText="1"/>
    </xf>
    <xf numFmtId="0" fontId="18" fillId="0" borderId="21" xfId="0" applyFont="1" applyBorder="1" applyAlignment="1" applyProtection="1">
      <alignment horizontal="center" vertical="center" wrapText="1"/>
      <protection locked="0"/>
    </xf>
    <xf numFmtId="0" fontId="18" fillId="0" borderId="81" xfId="0" applyFont="1" applyBorder="1" applyAlignment="1" applyProtection="1">
      <alignment horizontal="center" vertical="center" wrapText="1"/>
      <protection locked="0"/>
    </xf>
    <xf numFmtId="0" fontId="18" fillId="0" borderId="24" xfId="0" applyFont="1" applyBorder="1" applyAlignment="1" applyProtection="1">
      <alignment horizontal="left" vertical="center"/>
      <protection locked="0"/>
    </xf>
    <xf numFmtId="49" fontId="18" fillId="0" borderId="24" xfId="0" applyNumberFormat="1" applyFont="1" applyBorder="1" applyAlignment="1" applyProtection="1">
      <alignment horizontal="left" vertical="center" wrapText="1"/>
      <protection locked="0"/>
    </xf>
    <xf numFmtId="49" fontId="18" fillId="0" borderId="44" xfId="0" applyNumberFormat="1" applyFont="1" applyBorder="1" applyAlignment="1" applyProtection="1">
      <alignment horizontal="center" vertical="center" wrapText="1"/>
      <protection locked="0"/>
    </xf>
    <xf numFmtId="49" fontId="18" fillId="0" borderId="89" xfId="0" applyNumberFormat="1" applyFont="1" applyBorder="1" applyAlignment="1" applyProtection="1">
      <alignment horizontal="center" vertical="center" wrapText="1"/>
      <protection locked="0"/>
    </xf>
    <xf numFmtId="0" fontId="132" fillId="88" borderId="90" xfId="0" applyFont="1" applyFill="1" applyBorder="1" applyAlignment="1" applyProtection="1">
      <alignment horizontal="center" vertical="center"/>
      <protection locked="0"/>
    </xf>
    <xf numFmtId="0" fontId="132" fillId="88" borderId="91" xfId="0" applyFont="1" applyFill="1" applyBorder="1" applyAlignment="1" applyProtection="1">
      <alignment horizontal="center" vertical="center"/>
      <protection locked="0"/>
    </xf>
    <xf numFmtId="0" fontId="132" fillId="88" borderId="92" xfId="0" applyFont="1" applyFill="1" applyBorder="1" applyAlignment="1" applyProtection="1">
      <alignment horizontal="center" vertical="center"/>
      <protection locked="0"/>
    </xf>
    <xf numFmtId="49" fontId="18" fillId="0" borderId="21" xfId="0" applyNumberFormat="1" applyFont="1" applyFill="1" applyBorder="1" applyAlignment="1" applyProtection="1">
      <alignment horizontal="center" vertical="center" wrapText="1"/>
      <protection locked="0"/>
    </xf>
    <xf numFmtId="49" fontId="18" fillId="0" borderId="81" xfId="0" applyNumberFormat="1"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xf>
    <xf numFmtId="0" fontId="15" fillId="0" borderId="18" xfId="0" applyFont="1" applyBorder="1" applyAlignment="1" applyProtection="1">
      <alignment horizontal="left" vertical="center" wrapText="1"/>
    </xf>
    <xf numFmtId="0" fontId="70" fillId="81" borderId="31" xfId="0" applyFont="1" applyFill="1" applyBorder="1" applyAlignment="1" applyProtection="1">
      <alignment horizontal="center" vertical="center" wrapText="1"/>
    </xf>
    <xf numFmtId="0" fontId="70" fillId="81" borderId="33" xfId="0" applyFont="1" applyFill="1" applyBorder="1" applyAlignment="1" applyProtection="1">
      <alignment horizontal="center" vertical="center" wrapText="1"/>
    </xf>
    <xf numFmtId="0" fontId="70" fillId="81" borderId="32" xfId="0" applyFont="1" applyFill="1" applyBorder="1" applyAlignment="1" applyProtection="1">
      <alignment horizontal="center" vertical="center" wrapText="1"/>
    </xf>
    <xf numFmtId="0" fontId="15" fillId="32" borderId="31" xfId="0" applyNumberFormat="1" applyFont="1" applyFill="1" applyBorder="1" applyAlignment="1" applyProtection="1">
      <alignment horizontal="left" vertical="center" wrapText="1"/>
      <protection locked="0"/>
    </xf>
    <xf numFmtId="0" fontId="10" fillId="32" borderId="19" xfId="0" applyFont="1" applyFill="1" applyBorder="1" applyAlignment="1" applyProtection="1">
      <alignment horizontal="left" vertical="center" wrapText="1"/>
      <protection locked="0"/>
    </xf>
    <xf numFmtId="0" fontId="9" fillId="32" borderId="31" xfId="0" applyNumberFormat="1" applyFont="1" applyFill="1" applyBorder="1" applyAlignment="1" applyProtection="1">
      <alignment horizontal="left" vertical="center" wrapText="1"/>
      <protection locked="0"/>
    </xf>
    <xf numFmtId="0" fontId="10" fillId="39" borderId="19" xfId="0" applyFont="1" applyFill="1" applyBorder="1" applyAlignment="1" applyProtection="1">
      <alignment horizontal="left" vertical="center" wrapText="1"/>
      <protection locked="0"/>
    </xf>
    <xf numFmtId="1" fontId="9" fillId="0" borderId="38" xfId="0" applyNumberFormat="1" applyFont="1" applyBorder="1" applyAlignment="1" applyProtection="1">
      <alignment horizontal="center" vertical="center" wrapText="1" readingOrder="1"/>
    </xf>
    <xf numFmtId="1" fontId="9" fillId="0" borderId="50" xfId="0" applyNumberFormat="1" applyFont="1" applyBorder="1" applyAlignment="1" applyProtection="1">
      <alignment horizontal="center" vertical="center" wrapText="1" readingOrder="1"/>
    </xf>
    <xf numFmtId="1" fontId="9" fillId="0" borderId="29" xfId="0" applyNumberFormat="1" applyFont="1" applyBorder="1" applyAlignment="1" applyProtection="1">
      <alignment horizontal="center" vertical="center" wrapText="1" readingOrder="1"/>
    </xf>
    <xf numFmtId="1" fontId="9" fillId="0" borderId="51" xfId="0" applyNumberFormat="1" applyFont="1" applyBorder="1" applyAlignment="1" applyProtection="1">
      <alignment horizontal="center" vertical="center" wrapText="1" readingOrder="1"/>
    </xf>
    <xf numFmtId="1" fontId="9" fillId="0" borderId="52" xfId="0" applyNumberFormat="1" applyFont="1" applyBorder="1" applyAlignment="1" applyProtection="1">
      <alignment horizontal="center" vertical="center" wrapText="1" readingOrder="1"/>
    </xf>
    <xf numFmtId="1" fontId="9" fillId="0" borderId="53" xfId="0" applyNumberFormat="1" applyFont="1" applyBorder="1" applyAlignment="1" applyProtection="1">
      <alignment horizontal="center" vertical="center" wrapText="1" readingOrder="1"/>
    </xf>
    <xf numFmtId="49" fontId="70" fillId="0" borderId="31" xfId="0" applyNumberFormat="1" applyFont="1" applyBorder="1" applyAlignment="1" applyProtection="1">
      <alignment horizontal="center" vertical="center" wrapText="1" readingOrder="1"/>
    </xf>
    <xf numFmtId="49" fontId="70" fillId="0" borderId="33" xfId="0" applyNumberFormat="1" applyFont="1" applyBorder="1" applyAlignment="1" applyProtection="1">
      <alignment horizontal="center" vertical="center" wrapText="1" readingOrder="1"/>
    </xf>
    <xf numFmtId="49" fontId="70" fillId="0" borderId="32" xfId="0" applyNumberFormat="1" applyFont="1" applyBorder="1" applyAlignment="1" applyProtection="1">
      <alignment horizontal="center" vertical="center" wrapText="1" readingOrder="1"/>
    </xf>
    <xf numFmtId="0" fontId="9" fillId="0" borderId="19" xfId="0" applyFont="1" applyBorder="1" applyAlignment="1" applyProtection="1">
      <alignment horizontal="left" vertical="center" wrapText="1" readingOrder="1"/>
    </xf>
    <xf numFmtId="0" fontId="72" fillId="0" borderId="19" xfId="0" applyFont="1" applyBorder="1" applyAlignment="1">
      <alignment horizontal="left" vertical="center" wrapText="1" readingOrder="1"/>
    </xf>
    <xf numFmtId="0" fontId="9" fillId="0" borderId="38" xfId="0" applyFont="1" applyBorder="1" applyAlignment="1" applyProtection="1">
      <alignment horizontal="left" vertical="center" wrapText="1" readingOrder="1"/>
    </xf>
    <xf numFmtId="0" fontId="72" fillId="0" borderId="50" xfId="0" applyFont="1" applyBorder="1" applyAlignment="1">
      <alignment horizontal="left" vertical="center" wrapText="1" readingOrder="1"/>
    </xf>
    <xf numFmtId="0" fontId="9" fillId="0" borderId="29" xfId="0" applyFont="1" applyBorder="1" applyAlignment="1" applyProtection="1">
      <alignment horizontal="left" vertical="center" wrapText="1" readingOrder="1"/>
    </xf>
    <xf numFmtId="0" fontId="72" fillId="0" borderId="51" xfId="0" applyFont="1" applyBorder="1" applyAlignment="1">
      <alignment horizontal="left" vertical="center" wrapText="1" readingOrder="1"/>
    </xf>
    <xf numFmtId="0" fontId="9" fillId="0" borderId="52" xfId="0" applyFont="1" applyBorder="1" applyAlignment="1" applyProtection="1">
      <alignment horizontal="left" vertical="center" wrapText="1" readingOrder="1"/>
    </xf>
    <xf numFmtId="0" fontId="72" fillId="0" borderId="53" xfId="0" applyFont="1" applyBorder="1" applyAlignment="1">
      <alignment horizontal="left" vertical="center" wrapText="1" readingOrder="1"/>
    </xf>
    <xf numFmtId="0" fontId="71" fillId="0" borderId="31" xfId="0" applyFont="1" applyFill="1" applyBorder="1" applyAlignment="1">
      <alignment horizontal="center" vertical="center" wrapText="1" readingOrder="1"/>
    </xf>
    <xf numFmtId="0" fontId="71" fillId="0" borderId="33" xfId="0" applyFont="1" applyFill="1" applyBorder="1" applyAlignment="1">
      <alignment horizontal="center" vertical="center" wrapText="1" readingOrder="1"/>
    </xf>
    <xf numFmtId="0" fontId="71" fillId="0" borderId="32" xfId="0" applyFont="1" applyFill="1" applyBorder="1" applyAlignment="1">
      <alignment horizontal="center" vertical="center" wrapText="1" readingOrder="1"/>
    </xf>
    <xf numFmtId="0" fontId="71" fillId="0" borderId="38" xfId="0" applyFont="1" applyFill="1" applyBorder="1" applyAlignment="1" applyProtection="1">
      <alignment horizontal="center" vertical="center" wrapText="1" readingOrder="1"/>
    </xf>
    <xf numFmtId="0" fontId="71" fillId="0" borderId="50" xfId="0" applyFont="1" applyFill="1" applyBorder="1" applyAlignment="1" applyProtection="1">
      <alignment horizontal="center" vertical="center" wrapText="1" readingOrder="1"/>
    </xf>
    <xf numFmtId="0" fontId="71" fillId="0" borderId="29" xfId="0" applyFont="1" applyFill="1" applyBorder="1" applyAlignment="1" applyProtection="1">
      <alignment horizontal="center" vertical="center" wrapText="1" readingOrder="1"/>
    </xf>
    <xf numFmtId="0" fontId="71" fillId="0" borderId="51" xfId="0" applyFont="1" applyFill="1" applyBorder="1" applyAlignment="1" applyProtection="1">
      <alignment horizontal="center" vertical="center" wrapText="1" readingOrder="1"/>
    </xf>
    <xf numFmtId="0" fontId="71" fillId="0" borderId="52" xfId="0" applyFont="1" applyFill="1" applyBorder="1" applyAlignment="1" applyProtection="1">
      <alignment horizontal="center" vertical="center" wrapText="1" readingOrder="1"/>
    </xf>
    <xf numFmtId="0" fontId="71" fillId="0" borderId="53" xfId="0" applyFont="1" applyFill="1" applyBorder="1" applyAlignment="1" applyProtection="1">
      <alignment horizontal="center" vertical="center" wrapText="1" readingOrder="1"/>
    </xf>
    <xf numFmtId="0" fontId="133" fillId="0" borderId="31" xfId="0" applyFont="1" applyFill="1" applyBorder="1" applyAlignment="1" applyProtection="1">
      <alignment horizontal="center" vertical="center" wrapText="1" readingOrder="1"/>
    </xf>
    <xf numFmtId="0" fontId="133" fillId="0" borderId="33" xfId="0" applyFont="1" applyFill="1" applyBorder="1" applyAlignment="1" applyProtection="1">
      <alignment horizontal="center" vertical="center" wrapText="1" readingOrder="1"/>
    </xf>
    <xf numFmtId="0" fontId="133" fillId="0" borderId="32" xfId="0" applyFont="1" applyFill="1" applyBorder="1" applyAlignment="1" applyProtection="1">
      <alignment horizontal="center" vertical="center" wrapText="1" readingOrder="1"/>
    </xf>
    <xf numFmtId="0" fontId="15" fillId="32" borderId="31" xfId="0" quotePrefix="1" applyNumberFormat="1" applyFont="1" applyFill="1" applyBorder="1" applyAlignment="1" applyProtection="1">
      <alignment horizontal="left" vertical="center" wrapText="1"/>
      <protection locked="0"/>
    </xf>
    <xf numFmtId="0" fontId="9" fillId="32" borderId="54" xfId="0" applyFont="1" applyFill="1" applyBorder="1" applyAlignment="1" applyProtection="1">
      <alignment horizontal="left" vertical="center" wrapText="1"/>
      <protection locked="0"/>
    </xf>
    <xf numFmtId="0" fontId="9" fillId="32" borderId="55" xfId="0" applyFont="1" applyFill="1" applyBorder="1" applyAlignment="1" applyProtection="1">
      <alignment horizontal="left" vertical="center" wrapText="1"/>
      <protection locked="0"/>
    </xf>
    <xf numFmtId="0" fontId="9" fillId="32" borderId="56" xfId="0" applyFont="1" applyFill="1" applyBorder="1" applyAlignment="1" applyProtection="1">
      <alignment horizontal="left" vertical="center" wrapText="1"/>
      <protection locked="0"/>
    </xf>
    <xf numFmtId="0" fontId="9" fillId="0" borderId="38" xfId="0" applyFont="1" applyBorder="1" applyAlignment="1" applyProtection="1">
      <alignment horizontal="left" vertical="top" wrapText="1" readingOrder="1"/>
    </xf>
    <xf numFmtId="0" fontId="72" fillId="0" borderId="50" xfId="0" applyFont="1" applyBorder="1" applyAlignment="1">
      <alignment horizontal="left" vertical="top" wrapText="1" readingOrder="1"/>
    </xf>
    <xf numFmtId="0" fontId="9" fillId="0" borderId="29" xfId="0" applyFont="1" applyBorder="1" applyAlignment="1" applyProtection="1">
      <alignment horizontal="left" vertical="top" wrapText="1" readingOrder="1"/>
    </xf>
    <xf numFmtId="0" fontId="72" fillId="0" borderId="51" xfId="0" applyFont="1" applyBorder="1" applyAlignment="1">
      <alignment horizontal="left" vertical="top" wrapText="1" readingOrder="1"/>
    </xf>
    <xf numFmtId="0" fontId="9" fillId="0" borderId="52" xfId="0" applyFont="1" applyBorder="1" applyAlignment="1" applyProtection="1">
      <alignment horizontal="left" vertical="top" wrapText="1" readingOrder="1"/>
    </xf>
    <xf numFmtId="0" fontId="72" fillId="0" borderId="53" xfId="0" applyFont="1" applyBorder="1" applyAlignment="1">
      <alignment horizontal="left" vertical="top" wrapText="1" readingOrder="1"/>
    </xf>
    <xf numFmtId="0" fontId="15" fillId="0" borderId="18" xfId="0" applyFont="1" applyBorder="1" applyAlignment="1" applyProtection="1">
      <alignment horizontal="left" vertical="center"/>
    </xf>
    <xf numFmtId="0" fontId="15" fillId="0" borderId="18" xfId="0" applyFont="1" applyBorder="1" applyAlignment="1" applyProtection="1">
      <alignment horizontal="center" vertical="center"/>
    </xf>
    <xf numFmtId="0" fontId="57" fillId="0" borderId="0" xfId="0" applyFont="1" applyAlignment="1" applyProtection="1">
      <alignment horizontal="left" vertical="justify" wrapText="1"/>
    </xf>
    <xf numFmtId="0" fontId="15" fillId="0" borderId="0" xfId="0" applyFont="1" applyAlignment="1" applyProtection="1">
      <alignment horizontal="left" vertical="justify" wrapText="1"/>
    </xf>
    <xf numFmtId="9" fontId="71" fillId="0" borderId="31" xfId="0" applyNumberFormat="1" applyFont="1" applyFill="1" applyBorder="1" applyAlignment="1" applyProtection="1">
      <alignment horizontal="center" vertical="center" wrapText="1" readingOrder="1"/>
    </xf>
    <xf numFmtId="0" fontId="71" fillId="0" borderId="33" xfId="0" applyFont="1" applyFill="1" applyBorder="1" applyAlignment="1" applyProtection="1">
      <alignment horizontal="center" vertical="center" wrapText="1" readingOrder="1"/>
    </xf>
    <xf numFmtId="0" fontId="71" fillId="0" borderId="32" xfId="0" applyFont="1" applyFill="1" applyBorder="1" applyAlignment="1" applyProtection="1">
      <alignment horizontal="center" vertical="center" wrapText="1" readingOrder="1"/>
    </xf>
    <xf numFmtId="0" fontId="0" fillId="0" borderId="0" xfId="0" applyAlignment="1">
      <alignment horizontal="left" vertical="justify" wrapText="1"/>
    </xf>
    <xf numFmtId="0" fontId="15" fillId="0" borderId="0" xfId="0" applyFont="1" applyAlignment="1" applyProtection="1">
      <alignment horizontal="justify" vertical="center" wrapText="1"/>
    </xf>
    <xf numFmtId="0" fontId="71" fillId="0" borderId="19" xfId="0" applyFont="1" applyFill="1" applyBorder="1" applyAlignment="1" applyProtection="1">
      <alignment horizontal="center" vertical="center" wrapText="1" readingOrder="1"/>
    </xf>
    <xf numFmtId="0" fontId="71" fillId="0" borderId="19" xfId="0" applyFont="1" applyFill="1" applyBorder="1" applyAlignment="1">
      <alignment horizontal="center" vertical="center" wrapText="1" readingOrder="1"/>
    </xf>
    <xf numFmtId="0" fontId="9" fillId="0" borderId="19" xfId="0" quotePrefix="1" applyFont="1" applyBorder="1" applyAlignment="1" applyProtection="1">
      <alignment horizontal="left" vertical="center" wrapText="1" readingOrder="1"/>
    </xf>
    <xf numFmtId="0" fontId="12" fillId="28" borderId="21" xfId="910" applyFont="1" applyFill="1" applyBorder="1" applyAlignment="1" applyProtection="1">
      <alignment vertical="center"/>
    </xf>
    <xf numFmtId="0" fontId="12" fillId="28" borderId="22" xfId="910" applyFont="1" applyFill="1" applyBorder="1" applyAlignment="1" applyProtection="1">
      <alignment vertical="center"/>
    </xf>
    <xf numFmtId="0" fontId="30" fillId="28" borderId="22" xfId="0" applyFont="1" applyFill="1" applyBorder="1" applyAlignment="1" applyProtection="1"/>
    <xf numFmtId="0" fontId="0" fillId="0" borderId="23" xfId="0" applyBorder="1" applyAlignment="1"/>
    <xf numFmtId="0" fontId="0" fillId="0" borderId="23" xfId="0" applyBorder="1" applyAlignment="1">
      <alignment vertical="center"/>
    </xf>
    <xf numFmtId="164" fontId="9" fillId="38" borderId="31" xfId="672" applyNumberFormat="1" applyFont="1" applyFill="1" applyBorder="1" applyAlignment="1" applyProtection="1">
      <alignment horizontal="center" vertical="center"/>
    </xf>
    <xf numFmtId="0" fontId="9" fillId="38" borderId="33" xfId="0" applyFont="1" applyFill="1" applyBorder="1" applyAlignment="1" applyProtection="1">
      <alignment horizontal="center" vertical="center"/>
    </xf>
    <xf numFmtId="164" fontId="9" fillId="0" borderId="33" xfId="672" applyNumberFormat="1" applyFont="1" applyBorder="1" applyAlignment="1" applyProtection="1">
      <alignment horizontal="center" vertical="center"/>
    </xf>
    <xf numFmtId="164" fontId="9" fillId="0" borderId="33" xfId="672" applyNumberFormat="1" applyFont="1" applyBorder="1" applyAlignment="1" applyProtection="1">
      <alignment horizontal="center" wrapText="1"/>
    </xf>
    <xf numFmtId="14" fontId="30" fillId="28" borderId="21" xfId="0" applyNumberFormat="1" applyFont="1" applyFill="1" applyBorder="1" applyAlignment="1" applyProtection="1">
      <alignment horizontal="center" vertical="center"/>
    </xf>
    <xf numFmtId="14" fontId="30" fillId="28" borderId="22" xfId="0" applyNumberFormat="1" applyFont="1" applyFill="1" applyBorder="1" applyAlignment="1" applyProtection="1">
      <alignment horizontal="center" vertical="center"/>
    </xf>
    <xf numFmtId="14" fontId="30" fillId="28" borderId="23" xfId="0" applyNumberFormat="1" applyFont="1" applyFill="1" applyBorder="1" applyAlignment="1" applyProtection="1">
      <alignment horizontal="center" vertical="center"/>
    </xf>
    <xf numFmtId="0" fontId="69" fillId="0" borderId="31" xfId="0" applyFont="1" applyFill="1" applyBorder="1" applyAlignment="1" applyProtection="1">
      <alignment horizontal="center" vertical="center" wrapText="1" readingOrder="1"/>
    </xf>
    <xf numFmtId="0" fontId="69" fillId="0" borderId="33" xfId="0" applyFont="1" applyFill="1" applyBorder="1" applyAlignment="1" applyProtection="1">
      <alignment horizontal="center" vertical="center" wrapText="1" readingOrder="1"/>
    </xf>
    <xf numFmtId="0" fontId="69" fillId="0" borderId="32" xfId="0" applyFont="1" applyFill="1" applyBorder="1" applyAlignment="1" applyProtection="1">
      <alignment horizontal="center" vertical="center" wrapText="1" readingOrder="1"/>
    </xf>
    <xf numFmtId="0" fontId="106" fillId="0" borderId="31" xfId="0" applyFont="1" applyBorder="1" applyAlignment="1">
      <alignment horizontal="center" vertical="center" wrapText="1"/>
    </xf>
    <xf numFmtId="0" fontId="106" fillId="0" borderId="32" xfId="0" applyFont="1" applyBorder="1" applyAlignment="1">
      <alignment horizontal="center" vertical="center" wrapText="1"/>
    </xf>
    <xf numFmtId="0" fontId="15" fillId="0" borderId="38" xfId="0" applyFont="1" applyBorder="1" applyAlignment="1" applyProtection="1">
      <alignment vertical="center" wrapText="1" readingOrder="1"/>
    </xf>
    <xf numFmtId="0" fontId="15" fillId="0" borderId="50" xfId="0" applyFont="1" applyBorder="1" applyAlignment="1" applyProtection="1">
      <alignment vertical="center" wrapText="1" readingOrder="1"/>
    </xf>
    <xf numFmtId="0" fontId="15" fillId="0" borderId="29" xfId="0" applyFont="1" applyBorder="1" applyAlignment="1" applyProtection="1">
      <alignment vertical="center" wrapText="1" readingOrder="1"/>
    </xf>
    <xf numFmtId="0" fontId="15" fillId="0" borderId="51" xfId="0" applyFont="1" applyBorder="1" applyAlignment="1" applyProtection="1">
      <alignment vertical="center" wrapText="1" readingOrder="1"/>
    </xf>
    <xf numFmtId="0" fontId="15" fillId="0" borderId="52" xfId="0" applyFont="1" applyBorder="1" applyAlignment="1" applyProtection="1">
      <alignment vertical="center" wrapText="1" readingOrder="1"/>
    </xf>
    <xf numFmtId="0" fontId="15" fillId="0" borderId="53" xfId="0" applyFont="1" applyBorder="1" applyAlignment="1" applyProtection="1">
      <alignment vertical="center" wrapText="1" readingOrder="1"/>
    </xf>
    <xf numFmtId="0" fontId="69" fillId="0" borderId="38" xfId="0" applyFont="1" applyFill="1" applyBorder="1" applyAlignment="1" applyProtection="1">
      <alignment horizontal="center" vertical="center" wrapText="1" readingOrder="1"/>
    </xf>
    <xf numFmtId="0" fontId="69" fillId="0" borderId="50" xfId="0" applyFont="1" applyFill="1" applyBorder="1" applyAlignment="1" applyProtection="1">
      <alignment horizontal="center" vertical="center" wrapText="1" readingOrder="1"/>
    </xf>
    <xf numFmtId="0" fontId="69" fillId="0" borderId="29" xfId="0" applyFont="1" applyFill="1" applyBorder="1" applyAlignment="1" applyProtection="1">
      <alignment horizontal="center" vertical="center" wrapText="1" readingOrder="1"/>
    </xf>
    <xf numFmtId="0" fontId="69" fillId="0" borderId="51" xfId="0" applyFont="1" applyFill="1" applyBorder="1" applyAlignment="1" applyProtection="1">
      <alignment horizontal="center" vertical="center" wrapText="1" readingOrder="1"/>
    </xf>
    <xf numFmtId="0" fontId="69" fillId="0" borderId="52" xfId="0" applyFont="1" applyFill="1" applyBorder="1" applyAlignment="1" applyProtection="1">
      <alignment horizontal="center" vertical="center" wrapText="1" readingOrder="1"/>
    </xf>
    <xf numFmtId="0" fontId="69" fillId="0" borderId="53" xfId="0" applyFont="1" applyFill="1" applyBorder="1" applyAlignment="1" applyProtection="1">
      <alignment horizontal="center" vertical="center" wrapText="1" readingOrder="1"/>
    </xf>
    <xf numFmtId="0" fontId="15" fillId="0" borderId="38" xfId="0" applyFont="1" applyBorder="1" applyAlignment="1" applyProtection="1">
      <alignment horizontal="left" vertical="center" wrapText="1" readingOrder="1"/>
    </xf>
    <xf numFmtId="0" fontId="15" fillId="0" borderId="50" xfId="0" applyFont="1" applyBorder="1" applyAlignment="1" applyProtection="1">
      <alignment horizontal="left" vertical="center" wrapText="1" readingOrder="1"/>
    </xf>
    <xf numFmtId="0" fontId="15" fillId="0" borderId="29" xfId="0" applyFont="1" applyBorder="1" applyAlignment="1" applyProtection="1">
      <alignment horizontal="left" vertical="center" wrapText="1" readingOrder="1"/>
    </xf>
    <xf numFmtId="0" fontId="15" fillId="0" borderId="51" xfId="0" applyFont="1" applyBorder="1" applyAlignment="1" applyProtection="1">
      <alignment horizontal="left" vertical="center" wrapText="1" readingOrder="1"/>
    </xf>
    <xf numFmtId="0" fontId="15" fillId="0" borderId="52" xfId="0" applyFont="1" applyBorder="1" applyAlignment="1" applyProtection="1">
      <alignment horizontal="left" vertical="center" wrapText="1" readingOrder="1"/>
    </xf>
    <xf numFmtId="0" fontId="15" fillId="0" borderId="53" xfId="0" applyFont="1" applyBorder="1" applyAlignment="1" applyProtection="1">
      <alignment horizontal="left" vertical="center" wrapText="1" readingOrder="1"/>
    </xf>
    <xf numFmtId="0" fontId="23" fillId="0" borderId="0" xfId="0" applyFont="1" applyAlignment="1" applyProtection="1">
      <alignment horizontal="center"/>
    </xf>
    <xf numFmtId="0" fontId="23" fillId="0" borderId="34" xfId="0" applyFont="1" applyBorder="1" applyAlignment="1" applyProtection="1">
      <alignment horizontal="center"/>
    </xf>
    <xf numFmtId="0" fontId="15" fillId="0" borderId="38" xfId="0" quotePrefix="1" applyFont="1" applyBorder="1" applyAlignment="1" applyProtection="1">
      <alignment horizontal="left" vertical="center" wrapText="1" readingOrder="1"/>
    </xf>
    <xf numFmtId="0" fontId="0" fillId="0" borderId="50" xfId="0" applyBorder="1" applyAlignment="1">
      <alignment horizontal="left" vertical="center" wrapText="1" readingOrder="1"/>
    </xf>
    <xf numFmtId="0" fontId="0" fillId="0" borderId="51" xfId="0" applyBorder="1" applyAlignment="1">
      <alignment horizontal="left" vertical="center" wrapText="1" readingOrder="1"/>
    </xf>
    <xf numFmtId="0" fontId="0" fillId="0" borderId="53" xfId="0" applyBorder="1" applyAlignment="1">
      <alignment horizontal="left" vertical="center" wrapText="1" readingOrder="1"/>
    </xf>
    <xf numFmtId="0" fontId="15" fillId="0" borderId="58" xfId="0" applyFont="1" applyBorder="1" applyAlignment="1" applyProtection="1">
      <alignment vertical="top" wrapText="1"/>
    </xf>
    <xf numFmtId="0" fontId="30" fillId="0" borderId="19"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9" xfId="0" applyBorder="1" applyAlignment="1">
      <alignment horizontal="center" vertical="center" wrapText="1"/>
    </xf>
    <xf numFmtId="164" fontId="9" fillId="31" borderId="38" xfId="672" applyNumberFormat="1" applyFont="1" applyFill="1" applyBorder="1" applyAlignment="1" applyProtection="1">
      <alignment horizontal="center" vertical="center"/>
    </xf>
    <xf numFmtId="0" fontId="15" fillId="31" borderId="50" xfId="0" applyFont="1" applyFill="1" applyBorder="1" applyAlignment="1" applyProtection="1">
      <alignment horizontal="center" vertical="center"/>
    </xf>
    <xf numFmtId="0" fontId="15" fillId="31" borderId="52" xfId="0" applyFont="1" applyFill="1" applyBorder="1" applyAlignment="1" applyProtection="1">
      <alignment horizontal="center" vertical="center"/>
    </xf>
    <xf numFmtId="0" fontId="15" fillId="31" borderId="53" xfId="0" applyFont="1" applyFill="1" applyBorder="1" applyAlignment="1" applyProtection="1">
      <alignment horizontal="center" vertical="center"/>
    </xf>
    <xf numFmtId="1" fontId="15" fillId="0" borderId="38" xfId="0" applyNumberFormat="1" applyFont="1" applyBorder="1" applyAlignment="1" applyProtection="1">
      <alignment horizontal="center" vertical="center" wrapText="1" readingOrder="1"/>
    </xf>
    <xf numFmtId="1" fontId="15" fillId="0" borderId="50" xfId="0" applyNumberFormat="1" applyFont="1" applyBorder="1" applyAlignment="1" applyProtection="1">
      <alignment horizontal="center" vertical="center" wrapText="1" readingOrder="1"/>
    </xf>
    <xf numFmtId="1" fontId="15" fillId="0" borderId="29" xfId="0" applyNumberFormat="1" applyFont="1" applyBorder="1" applyAlignment="1" applyProtection="1">
      <alignment horizontal="center" vertical="center" wrapText="1" readingOrder="1"/>
    </xf>
    <xf numFmtId="1" fontId="15" fillId="0" borderId="51" xfId="0" applyNumberFormat="1" applyFont="1" applyBorder="1" applyAlignment="1" applyProtection="1">
      <alignment horizontal="center" vertical="center" wrapText="1" readingOrder="1"/>
    </xf>
    <xf numFmtId="1" fontId="15" fillId="0" borderId="52" xfId="0" applyNumberFormat="1" applyFont="1" applyBorder="1" applyAlignment="1" applyProtection="1">
      <alignment horizontal="center" vertical="center" wrapText="1" readingOrder="1"/>
    </xf>
    <xf numFmtId="1" fontId="15" fillId="0" borderId="53" xfId="0" applyNumberFormat="1" applyFont="1" applyBorder="1" applyAlignment="1" applyProtection="1">
      <alignment horizontal="center" vertical="center" wrapText="1" readingOrder="1"/>
    </xf>
    <xf numFmtId="0" fontId="15" fillId="0" borderId="31" xfId="0" applyFont="1" applyBorder="1" applyAlignment="1" applyProtection="1">
      <alignment vertical="center" wrapText="1" readingOrder="1"/>
    </xf>
    <xf numFmtId="0" fontId="15" fillId="0" borderId="33" xfId="0" applyFont="1" applyBorder="1" applyAlignment="1" applyProtection="1">
      <alignment vertical="center" wrapText="1" readingOrder="1"/>
    </xf>
    <xf numFmtId="0" fontId="15" fillId="0" borderId="32" xfId="0" applyFont="1" applyBorder="1" applyAlignment="1" applyProtection="1">
      <alignment vertical="center" wrapText="1" readingOrder="1"/>
    </xf>
    <xf numFmtId="49" fontId="47" fillId="0" borderId="31" xfId="0" applyNumberFormat="1" applyFont="1" applyBorder="1" applyAlignment="1" applyProtection="1">
      <alignment horizontal="center" vertical="center" wrapText="1" readingOrder="1"/>
    </xf>
    <xf numFmtId="49" fontId="47" fillId="0" borderId="33" xfId="0" applyNumberFormat="1" applyFont="1" applyBorder="1" applyAlignment="1" applyProtection="1">
      <alignment horizontal="center" vertical="center" wrapText="1" readingOrder="1"/>
    </xf>
    <xf numFmtId="49" fontId="47" fillId="0" borderId="32" xfId="0" applyNumberFormat="1" applyFont="1" applyBorder="1" applyAlignment="1" applyProtection="1">
      <alignment horizontal="center" vertical="center" wrapText="1" readingOrder="1"/>
    </xf>
    <xf numFmtId="164" fontId="9" fillId="0" borderId="31" xfId="672" applyNumberFormat="1" applyFont="1" applyBorder="1" applyAlignment="1" applyProtection="1">
      <alignment horizontal="center" vertical="center"/>
    </xf>
    <xf numFmtId="164" fontId="9" fillId="0" borderId="32" xfId="672" applyNumberFormat="1" applyFont="1" applyBorder="1" applyAlignment="1" applyProtection="1">
      <alignment horizontal="center" vertical="center"/>
    </xf>
    <xf numFmtId="0" fontId="30" fillId="0" borderId="38" xfId="0" applyFont="1" applyBorder="1" applyAlignment="1" applyProtection="1">
      <alignment horizontal="center" vertical="center" wrapText="1"/>
    </xf>
    <xf numFmtId="0" fontId="30" fillId="0" borderId="50" xfId="0" applyFont="1" applyBorder="1" applyAlignment="1" applyProtection="1">
      <alignment horizontal="center" vertical="center" wrapText="1"/>
    </xf>
    <xf numFmtId="0" fontId="30" fillId="0" borderId="52" xfId="0" applyFont="1" applyBorder="1" applyAlignment="1" applyProtection="1">
      <alignment horizontal="center" vertical="center" wrapText="1"/>
    </xf>
    <xf numFmtId="0" fontId="30" fillId="0" borderId="53" xfId="0" applyFont="1" applyBorder="1" applyAlignment="1" applyProtection="1">
      <alignment horizontal="center" vertical="center" wrapText="1"/>
    </xf>
    <xf numFmtId="0" fontId="15" fillId="0" borderId="19" xfId="0" applyFont="1" applyBorder="1" applyAlignment="1" applyProtection="1">
      <alignment vertical="center" wrapText="1" readingOrder="1"/>
    </xf>
    <xf numFmtId="164" fontId="9" fillId="34" borderId="31" xfId="672" applyNumberFormat="1" applyFont="1" applyFill="1" applyBorder="1" applyAlignment="1" applyProtection="1">
      <alignment horizontal="center" vertical="center"/>
    </xf>
    <xf numFmtId="0" fontId="9" fillId="34" borderId="33" xfId="0" applyFont="1" applyFill="1" applyBorder="1" applyAlignment="1" applyProtection="1">
      <alignment horizontal="center" vertical="center"/>
    </xf>
    <xf numFmtId="0" fontId="9" fillId="34" borderId="32" xfId="0" applyFont="1" applyFill="1" applyBorder="1" applyAlignment="1" applyProtection="1">
      <alignment horizontal="center" vertical="center"/>
    </xf>
    <xf numFmtId="164" fontId="9" fillId="0" borderId="38" xfId="672" applyNumberFormat="1" applyFont="1" applyBorder="1" applyAlignment="1" applyProtection="1">
      <alignment horizontal="center" vertical="center"/>
    </xf>
    <xf numFmtId="164" fontId="9" fillId="0" borderId="50" xfId="672" applyNumberFormat="1" applyFont="1" applyBorder="1" applyAlignment="1" applyProtection="1">
      <alignment horizontal="center" vertical="center"/>
    </xf>
    <xf numFmtId="164" fontId="9" fillId="0" borderId="29" xfId="672" applyNumberFormat="1" applyFont="1" applyBorder="1" applyAlignment="1" applyProtection="1">
      <alignment horizontal="center" vertical="center"/>
    </xf>
    <xf numFmtId="164" fontId="9" fillId="0" borderId="51" xfId="672" applyNumberFormat="1" applyFont="1" applyBorder="1" applyAlignment="1" applyProtection="1">
      <alignment horizontal="center" vertical="center"/>
    </xf>
    <xf numFmtId="164" fontId="9" fillId="0" borderId="52" xfId="672" applyNumberFormat="1" applyFont="1" applyBorder="1" applyAlignment="1" applyProtection="1">
      <alignment horizontal="center" vertical="center"/>
    </xf>
    <xf numFmtId="164" fontId="9" fillId="0" borderId="53" xfId="672" applyNumberFormat="1" applyFont="1" applyBorder="1" applyAlignment="1" applyProtection="1">
      <alignment horizontal="center" vertical="center"/>
    </xf>
    <xf numFmtId="0" fontId="30" fillId="0" borderId="31" xfId="0" applyFont="1" applyBorder="1" applyAlignment="1" applyProtection="1">
      <alignment horizontal="center" vertical="center" wrapText="1"/>
    </xf>
    <xf numFmtId="0" fontId="30" fillId="0" borderId="32" xfId="0" applyFont="1" applyBorder="1" applyAlignment="1" applyProtection="1">
      <alignment horizontal="center" vertical="center" wrapText="1"/>
    </xf>
    <xf numFmtId="0" fontId="9" fillId="0" borderId="31" xfId="0" applyFont="1" applyBorder="1" applyAlignment="1" applyProtection="1">
      <alignment horizontal="left" vertical="center" wrapText="1" readingOrder="1"/>
    </xf>
    <xf numFmtId="0" fontId="9" fillId="0" borderId="33" xfId="0" applyFont="1" applyBorder="1" applyAlignment="1" applyProtection="1">
      <alignment horizontal="left" vertical="center" wrapText="1" readingOrder="1"/>
    </xf>
    <xf numFmtId="0" fontId="9" fillId="0" borderId="32" xfId="0" applyFont="1" applyBorder="1" applyAlignment="1" applyProtection="1">
      <alignment horizontal="left" vertical="center" wrapText="1" readingOrder="1"/>
    </xf>
    <xf numFmtId="0" fontId="15" fillId="0" borderId="29" xfId="0" quotePrefix="1" applyFont="1" applyBorder="1" applyAlignment="1" applyProtection="1">
      <alignment horizontal="left" vertical="center" wrapText="1" readingOrder="1"/>
    </xf>
    <xf numFmtId="0" fontId="69" fillId="0" borderId="19" xfId="0" applyFont="1" applyBorder="1" applyAlignment="1" applyProtection="1">
      <alignment horizontal="center" vertical="center" wrapText="1" readingOrder="1"/>
    </xf>
    <xf numFmtId="0" fontId="105" fillId="0" borderId="19" xfId="0" applyFont="1" applyBorder="1" applyAlignment="1">
      <alignment horizontal="center" vertical="center" wrapText="1" readingOrder="1"/>
    </xf>
    <xf numFmtId="0" fontId="15" fillId="0" borderId="19" xfId="0" applyFont="1" applyBorder="1" applyAlignment="1" applyProtection="1">
      <alignment vertical="center" wrapText="1"/>
    </xf>
    <xf numFmtId="0" fontId="23" fillId="0" borderId="50" xfId="0" applyFont="1" applyBorder="1" applyAlignment="1" applyProtection="1">
      <alignment horizontal="center" vertical="center" wrapText="1"/>
    </xf>
    <xf numFmtId="0" fontId="23" fillId="0" borderId="52" xfId="0" applyFont="1" applyBorder="1" applyAlignment="1" applyProtection="1">
      <alignment horizontal="center" vertical="center" wrapText="1"/>
    </xf>
    <xf numFmtId="0" fontId="23" fillId="0" borderId="53" xfId="0" applyFont="1" applyBorder="1" applyAlignment="1" applyProtection="1">
      <alignment horizontal="center" vertical="center" wrapText="1"/>
    </xf>
    <xf numFmtId="1" fontId="27" fillId="35" borderId="19" xfId="0" applyNumberFormat="1" applyFont="1" applyFill="1" applyBorder="1" applyAlignment="1" applyProtection="1">
      <alignment horizontal="center" vertical="center"/>
    </xf>
    <xf numFmtId="1" fontId="0" fillId="35" borderId="19" xfId="0" applyNumberFormat="1" applyFill="1" applyBorder="1" applyAlignment="1" applyProtection="1">
      <alignment horizontal="center" vertical="center"/>
    </xf>
    <xf numFmtId="0" fontId="105" fillId="0" borderId="31" xfId="0" applyFont="1" applyBorder="1" applyAlignment="1">
      <alignment horizontal="center" vertical="center" wrapText="1" readingOrder="1"/>
    </xf>
    <xf numFmtId="0" fontId="105" fillId="0" borderId="33" xfId="0" applyFont="1" applyBorder="1" applyAlignment="1">
      <alignment horizontal="center" vertical="center" wrapText="1" readingOrder="1"/>
    </xf>
    <xf numFmtId="0" fontId="105" fillId="0" borderId="32" xfId="0" applyFont="1" applyBorder="1" applyAlignment="1">
      <alignment horizontal="center" vertical="center" wrapText="1" readingOrder="1"/>
    </xf>
    <xf numFmtId="9" fontId="105" fillId="0" borderId="31" xfId="0" applyNumberFormat="1" applyFont="1" applyBorder="1" applyAlignment="1">
      <alignment horizontal="center" vertical="center" wrapText="1" readingOrder="1"/>
    </xf>
    <xf numFmtId="0" fontId="68" fillId="0" borderId="19" xfId="0" applyFont="1" applyBorder="1" applyAlignment="1" applyProtection="1">
      <alignment horizontal="center" vertical="center" wrapText="1"/>
    </xf>
    <xf numFmtId="0" fontId="106" fillId="0" borderId="19" xfId="0" applyFont="1" applyBorder="1" applyAlignment="1">
      <alignment horizontal="center" vertical="center" wrapText="1"/>
    </xf>
    <xf numFmtId="0" fontId="30" fillId="0" borderId="57" xfId="0" applyFont="1" applyBorder="1" applyAlignment="1" applyProtection="1">
      <alignment horizontal="center" vertical="center"/>
    </xf>
    <xf numFmtId="0" fontId="30" fillId="0" borderId="25" xfId="0" applyFont="1" applyBorder="1" applyAlignment="1" applyProtection="1">
      <alignment horizontal="center" vertical="center"/>
    </xf>
    <xf numFmtId="0" fontId="30" fillId="0" borderId="31" xfId="0" applyFont="1" applyFill="1" applyBorder="1" applyAlignment="1" applyProtection="1">
      <alignment horizontal="center" vertical="center" wrapText="1"/>
    </xf>
    <xf numFmtId="0" fontId="23" fillId="0" borderId="32" xfId="0" applyFont="1" applyFill="1" applyBorder="1" applyAlignment="1" applyProtection="1">
      <alignment horizontal="center" vertical="center" wrapText="1"/>
    </xf>
    <xf numFmtId="0" fontId="47" fillId="81" borderId="31" xfId="0" applyFont="1" applyFill="1" applyBorder="1" applyAlignment="1" applyProtection="1">
      <alignment horizontal="center" vertical="center" wrapText="1"/>
    </xf>
    <xf numFmtId="0" fontId="47" fillId="81" borderId="33" xfId="0" applyFont="1" applyFill="1" applyBorder="1" applyAlignment="1" applyProtection="1">
      <alignment horizontal="center" vertical="center" wrapText="1"/>
    </xf>
    <xf numFmtId="0" fontId="47" fillId="81" borderId="32" xfId="0" applyFont="1" applyFill="1" applyBorder="1" applyAlignment="1" applyProtection="1">
      <alignment horizontal="center" vertical="center" wrapText="1"/>
    </xf>
    <xf numFmtId="0" fontId="15" fillId="32" borderId="31" xfId="0" applyFont="1" applyFill="1" applyBorder="1" applyAlignment="1" applyProtection="1">
      <alignment horizontal="left" vertical="center" wrapText="1"/>
      <protection locked="0"/>
    </xf>
    <xf numFmtId="0" fontId="15" fillId="32" borderId="33" xfId="0" applyFont="1" applyFill="1" applyBorder="1" applyAlignment="1" applyProtection="1">
      <alignment horizontal="left" vertical="center" wrapText="1"/>
      <protection locked="0"/>
    </xf>
    <xf numFmtId="0" fontId="15" fillId="32" borderId="32" xfId="0" applyFont="1" applyFill="1" applyBorder="1" applyAlignment="1" applyProtection="1">
      <alignment horizontal="left" vertical="center" wrapText="1"/>
      <protection locked="0"/>
    </xf>
    <xf numFmtId="0" fontId="9" fillId="0" borderId="38" xfId="0" applyFont="1" applyFill="1" applyBorder="1" applyAlignment="1" applyProtection="1">
      <alignment horizontal="left" vertical="center" wrapText="1" readingOrder="1"/>
    </xf>
    <xf numFmtId="0" fontId="9" fillId="0" borderId="50" xfId="0" applyFont="1" applyFill="1" applyBorder="1" applyAlignment="1" applyProtection="1">
      <alignment horizontal="left" vertical="center" wrapText="1" readingOrder="1"/>
    </xf>
    <xf numFmtId="0" fontId="9" fillId="0" borderId="29" xfId="0" applyFont="1" applyFill="1" applyBorder="1" applyAlignment="1" applyProtection="1">
      <alignment horizontal="left" vertical="center" wrapText="1" readingOrder="1"/>
    </xf>
    <xf numFmtId="0" fontId="9" fillId="0" borderId="51" xfId="0" applyFont="1" applyFill="1" applyBorder="1" applyAlignment="1" applyProtection="1">
      <alignment horizontal="left" vertical="center" wrapText="1" readingOrder="1"/>
    </xf>
    <xf numFmtId="0" fontId="9" fillId="0" borderId="52" xfId="0" applyFont="1" applyFill="1" applyBorder="1" applyAlignment="1" applyProtection="1">
      <alignment horizontal="left" vertical="center" wrapText="1" readingOrder="1"/>
    </xf>
    <xf numFmtId="0" fontId="9" fillId="0" borderId="53" xfId="0" applyFont="1" applyFill="1" applyBorder="1" applyAlignment="1" applyProtection="1">
      <alignment horizontal="left" vertical="center" wrapText="1" readingOrder="1"/>
    </xf>
    <xf numFmtId="9" fontId="69" fillId="0" borderId="31" xfId="0" applyNumberFormat="1" applyFont="1" applyFill="1" applyBorder="1" applyAlignment="1" applyProtection="1">
      <alignment horizontal="center" vertical="center" wrapText="1" readingOrder="1"/>
    </xf>
    <xf numFmtId="9" fontId="69" fillId="0" borderId="33" xfId="0" applyNumberFormat="1" applyFont="1" applyFill="1" applyBorder="1" applyAlignment="1" applyProtection="1">
      <alignment horizontal="center" vertical="center" wrapText="1" readingOrder="1"/>
    </xf>
    <xf numFmtId="9" fontId="69" fillId="0" borderId="32" xfId="0" applyNumberFormat="1" applyFont="1" applyFill="1" applyBorder="1" applyAlignment="1" applyProtection="1">
      <alignment horizontal="center" vertical="center" wrapText="1" readingOrder="1"/>
    </xf>
    <xf numFmtId="0" fontId="9" fillId="0" borderId="51" xfId="0" applyFont="1" applyBorder="1" applyAlignment="1" applyProtection="1">
      <alignment horizontal="left" vertical="center" wrapText="1" readingOrder="1"/>
    </xf>
    <xf numFmtId="0" fontId="9" fillId="0" borderId="53" xfId="0" applyFont="1" applyBorder="1" applyAlignment="1" applyProtection="1">
      <alignment horizontal="left" vertical="center" wrapText="1" readingOrder="1"/>
    </xf>
    <xf numFmtId="0" fontId="71" fillId="0" borderId="31" xfId="0" applyFont="1" applyFill="1" applyBorder="1" applyAlignment="1" applyProtection="1">
      <alignment horizontal="center" vertical="center" wrapText="1" readingOrder="1"/>
    </xf>
    <xf numFmtId="0" fontId="9" fillId="0" borderId="50" xfId="0" applyFont="1" applyBorder="1" applyAlignment="1" applyProtection="1">
      <alignment horizontal="left" vertical="center" wrapText="1" readingOrder="1"/>
    </xf>
    <xf numFmtId="0" fontId="9" fillId="0" borderId="31"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9" fillId="0" borderId="38" xfId="0" quotePrefix="1" applyFont="1" applyBorder="1" applyAlignment="1" applyProtection="1">
      <alignment horizontal="left" vertical="center" wrapText="1" readingOrder="1"/>
    </xf>
    <xf numFmtId="0" fontId="12" fillId="28" borderId="21" xfId="910" applyFont="1" applyFill="1" applyBorder="1" applyAlignment="1" applyProtection="1">
      <alignment horizontal="left" vertical="center"/>
    </xf>
    <xf numFmtId="0" fontId="12" fillId="28" borderId="22" xfId="910" applyFont="1" applyFill="1" applyBorder="1" applyAlignment="1" applyProtection="1">
      <alignment horizontal="left" vertical="center"/>
    </xf>
    <xf numFmtId="0" fontId="12" fillId="28" borderId="23" xfId="910" applyFont="1" applyFill="1" applyBorder="1" applyAlignment="1" applyProtection="1">
      <alignment horizontal="left" vertical="center"/>
    </xf>
    <xf numFmtId="0" fontId="103" fillId="0" borderId="18" xfId="0" applyFont="1" applyBorder="1" applyAlignment="1">
      <alignment horizontal="center" vertical="center" wrapText="1"/>
    </xf>
    <xf numFmtId="0" fontId="103" fillId="0" borderId="28" xfId="0" applyFont="1" applyBorder="1" applyAlignment="1">
      <alignment horizontal="center" vertical="center" wrapText="1"/>
    </xf>
    <xf numFmtId="0" fontId="107" fillId="0" borderId="28" xfId="0" applyFont="1" applyBorder="1" applyAlignment="1">
      <alignment horizontal="center" vertical="center" wrapText="1"/>
    </xf>
    <xf numFmtId="0" fontId="0" fillId="0" borderId="22" xfId="0" applyBorder="1" applyAlignment="1">
      <alignment vertical="center"/>
    </xf>
    <xf numFmtId="0" fontId="108" fillId="0" borderId="18" xfId="0" applyFont="1" applyBorder="1" applyAlignment="1">
      <alignment horizontal="center" vertical="center" wrapText="1"/>
    </xf>
    <xf numFmtId="0" fontId="12" fillId="36" borderId="21" xfId="910" applyFont="1" applyFill="1" applyBorder="1" applyAlignment="1" applyProtection="1">
      <alignment horizontal="left" vertical="center"/>
    </xf>
    <xf numFmtId="0" fontId="12" fillId="36" borderId="22" xfId="910" applyFont="1" applyFill="1" applyBorder="1" applyAlignment="1" applyProtection="1">
      <alignment horizontal="left" vertical="center"/>
    </xf>
    <xf numFmtId="0" fontId="12" fillId="36" borderId="23" xfId="910" applyFont="1" applyFill="1" applyBorder="1" applyAlignment="1" applyProtection="1">
      <alignment horizontal="left" vertical="center"/>
    </xf>
    <xf numFmtId="1" fontId="33" fillId="29" borderId="18" xfId="0" applyNumberFormat="1" applyFont="1" applyFill="1" applyBorder="1" applyAlignment="1" applyProtection="1">
      <alignment horizontal="center" vertical="center"/>
    </xf>
    <xf numFmtId="0" fontId="26" fillId="34" borderId="18" xfId="0" applyFont="1" applyFill="1" applyBorder="1" applyAlignment="1" applyProtection="1">
      <alignment horizontal="center" vertical="center" wrapText="1"/>
    </xf>
    <xf numFmtId="0" fontId="23" fillId="33" borderId="27" xfId="0" applyFont="1" applyFill="1" applyBorder="1" applyAlignment="1" applyProtection="1">
      <alignment horizontal="center" vertical="center"/>
    </xf>
    <xf numFmtId="0" fontId="23" fillId="33" borderId="59" xfId="0" applyFont="1" applyFill="1" applyBorder="1" applyAlignment="1" applyProtection="1">
      <alignment horizontal="center" vertical="center"/>
    </xf>
    <xf numFmtId="0" fontId="23" fillId="33" borderId="20" xfId="0" applyFont="1" applyFill="1" applyBorder="1" applyAlignment="1" applyProtection="1">
      <alignment horizontal="center" vertical="center" wrapText="1"/>
    </xf>
    <xf numFmtId="0" fontId="23" fillId="33" borderId="35" xfId="0" applyFont="1" applyFill="1" applyBorder="1" applyAlignment="1" applyProtection="1">
      <alignment horizontal="center" vertical="center" wrapText="1"/>
    </xf>
    <xf numFmtId="0" fontId="23" fillId="0" borderId="0" xfId="0" applyFont="1" applyFill="1" applyBorder="1" applyAlignment="1" applyProtection="1">
      <alignment horizontal="center"/>
    </xf>
    <xf numFmtId="0" fontId="23" fillId="0" borderId="34" xfId="0" applyFont="1" applyFill="1" applyBorder="1" applyAlignment="1" applyProtection="1">
      <alignment horizontal="center"/>
    </xf>
    <xf numFmtId="0" fontId="23" fillId="38" borderId="27" xfId="0" applyFont="1" applyFill="1" applyBorder="1" applyAlignment="1" applyProtection="1">
      <alignment horizontal="center" vertical="center"/>
    </xf>
    <xf numFmtId="0" fontId="23" fillId="38" borderId="59" xfId="0" applyFont="1" applyFill="1" applyBorder="1" applyAlignment="1" applyProtection="1">
      <alignment horizontal="center" vertical="center"/>
    </xf>
    <xf numFmtId="0" fontId="23" fillId="38" borderId="49" xfId="0" applyFont="1" applyFill="1" applyBorder="1" applyAlignment="1" applyProtection="1">
      <alignment horizontal="center" vertical="center"/>
    </xf>
    <xf numFmtId="0" fontId="26" fillId="38" borderId="20" xfId="0" applyFont="1" applyFill="1" applyBorder="1" applyAlignment="1" applyProtection="1">
      <alignment horizontal="center" vertical="center" wrapText="1"/>
    </xf>
    <xf numFmtId="0" fontId="26" fillId="38" borderId="35" xfId="0" applyFont="1" applyFill="1" applyBorder="1" applyAlignment="1" applyProtection="1">
      <alignment horizontal="center" vertical="center" wrapText="1"/>
    </xf>
    <xf numFmtId="0" fontId="26" fillId="38" borderId="42" xfId="0" applyFont="1" applyFill="1" applyBorder="1" applyAlignment="1" applyProtection="1">
      <alignment horizontal="center" vertical="center" wrapText="1"/>
    </xf>
    <xf numFmtId="0" fontId="66" fillId="0" borderId="28" xfId="0" applyFont="1" applyBorder="1" applyAlignment="1">
      <alignment horizontal="center" vertical="center" wrapText="1"/>
    </xf>
    <xf numFmtId="0" fontId="66" fillId="0" borderId="30" xfId="0" applyFont="1" applyBorder="1" applyAlignment="1">
      <alignment horizontal="center" vertical="center" wrapText="1"/>
    </xf>
    <xf numFmtId="0" fontId="66" fillId="0" borderId="24" xfId="0" applyFont="1" applyBorder="1" applyAlignment="1">
      <alignment horizontal="center" vertical="center" wrapText="1"/>
    </xf>
    <xf numFmtId="0" fontId="33" fillId="0" borderId="18" xfId="0" applyFont="1" applyBorder="1" applyAlignment="1" applyProtection="1">
      <alignment horizontal="center" vertical="center"/>
    </xf>
    <xf numFmtId="0" fontId="58" fillId="40" borderId="18" xfId="0" applyFont="1" applyFill="1" applyBorder="1" applyAlignment="1" applyProtection="1">
      <alignment horizontal="center"/>
    </xf>
    <xf numFmtId="0" fontId="15" fillId="0" borderId="0" xfId="0" applyFont="1" applyFill="1" applyAlignment="1" applyProtection="1">
      <alignment horizontal="left" vertical="center" wrapText="1"/>
    </xf>
    <xf numFmtId="0" fontId="34" fillId="0" borderId="0" xfId="0" applyFont="1" applyFill="1" applyAlignment="1" applyProtection="1">
      <alignment horizontal="left" vertical="center"/>
    </xf>
    <xf numFmtId="0" fontId="33" fillId="0" borderId="18" xfId="0" applyFont="1" applyBorder="1" applyAlignment="1">
      <alignment horizontal="center" vertical="center"/>
    </xf>
    <xf numFmtId="0" fontId="26" fillId="0" borderId="18" xfId="0" applyFont="1" applyFill="1" applyBorder="1" applyAlignment="1">
      <alignment horizontal="center" vertical="center"/>
    </xf>
    <xf numFmtId="14" fontId="30" fillId="36" borderId="21" xfId="0" applyNumberFormat="1" applyFont="1" applyFill="1" applyBorder="1" applyAlignment="1" applyProtection="1">
      <alignment horizontal="center" vertical="center"/>
    </xf>
    <xf numFmtId="14" fontId="30" fillId="36" borderId="22" xfId="0" applyNumberFormat="1" applyFont="1" applyFill="1" applyBorder="1" applyAlignment="1" applyProtection="1">
      <alignment horizontal="center" vertical="center"/>
    </xf>
    <xf numFmtId="14" fontId="30" fillId="36" borderId="23" xfId="0" applyNumberFormat="1" applyFont="1" applyFill="1" applyBorder="1" applyAlignment="1" applyProtection="1">
      <alignment horizontal="center" vertical="center"/>
    </xf>
    <xf numFmtId="0" fontId="66" fillId="0" borderId="18" xfId="0" applyFont="1" applyBorder="1" applyAlignment="1">
      <alignment horizontal="center" vertical="center" wrapText="1"/>
    </xf>
    <xf numFmtId="0" fontId="23" fillId="31" borderId="20" xfId="0" applyFont="1" applyFill="1" applyBorder="1" applyAlignment="1" applyProtection="1">
      <alignment horizontal="center" vertical="center" wrapText="1"/>
    </xf>
    <xf numFmtId="0" fontId="23" fillId="31" borderId="35" xfId="0" applyFont="1" applyFill="1" applyBorder="1" applyAlignment="1" applyProtection="1">
      <alignment horizontal="center" vertical="center" wrapText="1"/>
    </xf>
    <xf numFmtId="0" fontId="23" fillId="31" borderId="42" xfId="0" applyFont="1" applyFill="1" applyBorder="1" applyAlignment="1" applyProtection="1">
      <alignment horizontal="center" vertical="center" wrapText="1"/>
    </xf>
    <xf numFmtId="0" fontId="66" fillId="0" borderId="18" xfId="0" applyFont="1" applyBorder="1" applyAlignment="1">
      <alignment horizontal="left" vertical="center" wrapText="1"/>
    </xf>
    <xf numFmtId="0" fontId="30" fillId="0" borderId="18" xfId="0" applyFont="1" applyBorder="1" applyAlignment="1">
      <alignment horizontal="left" vertical="center" wrapText="1"/>
    </xf>
    <xf numFmtId="0" fontId="23" fillId="34" borderId="27" xfId="0" applyFont="1" applyFill="1" applyBorder="1" applyAlignment="1" applyProtection="1">
      <alignment horizontal="center" vertical="center"/>
    </xf>
    <xf numFmtId="0" fontId="23" fillId="34" borderId="59" xfId="0" applyFont="1" applyFill="1" applyBorder="1" applyAlignment="1" applyProtection="1">
      <alignment horizontal="center" vertical="center"/>
    </xf>
    <xf numFmtId="0" fontId="23" fillId="34" borderId="49" xfId="0" applyFont="1" applyFill="1" applyBorder="1" applyAlignment="1" applyProtection="1">
      <alignment horizontal="center" vertical="center"/>
    </xf>
    <xf numFmtId="0" fontId="23" fillId="34" borderId="20" xfId="0" applyFont="1" applyFill="1" applyBorder="1" applyAlignment="1" applyProtection="1">
      <alignment horizontal="center" vertical="center" wrapText="1"/>
    </xf>
    <xf numFmtId="0" fontId="23" fillId="34" borderId="35" xfId="0" applyFont="1" applyFill="1" applyBorder="1" applyAlignment="1" applyProtection="1">
      <alignment horizontal="center" vertical="center" wrapText="1"/>
    </xf>
    <xf numFmtId="0" fontId="23" fillId="34" borderId="42" xfId="0" applyFont="1" applyFill="1" applyBorder="1" applyAlignment="1" applyProtection="1">
      <alignment horizontal="center" vertical="center" wrapText="1"/>
    </xf>
    <xf numFmtId="0" fontId="23" fillId="31" borderId="27" xfId="0" applyFont="1" applyFill="1" applyBorder="1" applyAlignment="1" applyProtection="1">
      <alignment horizontal="center" vertical="center"/>
    </xf>
    <xf numFmtId="0" fontId="23" fillId="31" borderId="59" xfId="0" applyFont="1" applyFill="1" applyBorder="1" applyAlignment="1" applyProtection="1">
      <alignment horizontal="center" vertical="center"/>
    </xf>
    <xf numFmtId="0" fontId="23" fillId="31" borderId="49" xfId="0" applyFont="1" applyFill="1" applyBorder="1" applyAlignment="1" applyProtection="1">
      <alignment horizontal="center" vertical="center"/>
    </xf>
    <xf numFmtId="0" fontId="109" fillId="0" borderId="0" xfId="0" applyFont="1" applyFill="1" applyAlignment="1" applyProtection="1">
      <alignment horizontal="left" vertical="center"/>
    </xf>
    <xf numFmtId="0" fontId="26" fillId="0" borderId="18" xfId="0" applyFont="1" applyBorder="1" applyAlignment="1">
      <alignment horizontal="left" vertical="center"/>
    </xf>
    <xf numFmtId="0" fontId="0" fillId="0" borderId="18" xfId="0" applyBorder="1" applyAlignment="1">
      <alignment horizontal="left" vertical="center"/>
    </xf>
    <xf numFmtId="0" fontId="33" fillId="0" borderId="18"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3" xfId="0" applyFont="1" applyBorder="1" applyAlignment="1">
      <alignment horizontal="center" vertical="center" wrapText="1"/>
    </xf>
    <xf numFmtId="0" fontId="33" fillId="0" borderId="18" xfId="0" applyFont="1" applyBorder="1" applyAlignment="1">
      <alignment horizontal="left" vertical="center"/>
    </xf>
    <xf numFmtId="0" fontId="103" fillId="0" borderId="23" xfId="0" applyFont="1" applyBorder="1" applyAlignment="1">
      <alignment horizontal="center" vertical="center" wrapText="1"/>
    </xf>
    <xf numFmtId="0" fontId="103" fillId="0" borderId="36" xfId="0" applyFont="1" applyBorder="1" applyAlignment="1">
      <alignment horizontal="center" vertical="center" wrapText="1"/>
    </xf>
    <xf numFmtId="0" fontId="16" fillId="0" borderId="18" xfId="0" applyFont="1" applyBorder="1" applyAlignment="1" applyProtection="1">
      <alignment horizontal="center" vertical="center"/>
    </xf>
    <xf numFmtId="0" fontId="16" fillId="0" borderId="18" xfId="0" applyFont="1" applyBorder="1" applyAlignment="1">
      <alignment horizontal="center" vertical="center"/>
    </xf>
    <xf numFmtId="0" fontId="16" fillId="0" borderId="27" xfId="0" applyFont="1" applyBorder="1" applyAlignment="1" applyProtection="1">
      <alignment horizontal="center" vertical="center" wrapText="1"/>
    </xf>
    <xf numFmtId="0" fontId="16" fillId="0" borderId="20" xfId="0" applyFont="1" applyBorder="1" applyAlignment="1">
      <alignment horizontal="center" vertical="center"/>
    </xf>
    <xf numFmtId="0" fontId="16" fillId="0" borderId="28" xfId="0" applyFont="1" applyBorder="1" applyAlignment="1" applyProtection="1">
      <alignment horizontal="center" vertical="center" wrapText="1"/>
    </xf>
    <xf numFmtId="0" fontId="16" fillId="0" borderId="24" xfId="0" applyFont="1" applyBorder="1" applyAlignment="1" applyProtection="1">
      <alignment horizontal="center" vertical="center" wrapText="1"/>
    </xf>
    <xf numFmtId="0" fontId="16" fillId="0" borderId="28" xfId="0" applyFont="1" applyBorder="1" applyAlignment="1" applyProtection="1">
      <alignment horizontal="center" vertical="center"/>
    </xf>
    <xf numFmtId="0" fontId="16" fillId="0" borderId="24" xfId="0" applyFont="1" applyBorder="1" applyAlignment="1" applyProtection="1">
      <alignment horizontal="center" vertical="center"/>
    </xf>
    <xf numFmtId="0" fontId="17" fillId="77" borderId="18" xfId="0" applyFont="1" applyFill="1" applyBorder="1" applyAlignment="1">
      <alignment horizontal="right" vertical="center"/>
    </xf>
    <xf numFmtId="0" fontId="17" fillId="78" borderId="18" xfId="0" applyFont="1" applyFill="1" applyBorder="1" applyAlignment="1">
      <alignment horizontal="right" vertical="center"/>
    </xf>
    <xf numFmtId="0" fontId="17" fillId="76" borderId="18" xfId="0" applyFont="1" applyFill="1" applyBorder="1" applyAlignment="1">
      <alignment horizontal="right" vertical="center"/>
    </xf>
    <xf numFmtId="0" fontId="17" fillId="73" borderId="18" xfId="0" applyNumberFormat="1" applyFont="1" applyFill="1" applyBorder="1" applyAlignment="1" applyProtection="1">
      <alignment horizontal="right" vertical="center" wrapText="1"/>
    </xf>
    <xf numFmtId="0" fontId="23" fillId="0" borderId="18" xfId="0" applyFont="1" applyFill="1" applyBorder="1" applyAlignment="1" applyProtection="1">
      <alignment horizontal="left" vertical="center" wrapText="1"/>
      <protection locked="0"/>
    </xf>
    <xf numFmtId="0" fontId="0" fillId="0" borderId="18" xfId="0" applyFill="1" applyBorder="1" applyAlignment="1" applyProtection="1">
      <alignment horizontal="left" vertical="center"/>
      <protection locked="0"/>
    </xf>
    <xf numFmtId="0" fontId="63" fillId="38" borderId="27" xfId="0" applyFont="1" applyFill="1" applyBorder="1" applyAlignment="1" applyProtection="1">
      <alignment horizontal="center"/>
    </xf>
    <xf numFmtId="0" fontId="63" fillId="38" borderId="49" xfId="0" applyFont="1" applyFill="1" applyBorder="1" applyAlignment="1" applyProtection="1">
      <alignment horizontal="center"/>
    </xf>
    <xf numFmtId="0" fontId="30" fillId="0" borderId="27"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30" fillId="0" borderId="18" xfId="0" applyFont="1" applyFill="1" applyBorder="1" applyAlignment="1" applyProtection="1">
      <alignment horizontal="left" vertical="center" wrapText="1"/>
    </xf>
    <xf numFmtId="0" fontId="14" fillId="0" borderId="18" xfId="0" applyFont="1" applyFill="1" applyBorder="1" applyAlignment="1" applyProtection="1">
      <alignment horizontal="left" vertical="center"/>
    </xf>
  </cellXfs>
  <cellStyles count="1030">
    <cellStyle name="20 % - Akzent1 2" xfId="1"/>
    <cellStyle name="20 % - Akzent1 2 2" xfId="2"/>
    <cellStyle name="20 % - Akzent1 2 3" xfId="3"/>
    <cellStyle name="20 % - Akzent1 2 3 2" xfId="4"/>
    <cellStyle name="20 % - Akzent1 2 3 2 2" xfId="5"/>
    <cellStyle name="20 % - Akzent1 2 3 3" xfId="6"/>
    <cellStyle name="20 % - Akzent1 2 4" xfId="7"/>
    <cellStyle name="20 % - Akzent1 3" xfId="8"/>
    <cellStyle name="20 % - Akzent1 3 2" xfId="9"/>
    <cellStyle name="20 % - Akzent1 3 2 2" xfId="10"/>
    <cellStyle name="20 % - Akzent1 3 2 3" xfId="11"/>
    <cellStyle name="20 % - Akzent1 3 2 4" xfId="12"/>
    <cellStyle name="20 % - Akzent1 3 3" xfId="13"/>
    <cellStyle name="20 % - Akzent1 3 4" xfId="14"/>
    <cellStyle name="20 % - Akzent1 3 5" xfId="15"/>
    <cellStyle name="20 % - Akzent1 4" xfId="16"/>
    <cellStyle name="20 % - Akzent1 4 2" xfId="17"/>
    <cellStyle name="20 % - Akzent1 4 2 2" xfId="18"/>
    <cellStyle name="20 % - Akzent1 4 2 3" xfId="19"/>
    <cellStyle name="20 % - Akzent1 4 2 4" xfId="20"/>
    <cellStyle name="20 % - Akzent1 4 3" xfId="21"/>
    <cellStyle name="20 % - Akzent1 4 4" xfId="22"/>
    <cellStyle name="20 % - Akzent1 4 5" xfId="23"/>
    <cellStyle name="20 % - Akzent1 5" xfId="24"/>
    <cellStyle name="20 % - Akzent1 5 2" xfId="25"/>
    <cellStyle name="20 % - Akzent1 5 3" xfId="26"/>
    <cellStyle name="20 % - Akzent1 5 4" xfId="27"/>
    <cellStyle name="20 % - Akzent1 6" xfId="28"/>
    <cellStyle name="20 % - Akzent1 7" xfId="29"/>
    <cellStyle name="20 % - Akzent2 2" xfId="30"/>
    <cellStyle name="20 % - Akzent2 2 2" xfId="31"/>
    <cellStyle name="20 % - Akzent2 2 3" xfId="32"/>
    <cellStyle name="20 % - Akzent2 2 3 2" xfId="33"/>
    <cellStyle name="20 % - Akzent2 2 3 2 2" xfId="34"/>
    <cellStyle name="20 % - Akzent2 2 3 3" xfId="35"/>
    <cellStyle name="20 % - Akzent2 2 4" xfId="36"/>
    <cellStyle name="20 % - Akzent2 3" xfId="37"/>
    <cellStyle name="20 % - Akzent2 3 2" xfId="38"/>
    <cellStyle name="20 % - Akzent2 3 2 2" xfId="39"/>
    <cellStyle name="20 % - Akzent2 3 2 3" xfId="40"/>
    <cellStyle name="20 % - Akzent2 3 2 4" xfId="41"/>
    <cellStyle name="20 % - Akzent2 3 3" xfId="42"/>
    <cellStyle name="20 % - Akzent2 3 4" xfId="43"/>
    <cellStyle name="20 % - Akzent2 3 5" xfId="44"/>
    <cellStyle name="20 % - Akzent2 4" xfId="45"/>
    <cellStyle name="20 % - Akzent2 4 2" xfId="46"/>
    <cellStyle name="20 % - Akzent2 4 2 2" xfId="47"/>
    <cellStyle name="20 % - Akzent2 4 2 3" xfId="48"/>
    <cellStyle name="20 % - Akzent2 4 2 4" xfId="49"/>
    <cellStyle name="20 % - Akzent2 4 3" xfId="50"/>
    <cellStyle name="20 % - Akzent2 4 4" xfId="51"/>
    <cellStyle name="20 % - Akzent2 4 5" xfId="52"/>
    <cellStyle name="20 % - Akzent2 5" xfId="53"/>
    <cellStyle name="20 % - Akzent2 5 2" xfId="54"/>
    <cellStyle name="20 % - Akzent2 5 3" xfId="55"/>
    <cellStyle name="20 % - Akzent2 5 4" xfId="56"/>
    <cellStyle name="20 % - Akzent2 6" xfId="57"/>
    <cellStyle name="20 % - Akzent2 7" xfId="58"/>
    <cellStyle name="20 % - Akzent3 2" xfId="59"/>
    <cellStyle name="20 % - Akzent3 2 2" xfId="60"/>
    <cellStyle name="20 % - Akzent3 2 3" xfId="61"/>
    <cellStyle name="20 % - Akzent3 2 3 2" xfId="62"/>
    <cellStyle name="20 % - Akzent3 2 3 2 2" xfId="63"/>
    <cellStyle name="20 % - Akzent3 2 3 3" xfId="64"/>
    <cellStyle name="20 % - Akzent3 2 4" xfId="65"/>
    <cellStyle name="20 % - Akzent3 3" xfId="66"/>
    <cellStyle name="20 % - Akzent3 3 2" xfId="67"/>
    <cellStyle name="20 % - Akzent3 3 2 2" xfId="68"/>
    <cellStyle name="20 % - Akzent3 3 2 3" xfId="69"/>
    <cellStyle name="20 % - Akzent3 3 2 4" xfId="70"/>
    <cellStyle name="20 % - Akzent3 3 3" xfId="71"/>
    <cellStyle name="20 % - Akzent3 3 4" xfId="72"/>
    <cellStyle name="20 % - Akzent3 3 5" xfId="73"/>
    <cellStyle name="20 % - Akzent3 4" xfId="74"/>
    <cellStyle name="20 % - Akzent3 4 2" xfId="75"/>
    <cellStyle name="20 % - Akzent3 4 2 2" xfId="76"/>
    <cellStyle name="20 % - Akzent3 4 2 3" xfId="77"/>
    <cellStyle name="20 % - Akzent3 4 2 4" xfId="78"/>
    <cellStyle name="20 % - Akzent3 4 3" xfId="79"/>
    <cellStyle name="20 % - Akzent3 4 4" xfId="80"/>
    <cellStyle name="20 % - Akzent3 4 5" xfId="81"/>
    <cellStyle name="20 % - Akzent3 5" xfId="82"/>
    <cellStyle name="20 % - Akzent3 5 2" xfId="83"/>
    <cellStyle name="20 % - Akzent3 5 3" xfId="84"/>
    <cellStyle name="20 % - Akzent3 5 4" xfId="85"/>
    <cellStyle name="20 % - Akzent3 6" xfId="86"/>
    <cellStyle name="20 % - Akzent3 7" xfId="87"/>
    <cellStyle name="20 % - Akzent4 2" xfId="88"/>
    <cellStyle name="20 % - Akzent4 2 2" xfId="89"/>
    <cellStyle name="20 % - Akzent4 2 3" xfId="90"/>
    <cellStyle name="20 % - Akzent4 2 3 2" xfId="91"/>
    <cellStyle name="20 % - Akzent4 2 3 2 2" xfId="92"/>
    <cellStyle name="20 % - Akzent4 2 3 3" xfId="93"/>
    <cellStyle name="20 % - Akzent4 2 4" xfId="94"/>
    <cellStyle name="20 % - Akzent4 3" xfId="95"/>
    <cellStyle name="20 % - Akzent4 3 2" xfId="96"/>
    <cellStyle name="20 % - Akzent4 3 2 2" xfId="97"/>
    <cellStyle name="20 % - Akzent4 3 2 3" xfId="98"/>
    <cellStyle name="20 % - Akzent4 3 2 4" xfId="99"/>
    <cellStyle name="20 % - Akzent4 3 3" xfId="100"/>
    <cellStyle name="20 % - Akzent4 3 4" xfId="101"/>
    <cellStyle name="20 % - Akzent4 3 5" xfId="102"/>
    <cellStyle name="20 % - Akzent4 4" xfId="103"/>
    <cellStyle name="20 % - Akzent4 4 2" xfId="104"/>
    <cellStyle name="20 % - Akzent4 4 2 2" xfId="105"/>
    <cellStyle name="20 % - Akzent4 4 2 3" xfId="106"/>
    <cellStyle name="20 % - Akzent4 4 2 4" xfId="107"/>
    <cellStyle name="20 % - Akzent4 4 3" xfId="108"/>
    <cellStyle name="20 % - Akzent4 4 4" xfId="109"/>
    <cellStyle name="20 % - Akzent4 4 5" xfId="110"/>
    <cellStyle name="20 % - Akzent4 5" xfId="111"/>
    <cellStyle name="20 % - Akzent4 5 2" xfId="112"/>
    <cellStyle name="20 % - Akzent4 5 3" xfId="113"/>
    <cellStyle name="20 % - Akzent4 5 4" xfId="114"/>
    <cellStyle name="20 % - Akzent4 6" xfId="115"/>
    <cellStyle name="20 % - Akzent4 7" xfId="116"/>
    <cellStyle name="20 % - Akzent5 2" xfId="117"/>
    <cellStyle name="20 % - Akzent5 2 2" xfId="118"/>
    <cellStyle name="20 % - Akzent5 2 2 2" xfId="119"/>
    <cellStyle name="20 % - Akzent5 2 3" xfId="120"/>
    <cellStyle name="20 % - Akzent5 3" xfId="121"/>
    <cellStyle name="20 % - Akzent5 3 2" xfId="122"/>
    <cellStyle name="20 % - Akzent5 3 2 2" xfId="123"/>
    <cellStyle name="20 % - Akzent5 3 2 3" xfId="124"/>
    <cellStyle name="20 % - Akzent5 3 2 4" xfId="125"/>
    <cellStyle name="20 % - Akzent5 3 3" xfId="126"/>
    <cellStyle name="20 % - Akzent5 3 4" xfId="127"/>
    <cellStyle name="20 % - Akzent5 3 5" xfId="128"/>
    <cellStyle name="20 % - Akzent5 4" xfId="129"/>
    <cellStyle name="20 % - Akzent5 4 2" xfId="130"/>
    <cellStyle name="20 % - Akzent5 4 2 2" xfId="131"/>
    <cellStyle name="20 % - Akzent5 4 2 3" xfId="132"/>
    <cellStyle name="20 % - Akzent5 4 2 4" xfId="133"/>
    <cellStyle name="20 % - Akzent5 4 3" xfId="134"/>
    <cellStyle name="20 % - Akzent5 4 4" xfId="135"/>
    <cellStyle name="20 % - Akzent5 4 5" xfId="136"/>
    <cellStyle name="20 % - Akzent5 5" xfId="137"/>
    <cellStyle name="20 % - Akzent5 5 2" xfId="138"/>
    <cellStyle name="20 % - Akzent5 5 3" xfId="139"/>
    <cellStyle name="20 % - Akzent5 5 4" xfId="140"/>
    <cellStyle name="20 % - Akzent5 6" xfId="141"/>
    <cellStyle name="20 % - Akzent5 7" xfId="142"/>
    <cellStyle name="20 % - Akzent6 2" xfId="143"/>
    <cellStyle name="20 % - Akzent6 3" xfId="144"/>
    <cellStyle name="20 % - Akzent6 3 2" xfId="145"/>
    <cellStyle name="20 % - Akzent6 3 2 2" xfId="146"/>
    <cellStyle name="20 % - Akzent6 3 2 3" xfId="147"/>
    <cellStyle name="20 % - Akzent6 3 2 4" xfId="148"/>
    <cellStyle name="20 % - Akzent6 3 3" xfId="149"/>
    <cellStyle name="20 % - Akzent6 3 4" xfId="150"/>
    <cellStyle name="20 % - Akzent6 3 5" xfId="151"/>
    <cellStyle name="20 % - Akzent6 4" xfId="152"/>
    <cellStyle name="20 % - Akzent6 4 2" xfId="153"/>
    <cellStyle name="20 % - Akzent6 4 2 2" xfId="154"/>
    <cellStyle name="20 % - Akzent6 4 2 3" xfId="155"/>
    <cellStyle name="20 % - Akzent6 4 2 4" xfId="156"/>
    <cellStyle name="20 % - Akzent6 4 3" xfId="157"/>
    <cellStyle name="20 % - Akzent6 4 4" xfId="158"/>
    <cellStyle name="20 % - Akzent6 4 5" xfId="159"/>
    <cellStyle name="20 % - Akzent6 5" xfId="160"/>
    <cellStyle name="20 % - Akzent6 5 2" xfId="161"/>
    <cellStyle name="20 % - Akzent6 5 3" xfId="162"/>
    <cellStyle name="20 % - Akzent6 5 4" xfId="163"/>
    <cellStyle name="20 % - Akzent6 6" xfId="164"/>
    <cellStyle name="20 % - Akzent6 7" xfId="165"/>
    <cellStyle name="40 % - Akzent1 2" xfId="166"/>
    <cellStyle name="40 % - Akzent1 2 2" xfId="167"/>
    <cellStyle name="40 % - Akzent1 2 3" xfId="168"/>
    <cellStyle name="40 % - Akzent1 3" xfId="169"/>
    <cellStyle name="40 % - Akzent1 3 2" xfId="170"/>
    <cellStyle name="40 % - Akzent1 3 2 2" xfId="171"/>
    <cellStyle name="40 % - Akzent1 3 2 3" xfId="172"/>
    <cellStyle name="40 % - Akzent1 3 2 4" xfId="173"/>
    <cellStyle name="40 % - Akzent1 3 3" xfId="174"/>
    <cellStyle name="40 % - Akzent1 3 4" xfId="175"/>
    <cellStyle name="40 % - Akzent1 3 5" xfId="176"/>
    <cellStyle name="40 % - Akzent1 4" xfId="177"/>
    <cellStyle name="40 % - Akzent1 4 2" xfId="178"/>
    <cellStyle name="40 % - Akzent1 4 2 2" xfId="179"/>
    <cellStyle name="40 % - Akzent1 4 2 3" xfId="180"/>
    <cellStyle name="40 % - Akzent1 4 2 4" xfId="181"/>
    <cellStyle name="40 % - Akzent1 4 3" xfId="182"/>
    <cellStyle name="40 % - Akzent1 4 4" xfId="183"/>
    <cellStyle name="40 % - Akzent1 4 5" xfId="184"/>
    <cellStyle name="40 % - Akzent1 5" xfId="185"/>
    <cellStyle name="40 % - Akzent1 5 2" xfId="186"/>
    <cellStyle name="40 % - Akzent1 5 3" xfId="187"/>
    <cellStyle name="40 % - Akzent1 5 4" xfId="188"/>
    <cellStyle name="40 % - Akzent1 6" xfId="189"/>
    <cellStyle name="40 % - Akzent1 7" xfId="190"/>
    <cellStyle name="40 % - Akzent2 2" xfId="191"/>
    <cellStyle name="40 % - Akzent2 3" xfId="192"/>
    <cellStyle name="40 % - Akzent2 3 2" xfId="193"/>
    <cellStyle name="40 % - Akzent2 3 2 2" xfId="194"/>
    <cellStyle name="40 % - Akzent2 3 2 3" xfId="195"/>
    <cellStyle name="40 % - Akzent2 3 2 4" xfId="196"/>
    <cellStyle name="40 % - Akzent2 3 3" xfId="197"/>
    <cellStyle name="40 % - Akzent2 3 4" xfId="198"/>
    <cellStyle name="40 % - Akzent2 3 5" xfId="199"/>
    <cellStyle name="40 % - Akzent2 4" xfId="200"/>
    <cellStyle name="40 % - Akzent2 4 2" xfId="201"/>
    <cellStyle name="40 % - Akzent2 4 2 2" xfId="202"/>
    <cellStyle name="40 % - Akzent2 4 2 3" xfId="203"/>
    <cellStyle name="40 % - Akzent2 4 2 4" xfId="204"/>
    <cellStyle name="40 % - Akzent2 4 3" xfId="205"/>
    <cellStyle name="40 % - Akzent2 4 4" xfId="206"/>
    <cellStyle name="40 % - Akzent2 4 5" xfId="207"/>
    <cellStyle name="40 % - Akzent2 5" xfId="208"/>
    <cellStyle name="40 % - Akzent2 5 2" xfId="209"/>
    <cellStyle name="40 % - Akzent2 5 3" xfId="210"/>
    <cellStyle name="40 % - Akzent2 5 4" xfId="211"/>
    <cellStyle name="40 % - Akzent2 6" xfId="212"/>
    <cellStyle name="40 % - Akzent2 7" xfId="213"/>
    <cellStyle name="40 % - Akzent3 2" xfId="214"/>
    <cellStyle name="40 % - Akzent3 2 2" xfId="215"/>
    <cellStyle name="40 % - Akzent3 2 3" xfId="216"/>
    <cellStyle name="40 % - Akzent3 2 3 2" xfId="217"/>
    <cellStyle name="40 % - Akzent3 2 3 2 2" xfId="218"/>
    <cellStyle name="40 % - Akzent3 2 3 3" xfId="219"/>
    <cellStyle name="40 % - Akzent3 2 4" xfId="220"/>
    <cellStyle name="40 % - Akzent3 3" xfId="221"/>
    <cellStyle name="40 % - Akzent3 3 2" xfId="222"/>
    <cellStyle name="40 % - Akzent3 3 2 2" xfId="223"/>
    <cellStyle name="40 % - Akzent3 3 2 3" xfId="224"/>
    <cellStyle name="40 % - Akzent3 3 2 4" xfId="225"/>
    <cellStyle name="40 % - Akzent3 3 3" xfId="226"/>
    <cellStyle name="40 % - Akzent3 3 4" xfId="227"/>
    <cellStyle name="40 % - Akzent3 3 5" xfId="228"/>
    <cellStyle name="40 % - Akzent3 4" xfId="229"/>
    <cellStyle name="40 % - Akzent3 4 2" xfId="230"/>
    <cellStyle name="40 % - Akzent3 4 2 2" xfId="231"/>
    <cellStyle name="40 % - Akzent3 4 2 3" xfId="232"/>
    <cellStyle name="40 % - Akzent3 4 2 4" xfId="233"/>
    <cellStyle name="40 % - Akzent3 4 3" xfId="234"/>
    <cellStyle name="40 % - Akzent3 4 4" xfId="235"/>
    <cellStyle name="40 % - Akzent3 4 5" xfId="236"/>
    <cellStyle name="40 % - Akzent3 5" xfId="237"/>
    <cellStyle name="40 % - Akzent3 5 2" xfId="238"/>
    <cellStyle name="40 % - Akzent3 5 3" xfId="239"/>
    <cellStyle name="40 % - Akzent3 5 4" xfId="240"/>
    <cellStyle name="40 % - Akzent3 6" xfId="241"/>
    <cellStyle name="40 % - Akzent3 7" xfId="242"/>
    <cellStyle name="40 % - Akzent4 2" xfId="243"/>
    <cellStyle name="40 % - Akzent4 2 2" xfId="244"/>
    <cellStyle name="40 % - Akzent4 2 2 2" xfId="245"/>
    <cellStyle name="40 % - Akzent4 2 3" xfId="246"/>
    <cellStyle name="40 % - Akzent4 3" xfId="247"/>
    <cellStyle name="40 % - Akzent4 3 2" xfId="248"/>
    <cellStyle name="40 % - Akzent4 3 2 2" xfId="249"/>
    <cellStyle name="40 % - Akzent4 3 2 3" xfId="250"/>
    <cellStyle name="40 % - Akzent4 3 2 4" xfId="251"/>
    <cellStyle name="40 % - Akzent4 3 3" xfId="252"/>
    <cellStyle name="40 % - Akzent4 3 4" xfId="253"/>
    <cellStyle name="40 % - Akzent4 3 5" xfId="254"/>
    <cellStyle name="40 % - Akzent4 4" xfId="255"/>
    <cellStyle name="40 % - Akzent4 4 2" xfId="256"/>
    <cellStyle name="40 % - Akzent4 4 2 2" xfId="257"/>
    <cellStyle name="40 % - Akzent4 4 2 3" xfId="258"/>
    <cellStyle name="40 % - Akzent4 4 2 4" xfId="259"/>
    <cellStyle name="40 % - Akzent4 4 3" xfId="260"/>
    <cellStyle name="40 % - Akzent4 4 4" xfId="261"/>
    <cellStyle name="40 % - Akzent4 4 5" xfId="262"/>
    <cellStyle name="40 % - Akzent4 5" xfId="263"/>
    <cellStyle name="40 % - Akzent4 5 2" xfId="264"/>
    <cellStyle name="40 % - Akzent4 5 3" xfId="265"/>
    <cellStyle name="40 % - Akzent4 5 4" xfId="266"/>
    <cellStyle name="40 % - Akzent4 6" xfId="267"/>
    <cellStyle name="40 % - Akzent4 7" xfId="268"/>
    <cellStyle name="40 % - Akzent5 2" xfId="269"/>
    <cellStyle name="40 % - Akzent5 2 2" xfId="270"/>
    <cellStyle name="40 % - Akzent5 2 3" xfId="271"/>
    <cellStyle name="40 % - Akzent5 3" xfId="272"/>
    <cellStyle name="40 % - Akzent5 3 2" xfId="273"/>
    <cellStyle name="40 % - Akzent5 3 2 2" xfId="274"/>
    <cellStyle name="40 % - Akzent5 3 2 3" xfId="275"/>
    <cellStyle name="40 % - Akzent5 3 2 4" xfId="276"/>
    <cellStyle name="40 % - Akzent5 3 3" xfId="277"/>
    <cellStyle name="40 % - Akzent5 3 4" xfId="278"/>
    <cellStyle name="40 % - Akzent5 3 5" xfId="279"/>
    <cellStyle name="40 % - Akzent5 4" xfId="280"/>
    <cellStyle name="40 % - Akzent5 4 2" xfId="281"/>
    <cellStyle name="40 % - Akzent5 4 2 2" xfId="282"/>
    <cellStyle name="40 % - Akzent5 4 2 3" xfId="283"/>
    <cellStyle name="40 % - Akzent5 4 2 4" xfId="284"/>
    <cellStyle name="40 % - Akzent5 4 3" xfId="285"/>
    <cellStyle name="40 % - Akzent5 4 4" xfId="286"/>
    <cellStyle name="40 % - Akzent5 4 5" xfId="287"/>
    <cellStyle name="40 % - Akzent5 5" xfId="288"/>
    <cellStyle name="40 % - Akzent5 5 2" xfId="289"/>
    <cellStyle name="40 % - Akzent5 5 3" xfId="290"/>
    <cellStyle name="40 % - Akzent5 5 4" xfId="291"/>
    <cellStyle name="40 % - Akzent5 6" xfId="292"/>
    <cellStyle name="40 % - Akzent5 7" xfId="293"/>
    <cellStyle name="40 % - Akzent6 2" xfId="294"/>
    <cellStyle name="40 % - Akzent6 2 2" xfId="295"/>
    <cellStyle name="40 % - Akzent6 2 2 2" xfId="296"/>
    <cellStyle name="40 % - Akzent6 2 3" xfId="297"/>
    <cellStyle name="40 % - Akzent6 3" xfId="298"/>
    <cellStyle name="40 % - Akzent6 3 2" xfId="299"/>
    <cellStyle name="40 % - Akzent6 3 2 2" xfId="300"/>
    <cellStyle name="40 % - Akzent6 3 2 3" xfId="301"/>
    <cellStyle name="40 % - Akzent6 3 2 4" xfId="302"/>
    <cellStyle name="40 % - Akzent6 3 3" xfId="303"/>
    <cellStyle name="40 % - Akzent6 3 4" xfId="304"/>
    <cellStyle name="40 % - Akzent6 3 5" xfId="305"/>
    <cellStyle name="40 % - Akzent6 4" xfId="306"/>
    <cellStyle name="40 % - Akzent6 4 2" xfId="307"/>
    <cellStyle name="40 % - Akzent6 4 2 2" xfId="308"/>
    <cellStyle name="40 % - Akzent6 4 2 3" xfId="309"/>
    <cellStyle name="40 % - Akzent6 4 2 4" xfId="310"/>
    <cellStyle name="40 % - Akzent6 4 3" xfId="311"/>
    <cellStyle name="40 % - Akzent6 4 4" xfId="312"/>
    <cellStyle name="40 % - Akzent6 4 5" xfId="313"/>
    <cellStyle name="40 % - Akzent6 5" xfId="314"/>
    <cellStyle name="40 % - Akzent6 5 2" xfId="315"/>
    <cellStyle name="40 % - Akzent6 5 3" xfId="316"/>
    <cellStyle name="40 % - Akzent6 5 4" xfId="317"/>
    <cellStyle name="40 % - Akzent6 6" xfId="318"/>
    <cellStyle name="40 % - Akzent6 7" xfId="319"/>
    <cellStyle name="60 % - Akzent1 2" xfId="320"/>
    <cellStyle name="60 % - Akzent1 2 2" xfId="321"/>
    <cellStyle name="60 % - Akzent1 2 2 2" xfId="322"/>
    <cellStyle name="60 % - Akzent1 2 3" xfId="323"/>
    <cellStyle name="60 % - Akzent1 3" xfId="324"/>
    <cellStyle name="60 % - Akzent1 4" xfId="325"/>
    <cellStyle name="60 % - Akzent1 5" xfId="326"/>
    <cellStyle name="60 % - Akzent1 6" xfId="327"/>
    <cellStyle name="60 % - Akzent2 2" xfId="328"/>
    <cellStyle name="60 % - Akzent2 3" xfId="329"/>
    <cellStyle name="60 % - Akzent2 4" xfId="330"/>
    <cellStyle name="60 % - Akzent2 5" xfId="331"/>
    <cellStyle name="60 % - Akzent2 6" xfId="332"/>
    <cellStyle name="60 % - Akzent3 2" xfId="333"/>
    <cellStyle name="60 % - Akzent3 3" xfId="334"/>
    <cellStyle name="60 % - Akzent3 4" xfId="335"/>
    <cellStyle name="60 % - Akzent3 5" xfId="336"/>
    <cellStyle name="60 % - Akzent3 6" xfId="337"/>
    <cellStyle name="60 % - Akzent4 2" xfId="338"/>
    <cellStyle name="60 % - Akzent4 2 2" xfId="339"/>
    <cellStyle name="60 % - Akzent4 2 3" xfId="340"/>
    <cellStyle name="60 % - Akzent4 2 3 2" xfId="341"/>
    <cellStyle name="60 % - Akzent4 2 3 2 2" xfId="342"/>
    <cellStyle name="60 % - Akzent4 2 3 3" xfId="343"/>
    <cellStyle name="60 % - Akzent4 2 4" xfId="344"/>
    <cellStyle name="60 % - Akzent4 3" xfId="345"/>
    <cellStyle name="60 % - Akzent4 4" xfId="346"/>
    <cellStyle name="60 % - Akzent4 5" xfId="347"/>
    <cellStyle name="60 % - Akzent4 6" xfId="348"/>
    <cellStyle name="60 % - Akzent5 2" xfId="349"/>
    <cellStyle name="60 % - Akzent5 2 2" xfId="350"/>
    <cellStyle name="60 % - Akzent5 2 2 2" xfId="351"/>
    <cellStyle name="60 % - Akzent5 2 3" xfId="352"/>
    <cellStyle name="60 % - Akzent5 3" xfId="353"/>
    <cellStyle name="60 % - Akzent5 4" xfId="354"/>
    <cellStyle name="60 % - Akzent5 5" xfId="355"/>
    <cellStyle name="60 % - Akzent5 6" xfId="356"/>
    <cellStyle name="60 % - Akzent6 2" xfId="357"/>
    <cellStyle name="60 % - Akzent6 2 2" xfId="358"/>
    <cellStyle name="60 % - Akzent6 2 3" xfId="359"/>
    <cellStyle name="60 % - Akzent6 2 3 2" xfId="360"/>
    <cellStyle name="60 % - Akzent6 2 3 2 2" xfId="361"/>
    <cellStyle name="60 % - Akzent6 2 3 3" xfId="362"/>
    <cellStyle name="60 % - Akzent6 2 4" xfId="363"/>
    <cellStyle name="60 % - Akzent6 3" xfId="364"/>
    <cellStyle name="60 % - Akzent6 4" xfId="365"/>
    <cellStyle name="60 % - Akzent6 5" xfId="366"/>
    <cellStyle name="60 % - Akzent6 6" xfId="367"/>
    <cellStyle name="Accent1" xfId="385"/>
    <cellStyle name="Accent1 2" xfId="368"/>
    <cellStyle name="Accent1 3" xfId="369"/>
    <cellStyle name="Accent1 3 2" xfId="370"/>
    <cellStyle name="Accent1 3 3" xfId="371"/>
    <cellStyle name="Accent1 4" xfId="372"/>
    <cellStyle name="Accent1 5" xfId="373"/>
    <cellStyle name="Accent2" xfId="389"/>
    <cellStyle name="Accent2 2" xfId="374"/>
    <cellStyle name="Accent2 3" xfId="375"/>
    <cellStyle name="Accent3" xfId="393"/>
    <cellStyle name="Accent3 2" xfId="376"/>
    <cellStyle name="Accent4" xfId="396"/>
    <cellStyle name="Accent4 2" xfId="377"/>
    <cellStyle name="Accent4 3" xfId="378"/>
    <cellStyle name="Accent4 3 2" xfId="379"/>
    <cellStyle name="Accent4 3 3" xfId="380"/>
    <cellStyle name="Accent4 4" xfId="381"/>
    <cellStyle name="Accent4 5" xfId="382"/>
    <cellStyle name="Accent5" xfId="400"/>
    <cellStyle name="Accent5 2" xfId="383"/>
    <cellStyle name="Accent6" xfId="403"/>
    <cellStyle name="Accent6 2" xfId="384"/>
    <cellStyle name="Akzent1 2" xfId="386"/>
    <cellStyle name="Akzent1 3" xfId="387"/>
    <cellStyle name="Akzent1 4" xfId="388"/>
    <cellStyle name="Akzent2 2" xfId="390"/>
    <cellStyle name="Akzent2 3" xfId="391"/>
    <cellStyle name="Akzent2 4" xfId="392"/>
    <cellStyle name="Akzent3 2" xfId="394"/>
    <cellStyle name="Akzent3 3" xfId="395"/>
    <cellStyle name="Akzent4 2" xfId="397"/>
    <cellStyle name="Akzent4 3" xfId="398"/>
    <cellStyle name="Akzent4 4" xfId="399"/>
    <cellStyle name="Akzent5 2" xfId="401"/>
    <cellStyle name="Akzent5 3" xfId="402"/>
    <cellStyle name="Akzent6 2" xfId="404"/>
    <cellStyle name="Akzent6 3" xfId="405"/>
    <cellStyle name="Ausgabe 2" xfId="406"/>
    <cellStyle name="Ausgabe 2 2" xfId="407"/>
    <cellStyle name="Ausgabe 2 2 2" xfId="408"/>
    <cellStyle name="Ausgabe 2 2 3" xfId="409"/>
    <cellStyle name="Ausgabe 2 3" xfId="410"/>
    <cellStyle name="Ausgabe 2 3 2" xfId="411"/>
    <cellStyle name="Ausgabe 2 3 2 2" xfId="412"/>
    <cellStyle name="Ausgabe 2 3 3" xfId="413"/>
    <cellStyle name="Ausgabe 2 4" xfId="414"/>
    <cellStyle name="Ausgabe 2 5" xfId="415"/>
    <cellStyle name="Ausgabe 3" xfId="416"/>
    <cellStyle name="Ausgabe 3 2" xfId="417"/>
    <cellStyle name="Ausgabe 3 3" xfId="418"/>
    <cellStyle name="Ausgabe 4" xfId="419"/>
    <cellStyle name="Ausgabe 5" xfId="420"/>
    <cellStyle name="Ausgabe 6" xfId="421"/>
    <cellStyle name="Ausgabe 7" xfId="422"/>
    <cellStyle name="Ausgabe 7 2" xfId="423"/>
    <cellStyle name="Ausgabe 7 3" xfId="424"/>
    <cellStyle name="Ausgabe 7 3 2" xfId="425"/>
    <cellStyle name="Ausgabe 7 4" xfId="426"/>
    <cellStyle name="Ausgabe 8" xfId="427"/>
    <cellStyle name="Ausgabe 8 2" xfId="428"/>
    <cellStyle name="Bad" xfId="907"/>
    <cellStyle name="Bad 2" xfId="429"/>
    <cellStyle name="Bad 2 2" xfId="430"/>
    <cellStyle name="Berechnung 2" xfId="431"/>
    <cellStyle name="Berechnung 2 2" xfId="432"/>
    <cellStyle name="Berechnung 2 3" xfId="433"/>
    <cellStyle name="Berechnung 2 3 2" xfId="434"/>
    <cellStyle name="Berechnung 2 3 2 2" xfId="435"/>
    <cellStyle name="Berechnung 2 3 3" xfId="436"/>
    <cellStyle name="Berechnung 2 4" xfId="437"/>
    <cellStyle name="Berechnung 3" xfId="438"/>
    <cellStyle name="Berechnung 4" xfId="439"/>
    <cellStyle name="Berechnung 5" xfId="440"/>
    <cellStyle name="Berechnung 6" xfId="441"/>
    <cellStyle name="Berechnung 7" xfId="442"/>
    <cellStyle name="Berechnung 7 2" xfId="443"/>
    <cellStyle name="Berechnung 7 3" xfId="444"/>
    <cellStyle name="Berechnung 8" xfId="445"/>
    <cellStyle name="Calculation 2" xfId="446"/>
    <cellStyle name="Check Cell" xfId="1024"/>
    <cellStyle name="Check Cell 2" xfId="447"/>
    <cellStyle name="Check Cell 2 2" xfId="448"/>
    <cellStyle name="Check Cell 3" xfId="449"/>
    <cellStyle name="Check Cell 3 2" xfId="450"/>
    <cellStyle name="Check Cell 4" xfId="451"/>
    <cellStyle name="Check Cell 5" xfId="452"/>
    <cellStyle name="Eingabe 2" xfId="453"/>
    <cellStyle name="Eingabe 3" xfId="454"/>
    <cellStyle name="Eingabe 4" xfId="455"/>
    <cellStyle name="Eingabe 5" xfId="456"/>
    <cellStyle name="Eingabe 6" xfId="457"/>
    <cellStyle name="Eingabe 7" xfId="458"/>
    <cellStyle name="Ergebnis 2" xfId="459"/>
    <cellStyle name="Ergebnis 2 2" xfId="460"/>
    <cellStyle name="Ergebnis 2 2 2" xfId="461"/>
    <cellStyle name="Ergebnis 2 3" xfId="462"/>
    <cellStyle name="Ergebnis 2 4" xfId="463"/>
    <cellStyle name="Ergebnis 2 4 2" xfId="464"/>
    <cellStyle name="Ergebnis 2 4 2 2" xfId="465"/>
    <cellStyle name="Ergebnis 2 4 3" xfId="466"/>
    <cellStyle name="Ergebnis 2 5" xfId="467"/>
    <cellStyle name="Ergebnis 3" xfId="468"/>
    <cellStyle name="Ergebnis 3 2" xfId="469"/>
    <cellStyle name="Ergebnis 4" xfId="470"/>
    <cellStyle name="Ergebnis 4 2" xfId="471"/>
    <cellStyle name="Ergebnis 5" xfId="472"/>
    <cellStyle name="Ergebnis 6" xfId="473"/>
    <cellStyle name="Ergebnis 7" xfId="474"/>
    <cellStyle name="Ergebnis 8" xfId="475"/>
    <cellStyle name="Ergebnis 8 2" xfId="476"/>
    <cellStyle name="Ergebnis 8 3" xfId="477"/>
    <cellStyle name="Ergebnis 9" xfId="478"/>
    <cellStyle name="Erklärender Text 2" xfId="479"/>
    <cellStyle name="Erklärender Text 3" xfId="480"/>
    <cellStyle name="Erklärender Text 4" xfId="481"/>
    <cellStyle name="Erklärender Text 5" xfId="482"/>
    <cellStyle name="Erklärender Text 6" xfId="483"/>
    <cellStyle name="Good" xfId="486"/>
    <cellStyle name="Good 2" xfId="484"/>
    <cellStyle name="Good 2 2" xfId="485"/>
    <cellStyle name="Gut 2" xfId="487"/>
    <cellStyle name="Gut 3" xfId="488"/>
    <cellStyle name="Heading 1" xfId="994"/>
    <cellStyle name="Heading 1 2" xfId="489"/>
    <cellStyle name="Heading 1 2 2" xfId="490"/>
    <cellStyle name="Heading 1 2 3" xfId="491"/>
    <cellStyle name="Heading 1 3" xfId="492"/>
    <cellStyle name="Heading 1 4" xfId="493"/>
    <cellStyle name="Heading 2" xfId="998"/>
    <cellStyle name="Heading 2 2" xfId="494"/>
    <cellStyle name="Heading 2 2 2" xfId="495"/>
    <cellStyle name="Heading 2 2 3" xfId="496"/>
    <cellStyle name="Heading 2 3" xfId="497"/>
    <cellStyle name="Heading 2 4" xfId="498"/>
    <cellStyle name="Heading 3" xfId="1002"/>
    <cellStyle name="Heading 3 2" xfId="499"/>
    <cellStyle name="Heading 3 2 2" xfId="500"/>
    <cellStyle name="Heading 3 2 3" xfId="501"/>
    <cellStyle name="Heading 3 3" xfId="502"/>
    <cellStyle name="Heading 3 4" xfId="503"/>
    <cellStyle name="Heading 4" xfId="1006"/>
    <cellStyle name="Heading 4 2" xfId="504"/>
    <cellStyle name="Heading 4 2 2" xfId="505"/>
    <cellStyle name="Heading 4 2 3" xfId="506"/>
    <cellStyle name="Heading 4 3" xfId="507"/>
    <cellStyle name="Heading 4 4" xfId="508"/>
    <cellStyle name="Input 2" xfId="509"/>
    <cellStyle name="Linked Cell" xfId="1013"/>
    <cellStyle name="Linked Cell 2" xfId="510"/>
    <cellStyle name="Linked Cell 2 2" xfId="511"/>
    <cellStyle name="Neutral" xfId="512" builtinId="28" customBuiltin="1"/>
    <cellStyle name="Normal 2" xfId="513"/>
    <cellStyle name="Note" xfId="522"/>
    <cellStyle name="Note 2" xfId="514"/>
    <cellStyle name="Note 2 2" xfId="515"/>
    <cellStyle name="Note 3" xfId="516"/>
    <cellStyle name="Note 3 2" xfId="517"/>
    <cellStyle name="Note 4" xfId="518"/>
    <cellStyle name="Note 4 2" xfId="519"/>
    <cellStyle name="Note 5" xfId="520"/>
    <cellStyle name="Note 5 2" xfId="521"/>
    <cellStyle name="Notiz 2" xfId="523"/>
    <cellStyle name="Notiz 2 2" xfId="524"/>
    <cellStyle name="Notiz 2 2 2" xfId="525"/>
    <cellStyle name="Notiz 2 2 2 2" xfId="526"/>
    <cellStyle name="Notiz 2 2 2 2 2" xfId="527"/>
    <cellStyle name="Notiz 2 2 2 2 2 2" xfId="528"/>
    <cellStyle name="Notiz 2 2 2 2 2 3" xfId="529"/>
    <cellStyle name="Notiz 2 2 2 2 2 4" xfId="530"/>
    <cellStyle name="Notiz 2 2 2 2 3" xfId="531"/>
    <cellStyle name="Notiz 2 2 2 2 4" xfId="532"/>
    <cellStyle name="Notiz 2 2 2 2 5" xfId="533"/>
    <cellStyle name="Notiz 2 2 2 3" xfId="534"/>
    <cellStyle name="Notiz 2 2 2 3 2" xfId="535"/>
    <cellStyle name="Notiz 2 2 2 3 3" xfId="536"/>
    <cellStyle name="Notiz 2 2 2 3 4" xfId="537"/>
    <cellStyle name="Notiz 2 2 2 4" xfId="538"/>
    <cellStyle name="Notiz 2 2 2 5" xfId="539"/>
    <cellStyle name="Notiz 2 2 2 6" xfId="540"/>
    <cellStyle name="Notiz 2 2 3" xfId="541"/>
    <cellStyle name="Notiz 2 2 3 2" xfId="542"/>
    <cellStyle name="Notiz 2 2 3 2 2" xfId="543"/>
    <cellStyle name="Notiz 2 2 3 2 3" xfId="544"/>
    <cellStyle name="Notiz 2 2 3 2 4" xfId="545"/>
    <cellStyle name="Notiz 2 2 3 3" xfId="546"/>
    <cellStyle name="Notiz 2 2 3 4" xfId="547"/>
    <cellStyle name="Notiz 2 2 3 5" xfId="548"/>
    <cellStyle name="Notiz 2 2 4" xfId="549"/>
    <cellStyle name="Notiz 2 2 4 2" xfId="550"/>
    <cellStyle name="Notiz 2 2 4 3" xfId="551"/>
    <cellStyle name="Notiz 2 2 4 3 2" xfId="552"/>
    <cellStyle name="Notiz 2 2 4 3 3" xfId="553"/>
    <cellStyle name="Notiz 2 2 4 4" xfId="554"/>
    <cellStyle name="Notiz 2 2 4 4 2" xfId="555"/>
    <cellStyle name="Notiz 2 2 4 5" xfId="556"/>
    <cellStyle name="Notiz 2 2 5" xfId="557"/>
    <cellStyle name="Notiz 2 2 5 2" xfId="558"/>
    <cellStyle name="Notiz 2 2 5 3" xfId="559"/>
    <cellStyle name="Notiz 2 2 5 4" xfId="560"/>
    <cellStyle name="Notiz 2 2 6" xfId="561"/>
    <cellStyle name="Notiz 2 3" xfId="562"/>
    <cellStyle name="Notiz 2 3 2" xfId="563"/>
    <cellStyle name="Notiz 2 3 2 2" xfId="564"/>
    <cellStyle name="Notiz 2 3 2 2 2" xfId="565"/>
    <cellStyle name="Notiz 2 3 2 2 3" xfId="566"/>
    <cellStyle name="Notiz 2 3 2 2 4" xfId="567"/>
    <cellStyle name="Notiz 2 3 2 3" xfId="568"/>
    <cellStyle name="Notiz 2 3 2 4" xfId="569"/>
    <cellStyle name="Notiz 2 3 2 5" xfId="570"/>
    <cellStyle name="Notiz 2 3 3" xfId="571"/>
    <cellStyle name="Notiz 2 3 3 2" xfId="572"/>
    <cellStyle name="Notiz 2 3 3 3" xfId="573"/>
    <cellStyle name="Notiz 2 3 3 4" xfId="574"/>
    <cellStyle name="Notiz 2 3 4" xfId="575"/>
    <cellStyle name="Notiz 2 3 5" xfId="576"/>
    <cellStyle name="Notiz 2 3 6" xfId="577"/>
    <cellStyle name="Notiz 2 4" xfId="578"/>
    <cellStyle name="Notiz 2 4 2" xfId="579"/>
    <cellStyle name="Notiz 2 4 2 2" xfId="580"/>
    <cellStyle name="Notiz 2 4 2 3" xfId="581"/>
    <cellStyle name="Notiz 2 4 2 4" xfId="582"/>
    <cellStyle name="Notiz 2 4 3" xfId="583"/>
    <cellStyle name="Notiz 2 4 4" xfId="584"/>
    <cellStyle name="Notiz 2 4 5" xfId="585"/>
    <cellStyle name="Notiz 2 5" xfId="586"/>
    <cellStyle name="Notiz 2 5 2" xfId="587"/>
    <cellStyle name="Notiz 2 5 3" xfId="588"/>
    <cellStyle name="Notiz 2 5 4" xfId="589"/>
    <cellStyle name="Notiz 2 6" xfId="590"/>
    <cellStyle name="Notiz 2 7" xfId="591"/>
    <cellStyle name="Notiz 2 8" xfId="592"/>
    <cellStyle name="Notiz 3" xfId="593"/>
    <cellStyle name="Notiz 3 2" xfId="594"/>
    <cellStyle name="Notiz 3 2 2" xfId="595"/>
    <cellStyle name="Notiz 3 2 2 2" xfId="596"/>
    <cellStyle name="Notiz 3 2 2 2 2" xfId="597"/>
    <cellStyle name="Notiz 3 2 2 2 3" xfId="598"/>
    <cellStyle name="Notiz 3 2 2 2 4" xfId="599"/>
    <cellStyle name="Notiz 3 2 2 3" xfId="600"/>
    <cellStyle name="Notiz 3 2 2 4" xfId="601"/>
    <cellStyle name="Notiz 3 2 2 5" xfId="602"/>
    <cellStyle name="Notiz 3 2 3" xfId="603"/>
    <cellStyle name="Notiz 3 2 3 2" xfId="604"/>
    <cellStyle name="Notiz 3 2 3 3" xfId="605"/>
    <cellStyle name="Notiz 3 2 3 4" xfId="606"/>
    <cellStyle name="Notiz 3 2 4" xfId="607"/>
    <cellStyle name="Notiz 3 2 5" xfId="608"/>
    <cellStyle name="Notiz 3 2 6" xfId="609"/>
    <cellStyle name="Notiz 3 3" xfId="610"/>
    <cellStyle name="Notiz 3 3 2" xfId="611"/>
    <cellStyle name="Notiz 3 3 2 2" xfId="612"/>
    <cellStyle name="Notiz 3 3 2 3" xfId="613"/>
    <cellStyle name="Notiz 3 3 2 4" xfId="614"/>
    <cellStyle name="Notiz 3 3 3" xfId="615"/>
    <cellStyle name="Notiz 3 3 4" xfId="616"/>
    <cellStyle name="Notiz 3 3 5" xfId="617"/>
    <cellStyle name="Notiz 3 4" xfId="618"/>
    <cellStyle name="Notiz 3 4 2" xfId="619"/>
    <cellStyle name="Notiz 3 4 3" xfId="620"/>
    <cellStyle name="Notiz 3 4 4" xfId="621"/>
    <cellStyle name="Notiz 3 5" xfId="622"/>
    <cellStyle name="Notiz 3 6" xfId="623"/>
    <cellStyle name="Notiz 3 7" xfId="624"/>
    <cellStyle name="Notiz 4" xfId="625"/>
    <cellStyle name="Notiz 4 2" xfId="626"/>
    <cellStyle name="Notiz 4 2 2" xfId="627"/>
    <cellStyle name="Notiz 4 2 2 2" xfId="628"/>
    <cellStyle name="Notiz 4 2 2 3" xfId="629"/>
    <cellStyle name="Notiz 4 2 2 4" xfId="630"/>
    <cellStyle name="Notiz 4 2 3" xfId="631"/>
    <cellStyle name="Notiz 4 2 4" xfId="632"/>
    <cellStyle name="Notiz 4 2 5" xfId="633"/>
    <cellStyle name="Notiz 4 3" xfId="634"/>
    <cellStyle name="Notiz 4 3 2" xfId="635"/>
    <cellStyle name="Notiz 4 3 3" xfId="636"/>
    <cellStyle name="Notiz 4 3 4" xfId="637"/>
    <cellStyle name="Notiz 4 4" xfId="638"/>
    <cellStyle name="Notiz 4 5" xfId="639"/>
    <cellStyle name="Notiz 4 6" xfId="640"/>
    <cellStyle name="Notiz 5" xfId="641"/>
    <cellStyle name="Notiz 5 2" xfId="642"/>
    <cellStyle name="Notiz 5 2 2" xfId="643"/>
    <cellStyle name="Notiz 5 2 2 2" xfId="644"/>
    <cellStyle name="Notiz 5 2 2 3" xfId="645"/>
    <cellStyle name="Notiz 5 2 2 4" xfId="646"/>
    <cellStyle name="Notiz 5 2 3" xfId="647"/>
    <cellStyle name="Notiz 5 2 4" xfId="648"/>
    <cellStyle name="Notiz 5 2 5" xfId="649"/>
    <cellStyle name="Notiz 5 3" xfId="650"/>
    <cellStyle name="Notiz 5 3 2" xfId="651"/>
    <cellStyle name="Notiz 5 3 3" xfId="652"/>
    <cellStyle name="Notiz 5 3 4" xfId="653"/>
    <cellStyle name="Notiz 5 4" xfId="654"/>
    <cellStyle name="Notiz 5 5" xfId="655"/>
    <cellStyle name="Notiz 5 6" xfId="656"/>
    <cellStyle name="Notiz 6" xfId="657"/>
    <cellStyle name="Notiz 6 2" xfId="658"/>
    <cellStyle name="Notiz 6 2 2" xfId="659"/>
    <cellStyle name="Notiz 6 2 3" xfId="660"/>
    <cellStyle name="Notiz 6 2 4" xfId="661"/>
    <cellStyle name="Notiz 6 3" xfId="662"/>
    <cellStyle name="Notiz 6 4" xfId="663"/>
    <cellStyle name="Notiz 6 5" xfId="664"/>
    <cellStyle name="Notiz 7" xfId="665"/>
    <cellStyle name="Notiz 7 2" xfId="666"/>
    <cellStyle name="Notiz 7 3" xfId="667"/>
    <cellStyle name="Notiz 7 4" xfId="668"/>
    <cellStyle name="Notiz 8" xfId="669"/>
    <cellStyle name="Notiz 9" xfId="670"/>
    <cellStyle name="Output 2" xfId="671"/>
    <cellStyle name="Prozent" xfId="672" builtinId="5"/>
    <cellStyle name="Prozent 10" xfId="673"/>
    <cellStyle name="Prozent 10 2" xfId="674"/>
    <cellStyle name="Prozent 10 3" xfId="675"/>
    <cellStyle name="Prozent 10 3 2" xfId="676"/>
    <cellStyle name="Prozent 10 4" xfId="677"/>
    <cellStyle name="Prozent 11" xfId="678"/>
    <cellStyle name="Prozent 12" xfId="679"/>
    <cellStyle name="Prozent 13" xfId="680"/>
    <cellStyle name="Prozent 2" xfId="681"/>
    <cellStyle name="Prozent 3" xfId="682"/>
    <cellStyle name="Prozent 3 2" xfId="683"/>
    <cellStyle name="Prozent 3 2 2" xfId="684"/>
    <cellStyle name="Prozent 3 2 2 2" xfId="685"/>
    <cellStyle name="Prozent 3 2 2 2 2" xfId="686"/>
    <cellStyle name="Prozent 3 2 2 2 2 2" xfId="687"/>
    <cellStyle name="Prozent 3 2 2 2 2 3" xfId="688"/>
    <cellStyle name="Prozent 3 2 2 2 2 4" xfId="689"/>
    <cellStyle name="Prozent 3 2 2 2 3" xfId="690"/>
    <cellStyle name="Prozent 3 2 2 2 4" xfId="691"/>
    <cellStyle name="Prozent 3 2 2 2 5" xfId="692"/>
    <cellStyle name="Prozent 3 2 2 3" xfId="693"/>
    <cellStyle name="Prozent 3 2 2 3 2" xfId="694"/>
    <cellStyle name="Prozent 3 2 2 3 3" xfId="695"/>
    <cellStyle name="Prozent 3 2 2 3 4" xfId="696"/>
    <cellStyle name="Prozent 3 2 2 4" xfId="697"/>
    <cellStyle name="Prozent 3 2 2 5" xfId="698"/>
    <cellStyle name="Prozent 3 2 2 6" xfId="699"/>
    <cellStyle name="Prozent 3 2 3" xfId="700"/>
    <cellStyle name="Prozent 3 2 3 2" xfId="701"/>
    <cellStyle name="Prozent 3 2 3 2 2" xfId="702"/>
    <cellStyle name="Prozent 3 2 3 2 3" xfId="703"/>
    <cellStyle name="Prozent 3 2 3 2 4" xfId="704"/>
    <cellStyle name="Prozent 3 2 3 3" xfId="705"/>
    <cellStyle name="Prozent 3 2 3 4" xfId="706"/>
    <cellStyle name="Prozent 3 2 3 5" xfId="707"/>
    <cellStyle name="Prozent 3 2 4" xfId="708"/>
    <cellStyle name="Prozent 3 2 4 2" xfId="709"/>
    <cellStyle name="Prozent 3 2 4 3" xfId="710"/>
    <cellStyle name="Prozent 3 2 4 4" xfId="711"/>
    <cellStyle name="Prozent 3 2 4 5" xfId="712"/>
    <cellStyle name="Prozent 3 2 5" xfId="713"/>
    <cellStyle name="Prozent 3 3" xfId="714"/>
    <cellStyle name="Prozent 3 3 2" xfId="715"/>
    <cellStyle name="Prozent 3 3 2 2" xfId="716"/>
    <cellStyle name="Prozent 3 3 2 2 2" xfId="717"/>
    <cellStyle name="Prozent 3 3 2 2 3" xfId="718"/>
    <cellStyle name="Prozent 3 3 2 2 4" xfId="719"/>
    <cellStyle name="Prozent 3 3 2 3" xfId="720"/>
    <cellStyle name="Prozent 3 3 2 4" xfId="721"/>
    <cellStyle name="Prozent 3 3 2 5" xfId="722"/>
    <cellStyle name="Prozent 3 3 3" xfId="723"/>
    <cellStyle name="Prozent 3 3 3 2" xfId="724"/>
    <cellStyle name="Prozent 3 3 3 3" xfId="725"/>
    <cellStyle name="Prozent 3 3 3 4" xfId="726"/>
    <cellStyle name="Prozent 3 3 4" xfId="727"/>
    <cellStyle name="Prozent 3 3 5" xfId="728"/>
    <cellStyle name="Prozent 3 3 6" xfId="729"/>
    <cellStyle name="Prozent 3 4" xfId="730"/>
    <cellStyle name="Prozent 3 4 2" xfId="731"/>
    <cellStyle name="Prozent 3 4 2 2" xfId="732"/>
    <cellStyle name="Prozent 3 4 2 3" xfId="733"/>
    <cellStyle name="Prozent 3 4 2 4" xfId="734"/>
    <cellStyle name="Prozent 3 4 3" xfId="735"/>
    <cellStyle name="Prozent 3 4 4" xfId="736"/>
    <cellStyle name="Prozent 3 4 5" xfId="737"/>
    <cellStyle name="Prozent 3 5" xfId="738"/>
    <cellStyle name="Prozent 3 5 2" xfId="739"/>
    <cellStyle name="Prozent 3 5 3" xfId="740"/>
    <cellStyle name="Prozent 3 5 4" xfId="741"/>
    <cellStyle name="Prozent 3 6" xfId="742"/>
    <cellStyle name="Prozent 3 7" xfId="743"/>
    <cellStyle name="Prozent 3 8" xfId="744"/>
    <cellStyle name="Prozent 4" xfId="745"/>
    <cellStyle name="Prozent 4 2" xfId="746"/>
    <cellStyle name="Prozent 4 2 2" xfId="747"/>
    <cellStyle name="Prozent 4 2 2 2" xfId="748"/>
    <cellStyle name="Prozent 4 2 2 2 2" xfId="749"/>
    <cellStyle name="Prozent 4 2 2 2 2 2" xfId="750"/>
    <cellStyle name="Prozent 4 2 2 2 2 3" xfId="751"/>
    <cellStyle name="Prozent 4 2 2 2 2 4" xfId="752"/>
    <cellStyle name="Prozent 4 2 2 2 3" xfId="753"/>
    <cellStyle name="Prozent 4 2 2 2 4" xfId="754"/>
    <cellStyle name="Prozent 4 2 2 2 5" xfId="755"/>
    <cellStyle name="Prozent 4 2 2 3" xfId="756"/>
    <cellStyle name="Prozent 4 2 2 3 2" xfId="757"/>
    <cellStyle name="Prozent 4 2 2 3 3" xfId="758"/>
    <cellStyle name="Prozent 4 2 2 3 4" xfId="759"/>
    <cellStyle name="Prozent 4 2 2 4" xfId="760"/>
    <cellStyle name="Prozent 4 2 2 5" xfId="761"/>
    <cellStyle name="Prozent 4 2 2 6" xfId="762"/>
    <cellStyle name="Prozent 4 2 3" xfId="763"/>
    <cellStyle name="Prozent 4 2 3 2" xfId="764"/>
    <cellStyle name="Prozent 4 2 3 2 2" xfId="765"/>
    <cellStyle name="Prozent 4 2 3 2 3" xfId="766"/>
    <cellStyle name="Prozent 4 2 3 2 4" xfId="767"/>
    <cellStyle name="Prozent 4 2 3 3" xfId="768"/>
    <cellStyle name="Prozent 4 2 3 4" xfId="769"/>
    <cellStyle name="Prozent 4 2 3 5" xfId="770"/>
    <cellStyle name="Prozent 4 2 4" xfId="771"/>
    <cellStyle name="Prozent 4 2 4 2" xfId="772"/>
    <cellStyle name="Prozent 4 2 4 3" xfId="773"/>
    <cellStyle name="Prozent 4 2 4 4" xfId="774"/>
    <cellStyle name="Prozent 4 2 5" xfId="775"/>
    <cellStyle name="Prozent 4 2 6" xfId="776"/>
    <cellStyle name="Prozent 4 2 7" xfId="777"/>
    <cellStyle name="Prozent 4 3" xfId="778"/>
    <cellStyle name="Prozent 4 3 2" xfId="779"/>
    <cellStyle name="Prozent 4 3 2 2" xfId="780"/>
    <cellStyle name="Prozent 4 3 2 2 2" xfId="781"/>
    <cellStyle name="Prozent 4 3 2 2 3" xfId="782"/>
    <cellStyle name="Prozent 4 3 2 2 4" xfId="783"/>
    <cellStyle name="Prozent 4 3 2 3" xfId="784"/>
    <cellStyle name="Prozent 4 3 2 4" xfId="785"/>
    <cellStyle name="Prozent 4 3 2 5" xfId="786"/>
    <cellStyle name="Prozent 4 3 3" xfId="787"/>
    <cellStyle name="Prozent 4 3 3 2" xfId="788"/>
    <cellStyle name="Prozent 4 3 3 2 2" xfId="789"/>
    <cellStyle name="Prozent 4 3 3 2 3" xfId="790"/>
    <cellStyle name="Prozent 4 3 3 2 4" xfId="791"/>
    <cellStyle name="Prozent 4 3 3 3" xfId="792"/>
    <cellStyle name="Prozent 4 3 3 4" xfId="793"/>
    <cellStyle name="Prozent 4 3 3 5" xfId="794"/>
    <cellStyle name="Prozent 4 3 4" xfId="795"/>
    <cellStyle name="Prozent 4 3 4 2" xfId="796"/>
    <cellStyle name="Prozent 4 3 4 3" xfId="797"/>
    <cellStyle name="Prozent 4 3 4 4" xfId="798"/>
    <cellStyle name="Prozent 4 3 5" xfId="799"/>
    <cellStyle name="Prozent 4 4" xfId="800"/>
    <cellStyle name="Prozent 4 4 2" xfId="801"/>
    <cellStyle name="Prozent 4 4 2 2" xfId="802"/>
    <cellStyle name="Prozent 4 4 2 3" xfId="803"/>
    <cellStyle name="Prozent 4 4 2 4" xfId="804"/>
    <cellStyle name="Prozent 4 4 3" xfId="805"/>
    <cellStyle name="Prozent 4 4 4" xfId="806"/>
    <cellStyle name="Prozent 4 4 5" xfId="807"/>
    <cellStyle name="Prozent 4 5" xfId="808"/>
    <cellStyle name="Prozent 4 5 2" xfId="809"/>
    <cellStyle name="Prozent 4 5 3" xfId="810"/>
    <cellStyle name="Prozent 4 5 4" xfId="811"/>
    <cellStyle name="Prozent 4 6" xfId="812"/>
    <cellStyle name="Prozent 4 7" xfId="813"/>
    <cellStyle name="Prozent 4 8" xfId="814"/>
    <cellStyle name="Prozent 5" xfId="815"/>
    <cellStyle name="Prozent 5 2" xfId="816"/>
    <cellStyle name="Prozent 5 2 2" xfId="817"/>
    <cellStyle name="Prozent 5 2 2 2" xfId="818"/>
    <cellStyle name="Prozent 5 2 2 2 2" xfId="819"/>
    <cellStyle name="Prozent 5 2 2 2 3" xfId="820"/>
    <cellStyle name="Prozent 5 2 2 2 4" xfId="821"/>
    <cellStyle name="Prozent 5 2 2 3" xfId="822"/>
    <cellStyle name="Prozent 5 2 2 4" xfId="823"/>
    <cellStyle name="Prozent 5 2 2 5" xfId="824"/>
    <cellStyle name="Prozent 5 2 3" xfId="825"/>
    <cellStyle name="Prozent 5 2 3 2" xfId="826"/>
    <cellStyle name="Prozent 5 2 3 3" xfId="827"/>
    <cellStyle name="Prozent 5 2 3 4" xfId="828"/>
    <cellStyle name="Prozent 5 2 4" xfId="829"/>
    <cellStyle name="Prozent 5 2 5" xfId="830"/>
    <cellStyle name="Prozent 5 2 6" xfId="831"/>
    <cellStyle name="Prozent 5 3" xfId="832"/>
    <cellStyle name="Prozent 5 3 2" xfId="833"/>
    <cellStyle name="Prozent 5 3 2 2" xfId="834"/>
    <cellStyle name="Prozent 5 3 2 3" xfId="835"/>
    <cellStyle name="Prozent 5 3 2 4" xfId="836"/>
    <cellStyle name="Prozent 5 3 3" xfId="837"/>
    <cellStyle name="Prozent 5 3 4" xfId="838"/>
    <cellStyle name="Prozent 5 3 5" xfId="839"/>
    <cellStyle name="Prozent 5 4" xfId="840"/>
    <cellStyle name="Prozent 5 4 2" xfId="841"/>
    <cellStyle name="Prozent 5 4 3" xfId="842"/>
    <cellStyle name="Prozent 5 4 3 2" xfId="843"/>
    <cellStyle name="Prozent 5 4 3 3" xfId="844"/>
    <cellStyle name="Prozent 5 4 4" xfId="845"/>
    <cellStyle name="Prozent 5 4 4 2" xfId="846"/>
    <cellStyle name="Prozent 5 4 5" xfId="847"/>
    <cellStyle name="Prozent 5 5" xfId="848"/>
    <cellStyle name="Prozent 5 5 2" xfId="849"/>
    <cellStyle name="Prozent 5 5 3" xfId="850"/>
    <cellStyle name="Prozent 5 5 4" xfId="851"/>
    <cellStyle name="Prozent 5 6" xfId="852"/>
    <cellStyle name="Prozent 6" xfId="853"/>
    <cellStyle name="Prozent 6 2" xfId="854"/>
    <cellStyle name="Prozent 6 2 2" xfId="855"/>
    <cellStyle name="Prozent 6 2 2 2" xfId="856"/>
    <cellStyle name="Prozent 6 2 2 3" xfId="857"/>
    <cellStyle name="Prozent 6 2 2 4" xfId="858"/>
    <cellStyle name="Prozent 6 2 3" xfId="859"/>
    <cellStyle name="Prozent 6 2 4" xfId="860"/>
    <cellStyle name="Prozent 6 2 5" xfId="861"/>
    <cellStyle name="Prozent 6 3" xfId="862"/>
    <cellStyle name="Prozent 6 3 2" xfId="863"/>
    <cellStyle name="Prozent 6 3 3" xfId="864"/>
    <cellStyle name="Prozent 6 3 4" xfId="865"/>
    <cellStyle name="Prozent 6 4" xfId="866"/>
    <cellStyle name="Prozent 6 5" xfId="867"/>
    <cellStyle name="Prozent 6 6" xfId="868"/>
    <cellStyle name="Prozent 7" xfId="869"/>
    <cellStyle name="Prozent 7 2" xfId="870"/>
    <cellStyle name="Prozent 7 2 2" xfId="871"/>
    <cellStyle name="Prozent 7 2 2 2" xfId="872"/>
    <cellStyle name="Prozent 7 2 2 3" xfId="873"/>
    <cellStyle name="Prozent 7 2 2 4" xfId="874"/>
    <cellStyle name="Prozent 7 2 3" xfId="875"/>
    <cellStyle name="Prozent 7 2 4" xfId="876"/>
    <cellStyle name="Prozent 7 2 5" xfId="877"/>
    <cellStyle name="Prozent 7 3" xfId="878"/>
    <cellStyle name="Prozent 7 3 2" xfId="879"/>
    <cellStyle name="Prozent 7 3 3" xfId="880"/>
    <cellStyle name="Prozent 7 3 4" xfId="881"/>
    <cellStyle name="Prozent 7 4" xfId="882"/>
    <cellStyle name="Prozent 7 5" xfId="883"/>
    <cellStyle name="Prozent 7 6" xfId="884"/>
    <cellStyle name="Prozent 8" xfId="885"/>
    <cellStyle name="Prozent 8 2" xfId="886"/>
    <cellStyle name="Prozent 8 2 2" xfId="887"/>
    <cellStyle name="Prozent 8 2 3" xfId="888"/>
    <cellStyle name="Prozent 8 2 4" xfId="889"/>
    <cellStyle name="Prozent 8 3" xfId="890"/>
    <cellStyle name="Prozent 8 3 2" xfId="891"/>
    <cellStyle name="Prozent 8 3 2 2" xfId="892"/>
    <cellStyle name="Prozent 8 3 2 2 2" xfId="893"/>
    <cellStyle name="Prozent 8 3 2 3" xfId="894"/>
    <cellStyle name="Prozent 8 3 2 4" xfId="895"/>
    <cellStyle name="Prozent 8 3 2 5" xfId="896"/>
    <cellStyle name="Prozent 8 3 3" xfId="897"/>
    <cellStyle name="Prozent 8 3 3 2" xfId="898"/>
    <cellStyle name="Prozent 8 3 3 3" xfId="899"/>
    <cellStyle name="Prozent 8 3 4" xfId="900"/>
    <cellStyle name="Prozent 8 3 5" xfId="901"/>
    <cellStyle name="Prozent 8 3 6" xfId="902"/>
    <cellStyle name="Prozent 9" xfId="903"/>
    <cellStyle name="Prozent 9 2" xfId="904"/>
    <cellStyle name="Prozent 9 3" xfId="905"/>
    <cellStyle name="Prozent 9 4" xfId="906"/>
    <cellStyle name="Schlecht 2" xfId="908"/>
    <cellStyle name="Schlecht 3" xfId="909"/>
    <cellStyle name="Standard" xfId="0" builtinId="0"/>
    <cellStyle name="Standard 2" xfId="910"/>
    <cellStyle name="Standard 2 2" xfId="911"/>
    <cellStyle name="Standard 2 2 2" xfId="912"/>
    <cellStyle name="Standard 2 2 3" xfId="913"/>
    <cellStyle name="Standard 2 3" xfId="914"/>
    <cellStyle name="Standard 2 4" xfId="915"/>
    <cellStyle name="Standard 2 5" xfId="916"/>
    <cellStyle name="Standard 2 6" xfId="917"/>
    <cellStyle name="Standard 3" xfId="918"/>
    <cellStyle name="Standard 3 2" xfId="919"/>
    <cellStyle name="Standard 3 2 2" xfId="920"/>
    <cellStyle name="Standard 3 2 2 2" xfId="921"/>
    <cellStyle name="Standard 3 2 2 2 2" xfId="922"/>
    <cellStyle name="Standard 3 2 2 2 2 2" xfId="923"/>
    <cellStyle name="Standard 3 2 2 2 2 3" xfId="924"/>
    <cellStyle name="Standard 3 2 2 2 2 4" xfId="925"/>
    <cellStyle name="Standard 3 2 2 2 3" xfId="926"/>
    <cellStyle name="Standard 3 2 2 2 4" xfId="927"/>
    <cellStyle name="Standard 3 2 2 2 5" xfId="928"/>
    <cellStyle name="Standard 3 2 2 3" xfId="929"/>
    <cellStyle name="Standard 3 2 2 3 2" xfId="930"/>
    <cellStyle name="Standard 3 2 2 3 3" xfId="931"/>
    <cellStyle name="Standard 3 2 2 3 4" xfId="932"/>
    <cellStyle name="Standard 3 2 2 4" xfId="933"/>
    <cellStyle name="Standard 3 2 2 5" xfId="934"/>
    <cellStyle name="Standard 3 2 2 6" xfId="935"/>
    <cellStyle name="Standard 3 2 3" xfId="936"/>
    <cellStyle name="Standard 3 2 3 2" xfId="937"/>
    <cellStyle name="Standard 3 2 3 2 2" xfId="938"/>
    <cellStyle name="Standard 3 2 3 2 3" xfId="939"/>
    <cellStyle name="Standard 3 2 3 2 4" xfId="940"/>
    <cellStyle name="Standard 3 2 3 3" xfId="941"/>
    <cellStyle name="Standard 3 2 3 4" xfId="942"/>
    <cellStyle name="Standard 3 2 3 5" xfId="943"/>
    <cellStyle name="Standard 3 2 4" xfId="944"/>
    <cellStyle name="Standard 3 2 4 2" xfId="945"/>
    <cellStyle name="Standard 3 2 4 3" xfId="946"/>
    <cellStyle name="Standard 3 2 4 4" xfId="947"/>
    <cellStyle name="Standard 3 2 4 5" xfId="948"/>
    <cellStyle name="Standard 3 2 5" xfId="949"/>
    <cellStyle name="Standard 3 2 6" xfId="950"/>
    <cellStyle name="Standard 3 3" xfId="951"/>
    <cellStyle name="Standard 3 3 2" xfId="952"/>
    <cellStyle name="Standard 3 3 2 2" xfId="953"/>
    <cellStyle name="Standard 3 3 2 2 2" xfId="954"/>
    <cellStyle name="Standard 3 3 2 2 3" xfId="955"/>
    <cellStyle name="Standard 3 3 2 2 4" xfId="956"/>
    <cellStyle name="Standard 3 3 2 3" xfId="957"/>
    <cellStyle name="Standard 3 3 2 4" xfId="958"/>
    <cellStyle name="Standard 3 3 2 5" xfId="959"/>
    <cellStyle name="Standard 3 3 3" xfId="960"/>
    <cellStyle name="Standard 3 3 3 2" xfId="961"/>
    <cellStyle name="Standard 3 3 3 3" xfId="962"/>
    <cellStyle name="Standard 3 3 3 4" xfId="963"/>
    <cellStyle name="Standard 3 3 4" xfId="964"/>
    <cellStyle name="Standard 3 3 5" xfId="965"/>
    <cellStyle name="Standard 3 3 6" xfId="966"/>
    <cellStyle name="Standard 3 4" xfId="967"/>
    <cellStyle name="Standard 3 4 2" xfId="968"/>
    <cellStyle name="Standard 3 4 2 2" xfId="969"/>
    <cellStyle name="Standard 3 4 2 3" xfId="970"/>
    <cellStyle name="Standard 3 4 2 4" xfId="971"/>
    <cellStyle name="Standard 3 4 3" xfId="972"/>
    <cellStyle name="Standard 3 4 4" xfId="973"/>
    <cellStyle name="Standard 3 4 5" xfId="974"/>
    <cellStyle name="Standard 3 5" xfId="975"/>
    <cellStyle name="Standard 3 5 2" xfId="976"/>
    <cellStyle name="Standard 3 5 3" xfId="977"/>
    <cellStyle name="Standard 3 5 4" xfId="978"/>
    <cellStyle name="Standard 3 6" xfId="979"/>
    <cellStyle name="Standard 3 6 2" xfId="980"/>
    <cellStyle name="Standard 3 7" xfId="981"/>
    <cellStyle name="Standard 3 8" xfId="982"/>
    <cellStyle name="Standard 4" xfId="983"/>
    <cellStyle name="Standard 5" xfId="984"/>
    <cellStyle name="Standard 5 2" xfId="985"/>
    <cellStyle name="Standard_Werte" xfId="986"/>
    <cellStyle name="Title" xfId="993"/>
    <cellStyle name="Title 2" xfId="987"/>
    <cellStyle name="Title 2 2" xfId="988"/>
    <cellStyle name="Title 2 3" xfId="989"/>
    <cellStyle name="Title 3" xfId="990"/>
    <cellStyle name="Title 4" xfId="991"/>
    <cellStyle name="Total 2" xfId="992"/>
    <cellStyle name="Überschrift 1 2" xfId="995"/>
    <cellStyle name="Überschrift 1 3" xfId="996"/>
    <cellStyle name="Überschrift 1 4" xfId="997"/>
    <cellStyle name="Überschrift 2 2" xfId="999"/>
    <cellStyle name="Überschrift 2 3" xfId="1000"/>
    <cellStyle name="Überschrift 2 4" xfId="1001"/>
    <cellStyle name="Überschrift 3 2" xfId="1003"/>
    <cellStyle name="Überschrift 3 3" xfId="1004"/>
    <cellStyle name="Überschrift 3 4" xfId="1005"/>
    <cellStyle name="Überschrift 4 2" xfId="1007"/>
    <cellStyle name="Überschrift 4 3" xfId="1008"/>
    <cellStyle name="Überschrift 4 4" xfId="1009"/>
    <cellStyle name="Überschrift 5" xfId="1010"/>
    <cellStyle name="Überschrift 6" xfId="1011"/>
    <cellStyle name="Überschrift 7" xfId="1012"/>
    <cellStyle name="Verknüpfte Zelle 2" xfId="1014"/>
    <cellStyle name="Verknüpfte Zelle 3" xfId="1015"/>
    <cellStyle name="Warnender Text 2" xfId="1016"/>
    <cellStyle name="Warnender Text 2 2" xfId="1017"/>
    <cellStyle name="Warnender Text 2 3" xfId="1018"/>
    <cellStyle name="Warnender Text 2 3 2" xfId="1019"/>
    <cellStyle name="Warnender Text 3" xfId="1020"/>
    <cellStyle name="Warnender Text 4" xfId="1021"/>
    <cellStyle name="Warnender Text 5" xfId="1022"/>
    <cellStyle name="Warnender Text 6" xfId="1023"/>
    <cellStyle name="Zelle überprüfen 2" xfId="1025"/>
    <cellStyle name="Zelle überprüfen 2 2" xfId="1026"/>
    <cellStyle name="Zelle überprüfen 2 3" xfId="1027"/>
    <cellStyle name="Zelle überprüfen 3" xfId="1028"/>
    <cellStyle name="Zelle überprüfen 3 2" xfId="1029"/>
  </cellStyles>
  <dxfs count="180">
    <dxf>
      <fill>
        <patternFill>
          <bgColor rgb="FFFF7C80"/>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BFBFBF"/>
        </patternFill>
      </fill>
    </dxf>
    <dxf>
      <fill>
        <patternFill>
          <bgColor theme="4" tint="0.79998168889431442"/>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CCFFCC"/>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0C0C0"/>
        </patternFill>
      </fill>
    </dxf>
    <dxf>
      <fill>
        <patternFill>
          <bgColor rgb="FFDCE6F1"/>
        </patternFill>
      </fill>
    </dxf>
    <dxf>
      <fill>
        <patternFill>
          <bgColor rgb="FFCC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CCFFCC"/>
      <color rgb="FFBFBFBF"/>
      <color rgb="FFDCE6F1"/>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361950</xdr:colOff>
      <xdr:row>0</xdr:row>
      <xdr:rowOff>76200</xdr:rowOff>
    </xdr:from>
    <xdr:to>
      <xdr:col>12</xdr:col>
      <xdr:colOff>38100</xdr:colOff>
      <xdr:row>3</xdr:row>
      <xdr:rowOff>123825</xdr:rowOff>
    </xdr:to>
    <xdr:pic>
      <xdr:nvPicPr>
        <xdr:cNvPr id="119563" name="Grafik 1">
          <a:extLst>
            <a:ext uri="{FF2B5EF4-FFF2-40B4-BE49-F238E27FC236}">
              <a16:creationId xmlns:a16="http://schemas.microsoft.com/office/drawing/2014/main" xmlns="" id="{00000000-0008-0000-0000-00000BD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0" y="76200"/>
          <a:ext cx="12858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5</xdr:row>
      <xdr:rowOff>9525</xdr:rowOff>
    </xdr:from>
    <xdr:to>
      <xdr:col>12</xdr:col>
      <xdr:colOff>0</xdr:colOff>
      <xdr:row>5</xdr:row>
      <xdr:rowOff>114300</xdr:rowOff>
    </xdr:to>
    <xdr:pic>
      <xdr:nvPicPr>
        <xdr:cNvPr id="119564" name="Grafik 15">
          <a:extLst>
            <a:ext uri="{FF2B5EF4-FFF2-40B4-BE49-F238E27FC236}">
              <a16:creationId xmlns:a16="http://schemas.microsoft.com/office/drawing/2014/main" xmlns="" id="{00000000-0008-0000-0000-00000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13</xdr:row>
      <xdr:rowOff>9525</xdr:rowOff>
    </xdr:from>
    <xdr:to>
      <xdr:col>12</xdr:col>
      <xdr:colOff>0</xdr:colOff>
      <xdr:row>13</xdr:row>
      <xdr:rowOff>114300</xdr:rowOff>
    </xdr:to>
    <xdr:pic>
      <xdr:nvPicPr>
        <xdr:cNvPr id="119565" name="Grafik 15">
          <a:extLst>
            <a:ext uri="{FF2B5EF4-FFF2-40B4-BE49-F238E27FC236}">
              <a16:creationId xmlns:a16="http://schemas.microsoft.com/office/drawing/2014/main" xmlns="" id="{00000000-0008-0000-0000-00000D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229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5</xdr:row>
      <xdr:rowOff>9525</xdr:rowOff>
    </xdr:from>
    <xdr:to>
      <xdr:col>5</xdr:col>
      <xdr:colOff>0</xdr:colOff>
      <xdr:row>5</xdr:row>
      <xdr:rowOff>114300</xdr:rowOff>
    </xdr:to>
    <xdr:pic>
      <xdr:nvPicPr>
        <xdr:cNvPr id="119566" name="Grafik 15">
          <a:extLst>
            <a:ext uri="{FF2B5EF4-FFF2-40B4-BE49-F238E27FC236}">
              <a16:creationId xmlns:a16="http://schemas.microsoft.com/office/drawing/2014/main" xmlns="" id="{00000000-0008-0000-0000-00000E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81325"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11</xdr:row>
      <xdr:rowOff>9525</xdr:rowOff>
    </xdr:from>
    <xdr:to>
      <xdr:col>12</xdr:col>
      <xdr:colOff>0</xdr:colOff>
      <xdr:row>11</xdr:row>
      <xdr:rowOff>114300</xdr:rowOff>
    </xdr:to>
    <xdr:pic>
      <xdr:nvPicPr>
        <xdr:cNvPr id="119568" name="Grafik 15">
          <a:extLst>
            <a:ext uri="{FF2B5EF4-FFF2-40B4-BE49-F238E27FC236}">
              <a16:creationId xmlns:a16="http://schemas.microsoft.com/office/drawing/2014/main" xmlns="" id="{00000000-0008-0000-0000-000010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20</xdr:row>
      <xdr:rowOff>9525</xdr:rowOff>
    </xdr:from>
    <xdr:to>
      <xdr:col>12</xdr:col>
      <xdr:colOff>0</xdr:colOff>
      <xdr:row>20</xdr:row>
      <xdr:rowOff>114300</xdr:rowOff>
    </xdr:to>
    <xdr:pic>
      <xdr:nvPicPr>
        <xdr:cNvPr id="119569" name="Grafik 15">
          <a:extLst>
            <a:ext uri="{FF2B5EF4-FFF2-40B4-BE49-F238E27FC236}">
              <a16:creationId xmlns:a16="http://schemas.microsoft.com/office/drawing/2014/main" xmlns="" id="{00000000-0008-0000-0000-000011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3733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23</xdr:row>
      <xdr:rowOff>9525</xdr:rowOff>
    </xdr:from>
    <xdr:to>
      <xdr:col>12</xdr:col>
      <xdr:colOff>0</xdr:colOff>
      <xdr:row>23</xdr:row>
      <xdr:rowOff>114300</xdr:rowOff>
    </xdr:to>
    <xdr:pic>
      <xdr:nvPicPr>
        <xdr:cNvPr id="119570" name="Grafik 15">
          <a:extLst>
            <a:ext uri="{FF2B5EF4-FFF2-40B4-BE49-F238E27FC236}">
              <a16:creationId xmlns:a16="http://schemas.microsoft.com/office/drawing/2014/main" xmlns="" id="{00000000-0008-0000-0000-000012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800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27</xdr:row>
      <xdr:rowOff>9525</xdr:rowOff>
    </xdr:from>
    <xdr:to>
      <xdr:col>4</xdr:col>
      <xdr:colOff>0</xdr:colOff>
      <xdr:row>27</xdr:row>
      <xdr:rowOff>114300</xdr:rowOff>
    </xdr:to>
    <xdr:pic>
      <xdr:nvPicPr>
        <xdr:cNvPr id="119571" name="Grafik 15">
          <a:extLst>
            <a:ext uri="{FF2B5EF4-FFF2-40B4-BE49-F238E27FC236}">
              <a16:creationId xmlns:a16="http://schemas.microsoft.com/office/drawing/2014/main" xmlns="" id="{00000000-0008-0000-0000-000013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86025" y="5114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39</xdr:row>
      <xdr:rowOff>9525</xdr:rowOff>
    </xdr:from>
    <xdr:to>
      <xdr:col>11</xdr:col>
      <xdr:colOff>571500</xdr:colOff>
      <xdr:row>39</xdr:row>
      <xdr:rowOff>114300</xdr:rowOff>
    </xdr:to>
    <xdr:pic>
      <xdr:nvPicPr>
        <xdr:cNvPr id="119572" name="Grafik 15">
          <a:extLst>
            <a:ext uri="{FF2B5EF4-FFF2-40B4-BE49-F238E27FC236}">
              <a16:creationId xmlns:a16="http://schemas.microsoft.com/office/drawing/2014/main" xmlns="" id="{00000000-0008-0000-0000-000014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771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29</xdr:row>
      <xdr:rowOff>9525</xdr:rowOff>
    </xdr:from>
    <xdr:to>
      <xdr:col>11</xdr:col>
      <xdr:colOff>571500</xdr:colOff>
      <xdr:row>29</xdr:row>
      <xdr:rowOff>114300</xdr:rowOff>
    </xdr:to>
    <xdr:pic>
      <xdr:nvPicPr>
        <xdr:cNvPr id="119573" name="Grafik 15">
          <a:extLst>
            <a:ext uri="{FF2B5EF4-FFF2-40B4-BE49-F238E27FC236}">
              <a16:creationId xmlns:a16="http://schemas.microsoft.com/office/drawing/2014/main" xmlns="" id="{00000000-0008-0000-0000-000015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6296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33</xdr:row>
      <xdr:rowOff>9525</xdr:rowOff>
    </xdr:from>
    <xdr:to>
      <xdr:col>11</xdr:col>
      <xdr:colOff>571500</xdr:colOff>
      <xdr:row>33</xdr:row>
      <xdr:rowOff>114300</xdr:rowOff>
    </xdr:to>
    <xdr:pic>
      <xdr:nvPicPr>
        <xdr:cNvPr id="119574" name="Grafik 15">
          <a:extLst>
            <a:ext uri="{FF2B5EF4-FFF2-40B4-BE49-F238E27FC236}">
              <a16:creationId xmlns:a16="http://schemas.microsoft.com/office/drawing/2014/main" xmlns="" id="{00000000-0008-0000-0000-000016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6991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30</xdr:row>
      <xdr:rowOff>9525</xdr:rowOff>
    </xdr:from>
    <xdr:to>
      <xdr:col>11</xdr:col>
      <xdr:colOff>571500</xdr:colOff>
      <xdr:row>30</xdr:row>
      <xdr:rowOff>114300</xdr:rowOff>
    </xdr:to>
    <xdr:pic>
      <xdr:nvPicPr>
        <xdr:cNvPr id="119579" name="Grafik 15">
          <a:extLst>
            <a:ext uri="{FF2B5EF4-FFF2-40B4-BE49-F238E27FC236}">
              <a16:creationId xmlns:a16="http://schemas.microsoft.com/office/drawing/2014/main" xmlns="" id="{00000000-0008-0000-0000-00001B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6619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11</xdr:row>
      <xdr:rowOff>9525</xdr:rowOff>
    </xdr:from>
    <xdr:to>
      <xdr:col>5</xdr:col>
      <xdr:colOff>0</xdr:colOff>
      <xdr:row>11</xdr:row>
      <xdr:rowOff>114300</xdr:rowOff>
    </xdr:to>
    <xdr:pic>
      <xdr:nvPicPr>
        <xdr:cNvPr id="119580" name="Grafik 15">
          <a:extLst>
            <a:ext uri="{FF2B5EF4-FFF2-40B4-BE49-F238E27FC236}">
              <a16:creationId xmlns:a16="http://schemas.microsoft.com/office/drawing/2014/main" xmlns="" id="{00000000-0008-0000-0000-00001CD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31</xdr:row>
      <xdr:rowOff>9525</xdr:rowOff>
    </xdr:from>
    <xdr:to>
      <xdr:col>11</xdr:col>
      <xdr:colOff>571500</xdr:colOff>
      <xdr:row>31</xdr:row>
      <xdr:rowOff>114300</xdr:rowOff>
    </xdr:to>
    <xdr:pic>
      <xdr:nvPicPr>
        <xdr:cNvPr id="23" name="Grafik 15">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48475" y="7134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9525</xdr:rowOff>
    </xdr:from>
    <xdr:to>
      <xdr:col>8</xdr:col>
      <xdr:colOff>0</xdr:colOff>
      <xdr:row>29</xdr:row>
      <xdr:rowOff>114300</xdr:rowOff>
    </xdr:to>
    <xdr:pic>
      <xdr:nvPicPr>
        <xdr:cNvPr id="24" name="Grafik 15">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9525</xdr:rowOff>
    </xdr:from>
    <xdr:to>
      <xdr:col>9</xdr:col>
      <xdr:colOff>0</xdr:colOff>
      <xdr:row>29</xdr:row>
      <xdr:rowOff>114300</xdr:rowOff>
    </xdr:to>
    <xdr:pic>
      <xdr:nvPicPr>
        <xdr:cNvPr id="25" name="Grafik 15">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29</xdr:row>
      <xdr:rowOff>9525</xdr:rowOff>
    </xdr:from>
    <xdr:to>
      <xdr:col>10</xdr:col>
      <xdr:colOff>0</xdr:colOff>
      <xdr:row>29</xdr:row>
      <xdr:rowOff>114300</xdr:rowOff>
    </xdr:to>
    <xdr:pic>
      <xdr:nvPicPr>
        <xdr:cNvPr id="26" name="Grafik 15">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29</xdr:row>
      <xdr:rowOff>9525</xdr:rowOff>
    </xdr:from>
    <xdr:to>
      <xdr:col>11</xdr:col>
      <xdr:colOff>0</xdr:colOff>
      <xdr:row>29</xdr:row>
      <xdr:rowOff>114300</xdr:rowOff>
    </xdr:to>
    <xdr:pic>
      <xdr:nvPicPr>
        <xdr:cNvPr id="27" name="Grafik 15">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0300" y="5743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9525</xdr:rowOff>
    </xdr:from>
    <xdr:to>
      <xdr:col>8</xdr:col>
      <xdr:colOff>0</xdr:colOff>
      <xdr:row>30</xdr:row>
      <xdr:rowOff>114300</xdr:rowOff>
    </xdr:to>
    <xdr:pic>
      <xdr:nvPicPr>
        <xdr:cNvPr id="28" name="Grafik 15">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9525</xdr:rowOff>
    </xdr:from>
    <xdr:to>
      <xdr:col>9</xdr:col>
      <xdr:colOff>0</xdr:colOff>
      <xdr:row>30</xdr:row>
      <xdr:rowOff>114300</xdr:rowOff>
    </xdr:to>
    <xdr:pic>
      <xdr:nvPicPr>
        <xdr:cNvPr id="29" name="Grafik 15">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30</xdr:row>
      <xdr:rowOff>9525</xdr:rowOff>
    </xdr:from>
    <xdr:to>
      <xdr:col>10</xdr:col>
      <xdr:colOff>0</xdr:colOff>
      <xdr:row>30</xdr:row>
      <xdr:rowOff>114300</xdr:rowOff>
    </xdr:to>
    <xdr:pic>
      <xdr:nvPicPr>
        <xdr:cNvPr id="30" name="Grafik 15">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30</xdr:row>
      <xdr:rowOff>9525</xdr:rowOff>
    </xdr:from>
    <xdr:to>
      <xdr:col>11</xdr:col>
      <xdr:colOff>0</xdr:colOff>
      <xdr:row>30</xdr:row>
      <xdr:rowOff>114300</xdr:rowOff>
    </xdr:to>
    <xdr:pic>
      <xdr:nvPicPr>
        <xdr:cNvPr id="31" name="Grafik 15">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10300" y="6067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9525</xdr:rowOff>
    </xdr:from>
    <xdr:to>
      <xdr:col>8</xdr:col>
      <xdr:colOff>0</xdr:colOff>
      <xdr:row>29</xdr:row>
      <xdr:rowOff>114300</xdr:rowOff>
    </xdr:to>
    <xdr:pic>
      <xdr:nvPicPr>
        <xdr:cNvPr id="32" name="Grafik 15">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9525</xdr:rowOff>
    </xdr:from>
    <xdr:to>
      <xdr:col>9</xdr:col>
      <xdr:colOff>0</xdr:colOff>
      <xdr:row>29</xdr:row>
      <xdr:rowOff>114300</xdr:rowOff>
    </xdr:to>
    <xdr:pic>
      <xdr:nvPicPr>
        <xdr:cNvPr id="33" name="Grafik 15">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29</xdr:row>
      <xdr:rowOff>9525</xdr:rowOff>
    </xdr:from>
    <xdr:to>
      <xdr:col>10</xdr:col>
      <xdr:colOff>0</xdr:colOff>
      <xdr:row>29</xdr:row>
      <xdr:rowOff>114300</xdr:rowOff>
    </xdr:to>
    <xdr:pic>
      <xdr:nvPicPr>
        <xdr:cNvPr id="34" name="Grafik 15">
          <a:extLst>
            <a:ext uri="{FF2B5EF4-FFF2-40B4-BE49-F238E27FC236}">
              <a16:creationId xmlns:a16="http://schemas.microsoft.com/office/drawing/2014/main" xmlns=""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400050</xdr:colOff>
      <xdr:row>29</xdr:row>
      <xdr:rowOff>9525</xdr:rowOff>
    </xdr:from>
    <xdr:to>
      <xdr:col>10</xdr:col>
      <xdr:colOff>504825</xdr:colOff>
      <xdr:row>29</xdr:row>
      <xdr:rowOff>114300</xdr:rowOff>
    </xdr:to>
    <xdr:pic>
      <xdr:nvPicPr>
        <xdr:cNvPr id="35" name="Grafik 15">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0"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9525</xdr:rowOff>
    </xdr:from>
    <xdr:to>
      <xdr:col>8</xdr:col>
      <xdr:colOff>0</xdr:colOff>
      <xdr:row>30</xdr:row>
      <xdr:rowOff>114300</xdr:rowOff>
    </xdr:to>
    <xdr:pic>
      <xdr:nvPicPr>
        <xdr:cNvPr id="36" name="Grafik 15">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3925"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9525</xdr:rowOff>
    </xdr:from>
    <xdr:to>
      <xdr:col>9</xdr:col>
      <xdr:colOff>0</xdr:colOff>
      <xdr:row>30</xdr:row>
      <xdr:rowOff>114300</xdr:rowOff>
    </xdr:to>
    <xdr:pic>
      <xdr:nvPicPr>
        <xdr:cNvPr id="37" name="Grafik 15">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8275"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30</xdr:row>
      <xdr:rowOff>9525</xdr:rowOff>
    </xdr:from>
    <xdr:to>
      <xdr:col>10</xdr:col>
      <xdr:colOff>0</xdr:colOff>
      <xdr:row>30</xdr:row>
      <xdr:rowOff>114300</xdr:rowOff>
    </xdr:to>
    <xdr:pic>
      <xdr:nvPicPr>
        <xdr:cNvPr id="38" name="Grafik 15">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2625"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400050</xdr:colOff>
      <xdr:row>30</xdr:row>
      <xdr:rowOff>9525</xdr:rowOff>
    </xdr:from>
    <xdr:to>
      <xdr:col>10</xdr:col>
      <xdr:colOff>504825</xdr:colOff>
      <xdr:row>30</xdr:row>
      <xdr:rowOff>114300</xdr:rowOff>
    </xdr:to>
    <xdr:pic>
      <xdr:nvPicPr>
        <xdr:cNvPr id="39" name="Grafik 15">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67450"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37</xdr:row>
      <xdr:rowOff>9525</xdr:rowOff>
    </xdr:from>
    <xdr:to>
      <xdr:col>11</xdr:col>
      <xdr:colOff>571500</xdr:colOff>
      <xdr:row>37</xdr:row>
      <xdr:rowOff>114300</xdr:rowOff>
    </xdr:to>
    <xdr:pic>
      <xdr:nvPicPr>
        <xdr:cNvPr id="41" name="Grafik 15">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7915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41</xdr:row>
      <xdr:rowOff>9525</xdr:rowOff>
    </xdr:from>
    <xdr:to>
      <xdr:col>11</xdr:col>
      <xdr:colOff>571500</xdr:colOff>
      <xdr:row>41</xdr:row>
      <xdr:rowOff>114300</xdr:rowOff>
    </xdr:to>
    <xdr:pic>
      <xdr:nvPicPr>
        <xdr:cNvPr id="40" name="Grafik 15">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9067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42</xdr:row>
      <xdr:rowOff>9525</xdr:rowOff>
    </xdr:from>
    <xdr:to>
      <xdr:col>11</xdr:col>
      <xdr:colOff>571500</xdr:colOff>
      <xdr:row>42</xdr:row>
      <xdr:rowOff>114300</xdr:rowOff>
    </xdr:to>
    <xdr:pic>
      <xdr:nvPicPr>
        <xdr:cNvPr id="42" name="Grafik 15">
          <a:extLst>
            <a:ext uri="{FF2B5EF4-FFF2-40B4-BE49-F238E27FC236}">
              <a16:creationId xmlns:a16="http://schemas.microsoft.com/office/drawing/2014/main" xmlns=""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9439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35</xdr:row>
      <xdr:rowOff>9525</xdr:rowOff>
    </xdr:from>
    <xdr:to>
      <xdr:col>11</xdr:col>
      <xdr:colOff>571500</xdr:colOff>
      <xdr:row>35</xdr:row>
      <xdr:rowOff>114300</xdr:rowOff>
    </xdr:to>
    <xdr:pic>
      <xdr:nvPicPr>
        <xdr:cNvPr id="43" name="Grafik 15">
          <a:extLst>
            <a:ext uri="{FF2B5EF4-FFF2-40B4-BE49-F238E27FC236}">
              <a16:creationId xmlns:a16="http://schemas.microsoft.com/office/drawing/2014/main" xmlns="" id="{FC47A602-A28C-4B03-83AB-873D306F92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7915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36</xdr:row>
      <xdr:rowOff>9525</xdr:rowOff>
    </xdr:from>
    <xdr:to>
      <xdr:col>11</xdr:col>
      <xdr:colOff>571500</xdr:colOff>
      <xdr:row>36</xdr:row>
      <xdr:rowOff>114300</xdr:rowOff>
    </xdr:to>
    <xdr:pic>
      <xdr:nvPicPr>
        <xdr:cNvPr id="44" name="Grafik 15">
          <a:extLst>
            <a:ext uri="{FF2B5EF4-FFF2-40B4-BE49-F238E27FC236}">
              <a16:creationId xmlns:a16="http://schemas.microsoft.com/office/drawing/2014/main" xmlns="" id="{10696177-323E-4628-81CB-E898DACC39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8277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2409825</xdr:colOff>
      <xdr:row>0</xdr:row>
      <xdr:rowOff>57150</xdr:rowOff>
    </xdr:from>
    <xdr:to>
      <xdr:col>5</xdr:col>
      <xdr:colOff>3806190</xdr:colOff>
      <xdr:row>3</xdr:row>
      <xdr:rowOff>142875</xdr:rowOff>
    </xdr:to>
    <xdr:pic>
      <xdr:nvPicPr>
        <xdr:cNvPr id="2" name="Grafik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72775" y="57150"/>
          <a:ext cx="13963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257175</xdr:colOff>
      <xdr:row>1</xdr:row>
      <xdr:rowOff>0</xdr:rowOff>
    </xdr:from>
    <xdr:to>
      <xdr:col>17</xdr:col>
      <xdr:colOff>561975</xdr:colOff>
      <xdr:row>3</xdr:row>
      <xdr:rowOff>142875</xdr:rowOff>
    </xdr:to>
    <xdr:pic>
      <xdr:nvPicPr>
        <xdr:cNvPr id="118538" name="Grafik 1">
          <a:extLst>
            <a:ext uri="{FF2B5EF4-FFF2-40B4-BE49-F238E27FC236}">
              <a16:creationId xmlns:a16="http://schemas.microsoft.com/office/drawing/2014/main" xmlns="" id="{00000000-0008-0000-0500-00000ACF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0" y="123825"/>
          <a:ext cx="12287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495300</xdr:colOff>
      <xdr:row>5</xdr:row>
      <xdr:rowOff>9525</xdr:rowOff>
    </xdr:from>
    <xdr:to>
      <xdr:col>14</xdr:col>
      <xdr:colOff>0</xdr:colOff>
      <xdr:row>5</xdr:row>
      <xdr:rowOff>114300</xdr:rowOff>
    </xdr:to>
    <xdr:pic>
      <xdr:nvPicPr>
        <xdr:cNvPr id="118539" name="Grafik 2">
          <a:extLst>
            <a:ext uri="{FF2B5EF4-FFF2-40B4-BE49-F238E27FC236}">
              <a16:creationId xmlns:a16="http://schemas.microsoft.com/office/drawing/2014/main" xmlns="" id="{00000000-0008-0000-0500-00000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847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495300</xdr:colOff>
      <xdr:row>7</xdr:row>
      <xdr:rowOff>9525</xdr:rowOff>
    </xdr:from>
    <xdr:to>
      <xdr:col>14</xdr:col>
      <xdr:colOff>0</xdr:colOff>
      <xdr:row>7</xdr:row>
      <xdr:rowOff>114300</xdr:rowOff>
    </xdr:to>
    <xdr:pic>
      <xdr:nvPicPr>
        <xdr:cNvPr id="118540" name="Grafik 3">
          <a:extLst>
            <a:ext uri="{FF2B5EF4-FFF2-40B4-BE49-F238E27FC236}">
              <a16:creationId xmlns:a16="http://schemas.microsoft.com/office/drawing/2014/main" xmlns="" id="{00000000-0008-0000-0500-00000C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91450" y="1123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762000</xdr:colOff>
      <xdr:row>7</xdr:row>
      <xdr:rowOff>9525</xdr:rowOff>
    </xdr:from>
    <xdr:to>
      <xdr:col>7</xdr:col>
      <xdr:colOff>0</xdr:colOff>
      <xdr:row>7</xdr:row>
      <xdr:rowOff>114300</xdr:rowOff>
    </xdr:to>
    <xdr:pic>
      <xdr:nvPicPr>
        <xdr:cNvPr id="118541" name="Grafik 4">
          <a:extLst>
            <a:ext uri="{FF2B5EF4-FFF2-40B4-BE49-F238E27FC236}">
              <a16:creationId xmlns:a16="http://schemas.microsoft.com/office/drawing/2014/main" xmlns="" id="{00000000-0008-0000-0500-00000D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23</xdr:row>
      <xdr:rowOff>9525</xdr:rowOff>
    </xdr:from>
    <xdr:to>
      <xdr:col>19</xdr:col>
      <xdr:colOff>0</xdr:colOff>
      <xdr:row>23</xdr:row>
      <xdr:rowOff>104775</xdr:rowOff>
    </xdr:to>
    <xdr:pic>
      <xdr:nvPicPr>
        <xdr:cNvPr id="118542" name="Grafik 6">
          <a:extLst>
            <a:ext uri="{FF2B5EF4-FFF2-40B4-BE49-F238E27FC236}">
              <a16:creationId xmlns:a16="http://schemas.microsoft.com/office/drawing/2014/main" xmlns="" id="{00000000-0008-0000-0500-00000E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11325" y="38195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46</xdr:row>
      <xdr:rowOff>9525</xdr:rowOff>
    </xdr:from>
    <xdr:to>
      <xdr:col>16</xdr:col>
      <xdr:colOff>514350</xdr:colOff>
      <xdr:row>46</xdr:row>
      <xdr:rowOff>114300</xdr:rowOff>
    </xdr:to>
    <xdr:pic>
      <xdr:nvPicPr>
        <xdr:cNvPr id="118543" name="Grafik 12">
          <a:extLst>
            <a:ext uri="{FF2B5EF4-FFF2-40B4-BE49-F238E27FC236}">
              <a16:creationId xmlns:a16="http://schemas.microsoft.com/office/drawing/2014/main" xmlns="" id="{00000000-0008-0000-0500-00000F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933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49</xdr:row>
      <xdr:rowOff>9525</xdr:rowOff>
    </xdr:from>
    <xdr:to>
      <xdr:col>16</xdr:col>
      <xdr:colOff>514350</xdr:colOff>
      <xdr:row>49</xdr:row>
      <xdr:rowOff>114300</xdr:rowOff>
    </xdr:to>
    <xdr:pic>
      <xdr:nvPicPr>
        <xdr:cNvPr id="118544" name="Grafik 12">
          <a:extLst>
            <a:ext uri="{FF2B5EF4-FFF2-40B4-BE49-F238E27FC236}">
              <a16:creationId xmlns:a16="http://schemas.microsoft.com/office/drawing/2014/main" xmlns="" id="{00000000-0008-0000-0500-000010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0363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22</xdr:row>
      <xdr:rowOff>9525</xdr:rowOff>
    </xdr:from>
    <xdr:to>
      <xdr:col>16</xdr:col>
      <xdr:colOff>514350</xdr:colOff>
      <xdr:row>22</xdr:row>
      <xdr:rowOff>114300</xdr:rowOff>
    </xdr:to>
    <xdr:pic>
      <xdr:nvPicPr>
        <xdr:cNvPr id="118545" name="Grafik 12">
          <a:extLst>
            <a:ext uri="{FF2B5EF4-FFF2-40B4-BE49-F238E27FC236}">
              <a16:creationId xmlns:a16="http://schemas.microsoft.com/office/drawing/2014/main" xmlns="" id="{00000000-0008-0000-0500-000011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3562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22</xdr:row>
      <xdr:rowOff>9525</xdr:rowOff>
    </xdr:from>
    <xdr:to>
      <xdr:col>3</xdr:col>
      <xdr:colOff>342900</xdr:colOff>
      <xdr:row>22</xdr:row>
      <xdr:rowOff>114300</xdr:rowOff>
    </xdr:to>
    <xdr:pic>
      <xdr:nvPicPr>
        <xdr:cNvPr id="118546" name="Grafik 5">
          <a:extLst>
            <a:ext uri="{FF2B5EF4-FFF2-40B4-BE49-F238E27FC236}">
              <a16:creationId xmlns:a16="http://schemas.microsoft.com/office/drawing/2014/main" xmlns="" id="{00000000-0008-0000-0500-000012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118547" name="Grafik 12">
          <a:extLst>
            <a:ext uri="{FF2B5EF4-FFF2-40B4-BE49-F238E27FC236}">
              <a16:creationId xmlns:a16="http://schemas.microsoft.com/office/drawing/2014/main" xmlns="" id="{00000000-0008-0000-0500-000013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412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28</xdr:row>
      <xdr:rowOff>9525</xdr:rowOff>
    </xdr:from>
    <xdr:to>
      <xdr:col>16</xdr:col>
      <xdr:colOff>514350</xdr:colOff>
      <xdr:row>28</xdr:row>
      <xdr:rowOff>114300</xdr:rowOff>
    </xdr:to>
    <xdr:pic>
      <xdr:nvPicPr>
        <xdr:cNvPr id="118548" name="Grafik 12">
          <a:extLst>
            <a:ext uri="{FF2B5EF4-FFF2-40B4-BE49-F238E27FC236}">
              <a16:creationId xmlns:a16="http://schemas.microsoft.com/office/drawing/2014/main" xmlns="" id="{00000000-0008-0000-0500-000014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544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58</xdr:row>
      <xdr:rowOff>9525</xdr:rowOff>
    </xdr:from>
    <xdr:to>
      <xdr:col>17</xdr:col>
      <xdr:colOff>0</xdr:colOff>
      <xdr:row>58</xdr:row>
      <xdr:rowOff>114300</xdr:rowOff>
    </xdr:to>
    <xdr:pic>
      <xdr:nvPicPr>
        <xdr:cNvPr id="118549" name="Grafik 12">
          <a:extLst>
            <a:ext uri="{FF2B5EF4-FFF2-40B4-BE49-F238E27FC236}">
              <a16:creationId xmlns:a16="http://schemas.microsoft.com/office/drawing/2014/main" xmlns="" id="{00000000-0008-0000-0500-000015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8725" y="13887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37</xdr:row>
      <xdr:rowOff>9525</xdr:rowOff>
    </xdr:from>
    <xdr:to>
      <xdr:col>16</xdr:col>
      <xdr:colOff>514350</xdr:colOff>
      <xdr:row>37</xdr:row>
      <xdr:rowOff>114300</xdr:rowOff>
    </xdr:to>
    <xdr:pic>
      <xdr:nvPicPr>
        <xdr:cNvPr id="118551" name="Grafik 12">
          <a:extLst>
            <a:ext uri="{FF2B5EF4-FFF2-40B4-BE49-F238E27FC236}">
              <a16:creationId xmlns:a16="http://schemas.microsoft.com/office/drawing/2014/main" xmlns="" id="{00000000-0008-0000-0500-000017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836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55</xdr:row>
      <xdr:rowOff>9525</xdr:rowOff>
    </xdr:from>
    <xdr:to>
      <xdr:col>16</xdr:col>
      <xdr:colOff>514350</xdr:colOff>
      <xdr:row>55</xdr:row>
      <xdr:rowOff>114300</xdr:rowOff>
    </xdr:to>
    <xdr:pic>
      <xdr:nvPicPr>
        <xdr:cNvPr id="118552" name="Grafik 12">
          <a:extLst>
            <a:ext uri="{FF2B5EF4-FFF2-40B4-BE49-F238E27FC236}">
              <a16:creationId xmlns:a16="http://schemas.microsoft.com/office/drawing/2014/main" xmlns="" id="{00000000-0008-0000-0500-000018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259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52</xdr:row>
      <xdr:rowOff>9525</xdr:rowOff>
    </xdr:from>
    <xdr:to>
      <xdr:col>16</xdr:col>
      <xdr:colOff>514350</xdr:colOff>
      <xdr:row>52</xdr:row>
      <xdr:rowOff>114300</xdr:rowOff>
    </xdr:to>
    <xdr:pic>
      <xdr:nvPicPr>
        <xdr:cNvPr id="118553" name="Grafik 12">
          <a:extLst>
            <a:ext uri="{FF2B5EF4-FFF2-40B4-BE49-F238E27FC236}">
              <a16:creationId xmlns:a16="http://schemas.microsoft.com/office/drawing/2014/main" xmlns="" id="{00000000-0008-0000-0500-000019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11506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34</xdr:row>
      <xdr:rowOff>9525</xdr:rowOff>
    </xdr:from>
    <xdr:to>
      <xdr:col>16</xdr:col>
      <xdr:colOff>514350</xdr:colOff>
      <xdr:row>34</xdr:row>
      <xdr:rowOff>114300</xdr:rowOff>
    </xdr:to>
    <xdr:pic>
      <xdr:nvPicPr>
        <xdr:cNvPr id="118554" name="Grafik 12">
          <a:extLst>
            <a:ext uri="{FF2B5EF4-FFF2-40B4-BE49-F238E27FC236}">
              <a16:creationId xmlns:a16="http://schemas.microsoft.com/office/drawing/2014/main" xmlns="" id="{00000000-0008-0000-0500-00001A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39200" y="739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xdr:colOff>
      <xdr:row>22</xdr:row>
      <xdr:rowOff>9525</xdr:rowOff>
    </xdr:from>
    <xdr:to>
      <xdr:col>2</xdr:col>
      <xdr:colOff>142875</xdr:colOff>
      <xdr:row>22</xdr:row>
      <xdr:rowOff>114300</xdr:rowOff>
    </xdr:to>
    <xdr:pic>
      <xdr:nvPicPr>
        <xdr:cNvPr id="118555" name="Grafik 5">
          <a:extLst>
            <a:ext uri="{FF2B5EF4-FFF2-40B4-BE49-F238E27FC236}">
              <a16:creationId xmlns:a16="http://schemas.microsoft.com/office/drawing/2014/main" xmlns="" id="{00000000-0008-0000-0500-00001BCF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36</xdr:row>
      <xdr:rowOff>9525</xdr:rowOff>
    </xdr:from>
    <xdr:to>
      <xdr:col>16</xdr:col>
      <xdr:colOff>514350</xdr:colOff>
      <xdr:row>36</xdr:row>
      <xdr:rowOff>114300</xdr:rowOff>
    </xdr:to>
    <xdr:pic>
      <xdr:nvPicPr>
        <xdr:cNvPr id="20" name="Grafik 29">
          <a:extLst>
            <a:ext uri="{FF2B5EF4-FFF2-40B4-BE49-F238E27FC236}">
              <a16:creationId xmlns:a16="http://schemas.microsoft.com/office/drawing/2014/main" xmlns="" id="{00000000-0008-0000-05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48725" y="8039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39</xdr:row>
      <xdr:rowOff>9525</xdr:rowOff>
    </xdr:from>
    <xdr:ext cx="104775" cy="104775"/>
    <xdr:pic>
      <xdr:nvPicPr>
        <xdr:cNvPr id="21" name="Grafik 12">
          <a:extLst>
            <a:ext uri="{FF2B5EF4-FFF2-40B4-BE49-F238E27FC236}">
              <a16:creationId xmlns:a16="http://schemas.microsoft.com/office/drawing/2014/main" xmlns=""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427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42</xdr:row>
      <xdr:rowOff>9525</xdr:rowOff>
    </xdr:from>
    <xdr:ext cx="104775" cy="104775"/>
    <xdr:pic>
      <xdr:nvPicPr>
        <xdr:cNvPr id="22" name="Grafik 12">
          <a:extLst>
            <a:ext uri="{FF2B5EF4-FFF2-40B4-BE49-F238E27FC236}">
              <a16:creationId xmlns:a16="http://schemas.microsoft.com/office/drawing/2014/main" xmlns=""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9163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76</xdr:row>
      <xdr:rowOff>9525</xdr:rowOff>
    </xdr:from>
    <xdr:to>
      <xdr:col>16</xdr:col>
      <xdr:colOff>514350</xdr:colOff>
      <xdr:row>76</xdr:row>
      <xdr:rowOff>114300</xdr:rowOff>
    </xdr:to>
    <xdr:pic>
      <xdr:nvPicPr>
        <xdr:cNvPr id="23" name="Grafik 12">
          <a:extLst>
            <a:ext uri="{FF2B5EF4-FFF2-40B4-BE49-F238E27FC236}">
              <a16:creationId xmlns:a16="http://schemas.microsoft.com/office/drawing/2014/main" xmlns="" id="{2DADC6B7-CAA1-43F9-BE0A-319DE15FA5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26203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82</xdr:row>
      <xdr:rowOff>9525</xdr:rowOff>
    </xdr:from>
    <xdr:to>
      <xdr:col>16</xdr:col>
      <xdr:colOff>514350</xdr:colOff>
      <xdr:row>82</xdr:row>
      <xdr:rowOff>114300</xdr:rowOff>
    </xdr:to>
    <xdr:pic>
      <xdr:nvPicPr>
        <xdr:cNvPr id="24" name="Grafik 12">
          <a:extLst>
            <a:ext uri="{FF2B5EF4-FFF2-40B4-BE49-F238E27FC236}">
              <a16:creationId xmlns:a16="http://schemas.microsoft.com/office/drawing/2014/main" xmlns="" id="{682AEC37-B6FE-4529-B233-04A5CCE534B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0" y="2846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xmlns="" id="{00000000-0008-0000-08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xmlns="" id="{00000000-0008-0000-08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xmlns="" id="{00000000-0008-0000-08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xmlns="" id="{00000000-0008-0000-08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390525</xdr:colOff>
      <xdr:row>0</xdr:row>
      <xdr:rowOff>66675</xdr:rowOff>
    </xdr:from>
    <xdr:to>
      <xdr:col>18</xdr:col>
      <xdr:colOff>9525</xdr:colOff>
      <xdr:row>3</xdr:row>
      <xdr:rowOff>85725</xdr:rowOff>
    </xdr:to>
    <xdr:pic>
      <xdr:nvPicPr>
        <xdr:cNvPr id="112436" name="Grafik 1">
          <a:extLst>
            <a:ext uri="{FF2B5EF4-FFF2-40B4-BE49-F238E27FC236}">
              <a16:creationId xmlns:a16="http://schemas.microsoft.com/office/drawing/2014/main" xmlns="" id="{00000000-0008-0000-0A00-000034B7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66675"/>
          <a:ext cx="1276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466725</xdr:colOff>
      <xdr:row>5</xdr:row>
      <xdr:rowOff>9525</xdr:rowOff>
    </xdr:from>
    <xdr:to>
      <xdr:col>14</xdr:col>
      <xdr:colOff>0</xdr:colOff>
      <xdr:row>5</xdr:row>
      <xdr:rowOff>104775</xdr:rowOff>
    </xdr:to>
    <xdr:pic>
      <xdr:nvPicPr>
        <xdr:cNvPr id="112437" name="Grafik 2">
          <a:extLst>
            <a:ext uri="{FF2B5EF4-FFF2-40B4-BE49-F238E27FC236}">
              <a16:creationId xmlns:a16="http://schemas.microsoft.com/office/drawing/2014/main" xmlns="" id="{00000000-0008-0000-0A00-000035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781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466725</xdr:colOff>
      <xdr:row>7</xdr:row>
      <xdr:rowOff>9525</xdr:rowOff>
    </xdr:from>
    <xdr:to>
      <xdr:col>14</xdr:col>
      <xdr:colOff>0</xdr:colOff>
      <xdr:row>7</xdr:row>
      <xdr:rowOff>104775</xdr:rowOff>
    </xdr:to>
    <xdr:pic>
      <xdr:nvPicPr>
        <xdr:cNvPr id="112438" name="Grafik 3">
          <a:extLst>
            <a:ext uri="{FF2B5EF4-FFF2-40B4-BE49-F238E27FC236}">
              <a16:creationId xmlns:a16="http://schemas.microsoft.com/office/drawing/2014/main" xmlns="" id="{00000000-0008-0000-0A00-000036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10572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7</xdr:row>
      <xdr:rowOff>9525</xdr:rowOff>
    </xdr:from>
    <xdr:to>
      <xdr:col>5</xdr:col>
      <xdr:colOff>0</xdr:colOff>
      <xdr:row>7</xdr:row>
      <xdr:rowOff>104775</xdr:rowOff>
    </xdr:to>
    <xdr:pic>
      <xdr:nvPicPr>
        <xdr:cNvPr id="112439" name="Grafik 4">
          <a:extLst>
            <a:ext uri="{FF2B5EF4-FFF2-40B4-BE49-F238E27FC236}">
              <a16:creationId xmlns:a16="http://schemas.microsoft.com/office/drawing/2014/main" xmlns="" id="{00000000-0008-0000-0A00-000037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455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1304925</xdr:colOff>
      <xdr:row>7</xdr:row>
      <xdr:rowOff>9525</xdr:rowOff>
    </xdr:from>
    <xdr:to>
      <xdr:col>3</xdr:col>
      <xdr:colOff>0</xdr:colOff>
      <xdr:row>7</xdr:row>
      <xdr:rowOff>104775</xdr:rowOff>
    </xdr:to>
    <xdr:pic>
      <xdr:nvPicPr>
        <xdr:cNvPr id="119809" name="Grafik 5">
          <a:extLst>
            <a:ext uri="{FF2B5EF4-FFF2-40B4-BE49-F238E27FC236}">
              <a16:creationId xmlns:a16="http://schemas.microsoft.com/office/drawing/2014/main" xmlns="" id="{00000000-0008-0000-0E00-000001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1295400</xdr:colOff>
      <xdr:row>14</xdr:row>
      <xdr:rowOff>9525</xdr:rowOff>
    </xdr:from>
    <xdr:to>
      <xdr:col>3</xdr:col>
      <xdr:colOff>0</xdr:colOff>
      <xdr:row>14</xdr:row>
      <xdr:rowOff>104775</xdr:rowOff>
    </xdr:to>
    <xdr:pic>
      <xdr:nvPicPr>
        <xdr:cNvPr id="119810" name="Grafik 4">
          <a:extLst>
            <a:ext uri="{FF2B5EF4-FFF2-40B4-BE49-F238E27FC236}">
              <a16:creationId xmlns:a16="http://schemas.microsoft.com/office/drawing/2014/main" xmlns="" id="{00000000-0008-0000-0E00-000002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2286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19811" name="Grafik 5">
          <a:extLst>
            <a:ext uri="{FF2B5EF4-FFF2-40B4-BE49-F238E27FC236}">
              <a16:creationId xmlns:a16="http://schemas.microsoft.com/office/drawing/2014/main" xmlns="" id="{00000000-0008-0000-0E00-000003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19812" name="Grafik 5">
          <a:extLst>
            <a:ext uri="{FF2B5EF4-FFF2-40B4-BE49-F238E27FC236}">
              <a16:creationId xmlns:a16="http://schemas.microsoft.com/office/drawing/2014/main" xmlns="" id="{00000000-0008-0000-0E00-000004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1343025</xdr:colOff>
      <xdr:row>1</xdr:row>
      <xdr:rowOff>19050</xdr:rowOff>
    </xdr:from>
    <xdr:to>
      <xdr:col>6</xdr:col>
      <xdr:colOff>1381125</xdr:colOff>
      <xdr:row>2</xdr:row>
      <xdr:rowOff>142875</xdr:rowOff>
    </xdr:to>
    <xdr:pic>
      <xdr:nvPicPr>
        <xdr:cNvPr id="119813" name="Grafik 1">
          <a:extLst>
            <a:ext uri="{FF2B5EF4-FFF2-40B4-BE49-F238E27FC236}">
              <a16:creationId xmlns:a16="http://schemas.microsoft.com/office/drawing/2014/main" xmlns="" id="{00000000-0008-0000-0E00-000005D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08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elle1" displayName="Tabelle1" ref="A66:S87" totalsRowShown="0" headerRowDxfId="157" dataDxfId="156">
  <autoFilter ref="A66:S87"/>
  <tableColumns count="19">
    <tableColumn id="1" name="Baden-Württemberg" dataDxfId="155" dataCellStyle="Standard_Werte"/>
    <tableColumn id="2" name="Bayern" dataDxfId="154"/>
    <tableColumn id="3" name="Berlin" dataDxfId="153"/>
    <tableColumn id="4" name="Brandenburg" dataDxfId="152"/>
    <tableColumn id="5" name="Bremen" dataDxfId="151"/>
    <tableColumn id="6" name="Hamburg" dataDxfId="150"/>
    <tableColumn id="7" name="Hessen" dataDxfId="149"/>
    <tableColumn id="8" name="Mecklenburg-Vorpommern" dataDxfId="148"/>
    <tableColumn id="9" name="Niedersachsen" dataDxfId="147"/>
    <tableColumn id="10" name="Nordrhein-Westfalen" dataDxfId="146"/>
    <tableColumn id="11" name="Rheinland-Pfalz" dataDxfId="145"/>
    <tableColumn id="12" name="Saarland" dataDxfId="144"/>
    <tableColumn id="13" name="Sachsen" dataDxfId="143"/>
    <tableColumn id="14" name="Sachsen-Anhalt" dataDxfId="142"/>
    <tableColumn id="15" name="Schleswig-Holstein" dataDxfId="141"/>
    <tableColumn id="16" name="Thüringen" dataDxfId="140"/>
    <tableColumn id="17" name="Schweiz" dataDxfId="139"/>
    <tableColumn id="18" name="Österreich" dataDxfId="138"/>
    <tableColumn id="19" name="Italien" dataDxfId="137"/>
  </tableColumns>
  <tableStyleInfo name="TableStyleMedium2" showFirstColumn="0" showLastColumn="0" showRowStripes="1" showColumnStripes="0"/>
</table>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O51"/>
  <sheetViews>
    <sheetView showGridLines="0" tabSelected="1" zoomScaleNormal="100" zoomScaleSheetLayoutView="100" zoomScalePageLayoutView="69" workbookViewId="0">
      <selection activeCell="C6" sqref="C6:E6"/>
    </sheetView>
  </sheetViews>
  <sheetFormatPr baseColWidth="10" defaultColWidth="11.42578125" defaultRowHeight="14.25" x14ac:dyDescent="0.25"/>
  <cols>
    <col min="1" max="1" width="0.7109375" style="440" customWidth="1"/>
    <col min="2" max="2" width="15.140625" style="440" customWidth="1"/>
    <col min="3" max="3" width="6.42578125" style="440" customWidth="1"/>
    <col min="4" max="4" width="15.5703125" style="440" customWidth="1"/>
    <col min="5" max="8" width="8.42578125" style="440" customWidth="1"/>
    <col min="9" max="11" width="7.7109375" style="440" customWidth="1"/>
    <col min="12" max="12" width="8.7109375" style="440" customWidth="1"/>
    <col min="13" max="13" width="0.7109375" style="440" customWidth="1"/>
    <col min="14" max="16384" width="11.42578125" style="440"/>
  </cols>
  <sheetData>
    <row r="1" spans="1:13" ht="9.9499999999999993" customHeight="1" x14ac:dyDescent="0.25">
      <c r="A1" s="439"/>
    </row>
    <row r="2" spans="1:13" ht="12.95" customHeight="1" x14ac:dyDescent="0.25">
      <c r="A2" s="441"/>
      <c r="B2" s="510" t="s">
        <v>936</v>
      </c>
    </row>
    <row r="3" spans="1:13" ht="16.5" x14ac:dyDescent="0.25">
      <c r="A3" s="442"/>
      <c r="B3" s="442" t="s">
        <v>196</v>
      </c>
    </row>
    <row r="4" spans="1:13" ht="16.5" x14ac:dyDescent="0.25">
      <c r="A4" s="443"/>
    </row>
    <row r="5" spans="1:13" ht="19.5" customHeight="1" x14ac:dyDescent="0.25">
      <c r="D5" s="444"/>
      <c r="E5" s="444"/>
      <c r="F5" s="444"/>
      <c r="G5" s="444"/>
      <c r="H5" s="444"/>
      <c r="I5" s="444"/>
      <c r="J5" s="444"/>
      <c r="K5" s="444"/>
    </row>
    <row r="6" spans="1:13" ht="17.100000000000001" customHeight="1" x14ac:dyDescent="0.25">
      <c r="A6" s="441"/>
      <c r="B6" s="445" t="s">
        <v>79</v>
      </c>
      <c r="C6" s="599"/>
      <c r="D6" s="599"/>
      <c r="E6" s="599"/>
      <c r="F6" s="446"/>
      <c r="J6" s="591" t="s">
        <v>477</v>
      </c>
      <c r="K6" s="591"/>
      <c r="L6" s="591"/>
    </row>
    <row r="7" spans="1:13" ht="9.9499999999999993" customHeight="1" x14ac:dyDescent="0.25">
      <c r="A7" s="441"/>
      <c r="B7" s="441"/>
      <c r="C7" s="441"/>
      <c r="D7" s="447"/>
      <c r="E7" s="447"/>
      <c r="F7" s="447"/>
      <c r="G7" s="447"/>
      <c r="H7" s="445"/>
      <c r="I7" s="445"/>
    </row>
    <row r="8" spans="1:13" s="441" customFormat="1" ht="17.100000000000001" customHeight="1" x14ac:dyDescent="0.25">
      <c r="B8" s="445" t="s">
        <v>136</v>
      </c>
      <c r="C8" s="592" t="str">
        <f>IF($C$6="","",Datenquelle!B101)</f>
        <v/>
      </c>
      <c r="D8" s="593"/>
      <c r="E8" s="593"/>
      <c r="F8" s="593"/>
      <c r="G8" s="593"/>
      <c r="H8" s="593"/>
      <c r="I8" s="593"/>
      <c r="J8" s="593"/>
      <c r="K8" s="593"/>
      <c r="L8" s="594"/>
    </row>
    <row r="9" spans="1:13" s="441" customFormat="1" ht="9.9499999999999993" customHeight="1" x14ac:dyDescent="0.25">
      <c r="B9" s="445"/>
      <c r="C9" s="445"/>
      <c r="D9" s="445"/>
      <c r="E9" s="445"/>
    </row>
    <row r="10" spans="1:13" s="441" customFormat="1" ht="17.100000000000001" customHeight="1" x14ac:dyDescent="0.25">
      <c r="B10" s="445" t="s">
        <v>137</v>
      </c>
      <c r="C10" s="592" t="str">
        <f>IF($C$6="","",Datenquelle!C101)</f>
        <v/>
      </c>
      <c r="D10" s="593"/>
      <c r="E10" s="593"/>
      <c r="F10" s="593"/>
      <c r="G10" s="593"/>
      <c r="H10" s="593"/>
      <c r="I10" s="593"/>
      <c r="J10" s="593"/>
      <c r="K10" s="593"/>
      <c r="L10" s="594"/>
      <c r="M10" s="448"/>
    </row>
    <row r="11" spans="1:13" s="441" customFormat="1" ht="9.9499999999999993" customHeight="1" x14ac:dyDescent="0.25">
      <c r="B11" s="445"/>
      <c r="C11" s="445"/>
      <c r="D11" s="445"/>
      <c r="E11" s="445"/>
      <c r="M11" s="448"/>
    </row>
    <row r="12" spans="1:13" s="441" customFormat="1" ht="17.100000000000001" customHeight="1" x14ac:dyDescent="0.25">
      <c r="B12" s="441" t="s">
        <v>314</v>
      </c>
      <c r="C12" s="595"/>
      <c r="D12" s="596"/>
      <c r="E12" s="597"/>
      <c r="F12" s="449"/>
      <c r="G12" s="446" t="s">
        <v>76</v>
      </c>
      <c r="J12" s="598"/>
      <c r="K12" s="598"/>
      <c r="L12" s="598"/>
      <c r="M12" s="450"/>
    </row>
    <row r="13" spans="1:13" s="441" customFormat="1" ht="9.9499999999999993" customHeight="1" x14ac:dyDescent="0.25">
      <c r="C13" s="451"/>
      <c r="D13" s="451"/>
      <c r="E13" s="451"/>
      <c r="F13" s="452"/>
      <c r="G13" s="446"/>
      <c r="M13" s="448"/>
    </row>
    <row r="14" spans="1:13" s="441" customFormat="1" ht="17.100000000000001" customHeight="1" x14ac:dyDescent="0.25">
      <c r="B14" s="453"/>
      <c r="C14" s="453"/>
      <c r="D14" s="453"/>
      <c r="E14" s="453"/>
      <c r="F14" s="452"/>
      <c r="G14" s="446" t="s">
        <v>129</v>
      </c>
      <c r="H14" s="454"/>
      <c r="I14" s="454"/>
      <c r="J14" s="600" t="str">
        <f>IF($C$6="","",Datenquelle!G101)</f>
        <v/>
      </c>
      <c r="K14" s="600"/>
      <c r="L14" s="600"/>
    </row>
    <row r="15" spans="1:13" ht="9.9499999999999993" customHeight="1" x14ac:dyDescent="0.25">
      <c r="B15" s="446"/>
      <c r="C15" s="606"/>
      <c r="D15" s="606"/>
      <c r="E15" s="455"/>
      <c r="F15" s="453"/>
      <c r="G15" s="456"/>
    </row>
    <row r="16" spans="1:13" s="441" customFormat="1" ht="17.100000000000001" customHeight="1" x14ac:dyDescent="0.25">
      <c r="B16" s="457"/>
      <c r="C16" s="452"/>
      <c r="D16" s="452"/>
      <c r="E16" s="452"/>
      <c r="F16" s="452"/>
      <c r="G16" s="458" t="s">
        <v>102</v>
      </c>
      <c r="H16" s="454"/>
      <c r="I16" s="454"/>
      <c r="J16" s="576">
        <v>2019</v>
      </c>
      <c r="K16" s="576"/>
      <c r="L16" s="576"/>
    </row>
    <row r="17" spans="2:15" s="441" customFormat="1" ht="3.75" customHeight="1" x14ac:dyDescent="0.25">
      <c r="B17" s="446"/>
      <c r="C17" s="446"/>
      <c r="D17" s="446"/>
      <c r="E17" s="446"/>
      <c r="F17" s="446"/>
      <c r="G17" s="446"/>
      <c r="H17" s="459"/>
      <c r="I17" s="459"/>
    </row>
    <row r="18" spans="2:15" s="441" customFormat="1" ht="6" customHeight="1" x14ac:dyDescent="0.25">
      <c r="F18" s="460"/>
      <c r="G18" s="460"/>
      <c r="H18" s="460"/>
      <c r="I18" s="460"/>
      <c r="J18" s="460"/>
      <c r="K18" s="460"/>
      <c r="L18" s="460"/>
    </row>
    <row r="19" spans="2:15" s="441" customFormat="1" ht="6" customHeight="1" x14ac:dyDescent="0.25">
      <c r="F19" s="461"/>
      <c r="G19" s="450"/>
      <c r="H19" s="450"/>
      <c r="I19" s="450"/>
      <c r="J19" s="450"/>
      <c r="K19" s="450"/>
      <c r="L19" s="450"/>
    </row>
    <row r="20" spans="2:15" s="441" customFormat="1" ht="9.9499999999999993" customHeight="1" x14ac:dyDescent="0.25">
      <c r="B20" s="445"/>
      <c r="C20" s="445"/>
      <c r="D20" s="445"/>
      <c r="E20" s="445"/>
      <c r="J20" s="445"/>
      <c r="K20" s="445"/>
    </row>
    <row r="21" spans="2:15" s="441" customFormat="1" ht="17.100000000000001" customHeight="1" x14ac:dyDescent="0.25">
      <c r="B21" s="601" t="s">
        <v>199</v>
      </c>
      <c r="C21" s="602"/>
      <c r="D21" s="602"/>
      <c r="E21" s="603"/>
      <c r="F21" s="572" t="s">
        <v>507</v>
      </c>
      <c r="G21" s="572"/>
      <c r="H21" s="572"/>
      <c r="I21" s="572"/>
      <c r="J21" s="572"/>
      <c r="K21" s="572"/>
      <c r="L21" s="572"/>
    </row>
    <row r="22" spans="2:15" s="441" customFormat="1" ht="17.100000000000001" customHeight="1" x14ac:dyDescent="0.25">
      <c r="B22" s="569" t="str">
        <f>IF($C$6="","",Datenquelle!F101)</f>
        <v/>
      </c>
      <c r="C22" s="570"/>
      <c r="D22" s="570"/>
      <c r="E22" s="571"/>
      <c r="F22" s="575"/>
      <c r="G22" s="575"/>
      <c r="H22" s="575"/>
      <c r="I22" s="575"/>
      <c r="J22" s="575"/>
      <c r="K22" s="575"/>
      <c r="L22" s="575"/>
    </row>
    <row r="23" spans="2:15" s="441" customFormat="1" ht="15" customHeight="1" x14ac:dyDescent="0.25">
      <c r="F23" s="462"/>
      <c r="G23" s="462"/>
    </row>
    <row r="24" spans="2:15" s="441" customFormat="1" ht="17.100000000000001" customHeight="1" x14ac:dyDescent="0.25">
      <c r="B24" s="577" t="s">
        <v>20</v>
      </c>
      <c r="C24" s="577"/>
      <c r="D24" s="577"/>
      <c r="E24" s="577"/>
      <c r="F24" s="576" t="s">
        <v>426</v>
      </c>
      <c r="G24" s="576"/>
      <c r="H24" s="576"/>
      <c r="I24" s="576"/>
      <c r="J24" s="576"/>
      <c r="K24" s="576"/>
      <c r="L24" s="576"/>
    </row>
    <row r="25" spans="2:15" s="441" customFormat="1" ht="17.100000000000001" customHeight="1" x14ac:dyDescent="0.25">
      <c r="B25" s="575"/>
      <c r="C25" s="575"/>
      <c r="D25" s="575"/>
      <c r="E25" s="575"/>
      <c r="F25" s="576" t="s">
        <v>347</v>
      </c>
      <c r="G25" s="576"/>
      <c r="H25" s="576"/>
      <c r="I25" s="576"/>
      <c r="J25" s="576"/>
      <c r="K25" s="576"/>
      <c r="L25" s="576"/>
    </row>
    <row r="26" spans="2:15" s="441" customFormat="1" ht="29.25" customHeight="1" x14ac:dyDescent="0.2">
      <c r="B26" s="463"/>
      <c r="C26" s="464"/>
      <c r="D26" s="464"/>
      <c r="E26" s="464"/>
      <c r="F26" s="464"/>
      <c r="G26" s="464"/>
      <c r="H26" s="464"/>
      <c r="I26" s="464"/>
      <c r="J26" s="464"/>
      <c r="K26" s="464"/>
      <c r="L26" s="464"/>
    </row>
    <row r="27" spans="2:15" s="441" customFormat="1" ht="17.25" customHeight="1" thickBot="1" x14ac:dyDescent="0.3">
      <c r="B27" s="604"/>
      <c r="C27" s="605"/>
      <c r="D27" s="605"/>
      <c r="E27" s="605"/>
      <c r="F27" s="605"/>
      <c r="G27" s="605"/>
      <c r="H27" s="605"/>
      <c r="I27" s="605"/>
      <c r="J27" s="605"/>
      <c r="K27" s="605"/>
      <c r="L27" s="605"/>
    </row>
    <row r="28" spans="2:15" s="441" customFormat="1" ht="54.75" customHeight="1" x14ac:dyDescent="0.25">
      <c r="B28" s="613" t="s">
        <v>571</v>
      </c>
      <c r="C28" s="614"/>
      <c r="D28" s="615"/>
      <c r="E28" s="619" t="s">
        <v>338</v>
      </c>
      <c r="F28" s="608" t="s">
        <v>11</v>
      </c>
      <c r="G28" s="580" t="s">
        <v>197</v>
      </c>
      <c r="H28" s="608" t="s">
        <v>198</v>
      </c>
      <c r="I28" s="578" t="s">
        <v>884</v>
      </c>
      <c r="J28" s="579"/>
      <c r="K28" s="579"/>
      <c r="L28" s="573" t="s">
        <v>13</v>
      </c>
      <c r="O28" s="465"/>
    </row>
    <row r="29" spans="2:15" s="441" customFormat="1" ht="21" customHeight="1" x14ac:dyDescent="0.25">
      <c r="B29" s="616"/>
      <c r="C29" s="617"/>
      <c r="D29" s="618"/>
      <c r="E29" s="581"/>
      <c r="F29" s="609"/>
      <c r="G29" s="581"/>
      <c r="H29" s="609"/>
      <c r="I29" s="65" t="s">
        <v>428</v>
      </c>
      <c r="J29" s="500" t="s">
        <v>429</v>
      </c>
      <c r="K29" s="500" t="s">
        <v>439</v>
      </c>
      <c r="L29" s="574"/>
      <c r="O29" s="465"/>
    </row>
    <row r="30" spans="2:15" s="441" customFormat="1" ht="25.5" customHeight="1" x14ac:dyDescent="0.25">
      <c r="B30" s="564" t="s">
        <v>505</v>
      </c>
      <c r="C30" s="565"/>
      <c r="D30" s="565"/>
      <c r="E30" s="466"/>
      <c r="F30" s="467"/>
      <c r="G30" s="467"/>
      <c r="H30" s="467"/>
      <c r="I30" s="467"/>
      <c r="J30" s="467"/>
      <c r="K30" s="468"/>
      <c r="L30" s="469" t="str">
        <f>IF(AND(E30="",F30="",G30="",H30="",I30="",J30="",K30=""),"",SUM(E30:K30))</f>
        <v/>
      </c>
    </row>
    <row r="31" spans="2:15" s="441" customFormat="1" ht="25.5" customHeight="1" x14ac:dyDescent="0.25">
      <c r="B31" s="566" t="s">
        <v>506</v>
      </c>
      <c r="C31" s="567"/>
      <c r="D31" s="568"/>
      <c r="E31" s="470"/>
      <c r="F31" s="470"/>
      <c r="G31" s="470"/>
      <c r="H31" s="470"/>
      <c r="I31" s="470"/>
      <c r="J31" s="470"/>
      <c r="K31" s="468"/>
      <c r="L31" s="471" t="str">
        <f>IF(AND(E31="",F31="",G31="",H31="",I31="",J31="",K31=""),"",SUM(E31:K31))</f>
        <v/>
      </c>
    </row>
    <row r="32" spans="2:15" s="441" customFormat="1" ht="31.5" customHeight="1" x14ac:dyDescent="0.25">
      <c r="B32" s="610" t="s">
        <v>543</v>
      </c>
      <c r="C32" s="611"/>
      <c r="D32" s="612"/>
      <c r="E32" s="470"/>
      <c r="F32" s="470"/>
      <c r="G32" s="470"/>
      <c r="H32" s="470"/>
      <c r="I32" s="470"/>
      <c r="J32" s="470"/>
      <c r="K32" s="472"/>
      <c r="L32" s="471" t="str">
        <f>IF(AND(E32="",F32="",G32="",H32="",I32="",J32="",K32=""),"",SUM(E32:K32))</f>
        <v/>
      </c>
    </row>
    <row r="33" spans="2:14" s="448" customFormat="1" ht="31.5" customHeight="1" x14ac:dyDescent="0.25">
      <c r="B33" s="610" t="s">
        <v>544</v>
      </c>
      <c r="C33" s="611"/>
      <c r="D33" s="612"/>
      <c r="E33" s="470"/>
      <c r="F33" s="470"/>
      <c r="G33" s="470"/>
      <c r="H33" s="470"/>
      <c r="I33" s="470"/>
      <c r="J33" s="470"/>
      <c r="K33" s="472"/>
      <c r="L33" s="473" t="str">
        <f>IF(AND(E33="",F33="",G33="",H33="",I33="",J33="",K33=""),"",SUM(E33:K33))</f>
        <v/>
      </c>
    </row>
    <row r="34" spans="2:14" s="441" customFormat="1" ht="28.5" customHeight="1" x14ac:dyDescent="0.25">
      <c r="B34" s="582" t="s">
        <v>937</v>
      </c>
      <c r="C34" s="583"/>
      <c r="D34" s="583"/>
      <c r="E34" s="583"/>
      <c r="F34" s="583"/>
      <c r="G34" s="583"/>
      <c r="H34" s="583"/>
      <c r="I34" s="583"/>
      <c r="J34" s="583"/>
      <c r="K34" s="583"/>
      <c r="L34" s="474"/>
    </row>
    <row r="35" spans="2:14" s="441" customFormat="1" ht="28.5" customHeight="1" x14ac:dyDescent="0.25">
      <c r="B35" s="584" t="s">
        <v>938</v>
      </c>
      <c r="C35" s="585"/>
      <c r="D35" s="585"/>
      <c r="E35" s="585"/>
      <c r="F35" s="585"/>
      <c r="G35" s="585"/>
      <c r="H35" s="585"/>
      <c r="I35" s="585"/>
      <c r="J35" s="585"/>
      <c r="K35" s="585"/>
      <c r="L35" s="498"/>
    </row>
    <row r="36" spans="2:14" s="441" customFormat="1" ht="28.5" customHeight="1" x14ac:dyDescent="0.25">
      <c r="B36" s="582" t="s">
        <v>939</v>
      </c>
      <c r="C36" s="623"/>
      <c r="D36" s="623"/>
      <c r="E36" s="623"/>
      <c r="F36" s="623"/>
      <c r="G36" s="623"/>
      <c r="H36" s="623"/>
      <c r="I36" s="623"/>
      <c r="J36" s="623"/>
      <c r="K36" s="624"/>
      <c r="L36" s="474"/>
    </row>
    <row r="37" spans="2:14" s="441" customFormat="1" ht="28.5" customHeight="1" x14ac:dyDescent="0.25">
      <c r="B37" s="582" t="s">
        <v>940</v>
      </c>
      <c r="C37" s="623"/>
      <c r="D37" s="623"/>
      <c r="E37" s="623"/>
      <c r="F37" s="623"/>
      <c r="G37" s="623"/>
      <c r="H37" s="623"/>
      <c r="I37" s="623"/>
      <c r="J37" s="623"/>
      <c r="K37" s="624"/>
      <c r="L37" s="474"/>
    </row>
    <row r="38" spans="2:14" s="441" customFormat="1" ht="28.5" customHeight="1" x14ac:dyDescent="0.25">
      <c r="B38" s="584" t="s">
        <v>882</v>
      </c>
      <c r="C38" s="585"/>
      <c r="D38" s="585"/>
      <c r="E38" s="585"/>
      <c r="F38" s="585"/>
      <c r="G38" s="585"/>
      <c r="H38" s="585"/>
      <c r="I38" s="585"/>
      <c r="J38" s="585"/>
      <c r="K38" s="585"/>
      <c r="L38" s="498"/>
    </row>
    <row r="39" spans="2:14" s="441" customFormat="1" ht="28.5" customHeight="1" thickBot="1" x14ac:dyDescent="0.3">
      <c r="B39" s="620" t="s">
        <v>883</v>
      </c>
      <c r="C39" s="621"/>
      <c r="D39" s="621"/>
      <c r="E39" s="621"/>
      <c r="F39" s="621"/>
      <c r="G39" s="621"/>
      <c r="H39" s="621"/>
      <c r="I39" s="621"/>
      <c r="J39" s="621"/>
      <c r="K39" s="622"/>
      <c r="L39" s="498"/>
    </row>
    <row r="40" spans="2:14" s="441" customFormat="1" ht="26.25" customHeight="1" thickBot="1" x14ac:dyDescent="0.3">
      <c r="B40" s="586" t="s">
        <v>316</v>
      </c>
      <c r="C40" s="587"/>
      <c r="D40" s="587"/>
      <c r="E40" s="587"/>
      <c r="F40" s="587"/>
      <c r="G40" s="587"/>
      <c r="H40" s="587"/>
      <c r="I40" s="587"/>
      <c r="J40" s="587"/>
      <c r="K40" s="588"/>
      <c r="L40" s="476" t="str">
        <f>IF(AND(L30="",L31="",L32="",L33="",L34="",L35="",L38="",L39=""),"",SUM(L30:L39))</f>
        <v/>
      </c>
      <c r="N40" s="477"/>
    </row>
    <row r="41" spans="2:14" ht="7.5" customHeight="1" thickBot="1" x14ac:dyDescent="0.3">
      <c r="B41" s="478"/>
      <c r="C41" s="478"/>
      <c r="D41" s="478"/>
      <c r="E41" s="478"/>
      <c r="F41" s="478"/>
      <c r="G41" s="478"/>
      <c r="H41" s="478"/>
      <c r="I41" s="478"/>
      <c r="J41" s="478"/>
      <c r="K41" s="478"/>
      <c r="L41" s="478"/>
    </row>
    <row r="42" spans="2:14" ht="29.25" customHeight="1" thickBot="1" x14ac:dyDescent="0.3">
      <c r="B42" s="586" t="s">
        <v>921</v>
      </c>
      <c r="C42" s="587"/>
      <c r="D42" s="587"/>
      <c r="E42" s="587"/>
      <c r="F42" s="587"/>
      <c r="G42" s="587"/>
      <c r="H42" s="587"/>
      <c r="I42" s="587"/>
      <c r="J42" s="587"/>
      <c r="K42" s="607"/>
      <c r="L42" s="489"/>
    </row>
    <row r="43" spans="2:14" ht="29.25" customHeight="1" thickBot="1" x14ac:dyDescent="0.3">
      <c r="B43" s="586" t="s">
        <v>922</v>
      </c>
      <c r="C43" s="587"/>
      <c r="D43" s="587"/>
      <c r="E43" s="587"/>
      <c r="F43" s="587"/>
      <c r="G43" s="587"/>
      <c r="H43" s="587"/>
      <c r="I43" s="587"/>
      <c r="J43" s="587"/>
      <c r="K43" s="607"/>
      <c r="L43" s="475"/>
    </row>
    <row r="44" spans="2:14" ht="7.5" customHeight="1" x14ac:dyDescent="0.25">
      <c r="B44" s="590"/>
      <c r="C44" s="590"/>
      <c r="D44" s="590"/>
      <c r="E44" s="590"/>
      <c r="F44" s="590"/>
      <c r="G44" s="590"/>
      <c r="H44" s="590"/>
      <c r="I44" s="590"/>
      <c r="J44" s="590"/>
      <c r="K44" s="590"/>
      <c r="L44" s="590"/>
    </row>
    <row r="45" spans="2:14" ht="29.25" customHeight="1" x14ac:dyDescent="0.25">
      <c r="B45" s="589" t="s">
        <v>941</v>
      </c>
      <c r="C45" s="590"/>
      <c r="D45" s="590"/>
      <c r="E45" s="590"/>
      <c r="F45" s="590"/>
      <c r="G45" s="590"/>
      <c r="H45" s="590"/>
      <c r="I45" s="590"/>
      <c r="J45" s="590"/>
      <c r="K45" s="590"/>
      <c r="L45" s="590"/>
    </row>
    <row r="46" spans="2:14" ht="127.5" customHeight="1" x14ac:dyDescent="0.25">
      <c r="B46" s="562" t="s">
        <v>927</v>
      </c>
      <c r="C46" s="563"/>
      <c r="D46" s="563"/>
      <c r="E46" s="563"/>
      <c r="F46" s="563"/>
      <c r="G46" s="563"/>
      <c r="H46" s="563"/>
      <c r="I46" s="563"/>
      <c r="J46" s="563"/>
      <c r="K46" s="563"/>
      <c r="L46" s="563"/>
      <c r="M46" s="479"/>
    </row>
    <row r="47" spans="2:14" x14ac:dyDescent="0.25">
      <c r="B47" s="478"/>
      <c r="C47" s="478"/>
      <c r="D47" s="478"/>
      <c r="E47" s="478"/>
      <c r="F47" s="478"/>
      <c r="G47" s="478"/>
      <c r="H47" s="478"/>
      <c r="I47" s="478"/>
      <c r="J47" s="478"/>
      <c r="K47" s="478"/>
      <c r="L47" s="478"/>
    </row>
    <row r="48" spans="2:14" x14ac:dyDescent="0.25">
      <c r="B48" s="478"/>
      <c r="C48" s="478"/>
      <c r="D48" s="478"/>
      <c r="E48" s="478"/>
      <c r="F48" s="478"/>
      <c r="G48" s="478"/>
      <c r="H48" s="478"/>
      <c r="I48" s="478"/>
      <c r="J48" s="478"/>
      <c r="K48" s="478"/>
      <c r="L48" s="478"/>
    </row>
    <row r="49" spans="2:12" x14ac:dyDescent="0.25">
      <c r="B49" s="478"/>
      <c r="C49" s="478"/>
      <c r="D49" s="478"/>
      <c r="E49" s="478"/>
      <c r="F49" s="478"/>
      <c r="G49" s="478"/>
      <c r="H49" s="478"/>
      <c r="I49" s="478"/>
      <c r="J49" s="478"/>
      <c r="K49" s="478"/>
      <c r="L49" s="478"/>
    </row>
    <row r="50" spans="2:12" x14ac:dyDescent="0.25">
      <c r="B50" s="478"/>
      <c r="C50" s="478"/>
      <c r="D50" s="478"/>
      <c r="E50" s="478"/>
      <c r="F50" s="478"/>
      <c r="G50" s="478"/>
      <c r="H50" s="478"/>
      <c r="I50" s="478"/>
      <c r="J50" s="478"/>
      <c r="K50" s="478"/>
      <c r="L50" s="478"/>
    </row>
    <row r="51" spans="2:12" x14ac:dyDescent="0.25">
      <c r="B51" s="478"/>
      <c r="C51" s="478"/>
      <c r="D51" s="478"/>
      <c r="E51" s="478"/>
      <c r="F51" s="478"/>
      <c r="G51" s="478"/>
      <c r="H51" s="478"/>
      <c r="I51" s="478"/>
      <c r="J51" s="478"/>
      <c r="K51" s="478"/>
      <c r="L51" s="478"/>
    </row>
  </sheetData>
  <sheetProtection password="CA09" sheet="1" objects="1" scenarios="1" selectLockedCells="1"/>
  <dataConsolidate/>
  <customSheetViews>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1">
    <mergeCell ref="B44:L44"/>
    <mergeCell ref="B42:K42"/>
    <mergeCell ref="B43:K43"/>
    <mergeCell ref="H28:H29"/>
    <mergeCell ref="B33:D33"/>
    <mergeCell ref="B32:D32"/>
    <mergeCell ref="B28:D29"/>
    <mergeCell ref="E28:E29"/>
    <mergeCell ref="F28:F29"/>
    <mergeCell ref="B38:K38"/>
    <mergeCell ref="B39:K39"/>
    <mergeCell ref="B36:K36"/>
    <mergeCell ref="B37:K37"/>
    <mergeCell ref="J14:L14"/>
    <mergeCell ref="J16:L16"/>
    <mergeCell ref="B21:E21"/>
    <mergeCell ref="F22:L22"/>
    <mergeCell ref="B27:L27"/>
    <mergeCell ref="C15:D15"/>
    <mergeCell ref="J6:L6"/>
    <mergeCell ref="C8:L8"/>
    <mergeCell ref="C10:L10"/>
    <mergeCell ref="C12:E12"/>
    <mergeCell ref="J12:L12"/>
    <mergeCell ref="C6:E6"/>
    <mergeCell ref="B46:L46"/>
    <mergeCell ref="B30:D30"/>
    <mergeCell ref="B31:D31"/>
    <mergeCell ref="B22:E22"/>
    <mergeCell ref="F21:L21"/>
    <mergeCell ref="L28:L29"/>
    <mergeCell ref="B25:E25"/>
    <mergeCell ref="F24:L24"/>
    <mergeCell ref="F25:L25"/>
    <mergeCell ref="B24:E24"/>
    <mergeCell ref="I28:K28"/>
    <mergeCell ref="G28:G29"/>
    <mergeCell ref="B34:K34"/>
    <mergeCell ref="B35:K35"/>
    <mergeCell ref="B40:K40"/>
    <mergeCell ref="B45:L45"/>
  </mergeCells>
  <phoneticPr fontId="42" type="noConversion"/>
  <conditionalFormatting sqref="C6">
    <cfRule type="expression" dxfId="179" priority="52" stopIfTrue="1">
      <formula>LEN(TRIM(C6))=0</formula>
    </cfRule>
  </conditionalFormatting>
  <conditionalFormatting sqref="C12">
    <cfRule type="expression" dxfId="178" priority="51" stopIfTrue="1">
      <formula>LEN(TRIM(C12))=0</formula>
    </cfRule>
  </conditionalFormatting>
  <conditionalFormatting sqref="J12:K12">
    <cfRule type="expression" dxfId="177" priority="50" stopIfTrue="1">
      <formula>LEN(TRIM(J12))=0</formula>
    </cfRule>
  </conditionalFormatting>
  <conditionalFormatting sqref="F22">
    <cfRule type="expression" dxfId="176" priority="47" stopIfTrue="1">
      <formula>LEN(TRIM(F22))=0</formula>
    </cfRule>
  </conditionalFormatting>
  <conditionalFormatting sqref="B25">
    <cfRule type="expression" dxfId="175" priority="45" stopIfTrue="1">
      <formula>LEN(TRIM(B25))=0</formula>
    </cfRule>
  </conditionalFormatting>
  <conditionalFormatting sqref="F30">
    <cfRule type="expression" dxfId="174" priority="44" stopIfTrue="1">
      <formula>LEN(TRIM(F30))=0</formula>
    </cfRule>
  </conditionalFormatting>
  <conditionalFormatting sqref="G30">
    <cfRule type="expression" dxfId="173" priority="43" stopIfTrue="1">
      <formula>LEN(TRIM(G30))=0</formula>
    </cfRule>
  </conditionalFormatting>
  <conditionalFormatting sqref="H30:I30">
    <cfRule type="expression" dxfId="172" priority="42" stopIfTrue="1">
      <formula>LEN(TRIM(H30))=0</formula>
    </cfRule>
  </conditionalFormatting>
  <conditionalFormatting sqref="J30:K30">
    <cfRule type="expression" dxfId="171" priority="41" stopIfTrue="1">
      <formula>LEN(TRIM(J30))=0</formula>
    </cfRule>
  </conditionalFormatting>
  <conditionalFormatting sqref="F31:F33">
    <cfRule type="expression" dxfId="170" priority="40" stopIfTrue="1">
      <formula>LEN(TRIM(F31))=0</formula>
    </cfRule>
  </conditionalFormatting>
  <conditionalFormatting sqref="G31:G33">
    <cfRule type="expression" dxfId="169" priority="39" stopIfTrue="1">
      <formula>LEN(TRIM(G31))=0</formula>
    </cfRule>
  </conditionalFormatting>
  <conditionalFormatting sqref="H31:I33">
    <cfRule type="expression" dxfId="168" priority="38" stopIfTrue="1">
      <formula>LEN(TRIM(H31))=0</formula>
    </cfRule>
  </conditionalFormatting>
  <conditionalFormatting sqref="J31:K33">
    <cfRule type="expression" dxfId="167" priority="37" stopIfTrue="1">
      <formula>LEN(TRIM(J31))=0</formula>
    </cfRule>
  </conditionalFormatting>
  <conditionalFormatting sqref="E30">
    <cfRule type="expression" dxfId="166" priority="12" stopIfTrue="1">
      <formula>LEN(TRIM(E30))=0</formula>
    </cfRule>
  </conditionalFormatting>
  <conditionalFormatting sqref="E31:E33">
    <cfRule type="expression" dxfId="165" priority="11" stopIfTrue="1">
      <formula>LEN(TRIM(E31))=0</formula>
    </cfRule>
  </conditionalFormatting>
  <conditionalFormatting sqref="L34">
    <cfRule type="expression" dxfId="164" priority="7">
      <formula>LEN(TRIM($L$34))=0</formula>
    </cfRule>
  </conditionalFormatting>
  <conditionalFormatting sqref="L35">
    <cfRule type="expression" dxfId="163" priority="6">
      <formula>LEN(TRIM($L$35))=0</formula>
    </cfRule>
  </conditionalFormatting>
  <conditionalFormatting sqref="L42:L43">
    <cfRule type="expression" dxfId="162" priority="5">
      <formula>LEN(TRIM($L42))=0</formula>
    </cfRule>
  </conditionalFormatting>
  <conditionalFormatting sqref="L38">
    <cfRule type="expression" dxfId="161" priority="4">
      <formula>LEN(TRIM($L$38))=0</formula>
    </cfRule>
  </conditionalFormatting>
  <conditionalFormatting sqref="L39">
    <cfRule type="expression" dxfId="160" priority="3">
      <formula>LEN(TRIM($L$39))=0</formula>
    </cfRule>
  </conditionalFormatting>
  <conditionalFormatting sqref="L36">
    <cfRule type="expression" dxfId="159" priority="2">
      <formula>LEN(TRIM($L$36))=0</formula>
    </cfRule>
  </conditionalFormatting>
  <conditionalFormatting sqref="L37">
    <cfRule type="expression" dxfId="158" priority="1">
      <formula>LEN(TRIM($L$37))=0</formula>
    </cfRule>
  </conditionalFormatting>
  <dataValidations xWindow="240" yWindow="486" count="12">
    <dataValidation type="textLength" allowBlank="1" showErrorMessage="1" errorTitle="Eingabefehler" error="Nur Texteingabe möglich." prompt="Name, Vorname" sqref="C12:E12">
      <formula1>0</formula1>
      <formula2>100</formula2>
    </dataValidation>
    <dataValidation type="date" allowBlank="1" showInputMessage="1" showErrorMessage="1" errorTitle="Eingabefehler" error="Erstelldatum: dd.mm.jjjj" sqref="C15">
      <formula1>41275</formula1>
      <formula2>41791</formula2>
    </dataValidation>
    <dataValidation type="list" allowBlank="1" showInputMessage="1" showErrorMessage="1" errorTitle="Hinweis" error="Auswahl treffen über Dropdown-Liste." sqref="C6">
      <formula1>ZentrumRegNr</formula1>
    </dataValidation>
    <dataValidation showInputMessage="1" showErrorMessage="1" sqref="B22 F19"/>
    <dataValidation type="date" errorStyle="information" allowBlank="1" showInputMessage="1" showErrorMessage="1" errorTitle="Kennzahlenjahr" error="Es können nur Kennzahlenjahre von 2012 bis 2014 eingetragen werden." sqref="H17:I17">
      <formula1>2010</formula1>
      <formula2>2012</formula2>
    </dataValidation>
    <dataValidation type="list" showInputMessage="1" showErrorMessage="1" errorTitle="Hinweis" error="Auswahl treffen über Dropdown-Liste." sqref="B25">
      <formula1>Tumordokumentation</formula1>
    </dataValidation>
    <dataValidation allowBlank="1" showInputMessage="1" showErrorMessage="1" errorTitle="Eingabefehler" error="Nur Texteingabe möglich." sqref="F12"/>
    <dataValidation type="whole" allowBlank="1" showInputMessage="1" showErrorMessage="1" errorTitle="Eingabefehler" error="Ganze Zahl zwischen 0 und 5000 eingeben." sqref="F30 E30:E33 G30:I33 K30:K33 J30:J31 J33">
      <formula1>0</formula1>
      <formula2>5000</formula2>
    </dataValidation>
    <dataValidation type="whole" allowBlank="1" showInputMessage="1" showErrorMessage="1" errorTitle="Eingabegehler" error="Ganze Zahl zwischen 0 und 5000 eingeben." sqref="F31:F33">
      <formula1>0</formula1>
      <formula2>5000</formula2>
    </dataValidation>
    <dataValidation type="date" allowBlank="1" showErrorMessage="1" errorTitle="Eingabefehler" error="Format: tt.mm.jjjj_x000a__x000a_Zeitraum zwischen 01.10.2019 - 31.01.2021 angeben." sqref="J12:L12">
      <formula1>43739</formula1>
      <formula2>44227</formula2>
    </dataValidation>
    <dataValidation type="list" allowBlank="1" showInputMessage="1" showErrorMessage="1" errorTitle="Hinweis" error="Zuerst Reg.-Nr auswählen, dann das jeweilig zugehörige Krebsregister." sqref="F22:L22">
      <formula1>KrebsregisterZusammenarbeit</formula1>
    </dataValidation>
    <dataValidation type="whole" allowBlank="1" showErrorMessage="1" errorTitle="Eingabefehler" error="Ganze Zahl zwischen 0 und 5000 eingeben." sqref="J32 L34:L39">
      <formula1>0</formula1>
      <formula2>5000</formula2>
    </dataValidation>
  </dataValidations>
  <pageMargins left="0.63" right="0.15748031496062992" top="0.27559055118110237" bottom="0.27559055118110237" header="0.11811023622047245" footer="0.11811023622047245"/>
  <pageSetup paperSize="9" scale="82"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7"/>
  <sheetViews>
    <sheetView showGridLines="0" workbookViewId="0"/>
  </sheetViews>
  <sheetFormatPr baseColWidth="10" defaultColWidth="11.42578125" defaultRowHeight="15" x14ac:dyDescent="0.25"/>
  <cols>
    <col min="1" max="1" width="21.85546875" customWidth="1"/>
    <col min="2" max="2" width="33.5703125" customWidth="1"/>
    <col min="3" max="3" width="38.85546875" customWidth="1"/>
    <col min="4" max="4" width="39.42578125" customWidth="1"/>
    <col min="5" max="5" width="41.140625" customWidth="1"/>
    <col min="6" max="6" width="46.7109375" customWidth="1"/>
    <col min="7" max="7" width="38.28515625" customWidth="1"/>
    <col min="8" max="8" width="42.85546875" customWidth="1"/>
    <col min="9" max="9" width="43.7109375" customWidth="1"/>
    <col min="10" max="10" width="36" customWidth="1"/>
    <col min="11" max="11" width="16.5703125" customWidth="1"/>
    <col min="12" max="12" width="24.140625" customWidth="1"/>
    <col min="13" max="13" width="35" customWidth="1"/>
    <col min="14" max="14" width="28.140625" customWidth="1"/>
    <col min="15" max="15" width="27.7109375" customWidth="1"/>
    <col min="16" max="16" width="30.140625" customWidth="1"/>
    <col min="17" max="17" width="28.140625" customWidth="1"/>
    <col min="18" max="18" width="29.7109375" customWidth="1"/>
    <col min="19" max="19" width="15.28515625" customWidth="1"/>
    <col min="20" max="20" width="17.28515625" customWidth="1"/>
  </cols>
  <sheetData>
    <row r="1" spans="1:4" s="149" customFormat="1" x14ac:dyDescent="0.25">
      <c r="A1" s="168" t="s">
        <v>314</v>
      </c>
      <c r="B1" s="187" t="str">
        <f>IF(Basisdaten!C12=0,"",Basisdaten!C12)</f>
        <v/>
      </c>
    </row>
    <row r="2" spans="1:4" s="149" customFormat="1" x14ac:dyDescent="0.25">
      <c r="A2" s="168" t="s">
        <v>76</v>
      </c>
      <c r="B2" s="188" t="str">
        <f>IF(Basisdaten!J12=0,"",Basisdaten!J12)</f>
        <v/>
      </c>
    </row>
    <row r="3" spans="1:4" s="149" customFormat="1" x14ac:dyDescent="0.25">
      <c r="A3" s="168" t="s">
        <v>129</v>
      </c>
      <c r="B3" s="188" t="str">
        <f>IF(Basisdaten!J14=0,"",Basisdaten!J14)</f>
        <v/>
      </c>
    </row>
    <row r="4" spans="1:4" s="149" customFormat="1" x14ac:dyDescent="0.25"/>
    <row r="5" spans="1:4" s="149" customFormat="1" x14ac:dyDescent="0.25"/>
    <row r="6" spans="1:4" s="92" customFormat="1" ht="12" x14ac:dyDescent="0.2">
      <c r="A6" s="157" t="s">
        <v>16</v>
      </c>
      <c r="B6" s="157" t="s">
        <v>20</v>
      </c>
      <c r="C6" s="143" t="s">
        <v>507</v>
      </c>
      <c r="D6" s="143" t="s">
        <v>508</v>
      </c>
    </row>
    <row r="7" spans="1:4" s="167" customFormat="1" ht="16.5" customHeight="1" x14ac:dyDescent="0.25">
      <c r="A7" s="166" t="str">
        <f>IF(Basisdaten!B22=0,"",Basisdaten!B22)</f>
        <v/>
      </c>
      <c r="B7" s="166" t="str">
        <f>IF(Basisdaten!B25=0,"",Basisdaten!B25)</f>
        <v/>
      </c>
      <c r="C7" s="166" t="str">
        <f>IF(Basisdaten!F22=0,"",Basisdaten!F22)</f>
        <v/>
      </c>
      <c r="D7" s="166" t="str">
        <f>IF(Basisdaten!F25=0,"",Basisdaten!F25)</f>
        <v>Noch nicht vorhanden</v>
      </c>
    </row>
  </sheetData>
  <customSheetViews>
    <customSheetView guid="{AD479C9E-06F7-4C03-8179-295428B49475}">
      <selection activeCell="E8" sqref="E8"/>
      <pageMargins left="0.7" right="0.7" top="0.78740157499999996" bottom="0.78740157499999996" header="0.3" footer="0.3"/>
    </customSheetView>
    <customSheetView guid="{DAA0C1F4-4D8F-4BD8-91F9-40281B589772}" state="hidden">
      <selection activeCell="C26" sqref="C26"/>
      <pageMargins left="0.7" right="0.7" top="0.78740157499999996" bottom="0.78740157499999996" header="0.3" footer="0.3"/>
    </customSheetView>
  </customSheetViews>
  <phoneticPr fontId="42"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14"/>
  <sheetViews>
    <sheetView showGridLines="0" workbookViewId="0">
      <selection activeCell="L9" sqref="L9"/>
    </sheetView>
  </sheetViews>
  <sheetFormatPr baseColWidth="10" defaultColWidth="11.42578125" defaultRowHeight="15" x14ac:dyDescent="0.25"/>
  <cols>
    <col min="1" max="1" width="21.140625" customWidth="1"/>
    <col min="2" max="2" width="16.140625" style="149" customWidth="1"/>
    <col min="3" max="3" width="16" customWidth="1"/>
    <col min="4" max="4" width="12.28515625" customWidth="1"/>
    <col min="5" max="5" width="12.85546875" customWidth="1"/>
    <col min="6" max="6" width="12.85546875" style="149" customWidth="1"/>
    <col min="7" max="7" width="12.5703125" customWidth="1"/>
    <col min="8" max="8" width="12.5703125" style="412" customWidth="1"/>
  </cols>
  <sheetData>
    <row r="1" spans="1:11" s="169" customFormat="1" ht="34.5" customHeight="1" x14ac:dyDescent="0.25">
      <c r="A1" s="432" t="str">
        <f>LEFT(Basisdaten!B28,30)</f>
        <v>Primärfälle 
Kopf-Hals-Tumoren</v>
      </c>
      <c r="B1" s="431" t="str">
        <f>Basisdaten!E28</f>
        <v>"in situ"</v>
      </c>
      <c r="C1" s="431" t="str">
        <f>Basisdaten!F28</f>
        <v>I</v>
      </c>
      <c r="D1" s="431" t="str">
        <f>Basisdaten!G28</f>
        <v>II</v>
      </c>
      <c r="E1" s="431" t="str">
        <f>Basisdaten!H28</f>
        <v>III</v>
      </c>
      <c r="F1" s="280" t="str">
        <f>Basisdaten!I29</f>
        <v>IVA</v>
      </c>
      <c r="G1" s="280" t="str">
        <f>Basisdaten!J29</f>
        <v>IVB</v>
      </c>
      <c r="H1" s="414" t="str">
        <f>Basisdaten!K29</f>
        <v>IVC</v>
      </c>
      <c r="I1" s="431" t="str">
        <f>Basisdaten!L28</f>
        <v>Gesamt</v>
      </c>
    </row>
    <row r="2" spans="1:11" s="169" customFormat="1" ht="36" customHeight="1" x14ac:dyDescent="0.25">
      <c r="A2" s="171" t="str">
        <f>Basisdaten!B30</f>
        <v>Mundhöhle operativ</v>
      </c>
      <c r="B2" s="170" t="str">
        <f>IF(Basisdaten!E30="","",Basisdaten!E30)</f>
        <v/>
      </c>
      <c r="C2" s="170" t="str">
        <f>IF(Basisdaten!F30="","",Basisdaten!F30)</f>
        <v/>
      </c>
      <c r="D2" s="170" t="str">
        <f>IF(Basisdaten!G30="","",Basisdaten!G30)</f>
        <v/>
      </c>
      <c r="E2" s="170" t="str">
        <f>IF(Basisdaten!H30="","",Basisdaten!H30)</f>
        <v/>
      </c>
      <c r="F2" s="170" t="str">
        <f>IF(Basisdaten!I30="","",Basisdaten!I30)</f>
        <v/>
      </c>
      <c r="G2" s="170" t="str">
        <f>IF(Basisdaten!J30="","",Basisdaten!J30)</f>
        <v/>
      </c>
      <c r="H2" s="413" t="str">
        <f>IF(Basisdaten!K30="","",Basisdaten!K30)</f>
        <v/>
      </c>
      <c r="I2" s="170" t="str">
        <f>IF(Basisdaten!L30="","",Basisdaten!L30)</f>
        <v/>
      </c>
    </row>
    <row r="3" spans="1:11" s="169" customFormat="1" ht="36" customHeight="1" x14ac:dyDescent="0.25">
      <c r="A3" s="171" t="str">
        <f>Basisdaten!B31</f>
        <v>Mundhöhle nicht operativ</v>
      </c>
      <c r="B3" s="413" t="str">
        <f>IF(Basisdaten!E31="","",Basisdaten!E31)</f>
        <v/>
      </c>
      <c r="C3" s="413" t="str">
        <f>IF(Basisdaten!F31="","",Basisdaten!F31)</f>
        <v/>
      </c>
      <c r="D3" s="413" t="str">
        <f>IF(Basisdaten!G31="","",Basisdaten!G31)</f>
        <v/>
      </c>
      <c r="E3" s="413" t="str">
        <f>IF(Basisdaten!H31="","",Basisdaten!H31)</f>
        <v/>
      </c>
      <c r="F3" s="413" t="str">
        <f>IF(Basisdaten!I31="","",Basisdaten!I31)</f>
        <v/>
      </c>
      <c r="G3" s="413" t="str">
        <f>IF(Basisdaten!J31="","",Basisdaten!J31)</f>
        <v/>
      </c>
      <c r="H3" s="413" t="str">
        <f>IF(Basisdaten!K31="","",Basisdaten!K31)</f>
        <v/>
      </c>
      <c r="I3" s="413" t="str">
        <f>IF(Basisdaten!L31="","",Basisdaten!L31)</f>
        <v/>
      </c>
    </row>
    <row r="4" spans="1:11" s="169" customFormat="1" ht="36" customHeight="1" x14ac:dyDescent="0.25">
      <c r="A4" s="171" t="str">
        <f>Basisdaten!B32</f>
        <v>Nasenhaupt- und Nasennebenhöhle operativ</v>
      </c>
      <c r="B4" s="413" t="str">
        <f>IF(Basisdaten!E32="","",Basisdaten!E32)</f>
        <v/>
      </c>
      <c r="C4" s="413" t="str">
        <f>IF(Basisdaten!F32="","",Basisdaten!F32)</f>
        <v/>
      </c>
      <c r="D4" s="413" t="str">
        <f>IF(Basisdaten!G32="","",Basisdaten!G32)</f>
        <v/>
      </c>
      <c r="E4" s="413" t="str">
        <f>IF(Basisdaten!H32="","",Basisdaten!H32)</f>
        <v/>
      </c>
      <c r="F4" s="413" t="str">
        <f>IF(Basisdaten!I32="","",Basisdaten!I32)</f>
        <v/>
      </c>
      <c r="G4" s="413" t="str">
        <f>IF(Basisdaten!J32="","",Basisdaten!J32)</f>
        <v/>
      </c>
      <c r="H4" s="413" t="str">
        <f>IF(Basisdaten!K32="","",Basisdaten!K32)</f>
        <v/>
      </c>
      <c r="I4" s="413" t="str">
        <f>IF(Basisdaten!L32="","",Basisdaten!L32)</f>
        <v/>
      </c>
    </row>
    <row r="5" spans="1:11" s="169" customFormat="1" ht="36" customHeight="1" x14ac:dyDescent="0.25">
      <c r="A5" s="171" t="str">
        <f>Basisdaten!B33</f>
        <v>Nasenhaupt- und Nasennebenhöhle nicht operativ</v>
      </c>
      <c r="B5" s="413" t="str">
        <f>IF(Basisdaten!E33="","",Basisdaten!E33)</f>
        <v/>
      </c>
      <c r="C5" s="413" t="str">
        <f>IF(Basisdaten!F33="","",Basisdaten!F33)</f>
        <v/>
      </c>
      <c r="D5" s="413" t="str">
        <f>IF(Basisdaten!G33="","",Basisdaten!G33)</f>
        <v/>
      </c>
      <c r="E5" s="413" t="str">
        <f>IF(Basisdaten!H33="","",Basisdaten!H33)</f>
        <v/>
      </c>
      <c r="F5" s="413" t="str">
        <f>IF(Basisdaten!I33="","",Basisdaten!I33)</f>
        <v/>
      </c>
      <c r="G5" s="413" t="str">
        <f>IF(Basisdaten!J33="","",Basisdaten!J33)</f>
        <v/>
      </c>
      <c r="H5" s="413" t="str">
        <f>IF(Basisdaten!K33="","",Basisdaten!K33)</f>
        <v/>
      </c>
      <c r="I5" s="413" t="str">
        <f>IF(Basisdaten!L33="","",Basisdaten!L33)</f>
        <v/>
      </c>
    </row>
    <row r="6" spans="1:11" s="169" customFormat="1" ht="36" customHeight="1" x14ac:dyDescent="0.25">
      <c r="A6" s="171" t="str">
        <f>Basisdaten!B34</f>
        <v>Rachen operativ</v>
      </c>
      <c r="B6" s="433"/>
      <c r="C6" s="433"/>
      <c r="D6" s="433"/>
      <c r="E6" s="433"/>
      <c r="F6" s="433"/>
      <c r="G6" s="433"/>
      <c r="H6" s="433"/>
      <c r="I6" s="413" t="str">
        <f>IF(Basisdaten!L34="","",Basisdaten!L34)</f>
        <v/>
      </c>
    </row>
    <row r="7" spans="1:11" s="169" customFormat="1" ht="36" customHeight="1" x14ac:dyDescent="0.25">
      <c r="A7" s="171" t="str">
        <f>Basisdaten!B35</f>
        <v xml:space="preserve">Rachen nicht operativ </v>
      </c>
      <c r="B7" s="433"/>
      <c r="C7" s="433"/>
      <c r="D7" s="433"/>
      <c r="E7" s="433"/>
      <c r="F7" s="433"/>
      <c r="G7" s="433"/>
      <c r="H7" s="433"/>
      <c r="I7" s="413" t="str">
        <f>IF(Basisdaten!L35="","",Basisdaten!L35)</f>
        <v/>
      </c>
    </row>
    <row r="8" spans="1:11" s="169" customFormat="1" ht="36" customHeight="1" x14ac:dyDescent="0.25">
      <c r="A8" s="171" t="str">
        <f>Basisdaten!B36</f>
        <v>Larynx operativ</v>
      </c>
      <c r="B8" s="433"/>
      <c r="C8" s="433"/>
      <c r="D8" s="433"/>
      <c r="E8" s="433"/>
      <c r="F8" s="433"/>
      <c r="G8" s="433"/>
      <c r="H8" s="433"/>
      <c r="I8" s="413" t="str">
        <f>IF(Basisdaten!L36="","",Basisdaten!L36)</f>
        <v/>
      </c>
    </row>
    <row r="9" spans="1:11" s="169" customFormat="1" ht="36" customHeight="1" x14ac:dyDescent="0.25">
      <c r="A9" s="171" t="str">
        <f>Basisdaten!B37</f>
        <v>Larynx nicht operativ</v>
      </c>
      <c r="B9" s="433"/>
      <c r="C9" s="433"/>
      <c r="D9" s="433"/>
      <c r="E9" s="433"/>
      <c r="F9" s="433"/>
      <c r="G9" s="433"/>
      <c r="H9" s="433"/>
      <c r="I9" s="413" t="str">
        <f>IF(Basisdaten!L37="","",Basisdaten!L37)</f>
        <v/>
      </c>
    </row>
    <row r="10" spans="1:11" s="169" customFormat="1" ht="36" customHeight="1" x14ac:dyDescent="0.25">
      <c r="A10" s="171" t="str">
        <f>Basisdaten!B38</f>
        <v>Speicheldrüsen operativ</v>
      </c>
      <c r="B10" s="433"/>
      <c r="C10" s="433"/>
      <c r="D10" s="433"/>
      <c r="E10" s="433"/>
      <c r="F10" s="433"/>
      <c r="G10" s="433"/>
      <c r="H10" s="433"/>
      <c r="I10" s="413" t="str">
        <f>IF(Basisdaten!L38="","",Basisdaten!L38)</f>
        <v/>
      </c>
    </row>
    <row r="11" spans="1:11" s="169" customFormat="1" ht="36" customHeight="1" x14ac:dyDescent="0.25">
      <c r="A11" s="171" t="str">
        <f>Basisdaten!B39</f>
        <v>Speicheldrüsen nicht operativ</v>
      </c>
      <c r="B11" s="433"/>
      <c r="C11" s="433"/>
      <c r="D11" s="433"/>
      <c r="E11" s="433"/>
      <c r="F11" s="433"/>
      <c r="G11" s="433"/>
      <c r="H11" s="433"/>
      <c r="I11" s="413" t="str">
        <f>IF(Basisdaten!L39="","",Basisdaten!L39)</f>
        <v/>
      </c>
    </row>
    <row r="12" spans="1:11" ht="36" customHeight="1" x14ac:dyDescent="0.25">
      <c r="A12" s="171" t="str">
        <f>Basisdaten!B40</f>
        <v>Primärfälle gesamt</v>
      </c>
      <c r="B12" s="433"/>
      <c r="C12" s="433"/>
      <c r="D12" s="433"/>
      <c r="E12" s="433"/>
      <c r="F12" s="433"/>
      <c r="G12" s="433"/>
      <c r="H12" s="433"/>
      <c r="I12" s="413" t="str">
        <f>IF(Basisdaten!L40="","",Basisdaten!L40)</f>
        <v/>
      </c>
      <c r="J12" s="149"/>
      <c r="K12" s="149"/>
    </row>
    <row r="13" spans="1:11" ht="36" customHeight="1" x14ac:dyDescent="0.25">
      <c r="A13" s="171" t="str">
        <f>LEFT(Basisdaten!B42,23)</f>
        <v>Operative Expertise HNO</v>
      </c>
      <c r="B13" s="433"/>
      <c r="C13" s="433"/>
      <c r="D13" s="433"/>
      <c r="E13" s="433"/>
      <c r="F13" s="433"/>
      <c r="G13" s="433"/>
      <c r="H13" s="433"/>
      <c r="I13" s="413" t="str">
        <f>IF(Basisdaten!L42="","",Basisdaten!L42)</f>
        <v/>
      </c>
    </row>
    <row r="14" spans="1:11" ht="36" customHeight="1" x14ac:dyDescent="0.25">
      <c r="A14" s="171" t="str">
        <f>LEFT(Basisdaten!B43,23)</f>
        <v>Operative Expertise MKG</v>
      </c>
      <c r="B14" s="433"/>
      <c r="C14" s="433"/>
      <c r="D14" s="433"/>
      <c r="E14" s="433"/>
      <c r="F14" s="433"/>
      <c r="G14" s="433"/>
      <c r="H14" s="433"/>
      <c r="I14" s="413" t="str">
        <f>IF(Basisdaten!L43="","",Basisdaten!L43)</f>
        <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A438"/>
  <sheetViews>
    <sheetView topLeftCell="A76" zoomScaleNormal="100" workbookViewId="0">
      <selection activeCell="F107" sqref="F107"/>
    </sheetView>
  </sheetViews>
  <sheetFormatPr baseColWidth="10" defaultColWidth="11.42578125" defaultRowHeight="12" x14ac:dyDescent="0.25"/>
  <cols>
    <col min="1" max="1" width="30" style="291" customWidth="1"/>
    <col min="2" max="2" width="51.5703125" style="295" customWidth="1"/>
    <col min="3" max="3" width="55.5703125" style="291" customWidth="1"/>
    <col min="4" max="4" width="15.85546875" style="169" customWidth="1"/>
    <col min="5" max="5" width="37.42578125" style="169" customWidth="1"/>
    <col min="6" max="6" width="37" style="291" customWidth="1"/>
    <col min="7" max="7" width="36.28515625" style="291" customWidth="1"/>
    <col min="8" max="8" width="36.7109375" style="291" customWidth="1"/>
    <col min="9" max="9" width="28.5703125" style="291" customWidth="1"/>
    <col min="10" max="10" width="25.7109375" style="291" customWidth="1"/>
    <col min="11" max="11" width="36.7109375" style="291" customWidth="1"/>
    <col min="12" max="12" width="32.140625" style="291" customWidth="1"/>
    <col min="13" max="13" width="37.5703125" style="291" customWidth="1"/>
    <col min="14" max="15" width="36.85546875" style="291" customWidth="1"/>
    <col min="16" max="16" width="11.28515625" style="291" customWidth="1"/>
    <col min="17" max="17" width="32.42578125" style="291" customWidth="1"/>
    <col min="18" max="18" width="23.140625" style="291" customWidth="1"/>
    <col min="19" max="19" width="37.5703125" style="291" customWidth="1"/>
    <col min="20" max="20" width="18.5703125" style="291" customWidth="1"/>
    <col min="21" max="21" width="36" style="291" customWidth="1"/>
    <col min="22" max="22" width="16" style="291" customWidth="1"/>
    <col min="23" max="23" width="14.5703125" style="291" customWidth="1"/>
    <col min="24" max="24" width="17.28515625" style="291" customWidth="1"/>
    <col min="25" max="31" width="9.140625" style="291" customWidth="1"/>
    <col min="32" max="32" width="13.5703125" style="291" customWidth="1"/>
    <col min="33" max="44" width="9.140625" style="291" customWidth="1"/>
    <col min="45" max="45" width="16.140625" style="291" customWidth="1"/>
    <col min="46" max="46" width="13.85546875" style="291" customWidth="1"/>
    <col min="47" max="47" width="9.140625" style="291" customWidth="1"/>
    <col min="48" max="48" width="15" style="291" customWidth="1"/>
    <col min="49" max="49" width="19.7109375" style="291" customWidth="1"/>
    <col min="50" max="50" width="15.7109375" style="291" customWidth="1"/>
    <col min="51" max="104" width="9.140625" style="291" customWidth="1"/>
    <col min="105" max="106" width="16.5703125" style="291" customWidth="1"/>
    <col min="107" max="107" width="15.5703125" style="291" customWidth="1"/>
    <col min="108" max="108" width="19" style="291" customWidth="1"/>
    <col min="109" max="16384" width="11.42578125" style="291"/>
  </cols>
  <sheetData>
    <row r="1" spans="1:5" ht="15" x14ac:dyDescent="0.25">
      <c r="A1" s="292" t="s">
        <v>918</v>
      </c>
      <c r="B1" s="397" t="s">
        <v>73</v>
      </c>
      <c r="C1" s="396" t="s">
        <v>73</v>
      </c>
      <c r="D1" s="4"/>
      <c r="E1" s="291"/>
    </row>
    <row r="2" spans="1:5" ht="15" x14ac:dyDescent="0.25">
      <c r="A2" s="398" t="s">
        <v>985</v>
      </c>
      <c r="B2" s="397" t="s">
        <v>317</v>
      </c>
      <c r="C2" s="396" t="s">
        <v>317</v>
      </c>
      <c r="D2" s="4"/>
      <c r="E2" s="291"/>
    </row>
    <row r="3" spans="1:5" ht="15" x14ac:dyDescent="0.25">
      <c r="A3" s="293"/>
      <c r="B3" s="397" t="s">
        <v>318</v>
      </c>
      <c r="C3" s="396" t="s">
        <v>318</v>
      </c>
      <c r="D3" s="4"/>
      <c r="E3" s="285"/>
    </row>
    <row r="4" spans="1:5" ht="15" x14ac:dyDescent="0.25">
      <c r="A4" s="293"/>
      <c r="B4" s="397" t="s">
        <v>885</v>
      </c>
      <c r="C4" s="396" t="s">
        <v>885</v>
      </c>
      <c r="D4" s="4"/>
      <c r="E4" s="285"/>
    </row>
    <row r="5" spans="1:5" ht="15" x14ac:dyDescent="0.25">
      <c r="A5" s="293"/>
      <c r="B5" s="397" t="s">
        <v>319</v>
      </c>
      <c r="C5" s="396" t="s">
        <v>319</v>
      </c>
      <c r="D5" s="4"/>
      <c r="E5" s="285"/>
    </row>
    <row r="6" spans="1:5" x14ac:dyDescent="0.25">
      <c r="A6" s="293"/>
      <c r="B6" s="397" t="s">
        <v>394</v>
      </c>
      <c r="C6" s="396" t="s">
        <v>394</v>
      </c>
      <c r="D6" s="501"/>
      <c r="E6" s="285"/>
    </row>
    <row r="7" spans="1:5" x14ac:dyDescent="0.25">
      <c r="A7" s="293"/>
      <c r="B7" s="397" t="s">
        <v>320</v>
      </c>
      <c r="C7" s="396" t="s">
        <v>320</v>
      </c>
      <c r="D7" s="501"/>
      <c r="E7" s="285"/>
    </row>
    <row r="8" spans="1:5" x14ac:dyDescent="0.25">
      <c r="A8" s="293"/>
      <c r="B8" s="397" t="s">
        <v>886</v>
      </c>
      <c r="C8" s="396" t="s">
        <v>886</v>
      </c>
      <c r="D8" s="501"/>
      <c r="E8" s="285"/>
    </row>
    <row r="9" spans="1:5" x14ac:dyDescent="0.25">
      <c r="A9" s="293"/>
      <c r="B9" s="397" t="s">
        <v>887</v>
      </c>
      <c r="C9" s="396" t="s">
        <v>887</v>
      </c>
      <c r="D9" s="501"/>
      <c r="E9" s="285"/>
    </row>
    <row r="10" spans="1:5" x14ac:dyDescent="0.25">
      <c r="A10" s="293"/>
      <c r="B10" s="397" t="s">
        <v>321</v>
      </c>
      <c r="C10" s="396" t="s">
        <v>321</v>
      </c>
      <c r="D10" s="501"/>
      <c r="E10" s="285"/>
    </row>
    <row r="11" spans="1:5" x14ac:dyDescent="0.25">
      <c r="A11" s="293"/>
      <c r="B11" s="397" t="s">
        <v>888</v>
      </c>
      <c r="C11" s="557" t="s">
        <v>980</v>
      </c>
      <c r="D11" s="501" t="s">
        <v>438</v>
      </c>
      <c r="E11" s="285"/>
    </row>
    <row r="12" spans="1:5" x14ac:dyDescent="0.25">
      <c r="A12" s="293"/>
      <c r="B12" s="397" t="s">
        <v>322</v>
      </c>
      <c r="C12" s="396" t="s">
        <v>888</v>
      </c>
      <c r="D12" s="501"/>
      <c r="E12" s="285"/>
    </row>
    <row r="13" spans="1:5" x14ac:dyDescent="0.25">
      <c r="A13" s="293"/>
      <c r="B13" s="397" t="s">
        <v>395</v>
      </c>
      <c r="C13" s="396" t="s">
        <v>322</v>
      </c>
      <c r="D13" s="501"/>
      <c r="E13" s="285"/>
    </row>
    <row r="14" spans="1:5" x14ac:dyDescent="0.25">
      <c r="A14" s="293"/>
      <c r="B14" s="397" t="s">
        <v>396</v>
      </c>
      <c r="C14" s="558" t="s">
        <v>892</v>
      </c>
      <c r="D14" s="501" t="s">
        <v>435</v>
      </c>
      <c r="E14" s="285"/>
    </row>
    <row r="15" spans="1:5" x14ac:dyDescent="0.25">
      <c r="A15" s="293"/>
      <c r="B15" s="397" t="s">
        <v>18</v>
      </c>
      <c r="C15" s="396" t="s">
        <v>395</v>
      </c>
      <c r="D15" s="501"/>
      <c r="E15" s="285"/>
    </row>
    <row r="16" spans="1:5" x14ac:dyDescent="0.25">
      <c r="A16" s="293"/>
      <c r="B16" s="397" t="s">
        <v>323</v>
      </c>
      <c r="C16" s="396" t="s">
        <v>396</v>
      </c>
      <c r="D16" s="501"/>
      <c r="E16" s="285"/>
    </row>
    <row r="17" spans="1:5" x14ac:dyDescent="0.25">
      <c r="A17" s="293"/>
      <c r="B17" s="397" t="s">
        <v>367</v>
      </c>
      <c r="C17" s="396" t="s">
        <v>18</v>
      </c>
      <c r="D17" s="501"/>
      <c r="E17" s="285"/>
    </row>
    <row r="18" spans="1:5" x14ac:dyDescent="0.25">
      <c r="A18" s="293"/>
      <c r="B18" s="397" t="s">
        <v>324</v>
      </c>
      <c r="C18" s="396" t="s">
        <v>323</v>
      </c>
      <c r="D18" s="501"/>
      <c r="E18" s="285"/>
    </row>
    <row r="19" spans="1:5" x14ac:dyDescent="0.25">
      <c r="A19" s="293"/>
      <c r="B19" s="397" t="s">
        <v>381</v>
      </c>
      <c r="C19" s="396" t="s">
        <v>367</v>
      </c>
      <c r="D19" s="501"/>
      <c r="E19" s="285"/>
    </row>
    <row r="20" spans="1:5" x14ac:dyDescent="0.25">
      <c r="A20" s="293"/>
      <c r="B20" s="397" t="s">
        <v>21</v>
      </c>
      <c r="C20" s="396" t="s">
        <v>324</v>
      </c>
      <c r="D20" s="501"/>
      <c r="E20" s="285"/>
    </row>
    <row r="21" spans="1:5" x14ac:dyDescent="0.25">
      <c r="A21" s="293"/>
      <c r="B21" s="397" t="s">
        <v>406</v>
      </c>
      <c r="C21" s="396" t="s">
        <v>381</v>
      </c>
      <c r="D21" s="501"/>
      <c r="E21" s="285"/>
    </row>
    <row r="22" spans="1:5" x14ac:dyDescent="0.25">
      <c r="A22" s="293"/>
      <c r="B22" s="397" t="s">
        <v>74</v>
      </c>
      <c r="C22" s="396" t="s">
        <v>21</v>
      </c>
      <c r="D22" s="501"/>
      <c r="E22" s="285"/>
    </row>
    <row r="23" spans="1:5" x14ac:dyDescent="0.25">
      <c r="A23" s="293"/>
      <c r="B23" s="397" t="s">
        <v>572</v>
      </c>
      <c r="C23" s="558" t="s">
        <v>325</v>
      </c>
      <c r="D23" s="504" t="s">
        <v>435</v>
      </c>
      <c r="E23" s="285"/>
    </row>
    <row r="24" spans="1:5" x14ac:dyDescent="0.25">
      <c r="A24" s="293"/>
      <c r="B24" s="397" t="s">
        <v>326</v>
      </c>
      <c r="C24" s="558" t="s">
        <v>893</v>
      </c>
      <c r="D24" s="501" t="s">
        <v>435</v>
      </c>
      <c r="E24" s="285"/>
    </row>
    <row r="25" spans="1:5" x14ac:dyDescent="0.25">
      <c r="A25" s="293"/>
      <c r="B25" s="397" t="s">
        <v>437</v>
      </c>
      <c r="C25" s="396" t="s">
        <v>406</v>
      </c>
      <c r="D25" s="501"/>
      <c r="E25" s="285"/>
    </row>
    <row r="26" spans="1:5" x14ac:dyDescent="0.25">
      <c r="A26" s="293"/>
      <c r="B26" s="397" t="s">
        <v>889</v>
      </c>
      <c r="C26" s="396" t="s">
        <v>74</v>
      </c>
      <c r="D26" s="501"/>
      <c r="E26" s="285"/>
    </row>
    <row r="27" spans="1:5" x14ac:dyDescent="0.25">
      <c r="A27" s="293"/>
      <c r="B27" s="397" t="s">
        <v>327</v>
      </c>
      <c r="C27" s="559" t="s">
        <v>436</v>
      </c>
      <c r="D27" s="501" t="s">
        <v>981</v>
      </c>
      <c r="E27" s="285"/>
    </row>
    <row r="28" spans="1:5" x14ac:dyDescent="0.25">
      <c r="A28" s="293"/>
      <c r="B28" s="397" t="s">
        <v>151</v>
      </c>
      <c r="C28" s="396" t="s">
        <v>572</v>
      </c>
      <c r="D28" s="501"/>
      <c r="E28" s="285"/>
    </row>
    <row r="29" spans="1:5" x14ac:dyDescent="0.25">
      <c r="A29" s="293"/>
      <c r="B29" s="397" t="s">
        <v>890</v>
      </c>
      <c r="C29" s="557" t="s">
        <v>894</v>
      </c>
      <c r="D29" s="501" t="s">
        <v>438</v>
      </c>
      <c r="E29" s="285"/>
    </row>
    <row r="30" spans="1:5" x14ac:dyDescent="0.25">
      <c r="A30" s="293"/>
      <c r="B30" s="397" t="s">
        <v>399</v>
      </c>
      <c r="C30" s="396" t="s">
        <v>326</v>
      </c>
      <c r="D30" s="501"/>
      <c r="E30" s="285"/>
    </row>
    <row r="31" spans="1:5" x14ac:dyDescent="0.25">
      <c r="A31" s="293"/>
      <c r="B31" s="397" t="s">
        <v>328</v>
      </c>
      <c r="C31" s="396" t="s">
        <v>437</v>
      </c>
      <c r="D31" s="501"/>
      <c r="E31" s="285"/>
    </row>
    <row r="32" spans="1:5" x14ac:dyDescent="0.25">
      <c r="A32" s="293"/>
      <c r="B32" s="397" t="s">
        <v>401</v>
      </c>
      <c r="C32" s="396" t="s">
        <v>889</v>
      </c>
      <c r="D32" s="501"/>
      <c r="E32" s="285"/>
    </row>
    <row r="33" spans="1:5" x14ac:dyDescent="0.25">
      <c r="A33" s="293"/>
      <c r="B33" s="397" t="s">
        <v>329</v>
      </c>
      <c r="C33" s="558" t="s">
        <v>397</v>
      </c>
      <c r="D33" s="501" t="s">
        <v>435</v>
      </c>
      <c r="E33" s="285"/>
    </row>
    <row r="34" spans="1:5" x14ac:dyDescent="0.25">
      <c r="A34" s="293"/>
      <c r="B34" s="397" t="s">
        <v>330</v>
      </c>
      <c r="C34" s="396" t="s">
        <v>327</v>
      </c>
      <c r="D34" s="501"/>
      <c r="E34" s="285"/>
    </row>
    <row r="35" spans="1:5" x14ac:dyDescent="0.25">
      <c r="A35" s="293"/>
      <c r="B35" s="397" t="s">
        <v>331</v>
      </c>
      <c r="C35" s="396" t="s">
        <v>151</v>
      </c>
      <c r="D35" s="501"/>
      <c r="E35" s="285"/>
    </row>
    <row r="36" spans="1:5" x14ac:dyDescent="0.25">
      <c r="A36" s="293"/>
      <c r="B36" s="397" t="s">
        <v>150</v>
      </c>
      <c r="C36" s="396" t="s">
        <v>890</v>
      </c>
      <c r="D36" s="501"/>
      <c r="E36" s="285"/>
    </row>
    <row r="37" spans="1:5" x14ac:dyDescent="0.25">
      <c r="A37" s="293"/>
      <c r="B37" s="397" t="s">
        <v>400</v>
      </c>
      <c r="C37" s="396" t="s">
        <v>399</v>
      </c>
      <c r="D37" s="501"/>
      <c r="E37" s="285"/>
    </row>
    <row r="38" spans="1:5" x14ac:dyDescent="0.25">
      <c r="A38" s="293"/>
      <c r="B38" s="397" t="s">
        <v>332</v>
      </c>
      <c r="C38" s="557" t="s">
        <v>895</v>
      </c>
      <c r="D38" s="501" t="s">
        <v>438</v>
      </c>
      <c r="E38" s="285"/>
    </row>
    <row r="39" spans="1:5" x14ac:dyDescent="0.25">
      <c r="A39" s="293"/>
      <c r="B39" s="397" t="s">
        <v>398</v>
      </c>
      <c r="C39" s="396" t="s">
        <v>328</v>
      </c>
      <c r="D39" s="501"/>
      <c r="E39" s="285"/>
    </row>
    <row r="40" spans="1:5" x14ac:dyDescent="0.25">
      <c r="A40" s="293"/>
      <c r="B40" s="397" t="s">
        <v>369</v>
      </c>
      <c r="C40" s="396" t="s">
        <v>401</v>
      </c>
      <c r="D40" s="501"/>
      <c r="E40" s="285"/>
    </row>
    <row r="41" spans="1:5" x14ac:dyDescent="0.25">
      <c r="A41" s="293"/>
      <c r="B41" s="397" t="s">
        <v>403</v>
      </c>
      <c r="C41" s="396" t="s">
        <v>329</v>
      </c>
      <c r="D41" s="501"/>
      <c r="E41" s="285"/>
    </row>
    <row r="42" spans="1:5" x14ac:dyDescent="0.25">
      <c r="A42" s="293"/>
      <c r="B42" s="397" t="s">
        <v>333</v>
      </c>
      <c r="C42" s="396" t="s">
        <v>330</v>
      </c>
      <c r="D42" s="501"/>
      <c r="E42" s="285"/>
    </row>
    <row r="43" spans="1:5" x14ac:dyDescent="0.25">
      <c r="A43" s="293"/>
      <c r="B43" s="397" t="s">
        <v>405</v>
      </c>
      <c r="C43" s="396" t="s">
        <v>331</v>
      </c>
      <c r="D43" s="501"/>
      <c r="E43" s="285"/>
    </row>
    <row r="44" spans="1:5" x14ac:dyDescent="0.25">
      <c r="A44" s="293"/>
      <c r="B44" s="496" t="s">
        <v>891</v>
      </c>
      <c r="C44" s="396" t="s">
        <v>150</v>
      </c>
      <c r="D44" s="501"/>
      <c r="E44" s="285"/>
    </row>
    <row r="45" spans="1:5" x14ac:dyDescent="0.25">
      <c r="A45" s="293"/>
      <c r="B45" s="496" t="s">
        <v>475</v>
      </c>
      <c r="C45" s="502" t="s">
        <v>400</v>
      </c>
      <c r="D45" s="501"/>
      <c r="E45" s="285"/>
    </row>
    <row r="46" spans="1:5" x14ac:dyDescent="0.25">
      <c r="A46" s="293"/>
      <c r="B46" s="496" t="s">
        <v>207</v>
      </c>
      <c r="C46" s="396" t="s">
        <v>332</v>
      </c>
      <c r="D46" s="501"/>
      <c r="E46" s="285"/>
    </row>
    <row r="47" spans="1:5" x14ac:dyDescent="0.25">
      <c r="A47" s="293"/>
      <c r="B47" s="397" t="s">
        <v>242</v>
      </c>
      <c r="C47" s="396" t="s">
        <v>398</v>
      </c>
      <c r="D47" s="501"/>
      <c r="E47" s="285"/>
    </row>
    <row r="48" spans="1:5" x14ac:dyDescent="0.25">
      <c r="A48" s="293"/>
      <c r="B48" s="420"/>
      <c r="C48" s="557" t="s">
        <v>896</v>
      </c>
      <c r="D48" s="501" t="s">
        <v>438</v>
      </c>
      <c r="E48" s="285"/>
    </row>
    <row r="49" spans="1:5" x14ac:dyDescent="0.25">
      <c r="A49" s="293"/>
      <c r="C49" s="557" t="s">
        <v>368</v>
      </c>
      <c r="D49" s="501" t="s">
        <v>438</v>
      </c>
      <c r="E49" s="285"/>
    </row>
    <row r="50" spans="1:5" x14ac:dyDescent="0.25">
      <c r="A50" s="293"/>
      <c r="C50" s="503" t="s">
        <v>369</v>
      </c>
      <c r="D50" s="504"/>
      <c r="E50" s="285"/>
    </row>
    <row r="51" spans="1:5" x14ac:dyDescent="0.25">
      <c r="A51" s="293"/>
      <c r="C51" s="558" t="s">
        <v>402</v>
      </c>
      <c r="D51" s="501" t="s">
        <v>435</v>
      </c>
      <c r="E51" s="285"/>
    </row>
    <row r="52" spans="1:5" x14ac:dyDescent="0.25">
      <c r="A52" s="293"/>
      <c r="C52" s="558" t="s">
        <v>982</v>
      </c>
      <c r="D52" s="501" t="s">
        <v>435</v>
      </c>
      <c r="E52" s="285"/>
    </row>
    <row r="53" spans="1:5" x14ac:dyDescent="0.25">
      <c r="A53" s="293"/>
      <c r="C53" s="396" t="s">
        <v>403</v>
      </c>
      <c r="D53" s="501"/>
      <c r="E53" s="285"/>
    </row>
    <row r="54" spans="1:5" x14ac:dyDescent="0.25">
      <c r="A54" s="293"/>
      <c r="C54" s="558" t="s">
        <v>404</v>
      </c>
      <c r="D54" s="501" t="s">
        <v>983</v>
      </c>
      <c r="E54" s="285"/>
    </row>
    <row r="55" spans="1:5" x14ac:dyDescent="0.25">
      <c r="A55" s="293"/>
      <c r="C55" s="557" t="s">
        <v>984</v>
      </c>
      <c r="D55" s="501" t="s">
        <v>438</v>
      </c>
      <c r="E55" s="285"/>
    </row>
    <row r="56" spans="1:5" x14ac:dyDescent="0.25">
      <c r="A56" s="293"/>
      <c r="C56" s="396" t="s">
        <v>333</v>
      </c>
      <c r="D56" s="501"/>
      <c r="E56" s="285"/>
    </row>
    <row r="57" spans="1:5" x14ac:dyDescent="0.25">
      <c r="A57" s="293"/>
      <c r="C57" s="396" t="s">
        <v>405</v>
      </c>
      <c r="D57" s="501"/>
      <c r="E57" s="285"/>
    </row>
    <row r="58" spans="1:5" x14ac:dyDescent="0.25">
      <c r="A58" s="293"/>
      <c r="C58" s="396" t="s">
        <v>891</v>
      </c>
      <c r="D58" s="501"/>
      <c r="E58" s="285"/>
    </row>
    <row r="59" spans="1:5" x14ac:dyDescent="0.25">
      <c r="A59" s="293"/>
      <c r="C59" s="396" t="s">
        <v>475</v>
      </c>
      <c r="D59" s="501"/>
      <c r="E59" s="285"/>
    </row>
    <row r="60" spans="1:5" x14ac:dyDescent="0.25">
      <c r="A60" s="293"/>
      <c r="C60" s="557" t="s">
        <v>370</v>
      </c>
      <c r="D60" s="501" t="s">
        <v>438</v>
      </c>
      <c r="E60" s="285"/>
    </row>
    <row r="61" spans="1:5" x14ac:dyDescent="0.25">
      <c r="A61" s="293"/>
      <c r="C61" s="557" t="s">
        <v>510</v>
      </c>
      <c r="D61" s="501" t="s">
        <v>438</v>
      </c>
      <c r="E61" s="285"/>
    </row>
    <row r="62" spans="1:5" x14ac:dyDescent="0.25">
      <c r="A62" s="293"/>
      <c r="B62" s="291"/>
      <c r="C62" s="558" t="s">
        <v>334</v>
      </c>
      <c r="D62" s="501" t="s">
        <v>435</v>
      </c>
      <c r="E62" s="71"/>
    </row>
    <row r="63" spans="1:5" x14ac:dyDescent="0.25">
      <c r="A63" s="293"/>
      <c r="B63" s="291"/>
      <c r="C63" s="396" t="s">
        <v>207</v>
      </c>
      <c r="D63" s="501"/>
      <c r="E63" s="71"/>
    </row>
    <row r="64" spans="1:5" x14ac:dyDescent="0.25">
      <c r="A64" s="293"/>
      <c r="B64" s="291"/>
      <c r="C64" s="420" t="s">
        <v>242</v>
      </c>
      <c r="D64" s="501"/>
      <c r="E64" s="71"/>
    </row>
    <row r="65" spans="1:23" x14ac:dyDescent="0.25">
      <c r="A65" s="294"/>
    </row>
    <row r="66" spans="1:23" s="317" customFormat="1" x14ac:dyDescent="0.25">
      <c r="A66" s="318" t="s">
        <v>40</v>
      </c>
      <c r="B66" s="319" t="s">
        <v>41</v>
      </c>
      <c r="C66" s="320" t="s">
        <v>42</v>
      </c>
      <c r="D66" s="321" t="s">
        <v>43</v>
      </c>
      <c r="E66" s="320" t="s">
        <v>44</v>
      </c>
      <c r="F66" s="322" t="s">
        <v>45</v>
      </c>
      <c r="G66" s="322" t="s">
        <v>46</v>
      </c>
      <c r="H66" s="320" t="s">
        <v>47</v>
      </c>
      <c r="I66" s="320" t="s">
        <v>48</v>
      </c>
      <c r="J66" s="320" t="s">
        <v>49</v>
      </c>
      <c r="K66" s="320" t="s">
        <v>50</v>
      </c>
      <c r="L66" s="320" t="s">
        <v>51</v>
      </c>
      <c r="M66" s="320" t="s">
        <v>52</v>
      </c>
      <c r="N66" s="320" t="s">
        <v>53</v>
      </c>
      <c r="O66" s="320" t="s">
        <v>54</v>
      </c>
      <c r="P66" s="320" t="s">
        <v>17</v>
      </c>
      <c r="Q66" s="320" t="s">
        <v>55</v>
      </c>
      <c r="R66" s="320" t="s">
        <v>371</v>
      </c>
      <c r="S66" s="320" t="s">
        <v>72</v>
      </c>
      <c r="T66" s="315"/>
      <c r="U66" s="315"/>
      <c r="W66" s="315"/>
    </row>
    <row r="67" spans="1:23" s="317" customFormat="1" x14ac:dyDescent="0.25">
      <c r="A67" s="323" t="s">
        <v>208</v>
      </c>
      <c r="B67" s="319" t="s">
        <v>209</v>
      </c>
      <c r="C67" s="320" t="s">
        <v>210</v>
      </c>
      <c r="D67" s="321" t="s">
        <v>211</v>
      </c>
      <c r="E67" s="320" t="s">
        <v>212</v>
      </c>
      <c r="F67" s="322" t="s">
        <v>213</v>
      </c>
      <c r="G67" s="322" t="s">
        <v>214</v>
      </c>
      <c r="H67" s="320" t="s">
        <v>215</v>
      </c>
      <c r="I67" s="320" t="s">
        <v>216</v>
      </c>
      <c r="J67" s="320" t="s">
        <v>217</v>
      </c>
      <c r="K67" s="320" t="s">
        <v>218</v>
      </c>
      <c r="L67" s="320" t="s">
        <v>219</v>
      </c>
      <c r="M67" s="320" t="s">
        <v>220</v>
      </c>
      <c r="N67" s="320" t="s">
        <v>221</v>
      </c>
      <c r="O67" s="320" t="s">
        <v>222</v>
      </c>
      <c r="P67" s="320" t="s">
        <v>223</v>
      </c>
      <c r="Q67" s="322" t="s">
        <v>408</v>
      </c>
      <c r="R67" s="320" t="s">
        <v>409</v>
      </c>
      <c r="S67" s="395" t="s">
        <v>427</v>
      </c>
      <c r="T67" s="315"/>
      <c r="U67" s="316"/>
      <c r="V67" s="315"/>
      <c r="W67" s="316"/>
    </row>
    <row r="68" spans="1:23" s="317" customFormat="1" x14ac:dyDescent="0.25">
      <c r="A68" s="323" t="s">
        <v>22</v>
      </c>
      <c r="B68" s="319" t="s">
        <v>29</v>
      </c>
      <c r="C68" s="320" t="s">
        <v>211</v>
      </c>
      <c r="D68" s="321" t="s">
        <v>224</v>
      </c>
      <c r="E68" s="320" t="s">
        <v>225</v>
      </c>
      <c r="F68" s="322" t="s">
        <v>225</v>
      </c>
      <c r="G68" s="322" t="s">
        <v>226</v>
      </c>
      <c r="H68" s="320" t="s">
        <v>227</v>
      </c>
      <c r="I68" s="320" t="s">
        <v>24</v>
      </c>
      <c r="J68" s="320" t="s">
        <v>228</v>
      </c>
      <c r="K68" s="320" t="s">
        <v>229</v>
      </c>
      <c r="L68" s="320" t="s">
        <v>230</v>
      </c>
      <c r="M68" s="320" t="s">
        <v>231</v>
      </c>
      <c r="N68" s="320" t="s">
        <v>32</v>
      </c>
      <c r="O68" s="320" t="s">
        <v>232</v>
      </c>
      <c r="P68" s="320" t="s">
        <v>19</v>
      </c>
      <c r="Q68" s="320" t="s">
        <v>207</v>
      </c>
      <c r="R68" s="320" t="s">
        <v>207</v>
      </c>
      <c r="S68" s="320" t="s">
        <v>207</v>
      </c>
      <c r="T68" s="315"/>
      <c r="U68" s="316"/>
      <c r="V68" s="316"/>
      <c r="W68" s="316"/>
    </row>
    <row r="69" spans="1:23" s="317" customFormat="1" x14ac:dyDescent="0.25">
      <c r="A69" s="323" t="s">
        <v>23</v>
      </c>
      <c r="B69" s="319" t="s">
        <v>30</v>
      </c>
      <c r="C69" s="320" t="s">
        <v>233</v>
      </c>
      <c r="D69" s="324" t="s">
        <v>234</v>
      </c>
      <c r="E69" s="320" t="s">
        <v>207</v>
      </c>
      <c r="F69" s="322" t="s">
        <v>207</v>
      </c>
      <c r="G69" s="322" t="s">
        <v>235</v>
      </c>
      <c r="H69" s="320" t="s">
        <v>236</v>
      </c>
      <c r="I69" s="320" t="s">
        <v>237</v>
      </c>
      <c r="J69" s="320" t="s">
        <v>238</v>
      </c>
      <c r="K69" s="320" t="s">
        <v>39</v>
      </c>
      <c r="L69" s="320" t="s">
        <v>225</v>
      </c>
      <c r="M69" s="320" t="s">
        <v>34</v>
      </c>
      <c r="N69" s="320" t="s">
        <v>35</v>
      </c>
      <c r="O69" s="320" t="s">
        <v>239</v>
      </c>
      <c r="P69" s="320" t="s">
        <v>31</v>
      </c>
      <c r="Q69" s="325"/>
      <c r="R69" s="320"/>
      <c r="S69" s="320"/>
      <c r="T69" s="315"/>
      <c r="U69" s="316"/>
      <c r="V69" s="316"/>
      <c r="W69" s="316"/>
    </row>
    <row r="70" spans="1:23" s="317" customFormat="1" x14ac:dyDescent="0.25">
      <c r="A70" s="323" t="s">
        <v>240</v>
      </c>
      <c r="B70" s="319" t="s">
        <v>37</v>
      </c>
      <c r="C70" s="320" t="s">
        <v>241</v>
      </c>
      <c r="D70" s="324" t="s">
        <v>225</v>
      </c>
      <c r="E70" s="320" t="s">
        <v>242</v>
      </c>
      <c r="F70" s="322" t="s">
        <v>242</v>
      </c>
      <c r="G70" s="322" t="s">
        <v>243</v>
      </c>
      <c r="H70" s="320" t="s">
        <v>244</v>
      </c>
      <c r="I70" s="322" t="s">
        <v>245</v>
      </c>
      <c r="J70" s="322" t="s">
        <v>246</v>
      </c>
      <c r="K70" s="320" t="s">
        <v>225</v>
      </c>
      <c r="L70" s="320" t="s">
        <v>207</v>
      </c>
      <c r="M70" s="320" t="s">
        <v>372</v>
      </c>
      <c r="N70" s="320" t="s">
        <v>234</v>
      </c>
      <c r="O70" s="320" t="s">
        <v>225</v>
      </c>
      <c r="P70" s="320" t="s">
        <v>33</v>
      </c>
      <c r="Q70" s="320"/>
      <c r="R70" s="320"/>
      <c r="S70" s="320"/>
      <c r="T70" s="315"/>
      <c r="U70" s="316"/>
      <c r="V70" s="316"/>
      <c r="W70" s="316"/>
    </row>
    <row r="71" spans="1:23" s="317" customFormat="1" x14ac:dyDescent="0.25">
      <c r="A71" s="323" t="s">
        <v>248</v>
      </c>
      <c r="B71" s="319" t="s">
        <v>249</v>
      </c>
      <c r="C71" s="320" t="s">
        <v>250</v>
      </c>
      <c r="D71" s="324" t="s">
        <v>207</v>
      </c>
      <c r="E71" s="320"/>
      <c r="F71" s="322"/>
      <c r="G71" s="322" t="s">
        <v>36</v>
      </c>
      <c r="H71" s="320" t="s">
        <v>234</v>
      </c>
      <c r="I71" s="322" t="s">
        <v>251</v>
      </c>
      <c r="J71" s="322" t="s">
        <v>252</v>
      </c>
      <c r="K71" s="320" t="s">
        <v>207</v>
      </c>
      <c r="L71" s="320" t="s">
        <v>242</v>
      </c>
      <c r="M71" s="320" t="s">
        <v>71</v>
      </c>
      <c r="N71" s="320" t="s">
        <v>225</v>
      </c>
      <c r="O71" s="320" t="s">
        <v>207</v>
      </c>
      <c r="P71" s="322" t="s">
        <v>253</v>
      </c>
      <c r="Q71" s="320"/>
      <c r="R71" s="320"/>
      <c r="S71" s="320"/>
      <c r="T71" s="315"/>
      <c r="U71" s="316"/>
      <c r="V71" s="316"/>
      <c r="W71" s="316"/>
    </row>
    <row r="72" spans="1:23" s="317" customFormat="1" x14ac:dyDescent="0.25">
      <c r="A72" s="323" t="s">
        <v>254</v>
      </c>
      <c r="B72" s="319" t="s">
        <v>38</v>
      </c>
      <c r="C72" s="320" t="s">
        <v>255</v>
      </c>
      <c r="D72" s="324" t="s">
        <v>242</v>
      </c>
      <c r="E72" s="320"/>
      <c r="F72" s="322"/>
      <c r="G72" s="320" t="s">
        <v>225</v>
      </c>
      <c r="H72" s="322" t="s">
        <v>225</v>
      </c>
      <c r="I72" s="322" t="s">
        <v>337</v>
      </c>
      <c r="J72" s="322" t="s">
        <v>256</v>
      </c>
      <c r="K72" s="320" t="s">
        <v>242</v>
      </c>
      <c r="L72" s="320"/>
      <c r="M72" s="320" t="s">
        <v>234</v>
      </c>
      <c r="N72" s="320" t="s">
        <v>207</v>
      </c>
      <c r="O72" s="322" t="s">
        <v>242</v>
      </c>
      <c r="P72" s="322" t="s">
        <v>247</v>
      </c>
      <c r="Q72" s="320"/>
      <c r="R72" s="320"/>
      <c r="S72" s="322"/>
      <c r="T72" s="315"/>
      <c r="U72" s="316"/>
      <c r="V72" s="316"/>
      <c r="W72" s="316"/>
    </row>
    <row r="73" spans="1:23" s="317" customFormat="1" x14ac:dyDescent="0.25">
      <c r="A73" s="323" t="s">
        <v>257</v>
      </c>
      <c r="B73" s="319" t="s">
        <v>258</v>
      </c>
      <c r="C73" s="320" t="s">
        <v>234</v>
      </c>
      <c r="D73" s="324"/>
      <c r="E73" s="320"/>
      <c r="F73" s="320"/>
      <c r="G73" s="320" t="s">
        <v>207</v>
      </c>
      <c r="H73" s="322" t="s">
        <v>207</v>
      </c>
      <c r="I73" s="322" t="s">
        <v>225</v>
      </c>
      <c r="J73" s="322" t="s">
        <v>225</v>
      </c>
      <c r="K73" s="320"/>
      <c r="L73" s="320"/>
      <c r="M73" s="320" t="s">
        <v>225</v>
      </c>
      <c r="N73" s="320" t="s">
        <v>242</v>
      </c>
      <c r="O73" s="322"/>
      <c r="P73" s="322" t="s">
        <v>234</v>
      </c>
      <c r="Q73" s="320"/>
      <c r="R73" s="320"/>
      <c r="S73" s="322"/>
      <c r="T73" s="315"/>
      <c r="U73" s="316"/>
      <c r="V73" s="316"/>
      <c r="W73" s="316"/>
    </row>
    <row r="74" spans="1:23" s="317" customFormat="1" x14ac:dyDescent="0.25">
      <c r="A74" s="323" t="s">
        <v>25</v>
      </c>
      <c r="B74" s="319" t="s">
        <v>225</v>
      </c>
      <c r="C74" s="320" t="s">
        <v>225</v>
      </c>
      <c r="D74" s="324"/>
      <c r="E74" s="320"/>
      <c r="F74" s="320"/>
      <c r="G74" s="320" t="s">
        <v>242</v>
      </c>
      <c r="H74" s="322" t="s">
        <v>242</v>
      </c>
      <c r="I74" s="322" t="s">
        <v>207</v>
      </c>
      <c r="J74" s="322" t="s">
        <v>207</v>
      </c>
      <c r="K74" s="322"/>
      <c r="L74" s="322"/>
      <c r="M74" s="320" t="s">
        <v>207</v>
      </c>
      <c r="N74" s="320"/>
      <c r="O74" s="322"/>
      <c r="P74" s="322" t="s">
        <v>225</v>
      </c>
      <c r="Q74" s="320"/>
      <c r="R74" s="322"/>
      <c r="S74" s="320"/>
      <c r="T74" s="315"/>
      <c r="U74" s="316"/>
      <c r="V74" s="316"/>
      <c r="W74" s="316"/>
    </row>
    <row r="75" spans="1:23" s="317" customFormat="1" x14ac:dyDescent="0.25">
      <c r="A75" s="323" t="s">
        <v>259</v>
      </c>
      <c r="B75" s="319" t="s">
        <v>207</v>
      </c>
      <c r="C75" s="320" t="s">
        <v>207</v>
      </c>
      <c r="D75" s="324"/>
      <c r="E75" s="320"/>
      <c r="F75" s="320"/>
      <c r="G75" s="320"/>
      <c r="H75" s="322"/>
      <c r="I75" s="322" t="s">
        <v>242</v>
      </c>
      <c r="J75" s="322" t="s">
        <v>242</v>
      </c>
      <c r="K75" s="322"/>
      <c r="L75" s="322"/>
      <c r="M75" s="322" t="s">
        <v>242</v>
      </c>
      <c r="N75" s="322"/>
      <c r="O75" s="322"/>
      <c r="P75" s="322" t="s">
        <v>207</v>
      </c>
      <c r="Q75" s="322"/>
      <c r="R75" s="322"/>
      <c r="S75" s="322"/>
      <c r="T75" s="316"/>
      <c r="U75" s="316"/>
      <c r="V75" s="316"/>
      <c r="W75" s="316"/>
    </row>
    <row r="76" spans="1:23" s="317" customFormat="1" x14ac:dyDescent="0.25">
      <c r="A76" s="323" t="s">
        <v>260</v>
      </c>
      <c r="B76" s="319" t="s">
        <v>242</v>
      </c>
      <c r="C76" s="320" t="s">
        <v>242</v>
      </c>
      <c r="D76" s="324"/>
      <c r="E76" s="320"/>
      <c r="F76" s="322"/>
      <c r="G76" s="322"/>
      <c r="H76" s="322"/>
      <c r="I76" s="322"/>
      <c r="J76" s="322"/>
      <c r="K76" s="322"/>
      <c r="L76" s="322"/>
      <c r="M76" s="322"/>
      <c r="N76" s="322"/>
      <c r="O76" s="322"/>
      <c r="P76" s="322" t="s">
        <v>242</v>
      </c>
      <c r="Q76" s="322"/>
      <c r="R76" s="322"/>
      <c r="S76" s="322"/>
      <c r="T76" s="316"/>
      <c r="U76" s="316"/>
      <c r="V76" s="316"/>
      <c r="W76" s="316"/>
    </row>
    <row r="77" spans="1:23" s="317" customFormat="1" x14ac:dyDescent="0.25">
      <c r="A77" s="323" t="s">
        <v>261</v>
      </c>
      <c r="B77" s="319"/>
      <c r="C77" s="320"/>
      <c r="D77" s="324"/>
      <c r="E77" s="320"/>
      <c r="F77" s="322"/>
      <c r="G77" s="322"/>
      <c r="H77" s="322"/>
      <c r="I77" s="322"/>
      <c r="J77" s="322"/>
      <c r="K77" s="322"/>
      <c r="L77" s="322"/>
      <c r="M77" s="322"/>
      <c r="N77" s="322"/>
      <c r="O77" s="322"/>
      <c r="P77" s="322"/>
      <c r="Q77" s="322"/>
      <c r="R77" s="322"/>
      <c r="S77" s="322"/>
      <c r="T77" s="316"/>
      <c r="U77" s="316"/>
      <c r="V77" s="316"/>
      <c r="W77" s="316"/>
    </row>
    <row r="78" spans="1:23" s="317" customFormat="1" x14ac:dyDescent="0.25">
      <c r="A78" s="323" t="s">
        <v>262</v>
      </c>
      <c r="B78" s="319"/>
      <c r="C78" s="320"/>
      <c r="D78" s="324"/>
      <c r="E78" s="320"/>
      <c r="F78" s="322"/>
      <c r="G78" s="322"/>
      <c r="H78" s="322"/>
      <c r="I78" s="322"/>
      <c r="J78" s="322"/>
      <c r="K78" s="322"/>
      <c r="L78" s="322"/>
      <c r="M78" s="322"/>
      <c r="N78" s="322"/>
      <c r="O78" s="322"/>
      <c r="P78" s="322"/>
      <c r="Q78" s="322"/>
      <c r="R78" s="322"/>
      <c r="S78" s="322"/>
      <c r="T78" s="316"/>
      <c r="U78" s="316"/>
      <c r="V78" s="316"/>
      <c r="W78" s="316"/>
    </row>
    <row r="79" spans="1:23" s="317" customFormat="1" x14ac:dyDescent="0.25">
      <c r="A79" s="323" t="s">
        <v>26</v>
      </c>
      <c r="B79" s="319"/>
      <c r="C79" s="320"/>
      <c r="D79" s="324"/>
      <c r="E79" s="320"/>
      <c r="F79" s="322"/>
      <c r="G79" s="322"/>
      <c r="H79" s="322"/>
      <c r="I79" s="322"/>
      <c r="J79" s="322"/>
      <c r="K79" s="322"/>
      <c r="L79" s="322"/>
      <c r="M79" s="322"/>
      <c r="N79" s="322"/>
      <c r="O79" s="322"/>
      <c r="P79" s="322"/>
      <c r="Q79" s="322"/>
      <c r="R79" s="322"/>
      <c r="S79" s="322"/>
      <c r="T79" s="316"/>
      <c r="U79" s="316"/>
      <c r="V79" s="316"/>
      <c r="W79" s="316"/>
    </row>
    <row r="80" spans="1:23" s="317" customFormat="1" x14ac:dyDescent="0.25">
      <c r="A80" s="323" t="s">
        <v>263</v>
      </c>
      <c r="B80" s="319"/>
      <c r="C80" s="320"/>
      <c r="D80" s="324"/>
      <c r="E80" s="320"/>
      <c r="F80" s="322"/>
      <c r="G80" s="322"/>
      <c r="H80" s="322"/>
      <c r="I80" s="322"/>
      <c r="J80" s="322"/>
      <c r="K80" s="322"/>
      <c r="L80" s="322"/>
      <c r="M80" s="322"/>
      <c r="N80" s="322"/>
      <c r="O80" s="322"/>
      <c r="P80" s="322"/>
      <c r="Q80" s="322"/>
      <c r="R80" s="322"/>
      <c r="S80" s="322"/>
      <c r="T80" s="316"/>
      <c r="U80" s="316"/>
      <c r="V80" s="316"/>
      <c r="W80" s="316"/>
    </row>
    <row r="81" spans="1:27" s="317" customFormat="1" x14ac:dyDescent="0.25">
      <c r="A81" s="323" t="s">
        <v>27</v>
      </c>
      <c r="B81" s="319"/>
      <c r="C81" s="320"/>
      <c r="D81" s="324"/>
      <c r="E81" s="320"/>
      <c r="F81" s="322"/>
      <c r="G81" s="322"/>
      <c r="H81" s="322"/>
      <c r="I81" s="322"/>
      <c r="J81" s="322"/>
      <c r="K81" s="322"/>
      <c r="L81" s="322"/>
      <c r="M81" s="322"/>
      <c r="N81" s="322"/>
      <c r="O81" s="322"/>
      <c r="P81" s="322"/>
      <c r="Q81" s="322"/>
      <c r="R81" s="322"/>
      <c r="S81" s="322"/>
      <c r="T81" s="316"/>
      <c r="U81" s="316"/>
      <c r="V81" s="316"/>
      <c r="W81" s="316"/>
    </row>
    <row r="82" spans="1:27" s="317" customFormat="1" x14ac:dyDescent="0.25">
      <c r="A82" s="323" t="s">
        <v>264</v>
      </c>
      <c r="B82" s="319"/>
      <c r="C82" s="320"/>
      <c r="D82" s="324"/>
      <c r="E82" s="320"/>
      <c r="F82" s="322"/>
      <c r="G82" s="322"/>
      <c r="H82" s="322"/>
      <c r="I82" s="322"/>
      <c r="J82" s="322"/>
      <c r="K82" s="322"/>
      <c r="L82" s="322"/>
      <c r="M82" s="322"/>
      <c r="N82" s="322"/>
      <c r="O82" s="322"/>
      <c r="P82" s="322"/>
      <c r="Q82" s="322"/>
      <c r="R82" s="322"/>
      <c r="S82" s="322"/>
      <c r="T82" s="316"/>
      <c r="U82" s="316"/>
      <c r="V82" s="316"/>
      <c r="W82" s="316"/>
    </row>
    <row r="83" spans="1:27" s="317" customFormat="1" x14ac:dyDescent="0.25">
      <c r="A83" s="323" t="s">
        <v>265</v>
      </c>
      <c r="B83" s="319"/>
      <c r="C83" s="320"/>
      <c r="D83" s="324"/>
      <c r="E83" s="320"/>
      <c r="F83" s="322"/>
      <c r="G83" s="322"/>
      <c r="H83" s="322"/>
      <c r="I83" s="322"/>
      <c r="J83" s="322"/>
      <c r="K83" s="322"/>
      <c r="L83" s="322"/>
      <c r="M83" s="322"/>
      <c r="N83" s="322"/>
      <c r="O83" s="322"/>
      <c r="P83" s="322"/>
      <c r="Q83" s="322"/>
      <c r="R83" s="322"/>
      <c r="S83" s="322"/>
      <c r="T83" s="316"/>
      <c r="U83" s="316"/>
      <c r="V83" s="316"/>
      <c r="W83" s="316"/>
    </row>
    <row r="84" spans="1:27" s="317" customFormat="1" x14ac:dyDescent="0.25">
      <c r="A84" s="323" t="s">
        <v>28</v>
      </c>
      <c r="B84" s="319"/>
      <c r="C84" s="320"/>
      <c r="D84" s="324"/>
      <c r="E84" s="320"/>
      <c r="F84" s="322"/>
      <c r="G84" s="322"/>
      <c r="H84" s="322"/>
      <c r="I84" s="322"/>
      <c r="J84" s="322"/>
      <c r="K84" s="322"/>
      <c r="L84" s="322"/>
      <c r="M84" s="322"/>
      <c r="N84" s="322"/>
      <c r="O84" s="322"/>
      <c r="P84" s="322"/>
      <c r="Q84" s="322"/>
      <c r="R84" s="322"/>
      <c r="S84" s="322"/>
      <c r="T84" s="316"/>
      <c r="U84" s="316"/>
      <c r="V84" s="316"/>
      <c r="W84" s="316"/>
    </row>
    <row r="85" spans="1:27" s="317" customFormat="1" x14ac:dyDescent="0.25">
      <c r="A85" s="323" t="s">
        <v>225</v>
      </c>
      <c r="B85" s="319"/>
      <c r="C85" s="320"/>
      <c r="D85" s="324"/>
      <c r="E85" s="320"/>
      <c r="F85" s="322"/>
      <c r="G85" s="322"/>
      <c r="H85" s="322"/>
      <c r="I85" s="322"/>
      <c r="J85" s="322"/>
      <c r="K85" s="322"/>
      <c r="L85" s="322"/>
      <c r="M85" s="322"/>
      <c r="N85" s="322"/>
      <c r="O85" s="322"/>
      <c r="P85" s="322"/>
      <c r="Q85" s="322"/>
      <c r="R85" s="322"/>
      <c r="S85" s="322"/>
      <c r="T85" s="316"/>
      <c r="U85" s="316"/>
      <c r="V85" s="316"/>
      <c r="W85" s="316"/>
    </row>
    <row r="86" spans="1:27" s="317" customFormat="1" x14ac:dyDescent="0.25">
      <c r="A86" s="323" t="s">
        <v>207</v>
      </c>
      <c r="B86" s="319"/>
      <c r="C86" s="320"/>
      <c r="D86" s="321"/>
      <c r="E86" s="320"/>
      <c r="F86" s="322"/>
      <c r="G86" s="322"/>
      <c r="H86" s="322"/>
      <c r="I86" s="322"/>
      <c r="J86" s="322"/>
      <c r="K86" s="322"/>
      <c r="L86" s="322"/>
      <c r="M86" s="322"/>
      <c r="N86" s="322"/>
      <c r="O86" s="322"/>
      <c r="P86" s="322"/>
      <c r="Q86" s="322"/>
      <c r="R86" s="322"/>
      <c r="S86" s="322"/>
      <c r="T86" s="316"/>
      <c r="U86" s="316"/>
      <c r="V86" s="316"/>
      <c r="W86" s="316"/>
      <c r="X86" s="316"/>
      <c r="Y86" s="316"/>
      <c r="Z86" s="316"/>
      <c r="AA86" s="316"/>
    </row>
    <row r="87" spans="1:27" x14ac:dyDescent="0.25">
      <c r="A87" s="326" t="s">
        <v>242</v>
      </c>
      <c r="B87" s="327"/>
      <c r="C87" s="328"/>
      <c r="D87" s="329"/>
      <c r="E87" s="329"/>
      <c r="F87" s="328"/>
      <c r="G87" s="330"/>
      <c r="H87" s="331"/>
      <c r="I87" s="328"/>
      <c r="J87" s="328"/>
      <c r="K87" s="331"/>
      <c r="L87" s="331"/>
      <c r="M87" s="331"/>
      <c r="N87" s="331"/>
      <c r="O87" s="331"/>
      <c r="P87" s="331"/>
      <c r="Q87" s="331"/>
      <c r="R87" s="331"/>
      <c r="S87" s="331"/>
      <c r="T87" s="296"/>
      <c r="U87" s="296"/>
      <c r="V87" s="296"/>
      <c r="W87" s="296"/>
      <c r="X87" s="296"/>
      <c r="Y87" s="296"/>
      <c r="Z87" s="296"/>
      <c r="AA87" s="296"/>
    </row>
    <row r="88" spans="1:27" x14ac:dyDescent="0.25">
      <c r="A88" s="326"/>
      <c r="B88" s="327"/>
      <c r="C88" s="328"/>
      <c r="D88" s="329"/>
      <c r="E88" s="329"/>
      <c r="F88" s="328"/>
      <c r="G88" s="330"/>
      <c r="H88" s="331"/>
      <c r="I88" s="328"/>
      <c r="J88" s="328"/>
      <c r="K88" s="331"/>
      <c r="L88" s="331"/>
      <c r="M88" s="331"/>
      <c r="N88" s="331"/>
      <c r="O88" s="331"/>
      <c r="P88" s="331"/>
      <c r="Q88" s="331"/>
      <c r="R88" s="331"/>
      <c r="S88" s="331"/>
      <c r="T88" s="296"/>
      <c r="U88" s="296"/>
      <c r="V88" s="296"/>
      <c r="W88" s="296"/>
      <c r="X88" s="296"/>
      <c r="Y88" s="296"/>
      <c r="Z88" s="296"/>
      <c r="AA88" s="296"/>
    </row>
    <row r="89" spans="1:27" x14ac:dyDescent="0.25">
      <c r="A89" s="326"/>
      <c r="B89" s="327"/>
      <c r="C89" s="328"/>
      <c r="D89" s="329"/>
      <c r="E89" s="329"/>
      <c r="F89" s="328"/>
      <c r="G89" s="330"/>
      <c r="H89" s="331"/>
      <c r="I89" s="328"/>
      <c r="J89" s="328"/>
      <c r="K89" s="331"/>
      <c r="L89" s="331"/>
      <c r="M89" s="331"/>
      <c r="N89" s="331"/>
      <c r="O89" s="331"/>
      <c r="P89" s="331"/>
      <c r="Q89" s="331"/>
      <c r="R89" s="331"/>
      <c r="S89" s="331"/>
      <c r="T89" s="296"/>
      <c r="U89" s="296"/>
      <c r="V89" s="296"/>
      <c r="W89" s="296"/>
      <c r="X89" s="296"/>
      <c r="Y89" s="296"/>
      <c r="Z89" s="296"/>
      <c r="AA89" s="296"/>
    </row>
    <row r="90" spans="1:27" x14ac:dyDescent="0.25">
      <c r="A90" s="326"/>
      <c r="B90" s="327"/>
      <c r="C90" s="328"/>
      <c r="D90" s="329"/>
      <c r="E90" s="329"/>
      <c r="F90" s="328"/>
      <c r="G90" s="330"/>
      <c r="H90" s="331"/>
      <c r="I90" s="328"/>
      <c r="J90" s="328"/>
      <c r="K90" s="331"/>
      <c r="L90" s="331"/>
      <c r="M90" s="331"/>
      <c r="N90" s="331"/>
      <c r="O90" s="331"/>
      <c r="P90" s="331"/>
      <c r="Q90" s="331"/>
      <c r="R90" s="331"/>
      <c r="S90" s="331"/>
      <c r="T90" s="296"/>
      <c r="U90" s="296"/>
      <c r="V90" s="296"/>
      <c r="W90" s="296"/>
      <c r="X90" s="296"/>
      <c r="Y90" s="296"/>
      <c r="Z90" s="296"/>
      <c r="AA90" s="296"/>
    </row>
    <row r="91" spans="1:27" x14ac:dyDescent="0.25">
      <c r="A91" s="293"/>
      <c r="B91" s="297"/>
    </row>
    <row r="92" spans="1:27" x14ac:dyDescent="0.25">
      <c r="A92" s="298" t="s">
        <v>70</v>
      </c>
      <c r="B92" s="423" t="s">
        <v>499</v>
      </c>
    </row>
    <row r="93" spans="1:27" x14ac:dyDescent="0.25">
      <c r="A93" s="296"/>
      <c r="B93" s="299" t="s">
        <v>204</v>
      </c>
    </row>
    <row r="94" spans="1:27" x14ac:dyDescent="0.25">
      <c r="A94" s="296"/>
      <c r="B94" s="299" t="s">
        <v>205</v>
      </c>
    </row>
    <row r="95" spans="1:27" x14ac:dyDescent="0.25">
      <c r="A95" s="296"/>
      <c r="B95" s="299" t="s">
        <v>206</v>
      </c>
    </row>
    <row r="96" spans="1:27" x14ac:dyDescent="0.25">
      <c r="B96" s="299" t="s">
        <v>169</v>
      </c>
    </row>
    <row r="99" spans="1:12" ht="12.75" thickBot="1" x14ac:dyDescent="0.3">
      <c r="A99" s="300" t="s">
        <v>1010</v>
      </c>
    </row>
    <row r="100" spans="1:12" s="169" customFormat="1" ht="12.75" thickBot="1" x14ac:dyDescent="0.3">
      <c r="A100" s="286" t="s">
        <v>15</v>
      </c>
      <c r="B100" s="301" t="s">
        <v>136</v>
      </c>
      <c r="C100" s="286" t="s">
        <v>139</v>
      </c>
      <c r="D100" s="286" t="s">
        <v>140</v>
      </c>
      <c r="E100" s="286" t="s">
        <v>141</v>
      </c>
      <c r="F100" s="286" t="s">
        <v>16</v>
      </c>
      <c r="G100" s="286" t="s">
        <v>80</v>
      </c>
      <c r="H100" s="286" t="s">
        <v>142</v>
      </c>
      <c r="I100" s="286" t="s">
        <v>143</v>
      </c>
      <c r="J100" s="286" t="s">
        <v>144</v>
      </c>
      <c r="K100" s="286" t="s">
        <v>145</v>
      </c>
      <c r="L100" s="286" t="s">
        <v>147</v>
      </c>
    </row>
    <row r="101" spans="1:12" s="169" customFormat="1" ht="12.75" thickBot="1" x14ac:dyDescent="0.3">
      <c r="A101" s="302" t="str">
        <f>IF(Basisdaten!C6="","",Basisdaten!C6)</f>
        <v/>
      </c>
      <c r="B101" s="303" t="str">
        <f>IF($A$101="","",VLOOKUP($A$101,$A$104:$J$246,2,FALSE))</f>
        <v/>
      </c>
      <c r="C101" s="287" t="str">
        <f>IF($A$101="","",VLOOKUP($A$101,$A$104:$J$246,3,FALSE))</f>
        <v/>
      </c>
      <c r="D101" s="287" t="str">
        <f>IF($A$101="","",VLOOKUP($A$101,$A$104:$J$246,4,FALSE))</f>
        <v/>
      </c>
      <c r="E101" s="287" t="str">
        <f>IF($A$101="","",VLOOKUP($A$101,$A$104:$J$246,5,FALSE))</f>
        <v/>
      </c>
      <c r="F101" s="287" t="str">
        <f>IF($A$101="","",VLOOKUP($A$101,$A$104:$J$246,6,FALSE))</f>
        <v/>
      </c>
      <c r="G101" s="304" t="str">
        <f>IF($A$101="","",VLOOKUP($A$101,$A$104:$J$246,7,FALSE))</f>
        <v/>
      </c>
      <c r="H101" s="287" t="str">
        <f>IF($A$101="","",VLOOKUP($A$101,$A$104:$J$246,8,FALSE))</f>
        <v/>
      </c>
      <c r="I101" s="287" t="str">
        <f>IF($A$101="","",VLOOKUP($A$101,$A$104:$J$246,9,FALSE))</f>
        <v/>
      </c>
      <c r="J101" s="304" t="str">
        <f>IF($A$101="","",VLOOKUP($A$101,$A$104:$J$246,10,FALSE))</f>
        <v/>
      </c>
      <c r="K101" s="304"/>
      <c r="L101" s="287"/>
    </row>
    <row r="103" spans="1:12" s="169" customFormat="1" x14ac:dyDescent="0.25">
      <c r="A103" s="370" t="s">
        <v>15</v>
      </c>
      <c r="B103" s="371" t="s">
        <v>136</v>
      </c>
      <c r="C103" s="370" t="s">
        <v>139</v>
      </c>
      <c r="D103" s="370" t="s">
        <v>140</v>
      </c>
      <c r="E103" s="370" t="s">
        <v>141</v>
      </c>
      <c r="F103" s="370" t="s">
        <v>16</v>
      </c>
      <c r="G103" s="370" t="s">
        <v>80</v>
      </c>
      <c r="H103" s="288" t="s">
        <v>142</v>
      </c>
      <c r="I103" s="288" t="s">
        <v>146</v>
      </c>
      <c r="J103" s="288" t="s">
        <v>144</v>
      </c>
      <c r="K103" s="288"/>
      <c r="L103" s="288"/>
    </row>
    <row r="104" spans="1:12" s="284" customFormat="1" x14ac:dyDescent="0.2">
      <c r="A104" s="421" t="s">
        <v>280</v>
      </c>
      <c r="B104" s="421" t="s">
        <v>281</v>
      </c>
      <c r="C104" s="421" t="s">
        <v>282</v>
      </c>
      <c r="D104" s="164"/>
      <c r="E104" s="164" t="s">
        <v>279</v>
      </c>
      <c r="F104" s="421" t="s">
        <v>42</v>
      </c>
      <c r="G104" s="422">
        <v>41039</v>
      </c>
    </row>
    <row r="105" spans="1:12" s="284" customFormat="1" x14ac:dyDescent="0.2">
      <c r="A105" s="421" t="s">
        <v>1013</v>
      </c>
      <c r="B105" s="421" t="s">
        <v>281</v>
      </c>
      <c r="C105" s="421" t="s">
        <v>1011</v>
      </c>
      <c r="D105" s="164"/>
      <c r="E105" s="164" t="s">
        <v>279</v>
      </c>
      <c r="F105" s="421" t="s">
        <v>42</v>
      </c>
      <c r="G105" s="422">
        <v>41039</v>
      </c>
    </row>
    <row r="106" spans="1:12" s="284" customFormat="1" x14ac:dyDescent="0.2">
      <c r="A106" s="421" t="s">
        <v>1012</v>
      </c>
      <c r="B106" s="421" t="s">
        <v>281</v>
      </c>
      <c r="C106" s="421" t="s">
        <v>1014</v>
      </c>
      <c r="D106" s="164"/>
      <c r="E106" s="164" t="s">
        <v>279</v>
      </c>
      <c r="F106" s="421" t="s">
        <v>42</v>
      </c>
      <c r="G106" s="422">
        <v>41039</v>
      </c>
    </row>
    <row r="107" spans="1:12" s="284" customFormat="1" x14ac:dyDescent="0.2">
      <c r="A107" s="421" t="s">
        <v>283</v>
      </c>
      <c r="B107" s="421" t="s">
        <v>284</v>
      </c>
      <c r="C107" s="421" t="s">
        <v>986</v>
      </c>
      <c r="D107" s="164"/>
      <c r="E107" s="164" t="s">
        <v>279</v>
      </c>
      <c r="F107" s="421" t="s">
        <v>40</v>
      </c>
      <c r="G107" s="422">
        <v>40668</v>
      </c>
    </row>
    <row r="108" spans="1:12" s="284" customFormat="1" x14ac:dyDescent="0.2">
      <c r="A108" s="421" t="s">
        <v>858</v>
      </c>
      <c r="B108" s="421" t="s">
        <v>859</v>
      </c>
      <c r="C108" s="421" t="s">
        <v>860</v>
      </c>
      <c r="D108" s="164"/>
      <c r="E108" s="164" t="s">
        <v>279</v>
      </c>
      <c r="F108" s="421" t="s">
        <v>45</v>
      </c>
      <c r="G108" s="422">
        <v>42850</v>
      </c>
    </row>
    <row r="109" spans="1:12" s="284" customFormat="1" x14ac:dyDescent="0.2">
      <c r="A109" s="421" t="s">
        <v>285</v>
      </c>
      <c r="B109" s="421" t="s">
        <v>286</v>
      </c>
      <c r="C109" s="421" t="s">
        <v>287</v>
      </c>
      <c r="D109" s="164"/>
      <c r="E109" s="164" t="s">
        <v>279</v>
      </c>
      <c r="F109" s="421" t="s">
        <v>41</v>
      </c>
      <c r="G109" s="422">
        <v>40868</v>
      </c>
    </row>
    <row r="110" spans="1:12" s="284" customFormat="1" x14ac:dyDescent="0.2">
      <c r="A110" s="421" t="s">
        <v>987</v>
      </c>
      <c r="B110" s="421" t="s">
        <v>988</v>
      </c>
      <c r="C110" s="421" t="s">
        <v>989</v>
      </c>
      <c r="D110" s="164"/>
      <c r="E110" s="164" t="s">
        <v>279</v>
      </c>
      <c r="F110" s="421" t="s">
        <v>49</v>
      </c>
      <c r="G110" s="422">
        <v>43609</v>
      </c>
    </row>
    <row r="111" spans="1:12" s="284" customFormat="1" x14ac:dyDescent="0.2">
      <c r="A111" s="421" t="s">
        <v>288</v>
      </c>
      <c r="B111" s="421" t="s">
        <v>289</v>
      </c>
      <c r="C111" s="421" t="s">
        <v>513</v>
      </c>
      <c r="D111" s="164"/>
      <c r="E111" s="164" t="s">
        <v>279</v>
      </c>
      <c r="F111" s="421" t="s">
        <v>40</v>
      </c>
      <c r="G111" s="560">
        <v>41236</v>
      </c>
    </row>
    <row r="112" spans="1:12" s="284" customFormat="1" x14ac:dyDescent="0.2">
      <c r="A112" s="421" t="s">
        <v>354</v>
      </c>
      <c r="B112" s="421" t="s">
        <v>355</v>
      </c>
      <c r="C112" s="421" t="s">
        <v>546</v>
      </c>
      <c r="D112" s="164"/>
      <c r="E112" s="164" t="s">
        <v>279</v>
      </c>
      <c r="F112" s="421" t="s">
        <v>49</v>
      </c>
      <c r="G112" s="422">
        <v>41606</v>
      </c>
    </row>
    <row r="113" spans="1:7" s="284" customFormat="1" x14ac:dyDescent="0.2">
      <c r="A113" s="421" t="s">
        <v>290</v>
      </c>
      <c r="B113" s="421" t="s">
        <v>291</v>
      </c>
      <c r="C113" s="421" t="s">
        <v>547</v>
      </c>
      <c r="D113" s="164"/>
      <c r="E113" s="164" t="s">
        <v>279</v>
      </c>
      <c r="F113" s="421" t="s">
        <v>17</v>
      </c>
      <c r="G113" s="422">
        <v>40792</v>
      </c>
    </row>
    <row r="114" spans="1:7" s="284" customFormat="1" x14ac:dyDescent="0.2">
      <c r="A114" s="421" t="s">
        <v>410</v>
      </c>
      <c r="B114" s="421" t="s">
        <v>411</v>
      </c>
      <c r="C114" s="421" t="s">
        <v>412</v>
      </c>
      <c r="D114" s="164"/>
      <c r="E114" s="164" t="s">
        <v>279</v>
      </c>
      <c r="F114" s="421" t="s">
        <v>49</v>
      </c>
      <c r="G114" s="422">
        <v>41814</v>
      </c>
    </row>
    <row r="115" spans="1:7" s="284" customFormat="1" x14ac:dyDescent="0.2">
      <c r="A115" s="421" t="s">
        <v>311</v>
      </c>
      <c r="B115" s="421" t="s">
        <v>277</v>
      </c>
      <c r="C115" s="421" t="s">
        <v>278</v>
      </c>
      <c r="D115" s="164"/>
      <c r="E115" s="164" t="s">
        <v>279</v>
      </c>
      <c r="F115" s="421" t="s">
        <v>40</v>
      </c>
      <c r="G115" s="422">
        <v>41408</v>
      </c>
    </row>
    <row r="116" spans="1:7" s="284" customFormat="1" x14ac:dyDescent="0.2">
      <c r="A116" s="421" t="s">
        <v>292</v>
      </c>
      <c r="B116" s="421" t="s">
        <v>293</v>
      </c>
      <c r="C116" s="421" t="s">
        <v>294</v>
      </c>
      <c r="D116" s="164"/>
      <c r="E116" s="164" t="s">
        <v>279</v>
      </c>
      <c r="F116" s="421" t="s">
        <v>45</v>
      </c>
      <c r="G116" s="422">
        <v>40814</v>
      </c>
    </row>
    <row r="117" spans="1:7" s="284" customFormat="1" x14ac:dyDescent="0.2">
      <c r="A117" s="421" t="s">
        <v>295</v>
      </c>
      <c r="B117" s="421" t="s">
        <v>296</v>
      </c>
      <c r="C117" s="421" t="s">
        <v>861</v>
      </c>
      <c r="D117" s="164"/>
      <c r="E117" s="164" t="s">
        <v>279</v>
      </c>
      <c r="F117" s="421" t="s">
        <v>46</v>
      </c>
      <c r="G117" s="422">
        <v>41519</v>
      </c>
    </row>
    <row r="118" spans="1:7" s="284" customFormat="1" x14ac:dyDescent="0.2">
      <c r="A118" s="421" t="s">
        <v>297</v>
      </c>
      <c r="B118" s="421" t="s">
        <v>862</v>
      </c>
      <c r="C118" s="421" t="s">
        <v>478</v>
      </c>
      <c r="D118" s="164"/>
      <c r="E118" s="164" t="s">
        <v>279</v>
      </c>
      <c r="F118" s="421" t="s">
        <v>47</v>
      </c>
      <c r="G118" s="422">
        <v>40850</v>
      </c>
    </row>
    <row r="119" spans="1:7" s="284" customFormat="1" x14ac:dyDescent="0.2">
      <c r="A119" s="421" t="s">
        <v>298</v>
      </c>
      <c r="B119" s="421" t="s">
        <v>299</v>
      </c>
      <c r="C119" s="421" t="s">
        <v>300</v>
      </c>
      <c r="D119" s="164"/>
      <c r="E119" s="164" t="s">
        <v>279</v>
      </c>
      <c r="F119" s="421" t="s">
        <v>41</v>
      </c>
      <c r="G119" s="422">
        <v>40884</v>
      </c>
    </row>
    <row r="120" spans="1:7" s="284" customFormat="1" x14ac:dyDescent="0.2">
      <c r="A120" s="421" t="s">
        <v>990</v>
      </c>
      <c r="B120" s="421" t="s">
        <v>991</v>
      </c>
      <c r="C120" s="421" t="s">
        <v>992</v>
      </c>
      <c r="D120" s="164"/>
      <c r="E120" s="164" t="s">
        <v>279</v>
      </c>
      <c r="F120" s="421" t="s">
        <v>48</v>
      </c>
      <c r="G120" s="561" t="s">
        <v>306</v>
      </c>
    </row>
    <row r="121" spans="1:7" s="284" customFormat="1" x14ac:dyDescent="0.2">
      <c r="A121" s="421" t="s">
        <v>993</v>
      </c>
      <c r="B121" s="421" t="s">
        <v>994</v>
      </c>
      <c r="C121" s="421" t="s">
        <v>995</v>
      </c>
      <c r="D121" s="164"/>
      <c r="E121" s="164" t="s">
        <v>279</v>
      </c>
      <c r="F121" s="421" t="s">
        <v>41</v>
      </c>
      <c r="G121" s="422">
        <v>43396</v>
      </c>
    </row>
    <row r="122" spans="1:7" s="284" customFormat="1" x14ac:dyDescent="0.2">
      <c r="A122" s="421" t="s">
        <v>301</v>
      </c>
      <c r="B122" s="421" t="s">
        <v>479</v>
      </c>
      <c r="C122" s="421" t="s">
        <v>302</v>
      </c>
      <c r="D122" s="164"/>
      <c r="E122" s="164" t="s">
        <v>279</v>
      </c>
      <c r="F122" s="421" t="s">
        <v>49</v>
      </c>
      <c r="G122" s="422">
        <v>41262</v>
      </c>
    </row>
    <row r="123" spans="1:7" s="284" customFormat="1" x14ac:dyDescent="0.2">
      <c r="A123" s="421" t="s">
        <v>303</v>
      </c>
      <c r="B123" s="421" t="s">
        <v>304</v>
      </c>
      <c r="C123" s="421" t="s">
        <v>305</v>
      </c>
      <c r="D123" s="164"/>
      <c r="E123" s="164" t="s">
        <v>279</v>
      </c>
      <c r="F123" s="421" t="s">
        <v>41</v>
      </c>
      <c r="G123" s="422">
        <v>41117</v>
      </c>
    </row>
    <row r="124" spans="1:7" s="284" customFormat="1" x14ac:dyDescent="0.2">
      <c r="A124" s="421" t="s">
        <v>413</v>
      </c>
      <c r="B124" s="421" t="s">
        <v>414</v>
      </c>
      <c r="C124" s="421" t="s">
        <v>415</v>
      </c>
      <c r="D124" s="164"/>
      <c r="E124" s="164" t="s">
        <v>279</v>
      </c>
      <c r="F124" s="421" t="s">
        <v>17</v>
      </c>
      <c r="G124" s="422">
        <v>41940</v>
      </c>
    </row>
    <row r="125" spans="1:7" s="284" customFormat="1" x14ac:dyDescent="0.2">
      <c r="A125" s="421" t="s">
        <v>548</v>
      </c>
      <c r="B125" s="421" t="s">
        <v>549</v>
      </c>
      <c r="C125" s="421" t="s">
        <v>550</v>
      </c>
      <c r="D125" s="164"/>
      <c r="E125" s="164" t="s">
        <v>279</v>
      </c>
      <c r="F125" s="421" t="s">
        <v>47</v>
      </c>
      <c r="G125" s="422">
        <v>42926</v>
      </c>
    </row>
    <row r="126" spans="1:7" s="284" customFormat="1" x14ac:dyDescent="0.2">
      <c r="A126" s="421" t="s">
        <v>383</v>
      </c>
      <c r="B126" s="421" t="s">
        <v>384</v>
      </c>
      <c r="C126" s="421" t="s">
        <v>385</v>
      </c>
      <c r="D126" s="164"/>
      <c r="E126" s="164" t="s">
        <v>279</v>
      </c>
      <c r="F126" s="421" t="s">
        <v>40</v>
      </c>
      <c r="G126" s="422">
        <v>41598</v>
      </c>
    </row>
    <row r="127" spans="1:7" s="284" customFormat="1" x14ac:dyDescent="0.2">
      <c r="A127" s="421" t="s">
        <v>356</v>
      </c>
      <c r="B127" s="421" t="s">
        <v>996</v>
      </c>
      <c r="C127" s="421" t="s">
        <v>997</v>
      </c>
      <c r="D127" s="164"/>
      <c r="E127" s="164" t="s">
        <v>279</v>
      </c>
      <c r="F127" s="421" t="s">
        <v>49</v>
      </c>
      <c r="G127" s="422">
        <v>41563</v>
      </c>
    </row>
    <row r="128" spans="1:7" s="284" customFormat="1" x14ac:dyDescent="0.2">
      <c r="A128" s="421" t="s">
        <v>357</v>
      </c>
      <c r="B128" s="421" t="s">
        <v>551</v>
      </c>
      <c r="C128" s="421" t="s">
        <v>358</v>
      </c>
      <c r="D128" s="164"/>
      <c r="E128" s="164" t="s">
        <v>55</v>
      </c>
      <c r="F128" s="164" t="s">
        <v>55</v>
      </c>
      <c r="G128" s="422">
        <v>41604</v>
      </c>
    </row>
    <row r="129" spans="1:7" s="284" customFormat="1" x14ac:dyDescent="0.2">
      <c r="A129" s="421" t="s">
        <v>416</v>
      </c>
      <c r="B129" s="421" t="s">
        <v>417</v>
      </c>
      <c r="C129" s="421" t="s">
        <v>514</v>
      </c>
      <c r="D129" s="164"/>
      <c r="E129" s="164" t="s">
        <v>279</v>
      </c>
      <c r="F129" s="421" t="s">
        <v>46</v>
      </c>
      <c r="G129" s="422">
        <v>41823</v>
      </c>
    </row>
    <row r="130" spans="1:7" s="284" customFormat="1" x14ac:dyDescent="0.2">
      <c r="A130" s="421" t="s">
        <v>418</v>
      </c>
      <c r="B130" s="421" t="s">
        <v>419</v>
      </c>
      <c r="C130" s="421" t="s">
        <v>923</v>
      </c>
      <c r="D130" s="164"/>
      <c r="E130" s="164" t="s">
        <v>371</v>
      </c>
      <c r="F130" s="164" t="s">
        <v>371</v>
      </c>
      <c r="G130" s="422">
        <v>41940</v>
      </c>
    </row>
    <row r="131" spans="1:7" s="284" customFormat="1" x14ac:dyDescent="0.2">
      <c r="A131" s="421" t="s">
        <v>552</v>
      </c>
      <c r="B131" s="421" t="s">
        <v>553</v>
      </c>
      <c r="C131" s="421" t="s">
        <v>554</v>
      </c>
      <c r="D131" s="164"/>
      <c r="E131" s="164" t="s">
        <v>279</v>
      </c>
      <c r="F131" s="421" t="s">
        <v>41</v>
      </c>
      <c r="G131" s="422">
        <v>42884</v>
      </c>
    </row>
    <row r="132" spans="1:7" s="284" customFormat="1" x14ac:dyDescent="0.2">
      <c r="A132" s="421" t="s">
        <v>359</v>
      </c>
      <c r="B132" s="421" t="s">
        <v>998</v>
      </c>
      <c r="C132" s="421" t="s">
        <v>999</v>
      </c>
      <c r="D132" s="164"/>
      <c r="E132" s="164" t="s">
        <v>279</v>
      </c>
      <c r="F132" s="421" t="s">
        <v>49</v>
      </c>
      <c r="G132" s="422">
        <v>41627</v>
      </c>
    </row>
    <row r="133" spans="1:7" s="284" customFormat="1" x14ac:dyDescent="0.2">
      <c r="A133" s="421" t="s">
        <v>360</v>
      </c>
      <c r="B133" s="421" t="s">
        <v>392</v>
      </c>
      <c r="C133" s="421" t="s">
        <v>361</v>
      </c>
      <c r="D133" s="164"/>
      <c r="E133" s="164" t="s">
        <v>279</v>
      </c>
      <c r="F133" s="421" t="s">
        <v>46</v>
      </c>
      <c r="G133" s="422">
        <v>41621</v>
      </c>
    </row>
    <row r="134" spans="1:7" s="284" customFormat="1" x14ac:dyDescent="0.2">
      <c r="A134" s="421" t="s">
        <v>362</v>
      </c>
      <c r="B134" s="421" t="s">
        <v>480</v>
      </c>
      <c r="C134" s="421" t="s">
        <v>515</v>
      </c>
      <c r="D134" s="164"/>
      <c r="E134" s="164" t="s">
        <v>279</v>
      </c>
      <c r="F134" s="421" t="s">
        <v>54</v>
      </c>
      <c r="G134" s="422">
        <v>41584</v>
      </c>
    </row>
    <row r="135" spans="1:7" s="284" customFormat="1" x14ac:dyDescent="0.2">
      <c r="A135" s="421" t="s">
        <v>363</v>
      </c>
      <c r="B135" s="421" t="s">
        <v>393</v>
      </c>
      <c r="C135" s="421" t="s">
        <v>481</v>
      </c>
      <c r="D135" s="164"/>
      <c r="E135" s="164" t="s">
        <v>279</v>
      </c>
      <c r="F135" s="421" t="s">
        <v>40</v>
      </c>
      <c r="G135" s="422">
        <v>41597</v>
      </c>
    </row>
    <row r="136" spans="1:7" s="284" customFormat="1" x14ac:dyDescent="0.2">
      <c r="A136" s="421" t="s">
        <v>364</v>
      </c>
      <c r="B136" s="421" t="s">
        <v>365</v>
      </c>
      <c r="C136" s="421" t="s">
        <v>366</v>
      </c>
      <c r="D136" s="164"/>
      <c r="E136" s="164" t="s">
        <v>279</v>
      </c>
      <c r="F136" s="421" t="s">
        <v>49</v>
      </c>
      <c r="G136" s="422">
        <v>41583</v>
      </c>
    </row>
    <row r="137" spans="1:7" s="284" customFormat="1" x14ac:dyDescent="0.2">
      <c r="A137" s="421" t="s">
        <v>482</v>
      </c>
      <c r="B137" s="421" t="s">
        <v>516</v>
      </c>
      <c r="C137" s="421" t="s">
        <v>483</v>
      </c>
      <c r="D137" s="164"/>
      <c r="E137" s="164" t="s">
        <v>55</v>
      </c>
      <c r="F137" s="164" t="s">
        <v>55</v>
      </c>
      <c r="G137" s="422">
        <v>42178</v>
      </c>
    </row>
    <row r="138" spans="1:7" s="284" customFormat="1" x14ac:dyDescent="0.2">
      <c r="A138" s="421" t="s">
        <v>555</v>
      </c>
      <c r="B138" s="421" t="s">
        <v>556</v>
      </c>
      <c r="C138" s="421" t="s">
        <v>863</v>
      </c>
      <c r="D138" s="164"/>
      <c r="E138" s="164" t="s">
        <v>279</v>
      </c>
      <c r="F138" s="421" t="s">
        <v>41</v>
      </c>
      <c r="G138" s="422">
        <v>42923</v>
      </c>
    </row>
    <row r="139" spans="1:7" s="284" customFormat="1" x14ac:dyDescent="0.2">
      <c r="A139" s="421" t="s">
        <v>420</v>
      </c>
      <c r="B139" s="421" t="s">
        <v>517</v>
      </c>
      <c r="C139" s="421" t="s">
        <v>421</v>
      </c>
      <c r="D139" s="164"/>
      <c r="E139" s="164" t="s">
        <v>279</v>
      </c>
      <c r="F139" s="421" t="s">
        <v>49</v>
      </c>
      <c r="G139" s="422">
        <v>41921</v>
      </c>
    </row>
    <row r="140" spans="1:7" s="284" customFormat="1" x14ac:dyDescent="0.2">
      <c r="A140" s="421" t="s">
        <v>518</v>
      </c>
      <c r="B140" s="421" t="s">
        <v>519</v>
      </c>
      <c r="C140" s="421" t="s">
        <v>520</v>
      </c>
      <c r="D140" s="164"/>
      <c r="E140" s="164" t="s">
        <v>279</v>
      </c>
      <c r="F140" s="421" t="s">
        <v>52</v>
      </c>
      <c r="G140" s="422">
        <v>42340</v>
      </c>
    </row>
    <row r="141" spans="1:7" s="284" customFormat="1" x14ac:dyDescent="0.2">
      <c r="A141" s="421" t="s">
        <v>422</v>
      </c>
      <c r="B141" s="421" t="s">
        <v>484</v>
      </c>
      <c r="C141" s="421" t="s">
        <v>1000</v>
      </c>
      <c r="D141" s="164"/>
      <c r="E141" s="164" t="s">
        <v>279</v>
      </c>
      <c r="F141" s="421" t="s">
        <v>49</v>
      </c>
      <c r="G141" s="422">
        <v>41961</v>
      </c>
    </row>
    <row r="142" spans="1:7" s="284" customFormat="1" x14ac:dyDescent="0.2">
      <c r="A142" s="421" t="s">
        <v>423</v>
      </c>
      <c r="B142" s="421" t="s">
        <v>864</v>
      </c>
      <c r="C142" s="421" t="s">
        <v>424</v>
      </c>
      <c r="D142" s="164"/>
      <c r="E142" s="164" t="s">
        <v>279</v>
      </c>
      <c r="F142" s="421" t="s">
        <v>40</v>
      </c>
      <c r="G142" s="422">
        <v>41971</v>
      </c>
    </row>
    <row r="143" spans="1:7" s="284" customFormat="1" x14ac:dyDescent="0.2">
      <c r="A143" s="421" t="s">
        <v>425</v>
      </c>
      <c r="B143" s="421" t="s">
        <v>1001</v>
      </c>
      <c r="C143" s="421" t="s">
        <v>1002</v>
      </c>
      <c r="D143" s="164"/>
      <c r="E143" s="164" t="s">
        <v>279</v>
      </c>
      <c r="F143" s="421" t="s">
        <v>49</v>
      </c>
      <c r="G143" s="422">
        <v>42144</v>
      </c>
    </row>
    <row r="144" spans="1:7" s="284" customFormat="1" x14ac:dyDescent="0.2">
      <c r="A144" s="421" t="s">
        <v>485</v>
      </c>
      <c r="B144" s="421" t="s">
        <v>486</v>
      </c>
      <c r="C144" s="421" t="s">
        <v>487</v>
      </c>
      <c r="D144" s="164"/>
      <c r="E144" s="164" t="s">
        <v>279</v>
      </c>
      <c r="F144" s="421" t="s">
        <v>54</v>
      </c>
      <c r="G144" s="422">
        <v>42066</v>
      </c>
    </row>
    <row r="145" spans="1:7" s="284" customFormat="1" x14ac:dyDescent="0.2">
      <c r="A145" s="421" t="s">
        <v>488</v>
      </c>
      <c r="B145" s="421" t="s">
        <v>489</v>
      </c>
      <c r="C145" s="421" t="s">
        <v>490</v>
      </c>
      <c r="D145" s="164"/>
      <c r="E145" s="164" t="s">
        <v>279</v>
      </c>
      <c r="F145" s="421" t="s">
        <v>52</v>
      </c>
      <c r="G145" s="422">
        <v>42143</v>
      </c>
    </row>
    <row r="146" spans="1:7" s="284" customFormat="1" x14ac:dyDescent="0.2">
      <c r="A146" s="421" t="s">
        <v>557</v>
      </c>
      <c r="B146" s="421" t="s">
        <v>865</v>
      </c>
      <c r="C146" s="421" t="s">
        <v>1003</v>
      </c>
      <c r="D146" s="164"/>
      <c r="E146" s="164" t="s">
        <v>279</v>
      </c>
      <c r="F146" s="421" t="s">
        <v>48</v>
      </c>
      <c r="G146" s="422">
        <v>43035</v>
      </c>
    </row>
    <row r="147" spans="1:7" s="284" customFormat="1" x14ac:dyDescent="0.2">
      <c r="A147" s="421" t="s">
        <v>491</v>
      </c>
      <c r="B147" s="421" t="s">
        <v>558</v>
      </c>
      <c r="C147" s="421" t="s">
        <v>559</v>
      </c>
      <c r="D147" s="164"/>
      <c r="E147" s="164" t="s">
        <v>279</v>
      </c>
      <c r="F147" s="421" t="s">
        <v>44</v>
      </c>
      <c r="G147" s="422">
        <v>42173</v>
      </c>
    </row>
    <row r="148" spans="1:7" s="284" customFormat="1" x14ac:dyDescent="0.2">
      <c r="A148" s="421" t="s">
        <v>492</v>
      </c>
      <c r="B148" s="421" t="s">
        <v>493</v>
      </c>
      <c r="C148" s="421" t="s">
        <v>494</v>
      </c>
      <c r="D148" s="164"/>
      <c r="E148" s="164" t="s">
        <v>279</v>
      </c>
      <c r="F148" s="421" t="s">
        <v>41</v>
      </c>
      <c r="G148" s="422">
        <v>42331</v>
      </c>
    </row>
    <row r="149" spans="1:7" s="284" customFormat="1" x14ac:dyDescent="0.2">
      <c r="A149" s="421" t="s">
        <v>495</v>
      </c>
      <c r="B149" s="421" t="s">
        <v>496</v>
      </c>
      <c r="C149" s="421" t="s">
        <v>497</v>
      </c>
      <c r="D149" s="164"/>
      <c r="E149" s="164" t="s">
        <v>279</v>
      </c>
      <c r="F149" s="421" t="s">
        <v>43</v>
      </c>
      <c r="G149" s="422">
        <v>42346</v>
      </c>
    </row>
    <row r="150" spans="1:7" s="284" customFormat="1" x14ac:dyDescent="0.2">
      <c r="A150" s="421" t="s">
        <v>498</v>
      </c>
      <c r="B150" s="421" t="s">
        <v>866</v>
      </c>
      <c r="C150" s="421" t="s">
        <v>560</v>
      </c>
      <c r="D150" s="164"/>
      <c r="E150" s="164" t="s">
        <v>279</v>
      </c>
      <c r="F150" s="421" t="s">
        <v>52</v>
      </c>
      <c r="G150" s="422">
        <v>42283</v>
      </c>
    </row>
    <row r="151" spans="1:7" s="284" customFormat="1" x14ac:dyDescent="0.2">
      <c r="A151" s="421" t="s">
        <v>561</v>
      </c>
      <c r="B151" s="421" t="s">
        <v>562</v>
      </c>
      <c r="C151" s="421" t="s">
        <v>563</v>
      </c>
      <c r="D151" s="164"/>
      <c r="E151" s="164" t="s">
        <v>279</v>
      </c>
      <c r="F151" s="421" t="s">
        <v>50</v>
      </c>
      <c r="G151" s="422">
        <v>43063</v>
      </c>
    </row>
    <row r="152" spans="1:7" s="284" customFormat="1" x14ac:dyDescent="0.2">
      <c r="A152" s="421" t="s">
        <v>924</v>
      </c>
      <c r="B152" s="421" t="s">
        <v>925</v>
      </c>
      <c r="C152" s="421" t="s">
        <v>926</v>
      </c>
      <c r="D152" s="164"/>
      <c r="E152" s="164" t="s">
        <v>279</v>
      </c>
      <c r="F152" s="421" t="s">
        <v>17</v>
      </c>
      <c r="G152" s="509">
        <v>43427</v>
      </c>
    </row>
    <row r="153" spans="1:7" s="284" customFormat="1" x14ac:dyDescent="0.2">
      <c r="A153" s="421" t="s">
        <v>867</v>
      </c>
      <c r="B153" s="421" t="s">
        <v>868</v>
      </c>
      <c r="C153" s="421" t="s">
        <v>869</v>
      </c>
      <c r="D153" s="164"/>
      <c r="E153" s="164" t="s">
        <v>55</v>
      </c>
      <c r="F153" s="164" t="s">
        <v>55</v>
      </c>
      <c r="G153" s="422">
        <v>43229</v>
      </c>
    </row>
    <row r="154" spans="1:7" s="284" customFormat="1" x14ac:dyDescent="0.2">
      <c r="A154" s="421" t="s">
        <v>521</v>
      </c>
      <c r="B154" s="421" t="s">
        <v>522</v>
      </c>
      <c r="C154" s="421" t="s">
        <v>523</v>
      </c>
      <c r="D154" s="164"/>
      <c r="E154" s="164" t="s">
        <v>279</v>
      </c>
      <c r="F154" s="421" t="s">
        <v>50</v>
      </c>
      <c r="G154" s="422">
        <v>42528</v>
      </c>
    </row>
    <row r="155" spans="1:7" s="284" customFormat="1" x14ac:dyDescent="0.2">
      <c r="A155" s="421" t="s">
        <v>524</v>
      </c>
      <c r="B155" s="421" t="s">
        <v>525</v>
      </c>
      <c r="C155" s="421" t="s">
        <v>526</v>
      </c>
      <c r="D155" s="164"/>
      <c r="E155" s="164" t="s">
        <v>279</v>
      </c>
      <c r="F155" s="421" t="s">
        <v>48</v>
      </c>
      <c r="G155" s="422">
        <v>42681</v>
      </c>
    </row>
    <row r="156" spans="1:7" s="284" customFormat="1" x14ac:dyDescent="0.2">
      <c r="A156" s="421" t="s">
        <v>527</v>
      </c>
      <c r="B156" s="421" t="s">
        <v>528</v>
      </c>
      <c r="C156" s="421" t="s">
        <v>529</v>
      </c>
      <c r="D156" s="164"/>
      <c r="E156" s="164" t="s">
        <v>55</v>
      </c>
      <c r="F156" s="164" t="s">
        <v>55</v>
      </c>
      <c r="G156" s="422">
        <v>42692</v>
      </c>
    </row>
    <row r="157" spans="1:7" s="284" customFormat="1" x14ac:dyDescent="0.2">
      <c r="A157" s="421" t="s">
        <v>530</v>
      </c>
      <c r="B157" s="421" t="s">
        <v>531</v>
      </c>
      <c r="C157" s="421" t="s">
        <v>532</v>
      </c>
      <c r="D157" s="164"/>
      <c r="E157" s="164" t="s">
        <v>55</v>
      </c>
      <c r="F157" s="164" t="s">
        <v>55</v>
      </c>
      <c r="G157" s="422">
        <v>42521</v>
      </c>
    </row>
    <row r="158" spans="1:7" s="284" customFormat="1" x14ac:dyDescent="0.2">
      <c r="A158" s="421" t="s">
        <v>533</v>
      </c>
      <c r="B158" s="421" t="s">
        <v>534</v>
      </c>
      <c r="C158" s="421" t="s">
        <v>535</v>
      </c>
      <c r="D158" s="164"/>
      <c r="E158" s="164" t="s">
        <v>279</v>
      </c>
      <c r="F158" s="421" t="s">
        <v>49</v>
      </c>
      <c r="G158" s="422">
        <v>42550</v>
      </c>
    </row>
    <row r="159" spans="1:7" s="284" customFormat="1" x14ac:dyDescent="0.2">
      <c r="A159" s="421" t="s">
        <v>536</v>
      </c>
      <c r="B159" s="421" t="s">
        <v>564</v>
      </c>
      <c r="C159" s="421" t="s">
        <v>537</v>
      </c>
      <c r="D159" s="164"/>
      <c r="E159" s="164" t="s">
        <v>279</v>
      </c>
      <c r="F159" s="421" t="s">
        <v>51</v>
      </c>
      <c r="G159" s="422">
        <v>42556</v>
      </c>
    </row>
    <row r="160" spans="1:7" s="284" customFormat="1" x14ac:dyDescent="0.2">
      <c r="A160" s="421" t="s">
        <v>538</v>
      </c>
      <c r="B160" s="421" t="s">
        <v>539</v>
      </c>
      <c r="C160" s="421" t="s">
        <v>540</v>
      </c>
      <c r="D160" s="164"/>
      <c r="E160" s="164" t="s">
        <v>279</v>
      </c>
      <c r="F160" s="421" t="s">
        <v>49</v>
      </c>
      <c r="G160" s="422">
        <v>42907</v>
      </c>
    </row>
    <row r="161" spans="1:12" s="284" customFormat="1" x14ac:dyDescent="0.2">
      <c r="A161" s="421" t="s">
        <v>870</v>
      </c>
      <c r="B161" s="421" t="s">
        <v>871</v>
      </c>
      <c r="C161" s="421" t="s">
        <v>872</v>
      </c>
      <c r="D161" s="164"/>
      <c r="E161" s="164" t="s">
        <v>279</v>
      </c>
      <c r="F161" s="421" t="s">
        <v>48</v>
      </c>
      <c r="G161" s="509">
        <v>43432</v>
      </c>
    </row>
    <row r="162" spans="1:12" s="284" customFormat="1" x14ac:dyDescent="0.2">
      <c r="A162" s="421" t="s">
        <v>565</v>
      </c>
      <c r="B162" s="421" t="s">
        <v>566</v>
      </c>
      <c r="C162" s="421" t="s">
        <v>567</v>
      </c>
      <c r="D162" s="164"/>
      <c r="E162" s="164" t="s">
        <v>279</v>
      </c>
      <c r="F162" s="421" t="s">
        <v>46</v>
      </c>
      <c r="G162" s="422">
        <v>42930</v>
      </c>
    </row>
    <row r="163" spans="1:12" s="284" customFormat="1" x14ac:dyDescent="0.2">
      <c r="A163" s="421" t="s">
        <v>568</v>
      </c>
      <c r="B163" s="421" t="s">
        <v>569</v>
      </c>
      <c r="C163" s="421" t="s">
        <v>570</v>
      </c>
      <c r="D163" s="164"/>
      <c r="E163" s="164" t="s">
        <v>279</v>
      </c>
      <c r="F163" s="421" t="s">
        <v>53</v>
      </c>
      <c r="G163" s="422">
        <v>43032</v>
      </c>
    </row>
    <row r="164" spans="1:12" s="284" customFormat="1" x14ac:dyDescent="0.2">
      <c r="A164" s="421" t="s">
        <v>1004</v>
      </c>
      <c r="B164" s="421" t="s">
        <v>1005</v>
      </c>
      <c r="C164" s="421" t="s">
        <v>1006</v>
      </c>
      <c r="D164" s="164"/>
      <c r="E164" s="164" t="s">
        <v>279</v>
      </c>
      <c r="F164" s="421" t="s">
        <v>40</v>
      </c>
      <c r="G164" s="509">
        <v>43284</v>
      </c>
    </row>
    <row r="165" spans="1:12" s="284" customFormat="1" x14ac:dyDescent="0.2">
      <c r="A165" s="421" t="s">
        <v>873</v>
      </c>
      <c r="B165" s="421" t="s">
        <v>874</v>
      </c>
      <c r="C165" s="421" t="s">
        <v>875</v>
      </c>
      <c r="D165" s="164"/>
      <c r="E165" s="164" t="s">
        <v>279</v>
      </c>
      <c r="F165" s="421" t="s">
        <v>43</v>
      </c>
      <c r="G165" s="509">
        <v>43368</v>
      </c>
    </row>
    <row r="166" spans="1:12" s="284" customFormat="1" x14ac:dyDescent="0.2">
      <c r="A166" s="421" t="s">
        <v>876</v>
      </c>
      <c r="B166" s="421" t="s">
        <v>877</v>
      </c>
      <c r="C166" s="421" t="s">
        <v>878</v>
      </c>
      <c r="D166" s="164"/>
      <c r="E166" s="164" t="s">
        <v>279</v>
      </c>
      <c r="F166" s="421" t="s">
        <v>40</v>
      </c>
      <c r="G166" s="422">
        <v>43286</v>
      </c>
    </row>
    <row r="167" spans="1:12" s="284" customFormat="1" x14ac:dyDescent="0.2">
      <c r="A167" s="421" t="s">
        <v>1007</v>
      </c>
      <c r="B167" s="421" t="s">
        <v>1008</v>
      </c>
      <c r="C167" s="421" t="s">
        <v>1009</v>
      </c>
      <c r="D167" s="164"/>
      <c r="E167" s="164" t="s">
        <v>279</v>
      </c>
      <c r="F167" s="421" t="s">
        <v>50</v>
      </c>
      <c r="G167" s="561" t="s">
        <v>306</v>
      </c>
    </row>
    <row r="168" spans="1:12" s="306" customFormat="1" x14ac:dyDescent="0.25">
      <c r="A168" s="305" t="s">
        <v>207</v>
      </c>
      <c r="B168" s="425" t="s">
        <v>306</v>
      </c>
      <c r="C168" s="425" t="s">
        <v>306</v>
      </c>
      <c r="D168" s="425" t="s">
        <v>306</v>
      </c>
      <c r="E168" s="425" t="s">
        <v>306</v>
      </c>
      <c r="F168" s="425" t="s">
        <v>306</v>
      </c>
      <c r="G168" s="369" t="s">
        <v>306</v>
      </c>
      <c r="H168" s="284"/>
      <c r="I168" s="284"/>
      <c r="J168" s="284"/>
      <c r="K168" s="284"/>
      <c r="L168" s="284"/>
    </row>
    <row r="169" spans="1:12" s="306" customFormat="1" x14ac:dyDescent="0.25">
      <c r="A169" s="289"/>
      <c r="B169" s="307"/>
      <c r="C169" s="284"/>
      <c r="D169" s="289"/>
      <c r="E169" s="289"/>
      <c r="F169" s="284"/>
      <c r="G169" s="308"/>
      <c r="H169" s="284"/>
      <c r="I169" s="284"/>
      <c r="J169" s="284"/>
      <c r="K169" s="284"/>
      <c r="L169" s="284"/>
    </row>
    <row r="170" spans="1:12" s="306" customFormat="1" x14ac:dyDescent="0.25">
      <c r="A170" s="289"/>
      <c r="B170" s="307"/>
      <c r="C170" s="284"/>
      <c r="D170" s="289"/>
      <c r="E170" s="289"/>
      <c r="F170" s="284"/>
      <c r="G170" s="308"/>
      <c r="H170" s="284"/>
      <c r="I170" s="284"/>
      <c r="J170" s="284"/>
      <c r="K170" s="284"/>
      <c r="L170" s="284"/>
    </row>
    <row r="171" spans="1:12" s="306" customFormat="1" x14ac:dyDescent="0.25">
      <c r="A171" s="289"/>
      <c r="B171" s="307"/>
      <c r="C171" s="284"/>
      <c r="D171" s="289"/>
      <c r="E171" s="289"/>
      <c r="F171" s="284"/>
      <c r="G171" s="308"/>
      <c r="H171" s="284"/>
      <c r="I171" s="284"/>
      <c r="J171" s="284"/>
      <c r="K171" s="284"/>
      <c r="L171" s="284"/>
    </row>
    <row r="172" spans="1:12" s="306" customFormat="1" x14ac:dyDescent="0.25">
      <c r="A172" s="289"/>
      <c r="B172" s="307"/>
      <c r="C172" s="284"/>
      <c r="D172" s="289"/>
      <c r="E172" s="289"/>
      <c r="F172" s="284"/>
      <c r="G172" s="308"/>
      <c r="H172" s="284"/>
      <c r="I172" s="284"/>
      <c r="J172" s="284"/>
      <c r="K172" s="284"/>
      <c r="L172" s="284"/>
    </row>
    <row r="173" spans="1:12" s="306" customFormat="1" x14ac:dyDescent="0.25">
      <c r="A173" s="289"/>
      <c r="B173" s="307"/>
      <c r="C173" s="284"/>
      <c r="D173" s="289"/>
      <c r="E173" s="289"/>
      <c r="F173" s="284"/>
      <c r="G173" s="308"/>
      <c r="H173" s="284"/>
      <c r="I173" s="284"/>
      <c r="J173" s="284"/>
      <c r="K173" s="284"/>
      <c r="L173" s="284"/>
    </row>
    <row r="174" spans="1:12" s="306" customFormat="1" x14ac:dyDescent="0.25">
      <c r="A174" s="289"/>
      <c r="B174" s="307"/>
      <c r="C174" s="284"/>
      <c r="D174" s="289"/>
      <c r="E174" s="289"/>
      <c r="F174" s="284"/>
      <c r="G174" s="308"/>
      <c r="H174" s="284"/>
      <c r="I174" s="284"/>
      <c r="J174" s="284"/>
      <c r="K174" s="284"/>
      <c r="L174" s="284"/>
    </row>
    <row r="175" spans="1:12" s="306" customFormat="1" x14ac:dyDescent="0.25">
      <c r="A175" s="289"/>
      <c r="B175" s="307"/>
      <c r="C175" s="284"/>
      <c r="D175" s="289"/>
      <c r="E175" s="289"/>
      <c r="F175" s="284"/>
      <c r="G175" s="308"/>
      <c r="H175" s="284"/>
      <c r="I175" s="284"/>
      <c r="J175" s="284"/>
      <c r="K175" s="284"/>
      <c r="L175" s="284"/>
    </row>
    <row r="176" spans="1:12" s="306" customFormat="1" x14ac:dyDescent="0.25">
      <c r="A176" s="289"/>
      <c r="B176" s="307"/>
      <c r="C176" s="284"/>
      <c r="D176" s="289"/>
      <c r="E176" s="289"/>
      <c r="F176" s="284"/>
      <c r="G176" s="308"/>
      <c r="H176" s="284"/>
      <c r="I176" s="284"/>
      <c r="J176" s="284"/>
      <c r="K176" s="284"/>
      <c r="L176" s="284"/>
    </row>
    <row r="177" spans="1:12" s="306" customFormat="1" x14ac:dyDescent="0.25">
      <c r="A177" s="289"/>
      <c r="B177" s="307"/>
      <c r="C177" s="284"/>
      <c r="D177" s="289"/>
      <c r="E177" s="289"/>
      <c r="F177" s="284"/>
      <c r="G177" s="308"/>
      <c r="H177" s="284"/>
      <c r="I177" s="284"/>
      <c r="J177" s="284"/>
      <c r="K177" s="284"/>
      <c r="L177" s="284"/>
    </row>
    <row r="178" spans="1:12" s="306" customFormat="1" x14ac:dyDescent="0.25">
      <c r="A178" s="289"/>
      <c r="B178" s="307"/>
      <c r="C178" s="284"/>
      <c r="D178" s="289"/>
      <c r="E178" s="289"/>
      <c r="F178" s="284"/>
      <c r="G178" s="308"/>
      <c r="H178" s="284"/>
      <c r="I178" s="284"/>
      <c r="J178" s="284"/>
      <c r="K178" s="284"/>
      <c r="L178" s="284"/>
    </row>
    <row r="179" spans="1:12" s="306" customFormat="1" x14ac:dyDescent="0.25">
      <c r="A179" s="289"/>
      <c r="B179" s="307"/>
      <c r="C179" s="284"/>
      <c r="D179" s="289"/>
      <c r="E179" s="289"/>
      <c r="F179" s="284"/>
      <c r="G179" s="308"/>
      <c r="H179" s="284"/>
      <c r="I179" s="284"/>
      <c r="J179" s="284"/>
      <c r="K179" s="284"/>
      <c r="L179" s="284"/>
    </row>
    <row r="180" spans="1:12" s="306" customFormat="1" x14ac:dyDescent="0.25">
      <c r="A180" s="289"/>
      <c r="B180" s="307"/>
      <c r="C180" s="284"/>
      <c r="D180" s="289"/>
      <c r="E180" s="289"/>
      <c r="F180" s="284"/>
      <c r="G180" s="308"/>
      <c r="H180" s="284"/>
      <c r="I180" s="284"/>
      <c r="J180" s="284"/>
      <c r="K180" s="284"/>
      <c r="L180" s="284"/>
    </row>
    <row r="181" spans="1:12" s="306" customFormat="1" x14ac:dyDescent="0.25">
      <c r="A181" s="289"/>
      <c r="B181" s="307"/>
      <c r="C181" s="284"/>
      <c r="D181" s="289"/>
      <c r="E181" s="289"/>
      <c r="F181" s="284"/>
      <c r="G181" s="308"/>
      <c r="H181" s="284"/>
      <c r="I181" s="284"/>
      <c r="J181" s="284"/>
      <c r="K181" s="284"/>
      <c r="L181" s="284"/>
    </row>
    <row r="182" spans="1:12" s="306" customFormat="1" x14ac:dyDescent="0.25">
      <c r="A182" s="289"/>
      <c r="B182" s="307"/>
      <c r="C182" s="284"/>
      <c r="D182" s="289"/>
      <c r="E182" s="289"/>
      <c r="F182" s="284"/>
      <c r="G182" s="308"/>
      <c r="H182" s="284"/>
      <c r="I182" s="284"/>
      <c r="J182" s="284"/>
      <c r="K182" s="284"/>
      <c r="L182" s="284"/>
    </row>
    <row r="183" spans="1:12" s="306" customFormat="1" x14ac:dyDescent="0.25">
      <c r="A183" s="289"/>
      <c r="B183" s="307"/>
      <c r="C183" s="284"/>
      <c r="D183" s="289"/>
      <c r="E183" s="289"/>
      <c r="F183" s="284"/>
      <c r="G183" s="308"/>
      <c r="H183" s="284"/>
      <c r="I183" s="284"/>
      <c r="J183" s="309"/>
      <c r="K183" s="309"/>
      <c r="L183" s="284"/>
    </row>
    <row r="184" spans="1:12" s="306" customFormat="1" x14ac:dyDescent="0.25">
      <c r="A184" s="289"/>
      <c r="B184" s="307"/>
      <c r="C184" s="284"/>
      <c r="D184" s="289"/>
      <c r="E184" s="289"/>
      <c r="F184" s="284"/>
      <c r="G184" s="308"/>
      <c r="H184" s="284"/>
      <c r="I184" s="284"/>
      <c r="J184" s="309"/>
      <c r="K184" s="309"/>
      <c r="L184" s="284"/>
    </row>
    <row r="185" spans="1:12" s="306" customFormat="1" x14ac:dyDescent="0.25">
      <c r="A185" s="289"/>
      <c r="B185" s="307"/>
      <c r="C185" s="284"/>
      <c r="D185" s="289"/>
      <c r="E185" s="289"/>
      <c r="F185" s="284"/>
      <c r="G185" s="308"/>
      <c r="H185" s="284"/>
      <c r="I185" s="284"/>
      <c r="J185" s="309"/>
      <c r="K185" s="309"/>
      <c r="L185" s="284"/>
    </row>
    <row r="186" spans="1:12" s="306" customFormat="1" x14ac:dyDescent="0.25">
      <c r="A186" s="289"/>
      <c r="B186" s="307"/>
      <c r="C186" s="284"/>
      <c r="D186" s="289"/>
      <c r="E186" s="289"/>
      <c r="F186" s="284"/>
      <c r="G186" s="308"/>
      <c r="H186" s="284"/>
      <c r="I186" s="284"/>
      <c r="J186" s="309"/>
      <c r="K186" s="309"/>
      <c r="L186" s="284"/>
    </row>
    <row r="187" spans="1:12" s="306" customFormat="1" x14ac:dyDescent="0.25">
      <c r="A187" s="289"/>
      <c r="B187" s="307"/>
      <c r="C187" s="284"/>
      <c r="D187" s="289"/>
      <c r="E187" s="289"/>
      <c r="F187" s="284"/>
      <c r="G187" s="308"/>
      <c r="H187" s="284"/>
      <c r="I187" s="284"/>
      <c r="J187" s="309"/>
      <c r="K187" s="309"/>
      <c r="L187" s="284"/>
    </row>
    <row r="188" spans="1:12" s="306" customFormat="1" x14ac:dyDescent="0.25">
      <c r="A188" s="289"/>
      <c r="B188" s="307"/>
      <c r="C188" s="284"/>
      <c r="D188" s="289"/>
      <c r="E188" s="289"/>
      <c r="F188" s="284"/>
      <c r="G188" s="308"/>
      <c r="H188" s="284"/>
      <c r="I188" s="284"/>
      <c r="J188" s="309"/>
      <c r="K188" s="309"/>
      <c r="L188" s="284"/>
    </row>
    <row r="189" spans="1:12" s="306" customFormat="1" x14ac:dyDescent="0.25">
      <c r="A189" s="289"/>
      <c r="B189" s="307"/>
      <c r="C189" s="284"/>
      <c r="D189" s="289"/>
      <c r="E189" s="289"/>
      <c r="F189" s="284"/>
      <c r="G189" s="308"/>
      <c r="H189" s="284"/>
      <c r="I189" s="284"/>
      <c r="J189" s="309"/>
      <c r="K189" s="309"/>
      <c r="L189" s="284"/>
    </row>
    <row r="190" spans="1:12" s="306" customFormat="1" x14ac:dyDescent="0.25">
      <c r="A190" s="289"/>
      <c r="B190" s="307"/>
      <c r="C190" s="284"/>
      <c r="D190" s="289"/>
      <c r="E190" s="289"/>
      <c r="F190" s="284"/>
      <c r="G190" s="308"/>
      <c r="H190" s="284"/>
      <c r="I190" s="284"/>
      <c r="J190" s="309"/>
      <c r="K190" s="309"/>
      <c r="L190" s="284"/>
    </row>
    <row r="191" spans="1:12" s="306" customFormat="1" x14ac:dyDescent="0.25">
      <c r="A191" s="289"/>
      <c r="B191" s="307"/>
      <c r="C191" s="284"/>
      <c r="D191" s="289"/>
      <c r="E191" s="289"/>
      <c r="F191" s="284"/>
      <c r="G191" s="308"/>
      <c r="H191" s="284"/>
      <c r="I191" s="284"/>
      <c r="J191" s="309"/>
      <c r="K191" s="309"/>
      <c r="L191" s="284"/>
    </row>
    <row r="192" spans="1:12" s="306" customFormat="1" x14ac:dyDescent="0.25">
      <c r="A192" s="289"/>
      <c r="B192" s="307"/>
      <c r="C192" s="284"/>
      <c r="D192" s="289"/>
      <c r="E192" s="289"/>
      <c r="F192" s="284"/>
      <c r="G192" s="308"/>
      <c r="H192" s="284"/>
      <c r="I192" s="284"/>
      <c r="J192" s="309"/>
      <c r="K192" s="309"/>
      <c r="L192" s="284"/>
    </row>
    <row r="193" spans="1:12" s="306" customFormat="1" x14ac:dyDescent="0.25">
      <c r="A193" s="289"/>
      <c r="B193" s="307"/>
      <c r="C193" s="284"/>
      <c r="D193" s="289"/>
      <c r="E193" s="289"/>
      <c r="F193" s="284"/>
      <c r="G193" s="308"/>
      <c r="H193" s="284"/>
      <c r="I193" s="284"/>
      <c r="J193" s="309"/>
      <c r="K193" s="309"/>
      <c r="L193" s="284"/>
    </row>
    <row r="194" spans="1:12" s="306" customFormat="1" x14ac:dyDescent="0.25">
      <c r="A194" s="289"/>
      <c r="B194" s="307"/>
      <c r="C194" s="284"/>
      <c r="D194" s="289"/>
      <c r="E194" s="289"/>
      <c r="F194" s="284"/>
      <c r="G194" s="308"/>
      <c r="H194" s="284"/>
      <c r="I194" s="284"/>
      <c r="J194" s="309"/>
      <c r="K194" s="309"/>
      <c r="L194" s="284"/>
    </row>
    <row r="195" spans="1:12" s="306" customFormat="1" x14ac:dyDescent="0.25">
      <c r="A195" s="289"/>
      <c r="B195" s="307"/>
      <c r="C195" s="284"/>
      <c r="D195" s="289"/>
      <c r="E195" s="289"/>
      <c r="F195" s="284"/>
      <c r="G195" s="308"/>
      <c r="H195" s="284"/>
      <c r="I195" s="284"/>
      <c r="J195" s="309"/>
      <c r="K195" s="309"/>
      <c r="L195" s="284"/>
    </row>
    <row r="196" spans="1:12" s="306" customFormat="1" x14ac:dyDescent="0.25">
      <c r="A196" s="289"/>
      <c r="B196" s="307"/>
      <c r="C196" s="284"/>
      <c r="D196" s="289"/>
      <c r="E196" s="289"/>
      <c r="F196" s="284"/>
      <c r="G196" s="308"/>
      <c r="H196" s="284"/>
      <c r="I196" s="284"/>
      <c r="J196" s="309"/>
      <c r="K196" s="309"/>
      <c r="L196" s="284"/>
    </row>
    <row r="197" spans="1:12" s="306" customFormat="1" x14ac:dyDescent="0.25">
      <c r="A197" s="289"/>
      <c r="B197" s="307"/>
      <c r="C197" s="284"/>
      <c r="D197" s="289"/>
      <c r="E197" s="289"/>
      <c r="F197" s="284"/>
      <c r="G197" s="308"/>
      <c r="H197" s="284"/>
      <c r="I197" s="284"/>
      <c r="J197" s="309"/>
      <c r="K197" s="309"/>
      <c r="L197" s="284"/>
    </row>
    <row r="198" spans="1:12" s="306" customFormat="1" x14ac:dyDescent="0.25">
      <c r="A198" s="289"/>
      <c r="B198" s="307"/>
      <c r="C198" s="284"/>
      <c r="D198" s="289"/>
      <c r="E198" s="289"/>
      <c r="F198" s="284"/>
      <c r="G198" s="308"/>
      <c r="H198" s="284"/>
      <c r="I198" s="284"/>
      <c r="J198" s="309"/>
      <c r="K198" s="309"/>
      <c r="L198" s="284"/>
    </row>
    <row r="199" spans="1:12" s="306" customFormat="1" x14ac:dyDescent="0.25">
      <c r="A199" s="289"/>
      <c r="B199" s="307"/>
      <c r="C199" s="284"/>
      <c r="D199" s="289"/>
      <c r="E199" s="289"/>
      <c r="F199" s="284"/>
      <c r="G199" s="308"/>
      <c r="H199" s="284"/>
      <c r="I199" s="284"/>
      <c r="J199" s="309"/>
      <c r="K199" s="309"/>
      <c r="L199" s="284"/>
    </row>
    <row r="200" spans="1:12" s="306" customFormat="1" x14ac:dyDescent="0.25">
      <c r="A200" s="289"/>
      <c r="B200" s="307"/>
      <c r="C200" s="284"/>
      <c r="D200" s="289"/>
      <c r="E200" s="289"/>
      <c r="F200" s="284"/>
      <c r="G200" s="308"/>
      <c r="H200" s="284"/>
      <c r="I200" s="284"/>
      <c r="J200" s="309"/>
      <c r="K200" s="309"/>
      <c r="L200" s="284"/>
    </row>
    <row r="201" spans="1:12" s="306" customFormat="1" x14ac:dyDescent="0.25">
      <c r="A201" s="289"/>
      <c r="B201" s="307"/>
      <c r="C201" s="284"/>
      <c r="D201" s="289"/>
      <c r="E201" s="289"/>
      <c r="F201" s="284"/>
      <c r="G201" s="308"/>
      <c r="H201" s="284"/>
      <c r="I201" s="284"/>
      <c r="J201" s="309"/>
      <c r="K201" s="309"/>
      <c r="L201" s="284"/>
    </row>
    <row r="202" spans="1:12" s="306" customFormat="1" x14ac:dyDescent="0.25">
      <c r="A202" s="289"/>
      <c r="B202" s="307"/>
      <c r="C202" s="284"/>
      <c r="D202" s="289"/>
      <c r="E202" s="289"/>
      <c r="F202" s="284"/>
      <c r="G202" s="308"/>
      <c r="H202" s="284"/>
      <c r="I202" s="284"/>
      <c r="J202" s="309"/>
      <c r="K202" s="309"/>
      <c r="L202" s="284"/>
    </row>
    <row r="203" spans="1:12" s="306" customFormat="1" x14ac:dyDescent="0.25">
      <c r="A203" s="289"/>
      <c r="B203" s="307"/>
      <c r="C203" s="284"/>
      <c r="D203" s="289"/>
      <c r="E203" s="289"/>
      <c r="F203" s="284"/>
      <c r="G203" s="308"/>
      <c r="H203" s="284"/>
      <c r="I203" s="284"/>
      <c r="J203" s="309"/>
      <c r="K203" s="309"/>
      <c r="L203" s="284"/>
    </row>
    <row r="204" spans="1:12" s="306" customFormat="1" x14ac:dyDescent="0.25">
      <c r="A204" s="289"/>
      <c r="B204" s="307"/>
      <c r="C204" s="284"/>
      <c r="D204" s="289"/>
      <c r="E204" s="289"/>
      <c r="F204" s="284"/>
      <c r="G204" s="308"/>
      <c r="H204" s="284"/>
      <c r="I204" s="284"/>
      <c r="J204" s="309"/>
      <c r="K204" s="309"/>
      <c r="L204" s="284"/>
    </row>
    <row r="205" spans="1:12" s="306" customFormat="1" x14ac:dyDescent="0.25">
      <c r="A205" s="289"/>
      <c r="B205" s="307"/>
      <c r="C205" s="284"/>
      <c r="D205" s="289"/>
      <c r="E205" s="289"/>
      <c r="F205" s="284"/>
      <c r="G205" s="308"/>
      <c r="H205" s="284"/>
      <c r="I205" s="284"/>
      <c r="J205" s="309"/>
      <c r="K205" s="309"/>
      <c r="L205" s="284"/>
    </row>
    <row r="206" spans="1:12" s="306" customFormat="1" x14ac:dyDescent="0.25">
      <c r="A206" s="289"/>
      <c r="B206" s="307"/>
      <c r="C206" s="284"/>
      <c r="D206" s="289"/>
      <c r="E206" s="289"/>
      <c r="F206" s="284"/>
      <c r="G206" s="308"/>
      <c r="H206" s="284"/>
      <c r="I206" s="284"/>
      <c r="J206" s="309"/>
      <c r="K206" s="309"/>
      <c r="L206" s="284"/>
    </row>
    <row r="207" spans="1:12" s="306" customFormat="1" x14ac:dyDescent="0.25">
      <c r="A207" s="289"/>
      <c r="B207" s="307"/>
      <c r="C207" s="284"/>
      <c r="D207" s="289"/>
      <c r="E207" s="289"/>
      <c r="F207" s="284"/>
      <c r="G207" s="308"/>
      <c r="H207" s="284"/>
      <c r="I207" s="284"/>
      <c r="J207" s="309"/>
      <c r="K207" s="309"/>
      <c r="L207" s="284"/>
    </row>
    <row r="208" spans="1:12" s="306" customFormat="1" x14ac:dyDescent="0.25">
      <c r="A208" s="289"/>
      <c r="B208" s="307"/>
      <c r="C208" s="284"/>
      <c r="D208" s="289"/>
      <c r="E208" s="289"/>
      <c r="F208" s="284"/>
      <c r="G208" s="308"/>
      <c r="H208" s="284"/>
      <c r="I208" s="284"/>
      <c r="J208" s="309"/>
      <c r="K208" s="309"/>
      <c r="L208" s="284"/>
    </row>
    <row r="209" spans="1:12" s="306" customFormat="1" x14ac:dyDescent="0.25">
      <c r="A209" s="289"/>
      <c r="B209" s="307"/>
      <c r="C209" s="284"/>
      <c r="D209" s="289"/>
      <c r="E209" s="289"/>
      <c r="F209" s="284"/>
      <c r="G209" s="308"/>
      <c r="H209" s="284"/>
      <c r="I209" s="284"/>
      <c r="J209" s="309"/>
      <c r="K209" s="309"/>
      <c r="L209" s="284"/>
    </row>
    <row r="210" spans="1:12" s="306" customFormat="1" x14ac:dyDescent="0.25">
      <c r="A210" s="289"/>
      <c r="B210" s="307"/>
      <c r="C210" s="284"/>
      <c r="D210" s="289"/>
      <c r="E210" s="289"/>
      <c r="F210" s="284"/>
      <c r="G210" s="308"/>
      <c r="H210" s="284"/>
      <c r="I210" s="284"/>
      <c r="J210" s="309"/>
      <c r="K210" s="309"/>
      <c r="L210" s="284"/>
    </row>
    <row r="211" spans="1:12" s="306" customFormat="1" x14ac:dyDescent="0.25">
      <c r="A211" s="289"/>
      <c r="B211" s="307"/>
      <c r="C211" s="284"/>
      <c r="D211" s="289"/>
      <c r="E211" s="289"/>
      <c r="F211" s="284"/>
      <c r="G211" s="308"/>
      <c r="H211" s="284"/>
      <c r="I211" s="284"/>
      <c r="J211" s="309"/>
      <c r="K211" s="309"/>
      <c r="L211" s="284"/>
    </row>
    <row r="212" spans="1:12" s="306" customFormat="1" x14ac:dyDescent="0.25">
      <c r="A212" s="289"/>
      <c r="B212" s="307"/>
      <c r="C212" s="284"/>
      <c r="D212" s="289"/>
      <c r="E212" s="289"/>
      <c r="F212" s="284"/>
      <c r="G212" s="308"/>
      <c r="H212" s="284"/>
      <c r="I212" s="284"/>
      <c r="J212" s="309"/>
      <c r="K212" s="309"/>
      <c r="L212" s="284"/>
    </row>
    <row r="213" spans="1:12" s="306" customFormat="1" x14ac:dyDescent="0.25">
      <c r="A213" s="289"/>
      <c r="B213" s="307"/>
      <c r="C213" s="284"/>
      <c r="D213" s="289"/>
      <c r="E213" s="289"/>
      <c r="F213" s="284"/>
      <c r="G213" s="308"/>
      <c r="H213" s="284"/>
      <c r="I213" s="284"/>
      <c r="J213" s="309"/>
      <c r="K213" s="309"/>
      <c r="L213" s="284"/>
    </row>
    <row r="214" spans="1:12" s="306" customFormat="1" x14ac:dyDescent="0.25">
      <c r="A214" s="289"/>
      <c r="B214" s="307"/>
      <c r="C214" s="284"/>
      <c r="D214" s="289"/>
      <c r="E214" s="289"/>
      <c r="F214" s="284"/>
      <c r="G214" s="308"/>
      <c r="H214" s="284"/>
      <c r="I214" s="284"/>
      <c r="J214" s="309"/>
      <c r="K214" s="309"/>
      <c r="L214" s="284"/>
    </row>
    <row r="215" spans="1:12" s="306" customFormat="1" x14ac:dyDescent="0.25">
      <c r="A215" s="289"/>
      <c r="B215" s="307"/>
      <c r="C215" s="284"/>
      <c r="D215" s="289"/>
      <c r="E215" s="289"/>
      <c r="F215" s="284"/>
      <c r="G215" s="308"/>
      <c r="H215" s="284"/>
      <c r="I215" s="284"/>
      <c r="J215" s="309"/>
      <c r="K215" s="309"/>
      <c r="L215" s="284"/>
    </row>
    <row r="216" spans="1:12" s="306" customFormat="1" x14ac:dyDescent="0.25">
      <c r="A216" s="289"/>
      <c r="B216" s="307"/>
      <c r="C216" s="284"/>
      <c r="D216" s="289"/>
      <c r="E216" s="289"/>
      <c r="F216" s="284"/>
      <c r="G216" s="308"/>
      <c r="H216" s="284"/>
      <c r="I216" s="284"/>
      <c r="J216" s="309"/>
      <c r="K216" s="309"/>
      <c r="L216" s="284"/>
    </row>
    <row r="217" spans="1:12" s="306" customFormat="1" x14ac:dyDescent="0.25">
      <c r="A217" s="289"/>
      <c r="B217" s="307"/>
      <c r="C217" s="284"/>
      <c r="D217" s="289"/>
      <c r="E217" s="289"/>
      <c r="F217" s="284"/>
      <c r="G217" s="308"/>
      <c r="H217" s="284"/>
      <c r="I217" s="284"/>
      <c r="J217" s="309"/>
      <c r="K217" s="309"/>
      <c r="L217" s="284"/>
    </row>
    <row r="218" spans="1:12" s="306" customFormat="1" x14ac:dyDescent="0.25">
      <c r="A218" s="289"/>
      <c r="B218" s="307"/>
      <c r="C218" s="284"/>
      <c r="D218" s="289"/>
      <c r="E218" s="289"/>
      <c r="F218" s="284"/>
      <c r="G218" s="308"/>
      <c r="H218" s="284"/>
      <c r="I218" s="284"/>
      <c r="J218" s="309"/>
      <c r="K218" s="309"/>
      <c r="L218" s="284"/>
    </row>
    <row r="219" spans="1:12" s="306" customFormat="1" x14ac:dyDescent="0.25">
      <c r="A219" s="289"/>
      <c r="B219" s="307"/>
      <c r="C219" s="284"/>
      <c r="D219" s="289"/>
      <c r="E219" s="289"/>
      <c r="F219" s="284"/>
      <c r="G219" s="308"/>
      <c r="H219" s="284"/>
      <c r="I219" s="284"/>
      <c r="J219" s="309"/>
      <c r="K219" s="309"/>
      <c r="L219" s="284"/>
    </row>
    <row r="220" spans="1:12" s="306" customFormat="1" x14ac:dyDescent="0.25">
      <c r="A220" s="289"/>
      <c r="B220" s="307"/>
      <c r="C220" s="284"/>
      <c r="D220" s="289"/>
      <c r="E220" s="289"/>
      <c r="F220" s="284"/>
      <c r="G220" s="308"/>
      <c r="H220" s="284"/>
      <c r="I220" s="284"/>
      <c r="J220" s="309"/>
      <c r="K220" s="309"/>
      <c r="L220" s="284"/>
    </row>
    <row r="221" spans="1:12" s="306" customFormat="1" x14ac:dyDescent="0.25">
      <c r="A221" s="289"/>
      <c r="B221" s="307"/>
      <c r="C221" s="284"/>
      <c r="D221" s="289"/>
      <c r="E221" s="289"/>
      <c r="F221" s="284"/>
      <c r="G221" s="308"/>
      <c r="H221" s="284"/>
      <c r="I221" s="284"/>
      <c r="J221" s="309"/>
      <c r="K221" s="309"/>
      <c r="L221" s="284"/>
    </row>
    <row r="222" spans="1:12" s="306" customFormat="1" x14ac:dyDescent="0.25">
      <c r="A222" s="289"/>
      <c r="B222" s="307"/>
      <c r="C222" s="284"/>
      <c r="D222" s="289"/>
      <c r="E222" s="289"/>
      <c r="F222" s="284"/>
      <c r="G222" s="308"/>
      <c r="H222" s="284"/>
      <c r="I222" s="284"/>
      <c r="J222" s="309"/>
      <c r="K222" s="309"/>
      <c r="L222" s="284"/>
    </row>
    <row r="223" spans="1:12" s="306" customFormat="1" x14ac:dyDescent="0.25">
      <c r="A223" s="289"/>
      <c r="B223" s="307"/>
      <c r="C223" s="284"/>
      <c r="D223" s="289"/>
      <c r="E223" s="289"/>
      <c r="F223" s="284"/>
      <c r="G223" s="308"/>
      <c r="H223" s="284"/>
      <c r="I223" s="284"/>
      <c r="J223" s="309"/>
      <c r="K223" s="309"/>
      <c r="L223" s="284"/>
    </row>
    <row r="224" spans="1:12" s="306" customFormat="1" x14ac:dyDescent="0.25">
      <c r="A224" s="289"/>
      <c r="B224" s="307"/>
      <c r="C224" s="284"/>
      <c r="D224" s="289"/>
      <c r="E224" s="289"/>
      <c r="F224" s="284"/>
      <c r="G224" s="308"/>
      <c r="H224" s="284"/>
      <c r="I224" s="284"/>
      <c r="J224" s="309"/>
      <c r="K224" s="309"/>
      <c r="L224" s="284"/>
    </row>
    <row r="225" spans="1:12" s="306" customFormat="1" x14ac:dyDescent="0.25">
      <c r="A225" s="289"/>
      <c r="B225" s="307"/>
      <c r="C225" s="284"/>
      <c r="D225" s="289"/>
      <c r="E225" s="289"/>
      <c r="F225" s="284"/>
      <c r="G225" s="308"/>
      <c r="H225" s="284"/>
      <c r="I225" s="284"/>
      <c r="J225" s="309"/>
      <c r="K225" s="309"/>
      <c r="L225" s="284"/>
    </row>
    <row r="226" spans="1:12" s="306" customFormat="1" x14ac:dyDescent="0.25">
      <c r="A226" s="289"/>
      <c r="B226" s="307"/>
      <c r="C226" s="284"/>
      <c r="D226" s="289"/>
      <c r="E226" s="289"/>
      <c r="F226" s="284"/>
      <c r="G226" s="308"/>
      <c r="H226" s="284"/>
      <c r="I226" s="284"/>
      <c r="J226" s="309"/>
      <c r="K226" s="309"/>
      <c r="L226" s="284"/>
    </row>
    <row r="227" spans="1:12" s="306" customFormat="1" x14ac:dyDescent="0.25">
      <c r="A227" s="289"/>
      <c r="B227" s="307"/>
      <c r="C227" s="284"/>
      <c r="D227" s="289"/>
      <c r="E227" s="289"/>
      <c r="F227" s="284"/>
      <c r="G227" s="308"/>
      <c r="H227" s="284"/>
      <c r="I227" s="284"/>
      <c r="J227" s="309"/>
      <c r="K227" s="309"/>
      <c r="L227" s="284"/>
    </row>
    <row r="228" spans="1:12" s="306" customFormat="1" x14ac:dyDescent="0.25">
      <c r="A228" s="289"/>
      <c r="B228" s="307"/>
      <c r="C228" s="284"/>
      <c r="D228" s="289"/>
      <c r="E228" s="289"/>
      <c r="F228" s="284"/>
      <c r="G228" s="308"/>
      <c r="H228" s="284"/>
      <c r="I228" s="284"/>
      <c r="J228" s="309"/>
      <c r="K228" s="309"/>
      <c r="L228" s="284"/>
    </row>
    <row r="229" spans="1:12" s="306" customFormat="1" x14ac:dyDescent="0.25">
      <c r="A229" s="289"/>
      <c r="B229" s="307"/>
      <c r="C229" s="284"/>
      <c r="D229" s="289"/>
      <c r="E229" s="289"/>
      <c r="F229" s="284"/>
      <c r="G229" s="308"/>
      <c r="H229" s="284"/>
      <c r="I229" s="284"/>
      <c r="J229" s="309"/>
      <c r="K229" s="309"/>
      <c r="L229" s="284"/>
    </row>
    <row r="230" spans="1:12" s="306" customFormat="1" x14ac:dyDescent="0.25">
      <c r="A230" s="289"/>
      <c r="B230" s="307"/>
      <c r="C230" s="284"/>
      <c r="D230" s="289"/>
      <c r="E230" s="289"/>
      <c r="F230" s="284"/>
      <c r="G230" s="308"/>
      <c r="H230" s="284"/>
      <c r="I230" s="284"/>
      <c r="J230" s="309"/>
      <c r="K230" s="309"/>
      <c r="L230" s="284"/>
    </row>
    <row r="231" spans="1:12" s="306" customFormat="1" x14ac:dyDescent="0.25">
      <c r="A231" s="289"/>
      <c r="B231" s="307"/>
      <c r="C231" s="284"/>
      <c r="D231" s="289"/>
      <c r="E231" s="289"/>
      <c r="F231" s="284"/>
      <c r="G231" s="308"/>
      <c r="H231" s="284"/>
      <c r="I231" s="284"/>
      <c r="J231" s="309"/>
      <c r="K231" s="309"/>
      <c r="L231" s="284"/>
    </row>
    <row r="232" spans="1:12" s="306" customFormat="1" x14ac:dyDescent="0.25">
      <c r="A232" s="289"/>
      <c r="B232" s="307"/>
      <c r="C232" s="284"/>
      <c r="D232" s="289"/>
      <c r="E232" s="289"/>
      <c r="F232" s="284"/>
      <c r="G232" s="308"/>
      <c r="H232" s="284"/>
      <c r="I232" s="284"/>
      <c r="J232" s="309"/>
      <c r="K232" s="309"/>
      <c r="L232" s="284"/>
    </row>
    <row r="233" spans="1:12" s="306" customFormat="1" x14ac:dyDescent="0.25">
      <c r="A233" s="289"/>
      <c r="B233" s="307"/>
      <c r="C233" s="284"/>
      <c r="D233" s="289"/>
      <c r="E233" s="289"/>
      <c r="F233" s="284"/>
      <c r="G233" s="308"/>
      <c r="H233" s="284"/>
      <c r="I233" s="284"/>
      <c r="J233" s="284"/>
      <c r="K233" s="284"/>
      <c r="L233" s="284"/>
    </row>
    <row r="234" spans="1:12" s="306" customFormat="1" x14ac:dyDescent="0.25">
      <c r="A234" s="289"/>
      <c r="B234" s="307"/>
      <c r="C234" s="284"/>
      <c r="D234" s="289"/>
      <c r="E234" s="289"/>
      <c r="F234" s="284"/>
      <c r="G234" s="308"/>
      <c r="H234" s="284"/>
      <c r="I234" s="284"/>
      <c r="J234" s="284"/>
      <c r="K234" s="284"/>
      <c r="L234" s="284"/>
    </row>
    <row r="235" spans="1:12" s="306" customFormat="1" x14ac:dyDescent="0.25">
      <c r="A235" s="289"/>
      <c r="B235" s="307"/>
      <c r="C235" s="284"/>
      <c r="D235" s="289"/>
      <c r="E235" s="289"/>
      <c r="F235" s="284"/>
      <c r="G235" s="308"/>
      <c r="H235" s="284"/>
      <c r="I235" s="284"/>
      <c r="J235" s="284"/>
      <c r="K235" s="284"/>
      <c r="L235" s="284"/>
    </row>
    <row r="236" spans="1:12" s="306" customFormat="1" x14ac:dyDescent="0.25">
      <c r="A236" s="289"/>
      <c r="B236" s="307"/>
      <c r="C236" s="284"/>
      <c r="D236" s="289"/>
      <c r="E236" s="289"/>
      <c r="F236" s="284"/>
      <c r="G236" s="308"/>
      <c r="H236" s="284"/>
      <c r="I236" s="284"/>
      <c r="J236" s="284"/>
      <c r="K236" s="284"/>
      <c r="L236" s="284"/>
    </row>
    <row r="237" spans="1:12" s="306" customFormat="1" x14ac:dyDescent="0.25">
      <c r="A237" s="289"/>
      <c r="B237" s="307"/>
      <c r="C237" s="284"/>
      <c r="D237" s="289"/>
      <c r="E237" s="289"/>
      <c r="F237" s="284"/>
      <c r="G237" s="308"/>
      <c r="H237" s="284"/>
      <c r="I237" s="284"/>
      <c r="J237" s="284"/>
      <c r="K237" s="284"/>
      <c r="L237" s="284"/>
    </row>
    <row r="238" spans="1:12" s="306" customFormat="1" x14ac:dyDescent="0.25">
      <c r="A238" s="289"/>
      <c r="B238" s="307"/>
      <c r="C238" s="284"/>
      <c r="D238" s="289"/>
      <c r="E238" s="289"/>
      <c r="F238" s="284"/>
      <c r="G238" s="308"/>
      <c r="H238" s="284"/>
      <c r="I238" s="284"/>
      <c r="J238" s="284"/>
      <c r="K238" s="284"/>
      <c r="L238" s="284"/>
    </row>
    <row r="239" spans="1:12" s="306" customFormat="1" x14ac:dyDescent="0.25">
      <c r="A239" s="289"/>
      <c r="B239" s="307"/>
      <c r="C239" s="284"/>
      <c r="D239" s="289"/>
      <c r="E239" s="289"/>
      <c r="F239" s="284"/>
      <c r="G239" s="308"/>
      <c r="H239" s="284"/>
      <c r="I239" s="284"/>
      <c r="J239" s="284"/>
      <c r="K239" s="284"/>
      <c r="L239" s="284"/>
    </row>
    <row r="240" spans="1:12" s="306" customFormat="1" x14ac:dyDescent="0.25">
      <c r="A240" s="289"/>
      <c r="B240" s="307"/>
      <c r="C240" s="284"/>
      <c r="D240" s="289"/>
      <c r="E240" s="289"/>
      <c r="F240" s="284"/>
      <c r="G240" s="308"/>
      <c r="H240" s="284"/>
      <c r="I240" s="284"/>
      <c r="J240" s="284"/>
      <c r="K240" s="284"/>
      <c r="L240" s="284"/>
    </row>
    <row r="241" spans="1:12" s="306" customFormat="1" x14ac:dyDescent="0.25">
      <c r="A241" s="289"/>
      <c r="B241" s="307"/>
      <c r="C241" s="284"/>
      <c r="D241" s="289"/>
      <c r="E241" s="289"/>
      <c r="F241" s="284"/>
      <c r="G241" s="308"/>
      <c r="H241" s="284"/>
      <c r="I241" s="284"/>
      <c r="J241" s="284"/>
      <c r="K241" s="284"/>
      <c r="L241" s="284"/>
    </row>
    <row r="242" spans="1:12" s="306" customFormat="1" x14ac:dyDescent="0.25">
      <c r="A242" s="289"/>
      <c r="B242" s="307"/>
      <c r="C242" s="284"/>
      <c r="D242" s="289"/>
      <c r="E242" s="289"/>
      <c r="F242" s="284"/>
      <c r="G242" s="308"/>
      <c r="H242" s="284"/>
      <c r="I242" s="284"/>
      <c r="J242" s="284"/>
      <c r="K242" s="284"/>
      <c r="L242" s="284"/>
    </row>
    <row r="243" spans="1:12" s="306" customFormat="1" x14ac:dyDescent="0.25">
      <c r="A243" s="289"/>
      <c r="B243" s="307"/>
      <c r="C243" s="284"/>
      <c r="D243" s="289"/>
      <c r="E243" s="289"/>
      <c r="F243" s="284"/>
      <c r="G243" s="308"/>
      <c r="H243" s="284"/>
      <c r="I243" s="284"/>
      <c r="J243" s="284"/>
      <c r="K243" s="284"/>
      <c r="L243" s="284"/>
    </row>
    <row r="244" spans="1:12" s="306" customFormat="1" x14ac:dyDescent="0.25">
      <c r="A244" s="289"/>
      <c r="B244" s="307"/>
      <c r="C244" s="284"/>
      <c r="D244" s="289"/>
      <c r="E244" s="289"/>
      <c r="F244" s="284"/>
      <c r="G244" s="308"/>
      <c r="H244" s="284"/>
      <c r="I244" s="284"/>
      <c r="J244" s="284"/>
      <c r="K244" s="284"/>
      <c r="L244" s="284"/>
    </row>
    <row r="245" spans="1:12" s="306" customFormat="1" x14ac:dyDescent="0.25">
      <c r="A245" s="289"/>
      <c r="B245" s="307"/>
      <c r="C245" s="284"/>
      <c r="D245" s="289"/>
      <c r="E245" s="289"/>
      <c r="F245" s="284"/>
      <c r="G245" s="308"/>
      <c r="H245" s="284"/>
      <c r="I245" s="284"/>
      <c r="J245" s="284"/>
      <c r="K245" s="284"/>
      <c r="L245" s="284"/>
    </row>
    <row r="246" spans="1:12" s="306" customFormat="1" x14ac:dyDescent="0.25">
      <c r="A246" s="289"/>
      <c r="B246" s="307"/>
      <c r="C246" s="284"/>
      <c r="D246" s="289"/>
      <c r="E246" s="289"/>
      <c r="F246" s="284"/>
      <c r="G246" s="308"/>
      <c r="H246" s="309"/>
      <c r="I246" s="284"/>
      <c r="J246" s="309"/>
      <c r="K246" s="309"/>
      <c r="L246" s="284"/>
    </row>
    <row r="247" spans="1:12" s="306" customFormat="1" x14ac:dyDescent="0.25">
      <c r="A247" s="284"/>
      <c r="B247" s="307"/>
      <c r="C247" s="284"/>
      <c r="D247" s="289"/>
      <c r="E247" s="289"/>
      <c r="F247" s="284"/>
      <c r="G247" s="309"/>
      <c r="H247" s="309"/>
      <c r="I247" s="284"/>
      <c r="J247" s="309"/>
      <c r="K247" s="309"/>
      <c r="L247" s="284"/>
    </row>
    <row r="248" spans="1:12" s="306" customFormat="1" x14ac:dyDescent="0.25">
      <c r="A248" s="284"/>
      <c r="B248" s="307"/>
      <c r="C248" s="284"/>
      <c r="D248" s="289"/>
      <c r="E248" s="289"/>
      <c r="F248" s="284"/>
      <c r="G248" s="309"/>
      <c r="H248" s="309"/>
      <c r="I248" s="284"/>
      <c r="J248" s="309"/>
      <c r="K248" s="309"/>
      <c r="L248" s="284"/>
    </row>
    <row r="249" spans="1:12" s="306" customFormat="1" x14ac:dyDescent="0.25">
      <c r="A249" s="284"/>
      <c r="B249" s="307"/>
      <c r="C249" s="284"/>
      <c r="D249" s="289"/>
      <c r="E249" s="289"/>
      <c r="F249" s="284"/>
      <c r="G249" s="309"/>
      <c r="H249" s="309"/>
      <c r="I249" s="284"/>
      <c r="J249" s="309"/>
      <c r="K249" s="309"/>
      <c r="L249" s="284"/>
    </row>
    <row r="250" spans="1:12" s="306" customFormat="1" x14ac:dyDescent="0.25">
      <c r="A250" s="284"/>
      <c r="B250" s="307"/>
      <c r="C250" s="284"/>
      <c r="D250" s="289"/>
      <c r="E250" s="289"/>
      <c r="F250" s="284"/>
      <c r="G250" s="309"/>
      <c r="H250" s="309"/>
      <c r="I250" s="284"/>
      <c r="J250" s="309"/>
      <c r="K250" s="309"/>
      <c r="L250" s="284"/>
    </row>
    <row r="251" spans="1:12" s="306" customFormat="1" x14ac:dyDescent="0.25">
      <c r="A251" s="284"/>
      <c r="B251" s="307"/>
      <c r="C251" s="284"/>
      <c r="D251" s="289"/>
      <c r="E251" s="289"/>
      <c r="F251" s="284"/>
      <c r="G251" s="309"/>
      <c r="H251" s="309"/>
      <c r="I251" s="284"/>
      <c r="J251" s="309"/>
      <c r="K251" s="309"/>
      <c r="L251" s="284"/>
    </row>
    <row r="252" spans="1:12" s="306" customFormat="1" x14ac:dyDescent="0.25">
      <c r="A252" s="284"/>
      <c r="B252" s="307"/>
      <c r="C252" s="284"/>
      <c r="D252" s="289"/>
      <c r="E252" s="289"/>
      <c r="F252" s="284"/>
      <c r="G252" s="309"/>
      <c r="H252" s="309"/>
      <c r="I252" s="284"/>
      <c r="J252" s="309"/>
      <c r="K252" s="309"/>
      <c r="L252" s="284"/>
    </row>
    <row r="253" spans="1:12" s="306" customFormat="1" x14ac:dyDescent="0.25">
      <c r="A253" s="284"/>
      <c r="B253" s="307"/>
      <c r="C253" s="284"/>
      <c r="D253" s="289"/>
      <c r="E253" s="289"/>
      <c r="F253" s="284"/>
      <c r="G253" s="309"/>
      <c r="H253" s="309"/>
      <c r="I253" s="284"/>
      <c r="J253" s="309"/>
      <c r="K253" s="309"/>
      <c r="L253" s="284"/>
    </row>
    <row r="254" spans="1:12" s="306" customFormat="1" x14ac:dyDescent="0.25">
      <c r="A254" s="284"/>
      <c r="B254" s="307"/>
      <c r="C254" s="284"/>
      <c r="D254" s="289"/>
      <c r="E254" s="289"/>
      <c r="F254" s="284"/>
      <c r="G254" s="309"/>
      <c r="H254" s="309"/>
      <c r="I254" s="284"/>
      <c r="J254" s="309"/>
      <c r="K254" s="309"/>
      <c r="L254" s="284"/>
    </row>
    <row r="271" spans="1:12" s="306" customFormat="1" x14ac:dyDescent="0.25">
      <c r="A271" s="284"/>
      <c r="B271" s="307"/>
      <c r="C271" s="284"/>
      <c r="D271" s="289"/>
      <c r="E271" s="289"/>
      <c r="F271" s="284"/>
      <c r="G271" s="309"/>
      <c r="H271" s="309"/>
      <c r="I271" s="284"/>
      <c r="J271" s="309"/>
      <c r="K271" s="309"/>
      <c r="L271" s="284"/>
    </row>
    <row r="272" spans="1:12" s="306" customFormat="1" x14ac:dyDescent="0.25">
      <c r="A272" s="284"/>
      <c r="B272" s="307"/>
      <c r="C272" s="284"/>
      <c r="D272" s="289"/>
      <c r="E272" s="289"/>
      <c r="F272" s="284"/>
      <c r="G272" s="309"/>
      <c r="H272" s="309"/>
      <c r="I272" s="284"/>
      <c r="J272" s="309"/>
      <c r="K272" s="309"/>
      <c r="L272" s="284"/>
    </row>
    <row r="273" spans="1:12" s="306" customFormat="1" x14ac:dyDescent="0.25">
      <c r="A273" s="284"/>
      <c r="B273" s="307"/>
      <c r="C273" s="284"/>
      <c r="D273" s="289"/>
      <c r="E273" s="289"/>
      <c r="F273" s="284"/>
      <c r="G273" s="309"/>
      <c r="H273" s="309"/>
      <c r="I273" s="284"/>
      <c r="J273" s="309"/>
      <c r="K273" s="309"/>
      <c r="L273" s="284"/>
    </row>
    <row r="274" spans="1:12" s="306" customFormat="1" x14ac:dyDescent="0.25">
      <c r="A274" s="284"/>
      <c r="B274" s="307"/>
      <c r="C274" s="284"/>
      <c r="D274" s="289"/>
      <c r="E274" s="289"/>
      <c r="F274" s="284"/>
      <c r="G274" s="309"/>
      <c r="H274" s="309"/>
      <c r="I274" s="284"/>
      <c r="J274" s="309"/>
      <c r="K274" s="309"/>
      <c r="L274" s="284"/>
    </row>
    <row r="275" spans="1:12" s="306" customFormat="1" x14ac:dyDescent="0.25">
      <c r="A275" s="284"/>
      <c r="B275" s="307"/>
      <c r="C275" s="284"/>
      <c r="D275" s="289"/>
      <c r="E275" s="289"/>
      <c r="F275" s="284"/>
      <c r="G275" s="309"/>
      <c r="H275" s="309"/>
      <c r="I275" s="284"/>
      <c r="J275" s="309"/>
      <c r="K275" s="309"/>
      <c r="L275" s="284"/>
    </row>
    <row r="276" spans="1:12" s="306" customFormat="1" x14ac:dyDescent="0.25">
      <c r="A276" s="284"/>
      <c r="B276" s="307"/>
      <c r="C276" s="284"/>
      <c r="D276" s="289"/>
      <c r="E276" s="289"/>
      <c r="F276" s="284"/>
      <c r="G276" s="309"/>
      <c r="H276" s="309"/>
      <c r="I276" s="284"/>
      <c r="J276" s="309"/>
      <c r="K276" s="309"/>
      <c r="L276" s="284"/>
    </row>
    <row r="277" spans="1:12" s="306" customFormat="1" x14ac:dyDescent="0.25">
      <c r="A277" s="284"/>
      <c r="B277" s="307"/>
      <c r="C277" s="284"/>
      <c r="D277" s="289"/>
      <c r="E277" s="289"/>
      <c r="F277" s="284"/>
      <c r="G277" s="309"/>
      <c r="H277" s="309"/>
      <c r="I277" s="284"/>
      <c r="J277" s="309"/>
      <c r="K277" s="309"/>
      <c r="L277" s="284"/>
    </row>
    <row r="278" spans="1:12" s="306" customFormat="1" x14ac:dyDescent="0.25">
      <c r="A278" s="284"/>
      <c r="B278" s="307"/>
      <c r="C278" s="284"/>
      <c r="D278" s="289"/>
      <c r="E278" s="289"/>
      <c r="F278" s="284"/>
      <c r="G278" s="309"/>
      <c r="H278" s="309"/>
      <c r="I278" s="284"/>
      <c r="J278" s="309"/>
      <c r="K278" s="309"/>
      <c r="L278" s="284"/>
    </row>
    <row r="279" spans="1:12" s="306" customFormat="1" x14ac:dyDescent="0.25">
      <c r="A279" s="284"/>
      <c r="B279" s="307"/>
      <c r="C279" s="284"/>
      <c r="D279" s="289"/>
      <c r="E279" s="289"/>
      <c r="F279" s="284"/>
      <c r="G279" s="309"/>
      <c r="H279" s="309"/>
      <c r="I279" s="284"/>
      <c r="J279" s="309"/>
      <c r="K279" s="309"/>
      <c r="L279" s="284"/>
    </row>
    <row r="280" spans="1:12" s="306" customFormat="1" x14ac:dyDescent="0.25">
      <c r="A280" s="284"/>
      <c r="B280" s="307"/>
      <c r="C280" s="284"/>
      <c r="D280" s="289"/>
      <c r="E280" s="289"/>
      <c r="F280" s="284"/>
      <c r="G280" s="309"/>
      <c r="H280" s="309"/>
      <c r="I280" s="284"/>
      <c r="J280" s="309"/>
      <c r="K280" s="309"/>
      <c r="L280" s="284"/>
    </row>
    <row r="281" spans="1:12" s="306" customFormat="1" x14ac:dyDescent="0.25">
      <c r="A281" s="284"/>
      <c r="B281" s="307"/>
      <c r="C281" s="284"/>
      <c r="D281" s="289"/>
      <c r="E281" s="289"/>
      <c r="F281" s="284"/>
      <c r="G281" s="309"/>
      <c r="H281" s="309"/>
      <c r="I281" s="284"/>
      <c r="J281" s="309"/>
      <c r="K281" s="309"/>
      <c r="L281" s="284"/>
    </row>
    <row r="282" spans="1:12" s="306" customFormat="1" x14ac:dyDescent="0.25">
      <c r="A282" s="284"/>
      <c r="B282" s="307"/>
      <c r="C282" s="284"/>
      <c r="D282" s="289"/>
      <c r="E282" s="289"/>
      <c r="F282" s="284"/>
      <c r="G282" s="309"/>
      <c r="H282" s="309"/>
      <c r="I282" s="284"/>
      <c r="J282" s="309"/>
      <c r="K282" s="309"/>
      <c r="L282" s="284"/>
    </row>
    <row r="283" spans="1:12" s="306" customFormat="1" x14ac:dyDescent="0.25">
      <c r="A283" s="284"/>
      <c r="B283" s="307"/>
      <c r="C283" s="284"/>
      <c r="D283" s="289"/>
      <c r="E283" s="289"/>
      <c r="F283" s="284"/>
      <c r="G283" s="309"/>
      <c r="H283" s="309"/>
      <c r="I283" s="284"/>
      <c r="J283" s="309"/>
      <c r="K283" s="309"/>
      <c r="L283" s="284"/>
    </row>
    <row r="284" spans="1:12" s="306" customFormat="1" x14ac:dyDescent="0.25">
      <c r="A284" s="284"/>
      <c r="B284" s="307"/>
      <c r="C284" s="284"/>
      <c r="D284" s="289"/>
      <c r="E284" s="289"/>
      <c r="F284" s="284"/>
      <c r="G284" s="309"/>
      <c r="H284" s="309"/>
      <c r="I284" s="284"/>
      <c r="J284" s="309"/>
      <c r="K284" s="309"/>
      <c r="L284" s="284"/>
    </row>
    <row r="285" spans="1:12" s="306" customFormat="1" x14ac:dyDescent="0.25">
      <c r="A285" s="284"/>
      <c r="B285" s="307"/>
      <c r="C285" s="284"/>
      <c r="D285" s="289"/>
      <c r="E285" s="289"/>
      <c r="F285" s="284"/>
      <c r="G285" s="309"/>
      <c r="H285" s="309"/>
      <c r="I285" s="284"/>
      <c r="J285" s="309"/>
      <c r="K285" s="309"/>
      <c r="L285" s="284"/>
    </row>
    <row r="286" spans="1:12" s="306" customFormat="1" x14ac:dyDescent="0.25">
      <c r="A286" s="284"/>
      <c r="B286" s="307"/>
      <c r="C286" s="284"/>
      <c r="D286" s="289"/>
      <c r="E286" s="289"/>
      <c r="F286" s="284"/>
      <c r="G286" s="309"/>
      <c r="H286" s="309"/>
      <c r="I286" s="284"/>
      <c r="J286" s="309"/>
      <c r="K286" s="309"/>
      <c r="L286" s="284"/>
    </row>
    <row r="287" spans="1:12" s="306" customFormat="1" x14ac:dyDescent="0.25">
      <c r="A287" s="284"/>
      <c r="B287" s="307"/>
      <c r="C287" s="284"/>
      <c r="D287" s="289"/>
      <c r="E287" s="289"/>
      <c r="F287" s="284"/>
      <c r="G287" s="309"/>
      <c r="H287" s="309"/>
      <c r="I287" s="284"/>
      <c r="J287" s="309"/>
      <c r="K287" s="309"/>
      <c r="L287" s="284"/>
    </row>
    <row r="288" spans="1:12" s="306" customFormat="1" x14ac:dyDescent="0.25">
      <c r="A288" s="284"/>
      <c r="B288" s="307"/>
      <c r="C288" s="284"/>
      <c r="D288" s="289"/>
      <c r="E288" s="289"/>
      <c r="F288" s="284"/>
      <c r="G288" s="309"/>
      <c r="H288" s="309"/>
      <c r="I288" s="284"/>
      <c r="J288" s="309"/>
      <c r="K288" s="309"/>
      <c r="L288" s="284"/>
    </row>
    <row r="289" spans="1:12" s="306" customFormat="1" x14ac:dyDescent="0.25">
      <c r="A289" s="284"/>
      <c r="B289" s="307"/>
      <c r="C289" s="284"/>
      <c r="D289" s="289"/>
      <c r="E289" s="289"/>
      <c r="F289" s="284"/>
      <c r="G289" s="309"/>
      <c r="H289" s="309"/>
      <c r="I289" s="284"/>
      <c r="J289" s="309"/>
      <c r="K289" s="309"/>
      <c r="L289" s="284"/>
    </row>
    <row r="290" spans="1:12" s="306" customFormat="1" x14ac:dyDescent="0.25">
      <c r="A290" s="284"/>
      <c r="B290" s="307"/>
      <c r="C290" s="284"/>
      <c r="D290" s="289"/>
      <c r="E290" s="289"/>
      <c r="F290" s="284"/>
      <c r="G290" s="309"/>
      <c r="H290" s="309"/>
      <c r="I290" s="284"/>
      <c r="J290" s="309"/>
      <c r="K290" s="309"/>
      <c r="L290" s="284"/>
    </row>
    <row r="291" spans="1:12" s="306" customFormat="1" x14ac:dyDescent="0.25">
      <c r="A291" s="284"/>
      <c r="B291" s="307"/>
      <c r="C291" s="284"/>
      <c r="D291" s="289"/>
      <c r="E291" s="289"/>
      <c r="F291" s="284"/>
      <c r="G291" s="309"/>
      <c r="H291" s="309"/>
      <c r="I291" s="284"/>
      <c r="J291" s="309"/>
      <c r="K291" s="309"/>
      <c r="L291" s="284"/>
    </row>
    <row r="292" spans="1:12" s="306" customFormat="1" x14ac:dyDescent="0.25">
      <c r="A292" s="284"/>
      <c r="B292" s="307"/>
      <c r="C292" s="284"/>
      <c r="D292" s="289"/>
      <c r="E292" s="289"/>
      <c r="F292" s="284"/>
      <c r="G292" s="309"/>
      <c r="H292" s="309"/>
      <c r="I292" s="284"/>
      <c r="J292" s="309"/>
      <c r="K292" s="309"/>
      <c r="L292" s="284"/>
    </row>
    <row r="293" spans="1:12" s="306" customFormat="1" x14ac:dyDescent="0.25">
      <c r="A293" s="284"/>
      <c r="B293" s="307"/>
      <c r="C293" s="284"/>
      <c r="D293" s="289"/>
      <c r="E293" s="289"/>
      <c r="F293" s="284"/>
      <c r="G293" s="309"/>
      <c r="H293" s="309"/>
      <c r="I293" s="284"/>
      <c r="J293" s="309"/>
      <c r="K293" s="309"/>
      <c r="L293" s="284"/>
    </row>
    <row r="294" spans="1:12" s="306" customFormat="1" x14ac:dyDescent="0.25">
      <c r="A294" s="284"/>
      <c r="B294" s="307"/>
      <c r="C294" s="284"/>
      <c r="D294" s="289"/>
      <c r="E294" s="289"/>
      <c r="F294" s="284"/>
      <c r="G294" s="309"/>
      <c r="H294" s="309"/>
      <c r="I294" s="284"/>
      <c r="J294" s="309"/>
      <c r="K294" s="309"/>
      <c r="L294" s="284"/>
    </row>
    <row r="295" spans="1:12" s="306" customFormat="1" x14ac:dyDescent="0.25">
      <c r="A295" s="284"/>
      <c r="B295" s="307"/>
      <c r="C295" s="284"/>
      <c r="D295" s="289"/>
      <c r="E295" s="289"/>
      <c r="F295" s="284"/>
      <c r="G295" s="309"/>
      <c r="H295" s="309"/>
      <c r="I295" s="284"/>
      <c r="J295" s="309"/>
      <c r="K295" s="309"/>
      <c r="L295" s="284"/>
    </row>
    <row r="296" spans="1:12" s="306" customFormat="1" x14ac:dyDescent="0.25">
      <c r="A296" s="284"/>
      <c r="B296" s="307"/>
      <c r="C296" s="284"/>
      <c r="D296" s="289"/>
      <c r="E296" s="289"/>
      <c r="F296" s="284"/>
      <c r="G296" s="309"/>
      <c r="H296" s="309"/>
      <c r="I296" s="284"/>
      <c r="J296" s="309"/>
      <c r="K296" s="309"/>
      <c r="L296" s="284"/>
    </row>
    <row r="297" spans="1:12" s="306" customFormat="1" x14ac:dyDescent="0.25">
      <c r="A297" s="284"/>
      <c r="B297" s="307"/>
      <c r="C297" s="284"/>
      <c r="D297" s="289"/>
      <c r="E297" s="289"/>
      <c r="F297" s="284"/>
      <c r="G297" s="309"/>
      <c r="H297" s="309"/>
      <c r="I297" s="284"/>
      <c r="J297" s="309"/>
      <c r="K297" s="309"/>
      <c r="L297" s="284"/>
    </row>
    <row r="298" spans="1:12" s="306" customFormat="1" x14ac:dyDescent="0.25">
      <c r="A298" s="284"/>
      <c r="B298" s="307"/>
      <c r="C298" s="284"/>
      <c r="D298" s="289"/>
      <c r="E298" s="289"/>
      <c r="F298" s="284"/>
      <c r="G298" s="309"/>
      <c r="H298" s="309"/>
      <c r="I298" s="284"/>
      <c r="J298" s="309"/>
      <c r="K298" s="309"/>
      <c r="L298" s="284"/>
    </row>
    <row r="299" spans="1:12" s="306" customFormat="1" x14ac:dyDescent="0.25">
      <c r="A299" s="284"/>
      <c r="B299" s="307"/>
      <c r="C299" s="284"/>
      <c r="D299" s="289"/>
      <c r="E299" s="289"/>
      <c r="F299" s="284"/>
      <c r="G299" s="309"/>
      <c r="H299" s="309"/>
      <c r="I299" s="284"/>
      <c r="J299" s="309"/>
      <c r="K299" s="309"/>
      <c r="L299" s="284"/>
    </row>
    <row r="300" spans="1:12" s="306" customFormat="1" x14ac:dyDescent="0.25">
      <c r="A300" s="284"/>
      <c r="B300" s="307"/>
      <c r="C300" s="284"/>
      <c r="D300" s="289"/>
      <c r="E300" s="289"/>
      <c r="F300" s="284"/>
      <c r="G300" s="309"/>
      <c r="H300" s="309"/>
      <c r="I300" s="284"/>
      <c r="J300" s="309"/>
      <c r="K300" s="309"/>
      <c r="L300" s="284"/>
    </row>
    <row r="301" spans="1:12" s="306" customFormat="1" x14ac:dyDescent="0.25">
      <c r="A301" s="284"/>
      <c r="B301" s="307"/>
      <c r="C301" s="284"/>
      <c r="D301" s="289"/>
      <c r="E301" s="289"/>
      <c r="F301" s="284"/>
      <c r="G301" s="309"/>
      <c r="H301" s="309"/>
      <c r="I301" s="284"/>
      <c r="J301" s="309"/>
      <c r="K301" s="309"/>
      <c r="L301" s="284"/>
    </row>
    <row r="302" spans="1:12" s="306" customFormat="1" x14ac:dyDescent="0.25">
      <c r="A302" s="284"/>
      <c r="B302" s="307"/>
      <c r="C302" s="284"/>
      <c r="D302" s="289"/>
      <c r="E302" s="289"/>
      <c r="F302" s="284"/>
      <c r="G302" s="309"/>
      <c r="H302" s="309"/>
      <c r="I302" s="284"/>
      <c r="J302" s="309"/>
      <c r="K302" s="309"/>
      <c r="L302" s="284"/>
    </row>
    <row r="303" spans="1:12" s="306" customFormat="1" x14ac:dyDescent="0.25">
      <c r="A303" s="284"/>
      <c r="B303" s="307"/>
      <c r="C303" s="284"/>
      <c r="D303" s="289"/>
      <c r="E303" s="289"/>
      <c r="F303" s="284"/>
      <c r="G303" s="309"/>
      <c r="H303" s="309"/>
      <c r="I303" s="284"/>
      <c r="J303" s="309"/>
      <c r="K303" s="309"/>
      <c r="L303" s="284"/>
    </row>
    <row r="304" spans="1:12" s="306" customFormat="1" x14ac:dyDescent="0.25">
      <c r="A304" s="284"/>
      <c r="B304" s="307"/>
      <c r="C304" s="284"/>
      <c r="D304" s="289"/>
      <c r="E304" s="289"/>
      <c r="F304" s="284"/>
      <c r="G304" s="309"/>
      <c r="H304" s="309"/>
      <c r="I304" s="284"/>
      <c r="J304" s="309"/>
      <c r="K304" s="309"/>
      <c r="L304" s="284"/>
    </row>
    <row r="305" spans="1:12" s="306" customFormat="1" x14ac:dyDescent="0.25">
      <c r="A305" s="284"/>
      <c r="B305" s="307"/>
      <c r="C305" s="284"/>
      <c r="D305" s="289"/>
      <c r="E305" s="289"/>
      <c r="F305" s="284"/>
      <c r="G305" s="309"/>
      <c r="H305" s="309"/>
      <c r="I305" s="284"/>
      <c r="J305" s="309"/>
      <c r="K305" s="309"/>
      <c r="L305" s="284"/>
    </row>
    <row r="306" spans="1:12" s="306" customFormat="1" x14ac:dyDescent="0.25">
      <c r="A306" s="284"/>
      <c r="B306" s="307"/>
      <c r="C306" s="284"/>
      <c r="D306" s="289"/>
      <c r="E306" s="289"/>
      <c r="F306" s="284"/>
      <c r="G306" s="309"/>
      <c r="H306" s="309"/>
      <c r="I306" s="284"/>
      <c r="J306" s="309"/>
      <c r="K306" s="309"/>
      <c r="L306" s="284"/>
    </row>
    <row r="307" spans="1:12" s="306" customFormat="1" x14ac:dyDescent="0.25">
      <c r="A307" s="284"/>
      <c r="B307" s="307"/>
      <c r="C307" s="284"/>
      <c r="D307" s="289"/>
      <c r="E307" s="289"/>
      <c r="F307" s="284"/>
      <c r="G307" s="309"/>
      <c r="H307" s="309"/>
      <c r="I307" s="284"/>
      <c r="J307" s="309"/>
      <c r="K307" s="309"/>
      <c r="L307" s="284"/>
    </row>
    <row r="308" spans="1:12" s="306" customFormat="1" x14ac:dyDescent="0.25">
      <c r="A308" s="284"/>
      <c r="B308" s="307"/>
      <c r="C308" s="284"/>
      <c r="D308" s="289"/>
      <c r="E308" s="289"/>
      <c r="F308" s="284"/>
      <c r="G308" s="309"/>
      <c r="H308" s="309"/>
      <c r="I308" s="284"/>
      <c r="J308" s="309"/>
      <c r="K308" s="309"/>
      <c r="L308" s="284"/>
    </row>
    <row r="309" spans="1:12" s="306" customFormat="1" x14ac:dyDescent="0.25">
      <c r="A309" s="284"/>
      <c r="B309" s="307"/>
      <c r="C309" s="284"/>
      <c r="D309" s="289"/>
      <c r="E309" s="289"/>
      <c r="F309" s="284"/>
      <c r="G309" s="309"/>
      <c r="H309" s="309"/>
      <c r="I309" s="284"/>
      <c r="J309" s="309"/>
      <c r="K309" s="309"/>
      <c r="L309" s="284"/>
    </row>
    <row r="310" spans="1:12" s="306" customFormat="1" x14ac:dyDescent="0.25">
      <c r="A310" s="284"/>
      <c r="B310" s="307"/>
      <c r="C310" s="284"/>
      <c r="D310" s="289"/>
      <c r="E310" s="289"/>
      <c r="F310" s="284"/>
      <c r="G310" s="309"/>
      <c r="H310" s="309"/>
      <c r="I310" s="284"/>
      <c r="J310" s="309"/>
      <c r="K310" s="309"/>
      <c r="L310" s="284"/>
    </row>
    <row r="311" spans="1:12" s="306" customFormat="1" x14ac:dyDescent="0.25">
      <c r="A311" s="284"/>
      <c r="B311" s="307"/>
      <c r="C311" s="284"/>
      <c r="D311" s="289"/>
      <c r="E311" s="289"/>
      <c r="F311" s="284"/>
      <c r="G311" s="309"/>
      <c r="H311" s="309"/>
      <c r="I311" s="284"/>
      <c r="J311" s="309"/>
      <c r="K311" s="309"/>
      <c r="L311" s="284"/>
    </row>
    <row r="312" spans="1:12" s="306" customFormat="1" x14ac:dyDescent="0.25">
      <c r="A312" s="284"/>
      <c r="B312" s="307"/>
      <c r="C312" s="284"/>
      <c r="D312" s="289"/>
      <c r="E312" s="289"/>
      <c r="F312" s="284"/>
      <c r="G312" s="309"/>
      <c r="H312" s="309"/>
      <c r="I312" s="284"/>
      <c r="J312" s="309"/>
      <c r="K312" s="309"/>
      <c r="L312" s="284"/>
    </row>
    <row r="313" spans="1:12" s="306" customFormat="1" x14ac:dyDescent="0.25">
      <c r="A313" s="284"/>
      <c r="B313" s="307"/>
      <c r="C313" s="284"/>
      <c r="D313" s="289"/>
      <c r="E313" s="289"/>
      <c r="F313" s="284"/>
      <c r="G313" s="309"/>
      <c r="H313" s="309"/>
      <c r="I313" s="284"/>
      <c r="J313" s="309"/>
      <c r="K313" s="309"/>
      <c r="L313" s="284"/>
    </row>
    <row r="314" spans="1:12" s="306" customFormat="1" x14ac:dyDescent="0.25">
      <c r="A314" s="284"/>
      <c r="B314" s="307"/>
      <c r="C314" s="284"/>
      <c r="D314" s="289"/>
      <c r="E314" s="289"/>
      <c r="F314" s="284"/>
      <c r="G314" s="309"/>
      <c r="H314" s="309"/>
      <c r="I314" s="284"/>
      <c r="J314" s="309"/>
      <c r="K314" s="309"/>
      <c r="L314" s="284"/>
    </row>
    <row r="315" spans="1:12" s="306" customFormat="1" x14ac:dyDescent="0.25">
      <c r="A315" s="284"/>
      <c r="B315" s="307"/>
      <c r="C315" s="284"/>
      <c r="D315" s="289"/>
      <c r="E315" s="289"/>
      <c r="F315" s="284"/>
      <c r="G315" s="309"/>
      <c r="H315" s="309"/>
      <c r="I315" s="284"/>
      <c r="J315" s="309"/>
      <c r="K315" s="309"/>
      <c r="L315" s="284"/>
    </row>
    <row r="316" spans="1:12" s="306" customFormat="1" x14ac:dyDescent="0.25">
      <c r="A316" s="284"/>
      <c r="B316" s="307"/>
      <c r="C316" s="284"/>
      <c r="D316" s="289"/>
      <c r="E316" s="289"/>
      <c r="F316" s="284"/>
      <c r="G316" s="309"/>
      <c r="H316" s="309"/>
      <c r="I316" s="284"/>
      <c r="J316" s="309"/>
      <c r="K316" s="309"/>
      <c r="L316" s="284"/>
    </row>
    <row r="317" spans="1:12" s="306" customFormat="1" x14ac:dyDescent="0.25">
      <c r="A317" s="284"/>
      <c r="B317" s="307"/>
      <c r="C317" s="284"/>
      <c r="D317" s="289"/>
      <c r="E317" s="289"/>
      <c r="F317" s="284"/>
      <c r="G317" s="309"/>
      <c r="H317" s="309"/>
      <c r="I317" s="284"/>
      <c r="J317" s="309"/>
      <c r="K317" s="309"/>
      <c r="L317" s="284"/>
    </row>
    <row r="318" spans="1:12" s="306" customFormat="1" x14ac:dyDescent="0.25">
      <c r="A318" s="284"/>
      <c r="B318" s="307"/>
      <c r="C318" s="284"/>
      <c r="D318" s="289"/>
      <c r="E318" s="289"/>
      <c r="F318" s="284"/>
      <c r="G318" s="309"/>
      <c r="H318" s="309"/>
      <c r="I318" s="284"/>
      <c r="J318" s="309"/>
      <c r="K318" s="309"/>
      <c r="L318" s="284"/>
    </row>
    <row r="319" spans="1:12" s="306" customFormat="1" x14ac:dyDescent="0.25">
      <c r="A319" s="284"/>
      <c r="B319" s="307"/>
      <c r="C319" s="284"/>
      <c r="D319" s="289"/>
      <c r="E319" s="289"/>
      <c r="F319" s="284"/>
      <c r="G319" s="309"/>
      <c r="H319" s="309"/>
      <c r="I319" s="284"/>
      <c r="J319" s="309"/>
      <c r="K319" s="309"/>
      <c r="L319" s="284"/>
    </row>
    <row r="320" spans="1:12" s="306" customFormat="1" x14ac:dyDescent="0.25">
      <c r="A320" s="284"/>
      <c r="B320" s="307"/>
      <c r="C320" s="284"/>
      <c r="D320" s="289"/>
      <c r="E320" s="289"/>
      <c r="F320" s="284"/>
      <c r="G320" s="309"/>
      <c r="H320" s="309"/>
      <c r="I320" s="284"/>
      <c r="J320" s="309"/>
      <c r="K320" s="309"/>
      <c r="L320" s="284"/>
    </row>
    <row r="321" spans="1:12" s="306" customFormat="1" x14ac:dyDescent="0.25">
      <c r="A321" s="284"/>
      <c r="B321" s="307"/>
      <c r="C321" s="284"/>
      <c r="D321" s="289"/>
      <c r="E321" s="289"/>
      <c r="F321" s="284"/>
      <c r="G321" s="309"/>
      <c r="H321" s="309"/>
      <c r="I321" s="284"/>
      <c r="J321" s="309"/>
      <c r="K321" s="309"/>
      <c r="L321" s="284"/>
    </row>
    <row r="322" spans="1:12" s="306" customFormat="1" x14ac:dyDescent="0.25">
      <c r="A322" s="284"/>
      <c r="B322" s="307"/>
      <c r="C322" s="284"/>
      <c r="D322" s="289"/>
      <c r="E322" s="289"/>
      <c r="F322" s="284"/>
      <c r="G322" s="309"/>
      <c r="H322" s="309"/>
      <c r="I322" s="284"/>
      <c r="J322" s="309"/>
      <c r="K322" s="309"/>
      <c r="L322" s="284"/>
    </row>
    <row r="323" spans="1:12" s="306" customFormat="1" x14ac:dyDescent="0.25">
      <c r="A323" s="284"/>
      <c r="B323" s="307"/>
      <c r="C323" s="284"/>
      <c r="D323" s="289"/>
      <c r="E323" s="289"/>
      <c r="F323" s="284"/>
      <c r="G323" s="309"/>
      <c r="H323" s="309"/>
      <c r="I323" s="284"/>
      <c r="J323" s="309"/>
      <c r="K323" s="309"/>
      <c r="L323" s="284"/>
    </row>
    <row r="324" spans="1:12" s="306" customFormat="1" x14ac:dyDescent="0.25">
      <c r="A324" s="284"/>
      <c r="B324" s="307"/>
      <c r="C324" s="284"/>
      <c r="D324" s="289"/>
      <c r="E324" s="289"/>
      <c r="F324" s="284"/>
      <c r="G324" s="309"/>
      <c r="H324" s="309"/>
      <c r="I324" s="284"/>
      <c r="J324" s="309"/>
      <c r="K324" s="309"/>
      <c r="L324" s="284"/>
    </row>
    <row r="325" spans="1:12" s="306" customFormat="1" x14ac:dyDescent="0.25">
      <c r="A325" s="284"/>
      <c r="B325" s="307"/>
      <c r="C325" s="284"/>
      <c r="D325" s="289"/>
      <c r="E325" s="289"/>
      <c r="F325" s="284"/>
      <c r="G325" s="309"/>
      <c r="H325" s="309"/>
      <c r="I325" s="284"/>
      <c r="J325" s="309"/>
      <c r="K325" s="309"/>
      <c r="L325" s="284"/>
    </row>
    <row r="326" spans="1:12" s="306" customFormat="1" x14ac:dyDescent="0.25">
      <c r="A326" s="284"/>
      <c r="B326" s="307"/>
      <c r="C326" s="284"/>
      <c r="D326" s="289"/>
      <c r="E326" s="289"/>
      <c r="F326" s="284"/>
      <c r="G326" s="309"/>
      <c r="H326" s="309"/>
      <c r="I326" s="284"/>
      <c r="J326" s="309"/>
      <c r="K326" s="309"/>
      <c r="L326" s="284"/>
    </row>
    <row r="327" spans="1:12" s="306" customFormat="1" x14ac:dyDescent="0.25">
      <c r="A327" s="284"/>
      <c r="B327" s="307"/>
      <c r="C327" s="284"/>
      <c r="D327" s="289"/>
      <c r="E327" s="289"/>
      <c r="F327" s="284"/>
      <c r="G327" s="309"/>
      <c r="H327" s="309"/>
      <c r="I327" s="284"/>
      <c r="J327" s="309"/>
      <c r="K327" s="309"/>
      <c r="L327" s="284"/>
    </row>
    <row r="328" spans="1:12" s="306" customFormat="1" x14ac:dyDescent="0.25">
      <c r="A328" s="284"/>
      <c r="B328" s="307"/>
      <c r="C328" s="284"/>
      <c r="D328" s="289"/>
      <c r="E328" s="289"/>
      <c r="F328" s="284"/>
      <c r="G328" s="309"/>
      <c r="H328" s="309"/>
      <c r="I328" s="284"/>
      <c r="J328" s="309"/>
      <c r="K328" s="309"/>
      <c r="L328" s="284"/>
    </row>
    <row r="329" spans="1:12" s="306" customFormat="1" x14ac:dyDescent="0.25">
      <c r="A329" s="284"/>
      <c r="B329" s="307"/>
      <c r="C329" s="284"/>
      <c r="D329" s="289"/>
      <c r="E329" s="289"/>
      <c r="F329" s="284"/>
      <c r="G329" s="309"/>
      <c r="H329" s="309"/>
      <c r="I329" s="284"/>
      <c r="J329" s="309"/>
      <c r="K329" s="309"/>
      <c r="L329" s="284"/>
    </row>
    <row r="330" spans="1:12" s="306" customFormat="1" x14ac:dyDescent="0.25">
      <c r="A330" s="284"/>
      <c r="B330" s="307"/>
      <c r="C330" s="284"/>
      <c r="D330" s="289"/>
      <c r="E330" s="289"/>
      <c r="F330" s="284"/>
      <c r="G330" s="309"/>
      <c r="H330" s="309"/>
      <c r="I330" s="284"/>
      <c r="J330" s="309"/>
      <c r="K330" s="309"/>
      <c r="L330" s="284"/>
    </row>
    <row r="331" spans="1:12" s="306" customFormat="1" x14ac:dyDescent="0.25">
      <c r="A331" s="284"/>
      <c r="B331" s="307"/>
      <c r="C331" s="284"/>
      <c r="D331" s="289"/>
      <c r="E331" s="289"/>
      <c r="F331" s="284"/>
      <c r="G331" s="309"/>
      <c r="H331" s="309"/>
      <c r="I331" s="284"/>
      <c r="J331" s="309"/>
      <c r="K331" s="309"/>
      <c r="L331" s="284"/>
    </row>
    <row r="332" spans="1:12" s="306" customFormat="1" x14ac:dyDescent="0.25">
      <c r="A332" s="284"/>
      <c r="B332" s="307"/>
      <c r="C332" s="284"/>
      <c r="D332" s="289"/>
      <c r="E332" s="289"/>
      <c r="F332" s="284"/>
      <c r="G332" s="309"/>
      <c r="H332" s="309"/>
      <c r="I332" s="284"/>
      <c r="J332" s="309"/>
      <c r="K332" s="309"/>
      <c r="L332" s="284"/>
    </row>
    <row r="333" spans="1:12" s="306" customFormat="1" x14ac:dyDescent="0.25">
      <c r="A333" s="284"/>
      <c r="B333" s="307"/>
      <c r="C333" s="284"/>
      <c r="D333" s="289"/>
      <c r="E333" s="289"/>
      <c r="F333" s="284"/>
      <c r="G333" s="309"/>
      <c r="H333" s="309"/>
      <c r="I333" s="284"/>
      <c r="J333" s="309"/>
      <c r="K333" s="309"/>
      <c r="L333" s="284"/>
    </row>
    <row r="334" spans="1:12" s="306" customFormat="1" x14ac:dyDescent="0.25">
      <c r="A334" s="284"/>
      <c r="B334" s="307"/>
      <c r="C334" s="284"/>
      <c r="D334" s="289"/>
      <c r="E334" s="289"/>
      <c r="F334" s="284"/>
      <c r="G334" s="309"/>
      <c r="H334" s="309"/>
      <c r="I334" s="284"/>
      <c r="J334" s="309"/>
      <c r="K334" s="309"/>
      <c r="L334" s="284"/>
    </row>
    <row r="335" spans="1:12" s="306" customFormat="1" x14ac:dyDescent="0.25">
      <c r="A335" s="284"/>
      <c r="B335" s="307"/>
      <c r="C335" s="284"/>
      <c r="D335" s="289"/>
      <c r="E335" s="289"/>
      <c r="F335" s="284"/>
      <c r="G335" s="309"/>
      <c r="H335" s="309"/>
      <c r="I335" s="284"/>
      <c r="J335" s="309"/>
      <c r="K335" s="309"/>
      <c r="L335" s="284"/>
    </row>
    <row r="336" spans="1:12" s="306" customFormat="1" x14ac:dyDescent="0.25">
      <c r="A336" s="284"/>
      <c r="B336" s="307"/>
      <c r="C336" s="284"/>
      <c r="D336" s="289"/>
      <c r="E336" s="289"/>
      <c r="F336" s="284"/>
      <c r="G336" s="309"/>
      <c r="H336" s="309"/>
      <c r="I336" s="284"/>
      <c r="J336" s="309"/>
      <c r="K336" s="309"/>
      <c r="L336" s="284"/>
    </row>
    <row r="337" spans="1:12" s="306" customFormat="1" x14ac:dyDescent="0.25">
      <c r="A337" s="284"/>
      <c r="B337" s="307"/>
      <c r="C337" s="284"/>
      <c r="D337" s="289"/>
      <c r="E337" s="289"/>
      <c r="F337" s="284"/>
      <c r="G337" s="309"/>
      <c r="H337" s="309"/>
      <c r="I337" s="284"/>
      <c r="J337" s="309"/>
      <c r="K337" s="309"/>
      <c r="L337" s="284"/>
    </row>
    <row r="338" spans="1:12" s="306" customFormat="1" x14ac:dyDescent="0.25">
      <c r="A338" s="284"/>
      <c r="B338" s="307"/>
      <c r="C338" s="284"/>
      <c r="D338" s="289"/>
      <c r="E338" s="289"/>
      <c r="F338" s="284"/>
      <c r="G338" s="309"/>
      <c r="H338" s="309"/>
      <c r="I338" s="284"/>
      <c r="J338" s="309"/>
      <c r="K338" s="309"/>
      <c r="L338" s="284"/>
    </row>
    <row r="339" spans="1:12" s="306" customFormat="1" x14ac:dyDescent="0.25">
      <c r="A339" s="284"/>
      <c r="B339" s="307"/>
      <c r="C339" s="284"/>
      <c r="D339" s="289"/>
      <c r="E339" s="289"/>
      <c r="F339" s="284"/>
      <c r="G339" s="309"/>
      <c r="H339" s="309"/>
      <c r="I339" s="284"/>
      <c r="J339" s="309"/>
      <c r="K339" s="309"/>
      <c r="L339" s="284"/>
    </row>
    <row r="340" spans="1:12" s="306" customFormat="1" x14ac:dyDescent="0.25">
      <c r="A340" s="284"/>
      <c r="B340" s="307"/>
      <c r="C340" s="284"/>
      <c r="D340" s="289"/>
      <c r="E340" s="289"/>
      <c r="F340" s="284"/>
      <c r="G340" s="309"/>
      <c r="H340" s="309"/>
      <c r="I340" s="284"/>
      <c r="J340" s="309"/>
      <c r="K340" s="309"/>
      <c r="L340" s="284"/>
    </row>
    <row r="341" spans="1:12" s="306" customFormat="1" x14ac:dyDescent="0.25">
      <c r="A341" s="284"/>
      <c r="B341" s="307"/>
      <c r="C341" s="284"/>
      <c r="D341" s="289"/>
      <c r="E341" s="289"/>
      <c r="F341" s="284"/>
      <c r="G341" s="309"/>
      <c r="H341" s="309"/>
      <c r="I341" s="284"/>
      <c r="J341" s="309"/>
      <c r="K341" s="309"/>
      <c r="L341" s="284"/>
    </row>
    <row r="342" spans="1:12" s="306" customFormat="1" x14ac:dyDescent="0.25">
      <c r="A342" s="284"/>
      <c r="B342" s="307"/>
      <c r="C342" s="284"/>
      <c r="D342" s="289"/>
      <c r="E342" s="289"/>
      <c r="F342" s="284"/>
      <c r="G342" s="309"/>
      <c r="H342" s="309"/>
      <c r="I342" s="284"/>
      <c r="J342" s="309"/>
      <c r="K342" s="309"/>
      <c r="L342" s="284"/>
    </row>
    <row r="343" spans="1:12" s="306" customFormat="1" x14ac:dyDescent="0.25">
      <c r="A343" s="284"/>
      <c r="B343" s="307"/>
      <c r="C343" s="284"/>
      <c r="D343" s="289"/>
      <c r="E343" s="289"/>
      <c r="F343" s="284"/>
      <c r="G343" s="309"/>
      <c r="H343" s="309"/>
      <c r="I343" s="284"/>
      <c r="J343" s="309"/>
      <c r="K343" s="309"/>
      <c r="L343" s="284"/>
    </row>
    <row r="344" spans="1:12" s="306" customFormat="1" x14ac:dyDescent="0.25">
      <c r="A344" s="284"/>
      <c r="B344" s="307"/>
      <c r="C344" s="284"/>
      <c r="D344" s="289"/>
      <c r="E344" s="289"/>
      <c r="F344" s="284"/>
      <c r="G344" s="309"/>
      <c r="H344" s="309"/>
      <c r="I344" s="284"/>
      <c r="J344" s="309"/>
      <c r="K344" s="309"/>
      <c r="L344" s="284"/>
    </row>
    <row r="345" spans="1:12" s="306" customFormat="1" x14ac:dyDescent="0.25">
      <c r="A345" s="284"/>
      <c r="B345" s="307"/>
      <c r="C345" s="284"/>
      <c r="D345" s="289"/>
      <c r="E345" s="289"/>
      <c r="F345" s="284"/>
      <c r="G345" s="309"/>
      <c r="H345" s="309"/>
      <c r="I345" s="284"/>
      <c r="J345" s="309"/>
      <c r="K345" s="309"/>
      <c r="L345" s="284"/>
    </row>
    <row r="346" spans="1:12" s="306" customFormat="1" x14ac:dyDescent="0.25">
      <c r="A346" s="284"/>
      <c r="B346" s="307"/>
      <c r="C346" s="284"/>
      <c r="D346" s="289"/>
      <c r="E346" s="289"/>
      <c r="F346" s="284"/>
      <c r="G346" s="309"/>
      <c r="H346" s="309"/>
      <c r="I346" s="284"/>
      <c r="J346" s="309"/>
      <c r="K346" s="309"/>
      <c r="L346" s="284"/>
    </row>
    <row r="347" spans="1:12" s="306" customFormat="1" x14ac:dyDescent="0.25">
      <c r="A347" s="284"/>
      <c r="B347" s="307"/>
      <c r="C347" s="284"/>
      <c r="D347" s="289"/>
      <c r="E347" s="289"/>
      <c r="F347" s="284"/>
      <c r="G347" s="309"/>
      <c r="H347" s="309"/>
      <c r="I347" s="284"/>
      <c r="J347" s="309"/>
      <c r="K347" s="309"/>
      <c r="L347" s="284"/>
    </row>
    <row r="348" spans="1:12" s="306" customFormat="1" x14ac:dyDescent="0.25">
      <c r="A348" s="284"/>
      <c r="B348" s="307"/>
      <c r="C348" s="284"/>
      <c r="D348" s="289"/>
      <c r="E348" s="289"/>
      <c r="F348" s="284"/>
      <c r="G348" s="309"/>
      <c r="H348" s="309"/>
      <c r="I348" s="284"/>
      <c r="J348" s="309"/>
      <c r="K348" s="309"/>
      <c r="L348" s="284"/>
    </row>
    <row r="349" spans="1:12" s="306" customFormat="1" x14ac:dyDescent="0.25">
      <c r="A349" s="284"/>
      <c r="B349" s="307"/>
      <c r="C349" s="284"/>
      <c r="D349" s="289"/>
      <c r="E349" s="289"/>
      <c r="F349" s="284"/>
      <c r="G349" s="309"/>
      <c r="H349" s="309"/>
      <c r="I349" s="284"/>
      <c r="J349" s="309"/>
      <c r="K349" s="309"/>
      <c r="L349" s="284"/>
    </row>
    <row r="350" spans="1:12" s="306" customFormat="1" x14ac:dyDescent="0.25">
      <c r="A350" s="284"/>
      <c r="B350" s="307"/>
      <c r="C350" s="284"/>
      <c r="D350" s="289"/>
      <c r="E350" s="289"/>
      <c r="F350" s="284"/>
      <c r="G350" s="309"/>
      <c r="H350" s="309"/>
      <c r="I350" s="284"/>
      <c r="J350" s="309"/>
      <c r="K350" s="309"/>
      <c r="L350" s="284"/>
    </row>
    <row r="351" spans="1:12" s="306" customFormat="1" x14ac:dyDescent="0.25">
      <c r="A351" s="284"/>
      <c r="B351" s="307"/>
      <c r="C351" s="284"/>
      <c r="D351" s="289"/>
      <c r="E351" s="289"/>
      <c r="F351" s="284"/>
      <c r="G351" s="309"/>
      <c r="H351" s="309"/>
      <c r="I351" s="284"/>
      <c r="J351" s="309"/>
      <c r="K351" s="309"/>
      <c r="L351" s="284"/>
    </row>
    <row r="352" spans="1:12" s="306" customFormat="1" x14ac:dyDescent="0.25">
      <c r="A352" s="284"/>
      <c r="B352" s="307"/>
      <c r="C352" s="284"/>
      <c r="D352" s="289"/>
      <c r="E352" s="289"/>
      <c r="F352" s="284"/>
      <c r="G352" s="309"/>
      <c r="H352" s="309"/>
      <c r="I352" s="284"/>
      <c r="J352" s="309"/>
      <c r="K352" s="309"/>
      <c r="L352" s="284"/>
    </row>
    <row r="353" spans="1:12" s="306" customFormat="1" x14ac:dyDescent="0.25">
      <c r="A353" s="284"/>
      <c r="B353" s="307"/>
      <c r="C353" s="284"/>
      <c r="D353" s="289"/>
      <c r="E353" s="289"/>
      <c r="F353" s="284"/>
      <c r="G353" s="309"/>
      <c r="H353" s="309"/>
      <c r="I353" s="284"/>
      <c r="J353" s="309"/>
      <c r="K353" s="309"/>
      <c r="L353" s="284"/>
    </row>
    <row r="354" spans="1:12" s="306" customFormat="1" x14ac:dyDescent="0.25">
      <c r="A354" s="284"/>
      <c r="B354" s="307"/>
      <c r="C354" s="284"/>
      <c r="D354" s="289"/>
      <c r="E354" s="289"/>
      <c r="F354" s="284"/>
      <c r="G354" s="309"/>
      <c r="H354" s="309"/>
      <c r="I354" s="284"/>
      <c r="J354" s="309"/>
      <c r="K354" s="309"/>
      <c r="L354" s="284"/>
    </row>
    <row r="355" spans="1:12" s="306" customFormat="1" x14ac:dyDescent="0.25">
      <c r="A355" s="284"/>
      <c r="B355" s="307"/>
      <c r="C355" s="284"/>
      <c r="D355" s="289"/>
      <c r="E355" s="289"/>
      <c r="F355" s="284"/>
      <c r="G355" s="309"/>
      <c r="H355" s="309"/>
      <c r="I355" s="284"/>
      <c r="J355" s="309"/>
      <c r="K355" s="309"/>
      <c r="L355" s="284"/>
    </row>
    <row r="356" spans="1:12" s="306" customFormat="1" x14ac:dyDescent="0.25">
      <c r="A356" s="284"/>
      <c r="B356" s="307"/>
      <c r="C356" s="284"/>
      <c r="D356" s="289"/>
      <c r="E356" s="289"/>
      <c r="F356" s="284"/>
      <c r="G356" s="309"/>
      <c r="H356" s="309"/>
      <c r="I356" s="284"/>
      <c r="J356" s="309"/>
      <c r="K356" s="309"/>
      <c r="L356" s="284"/>
    </row>
    <row r="357" spans="1:12" s="306" customFormat="1" x14ac:dyDescent="0.25">
      <c r="A357" s="284"/>
      <c r="B357" s="307"/>
      <c r="C357" s="284"/>
      <c r="D357" s="289"/>
      <c r="E357" s="289"/>
      <c r="F357" s="284"/>
      <c r="G357" s="309"/>
      <c r="H357" s="309"/>
      <c r="I357" s="284"/>
      <c r="J357" s="309"/>
      <c r="K357" s="309"/>
      <c r="L357" s="284"/>
    </row>
    <row r="358" spans="1:12" s="306" customFormat="1" x14ac:dyDescent="0.25">
      <c r="A358" s="284"/>
      <c r="B358" s="307"/>
      <c r="C358" s="284"/>
      <c r="D358" s="289"/>
      <c r="E358" s="289"/>
      <c r="F358" s="284"/>
      <c r="G358" s="309"/>
      <c r="H358" s="309"/>
      <c r="I358" s="284"/>
      <c r="J358" s="309"/>
      <c r="K358" s="309"/>
      <c r="L358" s="284"/>
    </row>
    <row r="359" spans="1:12" s="306" customFormat="1" x14ac:dyDescent="0.25">
      <c r="A359" s="284"/>
      <c r="B359" s="307"/>
      <c r="C359" s="284"/>
      <c r="D359" s="289"/>
      <c r="E359" s="289"/>
      <c r="F359" s="284"/>
      <c r="G359" s="309"/>
      <c r="H359" s="309"/>
      <c r="I359" s="284"/>
      <c r="J359" s="309"/>
      <c r="K359" s="309"/>
      <c r="L359" s="284"/>
    </row>
    <row r="360" spans="1:12" s="306" customFormat="1" x14ac:dyDescent="0.25">
      <c r="A360" s="284"/>
      <c r="B360" s="307"/>
      <c r="C360" s="284"/>
      <c r="D360" s="289"/>
      <c r="E360" s="289"/>
      <c r="F360" s="284"/>
      <c r="G360" s="309"/>
      <c r="H360" s="309"/>
      <c r="I360" s="284"/>
      <c r="J360" s="309"/>
      <c r="K360" s="309"/>
      <c r="L360" s="284"/>
    </row>
    <row r="361" spans="1:12" s="306" customFormat="1" x14ac:dyDescent="0.25">
      <c r="A361" s="284"/>
      <c r="B361" s="307"/>
      <c r="C361" s="284"/>
      <c r="D361" s="289"/>
      <c r="E361" s="289"/>
      <c r="F361" s="284"/>
      <c r="G361" s="309"/>
      <c r="H361" s="309"/>
      <c r="I361" s="284"/>
      <c r="J361" s="309"/>
      <c r="K361" s="309"/>
      <c r="L361" s="284"/>
    </row>
    <row r="362" spans="1:12" s="306" customFormat="1" x14ac:dyDescent="0.25">
      <c r="A362" s="284"/>
      <c r="B362" s="307"/>
      <c r="C362" s="284"/>
      <c r="D362" s="289"/>
      <c r="E362" s="289"/>
      <c r="F362" s="284"/>
      <c r="G362" s="309"/>
      <c r="H362" s="309"/>
      <c r="I362" s="284"/>
      <c r="J362" s="309"/>
      <c r="K362" s="309"/>
      <c r="L362" s="284"/>
    </row>
    <row r="363" spans="1:12" s="306" customFormat="1" x14ac:dyDescent="0.25">
      <c r="A363" s="284"/>
      <c r="B363" s="307"/>
      <c r="C363" s="284"/>
      <c r="D363" s="289"/>
      <c r="E363" s="289"/>
      <c r="F363" s="284"/>
      <c r="G363" s="309"/>
      <c r="H363" s="309"/>
      <c r="I363" s="284"/>
      <c r="J363" s="309"/>
      <c r="K363" s="309"/>
      <c r="L363" s="284"/>
    </row>
    <row r="364" spans="1:12" s="306" customFormat="1" x14ac:dyDescent="0.25">
      <c r="A364" s="284"/>
      <c r="B364" s="307"/>
      <c r="C364" s="284"/>
      <c r="D364" s="289"/>
      <c r="E364" s="289"/>
      <c r="F364" s="284"/>
      <c r="G364" s="309"/>
      <c r="H364" s="309"/>
      <c r="I364" s="284"/>
      <c r="J364" s="309"/>
      <c r="K364" s="309"/>
      <c r="L364" s="284"/>
    </row>
    <row r="365" spans="1:12" s="306" customFormat="1" x14ac:dyDescent="0.25">
      <c r="A365" s="284"/>
      <c r="B365" s="307"/>
      <c r="C365" s="284"/>
      <c r="D365" s="289"/>
      <c r="E365" s="289"/>
      <c r="F365" s="284"/>
      <c r="G365" s="309"/>
      <c r="H365" s="309"/>
      <c r="I365" s="284"/>
      <c r="J365" s="309"/>
      <c r="K365" s="309"/>
      <c r="L365" s="284"/>
    </row>
    <row r="366" spans="1:12" s="306" customFormat="1" x14ac:dyDescent="0.25">
      <c r="A366" s="284"/>
      <c r="B366" s="307"/>
      <c r="C366" s="284"/>
      <c r="D366" s="289"/>
      <c r="E366" s="289"/>
      <c r="F366" s="284"/>
      <c r="G366" s="309"/>
      <c r="H366" s="309"/>
      <c r="I366" s="284"/>
      <c r="J366" s="309"/>
      <c r="K366" s="309"/>
      <c r="L366" s="284"/>
    </row>
    <row r="367" spans="1:12" s="306" customFormat="1" x14ac:dyDescent="0.25">
      <c r="A367" s="284"/>
      <c r="B367" s="307"/>
      <c r="C367" s="284"/>
      <c r="D367" s="289"/>
      <c r="E367" s="289"/>
      <c r="F367" s="284"/>
      <c r="G367" s="309"/>
      <c r="H367" s="309"/>
      <c r="I367" s="284"/>
      <c r="J367" s="309"/>
      <c r="K367" s="309"/>
      <c r="L367" s="284"/>
    </row>
    <row r="368" spans="1:12" s="306" customFormat="1" x14ac:dyDescent="0.25">
      <c r="A368" s="284"/>
      <c r="B368" s="307"/>
      <c r="C368" s="284"/>
      <c r="D368" s="289"/>
      <c r="E368" s="289"/>
      <c r="F368" s="284"/>
      <c r="G368" s="309"/>
      <c r="H368" s="309"/>
      <c r="I368" s="284"/>
      <c r="J368" s="309"/>
      <c r="K368" s="309"/>
      <c r="L368" s="284"/>
    </row>
    <row r="369" spans="1:12" s="306" customFormat="1" x14ac:dyDescent="0.25">
      <c r="A369" s="284"/>
      <c r="B369" s="307"/>
      <c r="C369" s="284"/>
      <c r="D369" s="289"/>
      <c r="E369" s="289"/>
      <c r="F369" s="284"/>
      <c r="G369" s="309"/>
      <c r="H369" s="309"/>
      <c r="I369" s="284"/>
      <c r="J369" s="309"/>
      <c r="K369" s="309"/>
      <c r="L369" s="284"/>
    </row>
    <row r="370" spans="1:12" s="306" customFormat="1" x14ac:dyDescent="0.25">
      <c r="A370" s="284"/>
      <c r="B370" s="307"/>
      <c r="C370" s="284"/>
      <c r="D370" s="289"/>
      <c r="E370" s="289"/>
      <c r="F370" s="284"/>
      <c r="G370" s="309"/>
      <c r="H370" s="309"/>
      <c r="I370" s="284"/>
      <c r="J370" s="309"/>
      <c r="K370" s="309"/>
      <c r="L370" s="284"/>
    </row>
    <row r="371" spans="1:12" s="306" customFormat="1" x14ac:dyDescent="0.25">
      <c r="A371" s="284"/>
      <c r="B371" s="307"/>
      <c r="C371" s="284"/>
      <c r="D371" s="289"/>
      <c r="E371" s="289"/>
      <c r="F371" s="284"/>
      <c r="G371" s="309"/>
      <c r="H371" s="309"/>
      <c r="I371" s="284"/>
      <c r="J371" s="309"/>
      <c r="K371" s="309"/>
      <c r="L371" s="284"/>
    </row>
    <row r="372" spans="1:12" s="306" customFormat="1" x14ac:dyDescent="0.25">
      <c r="A372" s="284"/>
      <c r="B372" s="307"/>
      <c r="C372" s="284"/>
      <c r="D372" s="289"/>
      <c r="E372" s="289"/>
      <c r="F372" s="284"/>
      <c r="G372" s="309"/>
      <c r="H372" s="309"/>
      <c r="I372" s="284"/>
      <c r="J372" s="309"/>
      <c r="K372" s="309"/>
      <c r="L372" s="284"/>
    </row>
    <row r="373" spans="1:12" s="306" customFormat="1" x14ac:dyDescent="0.25">
      <c r="A373" s="284"/>
      <c r="B373" s="307"/>
      <c r="C373" s="284"/>
      <c r="D373" s="289"/>
      <c r="E373" s="289"/>
      <c r="F373" s="284"/>
      <c r="G373" s="309"/>
      <c r="H373" s="309"/>
      <c r="I373" s="284"/>
      <c r="J373" s="309"/>
      <c r="K373" s="309"/>
      <c r="L373" s="284"/>
    </row>
    <row r="374" spans="1:12" s="306" customFormat="1" x14ac:dyDescent="0.25">
      <c r="A374" s="284"/>
      <c r="B374" s="307"/>
      <c r="C374" s="284"/>
      <c r="D374" s="289"/>
      <c r="E374" s="289"/>
      <c r="F374" s="284"/>
      <c r="G374" s="309"/>
      <c r="H374" s="309"/>
      <c r="I374" s="284"/>
      <c r="J374" s="309"/>
      <c r="K374" s="309"/>
      <c r="L374" s="284"/>
    </row>
    <row r="375" spans="1:12" s="306" customFormat="1" x14ac:dyDescent="0.25">
      <c r="A375" s="284"/>
      <c r="B375" s="307"/>
      <c r="C375" s="284"/>
      <c r="D375" s="289"/>
      <c r="E375" s="289"/>
      <c r="F375" s="284"/>
      <c r="G375" s="309"/>
      <c r="H375" s="309"/>
      <c r="I375" s="284"/>
      <c r="J375" s="309"/>
      <c r="K375" s="309"/>
      <c r="L375" s="284"/>
    </row>
    <row r="376" spans="1:12" s="306" customFormat="1" x14ac:dyDescent="0.25">
      <c r="A376" s="284"/>
      <c r="B376" s="307"/>
      <c r="C376" s="284"/>
      <c r="D376" s="289"/>
      <c r="E376" s="289"/>
      <c r="F376" s="284"/>
      <c r="G376" s="309"/>
      <c r="H376" s="309"/>
      <c r="I376" s="284"/>
      <c r="J376" s="309"/>
      <c r="K376" s="309"/>
      <c r="L376" s="284"/>
    </row>
    <row r="377" spans="1:12" s="306" customFormat="1" x14ac:dyDescent="0.25">
      <c r="A377" s="284"/>
      <c r="B377" s="307"/>
      <c r="C377" s="284"/>
      <c r="D377" s="289"/>
      <c r="E377" s="289"/>
      <c r="F377" s="284"/>
      <c r="G377" s="309"/>
      <c r="H377" s="309"/>
      <c r="I377" s="284"/>
      <c r="J377" s="309"/>
      <c r="K377" s="309"/>
      <c r="L377" s="284"/>
    </row>
    <row r="378" spans="1:12" s="306" customFormat="1" x14ac:dyDescent="0.25">
      <c r="A378" s="284"/>
      <c r="B378" s="307"/>
      <c r="C378" s="284"/>
      <c r="D378" s="289"/>
      <c r="E378" s="289"/>
      <c r="F378" s="284"/>
      <c r="G378" s="309"/>
      <c r="H378" s="309"/>
      <c r="I378" s="284"/>
      <c r="J378" s="309"/>
      <c r="K378" s="309"/>
      <c r="L378" s="284"/>
    </row>
    <row r="379" spans="1:12" s="306" customFormat="1" x14ac:dyDescent="0.25">
      <c r="A379" s="284"/>
      <c r="B379" s="307"/>
      <c r="C379" s="284"/>
      <c r="D379" s="289"/>
      <c r="E379" s="289"/>
      <c r="F379" s="284"/>
      <c r="G379" s="309"/>
      <c r="H379" s="309"/>
      <c r="I379" s="284"/>
      <c r="J379" s="309"/>
      <c r="K379" s="309"/>
      <c r="L379" s="284"/>
    </row>
    <row r="380" spans="1:12" s="306" customFormat="1" x14ac:dyDescent="0.25">
      <c r="A380" s="284"/>
      <c r="B380" s="307"/>
      <c r="C380" s="284"/>
      <c r="D380" s="289"/>
      <c r="E380" s="289"/>
      <c r="F380" s="284"/>
      <c r="G380" s="309"/>
      <c r="H380" s="309"/>
      <c r="I380" s="284"/>
      <c r="J380" s="309"/>
      <c r="K380" s="309"/>
      <c r="L380" s="284"/>
    </row>
    <row r="381" spans="1:12" s="306" customFormat="1" x14ac:dyDescent="0.25">
      <c r="A381" s="284"/>
      <c r="B381" s="307"/>
      <c r="C381" s="284"/>
      <c r="D381" s="289"/>
      <c r="E381" s="289"/>
      <c r="F381" s="284"/>
      <c r="G381" s="309"/>
      <c r="H381" s="309"/>
      <c r="I381" s="284"/>
      <c r="J381" s="309"/>
      <c r="K381" s="309"/>
      <c r="L381" s="284"/>
    </row>
    <row r="382" spans="1:12" s="306" customFormat="1" x14ac:dyDescent="0.25">
      <c r="A382" s="284"/>
      <c r="B382" s="307"/>
      <c r="C382" s="284"/>
      <c r="D382" s="289"/>
      <c r="E382" s="289"/>
      <c r="F382" s="284"/>
      <c r="G382" s="309"/>
      <c r="H382" s="309"/>
      <c r="I382" s="284"/>
      <c r="J382" s="309"/>
      <c r="K382" s="309"/>
      <c r="L382" s="284"/>
    </row>
    <row r="383" spans="1:12" s="306" customFormat="1" x14ac:dyDescent="0.25">
      <c r="A383" s="284"/>
      <c r="B383" s="307"/>
      <c r="C383" s="284"/>
      <c r="D383" s="289"/>
      <c r="E383" s="289"/>
      <c r="F383" s="284"/>
      <c r="G383" s="309"/>
      <c r="H383" s="309"/>
      <c r="I383" s="284"/>
      <c r="J383" s="309"/>
      <c r="K383" s="309"/>
      <c r="L383" s="284"/>
    </row>
    <row r="384" spans="1:12" s="306" customFormat="1" x14ac:dyDescent="0.25">
      <c r="A384" s="284"/>
      <c r="B384" s="307"/>
      <c r="C384" s="284"/>
      <c r="D384" s="289"/>
      <c r="E384" s="289"/>
      <c r="F384" s="284"/>
      <c r="G384" s="309"/>
      <c r="H384" s="309"/>
      <c r="I384" s="284"/>
      <c r="J384" s="309"/>
      <c r="K384" s="309"/>
      <c r="L384" s="284"/>
    </row>
    <row r="385" spans="1:12" s="306" customFormat="1" x14ac:dyDescent="0.25">
      <c r="A385" s="284"/>
      <c r="B385" s="307"/>
      <c r="C385" s="284"/>
      <c r="D385" s="289"/>
      <c r="E385" s="289"/>
      <c r="F385" s="284"/>
      <c r="G385" s="309"/>
      <c r="H385" s="309"/>
      <c r="I385" s="284"/>
      <c r="J385" s="309"/>
      <c r="K385" s="309"/>
      <c r="L385" s="284"/>
    </row>
    <row r="386" spans="1:12" s="306" customFormat="1" x14ac:dyDescent="0.25">
      <c r="A386" s="284"/>
      <c r="B386" s="307"/>
      <c r="C386" s="284"/>
      <c r="D386" s="289"/>
      <c r="E386" s="289"/>
      <c r="F386" s="284"/>
      <c r="G386" s="309"/>
      <c r="H386" s="309"/>
      <c r="I386" s="284"/>
      <c r="J386" s="309"/>
      <c r="K386" s="309"/>
      <c r="L386" s="284"/>
    </row>
    <row r="387" spans="1:12" s="306" customFormat="1" x14ac:dyDescent="0.25">
      <c r="A387" s="284"/>
      <c r="B387" s="307"/>
      <c r="C387" s="284"/>
      <c r="D387" s="289"/>
      <c r="E387" s="289"/>
      <c r="F387" s="284"/>
      <c r="G387" s="309"/>
      <c r="H387" s="309"/>
      <c r="I387" s="284"/>
      <c r="J387" s="309"/>
      <c r="K387" s="309"/>
      <c r="L387" s="284"/>
    </row>
    <row r="388" spans="1:12" s="306" customFormat="1" x14ac:dyDescent="0.25">
      <c r="A388" s="284"/>
      <c r="B388" s="307"/>
      <c r="C388" s="284"/>
      <c r="D388" s="289"/>
      <c r="E388" s="289"/>
      <c r="F388" s="284"/>
      <c r="G388" s="309"/>
      <c r="H388" s="309"/>
      <c r="I388" s="284"/>
      <c r="J388" s="309"/>
      <c r="K388" s="309"/>
      <c r="L388" s="284"/>
    </row>
    <row r="389" spans="1:12" s="306" customFormat="1" x14ac:dyDescent="0.25">
      <c r="A389" s="284"/>
      <c r="B389" s="307"/>
      <c r="C389" s="284"/>
      <c r="D389" s="289"/>
      <c r="E389" s="289"/>
      <c r="F389" s="284"/>
      <c r="G389" s="309"/>
      <c r="H389" s="309"/>
      <c r="I389" s="284"/>
      <c r="J389" s="309"/>
      <c r="K389" s="309"/>
      <c r="L389" s="284"/>
    </row>
    <row r="390" spans="1:12" s="306" customFormat="1" x14ac:dyDescent="0.25">
      <c r="A390" s="284"/>
      <c r="B390" s="307"/>
      <c r="C390" s="284"/>
      <c r="D390" s="289"/>
      <c r="E390" s="289"/>
      <c r="F390" s="284"/>
      <c r="G390" s="309"/>
      <c r="H390" s="309"/>
      <c r="I390" s="284"/>
      <c r="J390" s="309"/>
      <c r="K390" s="309"/>
      <c r="L390" s="284"/>
    </row>
    <row r="391" spans="1:12" s="306" customFormat="1" x14ac:dyDescent="0.25">
      <c r="A391" s="284"/>
      <c r="B391" s="307"/>
      <c r="C391" s="284"/>
      <c r="D391" s="289"/>
      <c r="E391" s="289"/>
      <c r="F391" s="284"/>
      <c r="G391" s="309"/>
      <c r="H391" s="309"/>
      <c r="I391" s="284"/>
      <c r="J391" s="309"/>
      <c r="K391" s="309"/>
      <c r="L391" s="284"/>
    </row>
    <row r="392" spans="1:12" s="306" customFormat="1" x14ac:dyDescent="0.25">
      <c r="A392" s="284"/>
      <c r="B392" s="307"/>
      <c r="C392" s="284"/>
      <c r="D392" s="289"/>
      <c r="E392" s="289"/>
      <c r="F392" s="284"/>
      <c r="G392" s="309"/>
      <c r="H392" s="309"/>
      <c r="I392" s="284"/>
      <c r="J392" s="309"/>
      <c r="K392" s="309"/>
      <c r="L392" s="284"/>
    </row>
    <row r="393" spans="1:12" s="306" customFormat="1" x14ac:dyDescent="0.25">
      <c r="A393" s="284"/>
      <c r="B393" s="307"/>
      <c r="C393" s="284"/>
      <c r="D393" s="289"/>
      <c r="E393" s="289"/>
      <c r="F393" s="284"/>
      <c r="G393" s="309"/>
      <c r="H393" s="309"/>
      <c r="I393" s="284"/>
      <c r="J393" s="309"/>
      <c r="K393" s="309"/>
      <c r="L393" s="284"/>
    </row>
    <row r="394" spans="1:12" s="306" customFormat="1" x14ac:dyDescent="0.25">
      <c r="A394" s="284"/>
      <c r="B394" s="307"/>
      <c r="C394" s="284"/>
      <c r="D394" s="289"/>
      <c r="E394" s="289"/>
      <c r="F394" s="284"/>
      <c r="G394" s="309"/>
      <c r="H394" s="309"/>
      <c r="I394" s="284"/>
      <c r="J394" s="309"/>
      <c r="K394" s="309"/>
      <c r="L394" s="284"/>
    </row>
    <row r="395" spans="1:12" s="306" customFormat="1" x14ac:dyDescent="0.25">
      <c r="A395" s="284"/>
      <c r="B395" s="307"/>
      <c r="C395" s="284"/>
      <c r="D395" s="289"/>
      <c r="E395" s="289"/>
      <c r="F395" s="284"/>
      <c r="G395" s="309"/>
      <c r="H395" s="309"/>
      <c r="I395" s="284"/>
      <c r="J395" s="309"/>
      <c r="K395" s="309"/>
      <c r="L395" s="284"/>
    </row>
    <row r="396" spans="1:12" s="306" customFormat="1" x14ac:dyDescent="0.25">
      <c r="A396" s="284"/>
      <c r="B396" s="307"/>
      <c r="C396" s="284"/>
      <c r="D396" s="289"/>
      <c r="E396" s="289"/>
      <c r="F396" s="284"/>
      <c r="G396" s="309"/>
      <c r="H396" s="309"/>
      <c r="I396" s="284"/>
      <c r="J396" s="309"/>
      <c r="K396" s="309"/>
      <c r="L396" s="284"/>
    </row>
    <row r="397" spans="1:12" s="306" customFormat="1" x14ac:dyDescent="0.25">
      <c r="A397" s="284"/>
      <c r="B397" s="307"/>
      <c r="C397" s="284"/>
      <c r="D397" s="289"/>
      <c r="E397" s="289"/>
      <c r="F397" s="284"/>
      <c r="G397" s="309"/>
      <c r="H397" s="309"/>
      <c r="I397" s="284"/>
      <c r="J397" s="309"/>
      <c r="K397" s="309"/>
      <c r="L397" s="284"/>
    </row>
    <row r="398" spans="1:12" s="306" customFormat="1" x14ac:dyDescent="0.25">
      <c r="A398" s="284"/>
      <c r="B398" s="307"/>
      <c r="C398" s="284"/>
      <c r="D398" s="289"/>
      <c r="E398" s="289"/>
      <c r="F398" s="284"/>
      <c r="G398" s="309"/>
      <c r="H398" s="309"/>
      <c r="I398" s="284"/>
      <c r="J398" s="309"/>
      <c r="K398" s="309"/>
      <c r="L398" s="284"/>
    </row>
    <row r="399" spans="1:12" s="306" customFormat="1" x14ac:dyDescent="0.25">
      <c r="A399" s="284"/>
      <c r="B399" s="307"/>
      <c r="C399" s="284"/>
      <c r="D399" s="289"/>
      <c r="E399" s="289"/>
      <c r="F399" s="284"/>
      <c r="G399" s="309"/>
      <c r="H399" s="309"/>
      <c r="I399" s="284"/>
      <c r="J399" s="309"/>
      <c r="K399" s="309"/>
      <c r="L399" s="284"/>
    </row>
    <row r="400" spans="1:12" s="306" customFormat="1" x14ac:dyDescent="0.25">
      <c r="A400" s="284"/>
      <c r="B400" s="307"/>
      <c r="C400" s="284"/>
      <c r="D400" s="289"/>
      <c r="E400" s="289"/>
      <c r="F400" s="284"/>
      <c r="G400" s="309"/>
      <c r="H400" s="309"/>
      <c r="I400" s="284"/>
      <c r="J400" s="309"/>
      <c r="K400" s="309"/>
      <c r="L400" s="284"/>
    </row>
    <row r="401" spans="1:12" s="306" customFormat="1" x14ac:dyDescent="0.25">
      <c r="A401" s="284"/>
      <c r="B401" s="307"/>
      <c r="C401" s="284"/>
      <c r="D401" s="289"/>
      <c r="E401" s="289"/>
      <c r="F401" s="284"/>
      <c r="G401" s="309"/>
      <c r="H401" s="309"/>
      <c r="I401" s="284"/>
      <c r="J401" s="309"/>
      <c r="K401" s="309"/>
      <c r="L401" s="284"/>
    </row>
    <row r="402" spans="1:12" s="306" customFormat="1" x14ac:dyDescent="0.25">
      <c r="A402" s="284"/>
      <c r="B402" s="307"/>
      <c r="C402" s="284"/>
      <c r="D402" s="289"/>
      <c r="E402" s="289"/>
      <c r="F402" s="284"/>
      <c r="G402" s="309"/>
      <c r="H402" s="309"/>
      <c r="I402" s="284"/>
      <c r="J402" s="309"/>
      <c r="K402" s="309"/>
      <c r="L402" s="284"/>
    </row>
    <row r="403" spans="1:12" s="306" customFormat="1" x14ac:dyDescent="0.25">
      <c r="A403" s="284"/>
      <c r="B403" s="307"/>
      <c r="C403" s="284"/>
      <c r="D403" s="289"/>
      <c r="E403" s="289"/>
      <c r="F403" s="284"/>
      <c r="G403" s="309"/>
      <c r="H403" s="309"/>
      <c r="I403" s="284"/>
      <c r="J403" s="309"/>
      <c r="K403" s="309"/>
      <c r="L403" s="284"/>
    </row>
    <row r="404" spans="1:12" s="306" customFormat="1" x14ac:dyDescent="0.25">
      <c r="A404" s="284"/>
      <c r="B404" s="307"/>
      <c r="C404" s="284"/>
      <c r="D404" s="289"/>
      <c r="E404" s="289"/>
      <c r="F404" s="284"/>
      <c r="G404" s="309"/>
      <c r="H404" s="309"/>
      <c r="I404" s="284"/>
      <c r="J404" s="309"/>
      <c r="K404" s="309"/>
      <c r="L404" s="284"/>
    </row>
    <row r="405" spans="1:12" s="306" customFormat="1" x14ac:dyDescent="0.25">
      <c r="A405" s="284"/>
      <c r="B405" s="307"/>
      <c r="C405" s="284"/>
      <c r="D405" s="289"/>
      <c r="E405" s="289"/>
      <c r="F405" s="284"/>
      <c r="G405" s="309"/>
      <c r="H405" s="309"/>
      <c r="I405" s="284"/>
      <c r="J405" s="309"/>
      <c r="K405" s="309"/>
      <c r="L405" s="284"/>
    </row>
    <row r="406" spans="1:12" s="306" customFormat="1" x14ac:dyDescent="0.25">
      <c r="A406" s="284"/>
      <c r="B406" s="307"/>
      <c r="C406" s="284"/>
      <c r="D406" s="289"/>
      <c r="E406" s="289"/>
      <c r="F406" s="284"/>
      <c r="G406" s="309"/>
      <c r="H406" s="309"/>
      <c r="I406" s="284"/>
      <c r="J406" s="309"/>
      <c r="K406" s="309"/>
      <c r="L406" s="284"/>
    </row>
    <row r="407" spans="1:12" s="306" customFormat="1" x14ac:dyDescent="0.25">
      <c r="A407" s="284"/>
      <c r="B407" s="307"/>
      <c r="C407" s="284"/>
      <c r="D407" s="289"/>
      <c r="E407" s="289"/>
      <c r="F407" s="284"/>
      <c r="G407" s="309"/>
      <c r="H407" s="309"/>
      <c r="I407" s="284"/>
      <c r="J407" s="309"/>
      <c r="K407" s="309"/>
      <c r="L407" s="284"/>
    </row>
    <row r="408" spans="1:12" s="306" customFormat="1" x14ac:dyDescent="0.25">
      <c r="A408" s="284"/>
      <c r="B408" s="307"/>
      <c r="C408" s="284"/>
      <c r="D408" s="289"/>
      <c r="E408" s="289"/>
      <c r="F408" s="284"/>
      <c r="G408" s="309"/>
      <c r="H408" s="309"/>
      <c r="I408" s="284"/>
      <c r="J408" s="309"/>
      <c r="K408" s="309"/>
      <c r="L408" s="284"/>
    </row>
    <row r="409" spans="1:12" s="306" customFormat="1" x14ac:dyDescent="0.25">
      <c r="A409" s="284"/>
      <c r="B409" s="307"/>
      <c r="C409" s="284"/>
      <c r="D409" s="289"/>
      <c r="E409" s="289"/>
      <c r="F409" s="284"/>
      <c r="G409" s="309"/>
      <c r="H409" s="309"/>
      <c r="I409" s="284"/>
      <c r="J409" s="309"/>
      <c r="K409" s="309"/>
      <c r="L409" s="284"/>
    </row>
    <row r="410" spans="1:12" s="306" customFormat="1" x14ac:dyDescent="0.25">
      <c r="A410" s="284"/>
      <c r="B410" s="307"/>
      <c r="C410" s="284"/>
      <c r="D410" s="289"/>
      <c r="E410" s="289"/>
      <c r="F410" s="284"/>
      <c r="G410" s="309"/>
      <c r="H410" s="309"/>
      <c r="I410" s="284"/>
      <c r="J410" s="309"/>
      <c r="K410" s="309"/>
      <c r="L410" s="284"/>
    </row>
    <row r="411" spans="1:12" s="306" customFormat="1" x14ac:dyDescent="0.25">
      <c r="A411" s="284"/>
      <c r="B411" s="307"/>
      <c r="C411" s="284"/>
      <c r="D411" s="289"/>
      <c r="E411" s="289"/>
      <c r="F411" s="284"/>
      <c r="G411" s="309"/>
      <c r="H411" s="309"/>
      <c r="I411" s="284"/>
      <c r="J411" s="309"/>
      <c r="K411" s="309"/>
      <c r="L411" s="284"/>
    </row>
    <row r="412" spans="1:12" s="306" customFormat="1" x14ac:dyDescent="0.25">
      <c r="A412" s="284"/>
      <c r="B412" s="307"/>
      <c r="C412" s="284"/>
      <c r="D412" s="289"/>
      <c r="E412" s="289"/>
      <c r="F412" s="284"/>
      <c r="G412" s="309"/>
      <c r="H412" s="309"/>
      <c r="I412" s="284"/>
      <c r="J412" s="309"/>
      <c r="K412" s="309"/>
      <c r="L412" s="284"/>
    </row>
    <row r="413" spans="1:12" s="306" customFormat="1" x14ac:dyDescent="0.25">
      <c r="A413" s="284"/>
      <c r="B413" s="307"/>
      <c r="C413" s="284"/>
      <c r="D413" s="289"/>
      <c r="E413" s="289"/>
      <c r="F413" s="284"/>
      <c r="G413" s="309"/>
      <c r="H413" s="309"/>
      <c r="I413" s="284"/>
      <c r="J413" s="309"/>
      <c r="K413" s="309"/>
      <c r="L413" s="284"/>
    </row>
    <row r="414" spans="1:12" s="306" customFormat="1" x14ac:dyDescent="0.25">
      <c r="A414" s="284"/>
      <c r="B414" s="307"/>
      <c r="C414" s="284"/>
      <c r="D414" s="289"/>
      <c r="E414" s="289"/>
      <c r="F414" s="284"/>
      <c r="G414" s="309"/>
      <c r="H414" s="309"/>
      <c r="I414" s="284"/>
      <c r="J414" s="309"/>
      <c r="K414" s="309"/>
      <c r="L414" s="284"/>
    </row>
    <row r="415" spans="1:12" s="306" customFormat="1" x14ac:dyDescent="0.25">
      <c r="A415" s="284"/>
      <c r="B415" s="307"/>
      <c r="C415" s="284"/>
      <c r="D415" s="289"/>
      <c r="E415" s="289"/>
      <c r="F415" s="284"/>
      <c r="G415" s="309"/>
      <c r="H415" s="309"/>
      <c r="I415" s="284"/>
      <c r="J415" s="309"/>
      <c r="K415" s="309"/>
      <c r="L415" s="284"/>
    </row>
    <row r="416" spans="1:12" s="306" customFormat="1" x14ac:dyDescent="0.25">
      <c r="A416" s="284"/>
      <c r="B416" s="307"/>
      <c r="C416" s="284"/>
      <c r="D416" s="289"/>
      <c r="E416" s="289"/>
      <c r="F416" s="284"/>
      <c r="G416" s="309"/>
      <c r="H416" s="309"/>
      <c r="I416" s="284"/>
      <c r="J416" s="309"/>
      <c r="K416" s="309"/>
      <c r="L416" s="284"/>
    </row>
    <row r="417" spans="1:12" s="306" customFormat="1" x14ac:dyDescent="0.25">
      <c r="A417" s="284"/>
      <c r="B417" s="307"/>
      <c r="C417" s="284"/>
      <c r="D417" s="289"/>
      <c r="E417" s="289"/>
      <c r="F417" s="284"/>
      <c r="G417" s="309"/>
      <c r="H417" s="309"/>
      <c r="I417" s="284"/>
      <c r="J417" s="309"/>
      <c r="K417" s="309"/>
      <c r="L417" s="284"/>
    </row>
    <row r="418" spans="1:12" s="306" customFormat="1" x14ac:dyDescent="0.25">
      <c r="A418" s="284"/>
      <c r="B418" s="307"/>
      <c r="C418" s="284"/>
      <c r="D418" s="289"/>
      <c r="E418" s="289"/>
      <c r="F418" s="284"/>
      <c r="G418" s="309"/>
      <c r="H418" s="309"/>
      <c r="I418" s="284"/>
      <c r="J418" s="309"/>
      <c r="K418" s="309"/>
      <c r="L418" s="284"/>
    </row>
    <row r="419" spans="1:12" s="306" customFormat="1" x14ac:dyDescent="0.25">
      <c r="A419" s="284"/>
      <c r="B419" s="307"/>
      <c r="C419" s="284"/>
      <c r="D419" s="289"/>
      <c r="E419" s="289"/>
      <c r="F419" s="284"/>
      <c r="G419" s="309"/>
      <c r="H419" s="309"/>
      <c r="I419" s="284"/>
      <c r="J419" s="309"/>
      <c r="K419" s="309"/>
      <c r="L419" s="284"/>
    </row>
    <row r="420" spans="1:12" s="306" customFormat="1" x14ac:dyDescent="0.25">
      <c r="A420" s="284"/>
      <c r="B420" s="307"/>
      <c r="C420" s="284"/>
      <c r="D420" s="289"/>
      <c r="E420" s="289"/>
      <c r="F420" s="284"/>
      <c r="G420" s="309"/>
      <c r="H420" s="309"/>
      <c r="I420" s="284"/>
      <c r="J420" s="309"/>
      <c r="K420" s="309"/>
      <c r="L420" s="284"/>
    </row>
    <row r="421" spans="1:12" s="306" customFormat="1" x14ac:dyDescent="0.25">
      <c r="A421" s="284"/>
      <c r="B421" s="307"/>
      <c r="C421" s="284"/>
      <c r="D421" s="289"/>
      <c r="E421" s="289"/>
      <c r="F421" s="284"/>
      <c r="G421" s="309"/>
      <c r="H421" s="309"/>
      <c r="I421" s="284"/>
      <c r="J421" s="309"/>
      <c r="K421" s="309"/>
      <c r="L421" s="284"/>
    </row>
    <row r="422" spans="1:12" s="306" customFormat="1" x14ac:dyDescent="0.25">
      <c r="A422" s="284"/>
      <c r="B422" s="307"/>
      <c r="C422" s="284"/>
      <c r="D422" s="289"/>
      <c r="E422" s="289"/>
      <c r="F422" s="284"/>
      <c r="G422" s="284"/>
      <c r="H422" s="284"/>
      <c r="I422" s="284"/>
      <c r="J422" s="309"/>
      <c r="K422" s="309"/>
      <c r="L422" s="284"/>
    </row>
    <row r="423" spans="1:12" s="306" customFormat="1" x14ac:dyDescent="0.25">
      <c r="A423" s="284"/>
      <c r="B423" s="307"/>
      <c r="C423" s="284"/>
      <c r="D423" s="289"/>
      <c r="E423" s="289"/>
      <c r="F423" s="284"/>
      <c r="G423" s="309"/>
      <c r="H423" s="309"/>
      <c r="I423" s="284"/>
      <c r="J423" s="309"/>
      <c r="K423" s="309"/>
      <c r="L423" s="284"/>
    </row>
    <row r="424" spans="1:12" s="306" customFormat="1" x14ac:dyDescent="0.25">
      <c r="A424" s="284"/>
      <c r="B424" s="307"/>
      <c r="C424" s="284"/>
      <c r="D424" s="289"/>
      <c r="E424" s="289"/>
      <c r="F424" s="284"/>
      <c r="G424" s="309"/>
      <c r="H424" s="309"/>
      <c r="I424" s="284"/>
      <c r="J424" s="309"/>
      <c r="K424" s="309"/>
      <c r="L424" s="284"/>
    </row>
    <row r="425" spans="1:12" s="306" customFormat="1" x14ac:dyDescent="0.25">
      <c r="A425" s="284"/>
      <c r="B425" s="307"/>
      <c r="C425" s="284"/>
      <c r="D425" s="289"/>
      <c r="E425" s="289"/>
      <c r="F425" s="284"/>
      <c r="G425" s="309"/>
      <c r="H425" s="309"/>
      <c r="I425" s="284"/>
      <c r="J425" s="309"/>
      <c r="K425" s="309"/>
      <c r="L425" s="284"/>
    </row>
    <row r="426" spans="1:12" s="306" customFormat="1" x14ac:dyDescent="0.25">
      <c r="A426" s="284"/>
      <c r="B426" s="307"/>
      <c r="C426" s="284"/>
      <c r="D426" s="289"/>
      <c r="E426" s="289"/>
      <c r="F426" s="284"/>
      <c r="G426" s="309"/>
      <c r="H426" s="309"/>
      <c r="I426" s="284"/>
      <c r="J426" s="309"/>
      <c r="K426" s="309"/>
      <c r="L426" s="284"/>
    </row>
    <row r="427" spans="1:12" s="306" customFormat="1" x14ac:dyDescent="0.25">
      <c r="A427" s="284"/>
      <c r="B427" s="307"/>
      <c r="C427" s="284"/>
      <c r="D427" s="289"/>
      <c r="E427" s="289"/>
      <c r="F427" s="284"/>
      <c r="G427" s="309"/>
      <c r="H427" s="309"/>
      <c r="I427" s="284"/>
      <c r="J427" s="309"/>
      <c r="K427" s="309"/>
      <c r="L427" s="284"/>
    </row>
    <row r="428" spans="1:12" s="306" customFormat="1" x14ac:dyDescent="0.25">
      <c r="A428" s="284"/>
      <c r="B428" s="307"/>
      <c r="C428" s="284"/>
      <c r="D428" s="289"/>
      <c r="E428" s="289"/>
      <c r="F428" s="284"/>
      <c r="G428" s="309"/>
      <c r="H428" s="309"/>
      <c r="I428" s="284"/>
      <c r="J428" s="309"/>
      <c r="K428" s="309"/>
      <c r="L428" s="284"/>
    </row>
    <row r="429" spans="1:12" s="306" customFormat="1" x14ac:dyDescent="0.25">
      <c r="A429" s="284"/>
      <c r="B429" s="307"/>
      <c r="C429" s="284"/>
      <c r="D429" s="289"/>
      <c r="E429" s="289"/>
      <c r="F429" s="284"/>
      <c r="G429" s="284"/>
      <c r="H429" s="284"/>
      <c r="I429" s="284"/>
      <c r="J429" s="309"/>
      <c r="K429" s="309"/>
      <c r="L429" s="284"/>
    </row>
    <row r="430" spans="1:12" s="306" customFormat="1" x14ac:dyDescent="0.25">
      <c r="A430" s="284"/>
      <c r="B430" s="307"/>
      <c r="C430" s="284"/>
      <c r="D430" s="289"/>
      <c r="E430" s="289"/>
      <c r="F430" s="284"/>
      <c r="G430" s="284"/>
      <c r="H430" s="284"/>
      <c r="I430" s="284"/>
      <c r="J430" s="309"/>
      <c r="K430" s="309"/>
      <c r="L430" s="284"/>
    </row>
    <row r="431" spans="1:12" s="306" customFormat="1" x14ac:dyDescent="0.25">
      <c r="A431" s="284"/>
      <c r="B431" s="307"/>
      <c r="C431" s="284"/>
      <c r="D431" s="289"/>
      <c r="E431" s="289"/>
      <c r="F431" s="284"/>
      <c r="G431" s="284"/>
      <c r="H431" s="284"/>
      <c r="I431" s="284"/>
      <c r="J431" s="309"/>
      <c r="K431" s="309"/>
      <c r="L431" s="284"/>
    </row>
    <row r="432" spans="1:12" s="306" customFormat="1" x14ac:dyDescent="0.25">
      <c r="A432" s="284"/>
      <c r="B432" s="307"/>
      <c r="C432" s="284"/>
      <c r="D432" s="289"/>
      <c r="E432" s="289"/>
      <c r="F432" s="284"/>
      <c r="G432" s="284"/>
      <c r="H432" s="284"/>
      <c r="I432" s="284"/>
      <c r="J432" s="309"/>
      <c r="K432" s="309"/>
      <c r="L432" s="284"/>
    </row>
    <row r="433" spans="1:12" s="306" customFormat="1" x14ac:dyDescent="0.25">
      <c r="A433" s="284"/>
      <c r="B433" s="307"/>
      <c r="C433" s="284"/>
      <c r="D433" s="289"/>
      <c r="E433" s="289"/>
      <c r="F433" s="284"/>
      <c r="G433" s="284"/>
      <c r="H433" s="284"/>
      <c r="I433" s="284"/>
      <c r="J433" s="309"/>
      <c r="K433" s="309"/>
      <c r="L433" s="284"/>
    </row>
    <row r="434" spans="1:12" s="306" customFormat="1" x14ac:dyDescent="0.25">
      <c r="A434" s="284"/>
      <c r="B434" s="307"/>
      <c r="C434" s="284"/>
      <c r="D434" s="289"/>
      <c r="E434" s="289"/>
      <c r="F434" s="284"/>
      <c r="G434" s="309"/>
      <c r="H434" s="309"/>
      <c r="I434" s="284"/>
      <c r="J434" s="309"/>
      <c r="K434" s="309"/>
      <c r="L434" s="284"/>
    </row>
    <row r="435" spans="1:12" s="306" customFormat="1" x14ac:dyDescent="0.25">
      <c r="A435" s="284"/>
      <c r="B435" s="307"/>
      <c r="C435" s="284"/>
      <c r="D435" s="289"/>
      <c r="E435" s="289"/>
      <c r="F435" s="284"/>
      <c r="G435" s="284"/>
      <c r="H435" s="284"/>
      <c r="I435" s="284"/>
      <c r="J435" s="309"/>
      <c r="K435" s="309"/>
      <c r="L435" s="284"/>
    </row>
    <row r="436" spans="1:12" s="306" customFormat="1" x14ac:dyDescent="0.25">
      <c r="A436" s="284"/>
      <c r="B436" s="307"/>
      <c r="C436" s="284"/>
      <c r="D436" s="289"/>
      <c r="E436" s="289"/>
      <c r="F436" s="284"/>
      <c r="G436" s="284"/>
      <c r="H436" s="284"/>
      <c r="I436" s="284"/>
      <c r="J436" s="309"/>
      <c r="K436" s="309"/>
      <c r="L436" s="284"/>
    </row>
    <row r="437" spans="1:12" s="306" customFormat="1" x14ac:dyDescent="0.25">
      <c r="A437" s="284"/>
      <c r="B437" s="307"/>
      <c r="C437" s="284"/>
      <c r="D437" s="289"/>
      <c r="E437" s="289"/>
      <c r="F437" s="284"/>
      <c r="G437" s="284"/>
      <c r="H437" s="284"/>
      <c r="I437" s="284"/>
      <c r="J437" s="309"/>
      <c r="K437" s="309"/>
      <c r="L437" s="284"/>
    </row>
    <row r="438" spans="1:12" s="306" customFormat="1" x14ac:dyDescent="0.25">
      <c r="B438" s="310"/>
      <c r="D438" s="290"/>
      <c r="E438" s="290"/>
    </row>
  </sheetData>
  <autoFilter ref="A103:J168"/>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2"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3"/>
  <sheetViews>
    <sheetView showGridLines="0" zoomScaleNormal="100" workbookViewId="0">
      <pane xSplit="1" ySplit="7" topLeftCell="B8" activePane="bottomRight" state="frozen"/>
      <selection pane="topRight" activeCell="B1" sqref="B1"/>
      <selection pane="bottomLeft" activeCell="A12" sqref="A12"/>
      <selection pane="bottomRight" activeCell="B77" sqref="B77"/>
    </sheetView>
  </sheetViews>
  <sheetFormatPr baseColWidth="10" defaultColWidth="11.42578125" defaultRowHeight="12.75" x14ac:dyDescent="0.2"/>
  <cols>
    <col min="1" max="1" width="0.85546875" style="491" customWidth="1"/>
    <col min="2" max="2" width="26.140625" style="495" customWidth="1"/>
    <col min="3" max="3" width="13.140625" style="495" customWidth="1"/>
    <col min="4" max="4" width="63" style="495" customWidth="1"/>
    <col min="5" max="5" width="13.7109375" style="495" customWidth="1"/>
    <col min="6" max="6" width="57.28515625" style="495" customWidth="1"/>
    <col min="7" max="7" width="0.85546875" style="495" customWidth="1"/>
    <col min="8" max="16384" width="11.42578125" style="495"/>
  </cols>
  <sheetData>
    <row r="1" spans="2:7" s="491" customFormat="1" ht="6.95" customHeight="1" x14ac:dyDescent="0.2"/>
    <row r="2" spans="2:7" s="491" customFormat="1" ht="15.75" x14ac:dyDescent="0.25">
      <c r="B2" s="507" t="str">
        <f>Basisdaten!B2</f>
        <v>Anlage EB Version E2.2 (Auditjahr 2020 / Kennzahlenjahr 2019)</v>
      </c>
      <c r="C2" s="492"/>
    </row>
    <row r="3" spans="2:7" s="491" customFormat="1" ht="16.5" x14ac:dyDescent="0.25">
      <c r="B3" s="506" t="s">
        <v>603</v>
      </c>
      <c r="C3" s="506"/>
      <c r="D3" s="16"/>
      <c r="E3" s="16"/>
      <c r="F3" s="16"/>
    </row>
    <row r="4" spans="2:7" s="491" customFormat="1" ht="20.25" customHeight="1" x14ac:dyDescent="0.2">
      <c r="B4" s="640" t="s">
        <v>852</v>
      </c>
      <c r="C4" s="640"/>
      <c r="D4" s="640"/>
      <c r="E4" s="640"/>
      <c r="F4" s="640"/>
      <c r="G4" s="494"/>
    </row>
    <row r="5" spans="2:7" s="491" customFormat="1" ht="6" customHeight="1" thickBot="1" x14ac:dyDescent="0.25">
      <c r="B5" s="493"/>
      <c r="C5" s="493"/>
      <c r="D5" s="493"/>
      <c r="E5" s="493"/>
      <c r="F5" s="493"/>
    </row>
    <row r="6" spans="2:7" s="491" customFormat="1" ht="33.75" customHeight="1" thickBot="1" x14ac:dyDescent="0.25">
      <c r="B6" s="647" t="s">
        <v>928</v>
      </c>
      <c r="C6" s="648"/>
      <c r="D6" s="648"/>
      <c r="E6" s="648"/>
      <c r="F6" s="649"/>
      <c r="G6" s="544"/>
    </row>
    <row r="7" spans="2:7" s="491" customFormat="1" ht="33.75" customHeight="1" thickBot="1" x14ac:dyDescent="0.25">
      <c r="B7" s="511" t="s">
        <v>604</v>
      </c>
      <c r="C7" s="512" t="s">
        <v>919</v>
      </c>
      <c r="D7" s="513" t="s">
        <v>605</v>
      </c>
      <c r="E7" s="513" t="s">
        <v>920</v>
      </c>
      <c r="F7" s="514" t="s">
        <v>606</v>
      </c>
      <c r="G7" s="544"/>
    </row>
    <row r="8" spans="2:7" ht="30" customHeight="1" x14ac:dyDescent="0.2">
      <c r="B8" s="515" t="s">
        <v>607</v>
      </c>
      <c r="C8" s="516" t="s">
        <v>608</v>
      </c>
      <c r="D8" s="517" t="s">
        <v>609</v>
      </c>
      <c r="E8" s="645"/>
      <c r="F8" s="646"/>
      <c r="G8" s="545"/>
    </row>
    <row r="9" spans="2:7" ht="30" customHeight="1" x14ac:dyDescent="0.2">
      <c r="B9" s="518" t="s">
        <v>607</v>
      </c>
      <c r="C9" s="519" t="s">
        <v>610</v>
      </c>
      <c r="D9" s="520" t="s">
        <v>611</v>
      </c>
      <c r="E9" s="520" t="s">
        <v>610</v>
      </c>
      <c r="F9" s="521" t="s">
        <v>612</v>
      </c>
      <c r="G9" s="545"/>
    </row>
    <row r="10" spans="2:7" ht="30" customHeight="1" x14ac:dyDescent="0.2">
      <c r="B10" s="518" t="s">
        <v>607</v>
      </c>
      <c r="C10" s="519" t="s">
        <v>613</v>
      </c>
      <c r="D10" s="520" t="s">
        <v>614</v>
      </c>
      <c r="E10" s="520" t="s">
        <v>613</v>
      </c>
      <c r="F10" s="521" t="s">
        <v>615</v>
      </c>
      <c r="G10" s="545"/>
    </row>
    <row r="11" spans="2:7" ht="30" customHeight="1" x14ac:dyDescent="0.2">
      <c r="B11" s="518" t="s">
        <v>607</v>
      </c>
      <c r="C11" s="519" t="s">
        <v>616</v>
      </c>
      <c r="D11" s="520" t="s">
        <v>617</v>
      </c>
      <c r="E11" s="520" t="s">
        <v>616</v>
      </c>
      <c r="F11" s="521" t="s">
        <v>618</v>
      </c>
      <c r="G11" s="545"/>
    </row>
    <row r="12" spans="2:7" ht="30" customHeight="1" x14ac:dyDescent="0.2">
      <c r="B12" s="518" t="s">
        <v>607</v>
      </c>
      <c r="C12" s="519" t="s">
        <v>619</v>
      </c>
      <c r="D12" s="520" t="s">
        <v>620</v>
      </c>
      <c r="E12" s="522" t="s">
        <v>619</v>
      </c>
      <c r="F12" s="521" t="s">
        <v>621</v>
      </c>
      <c r="G12" s="545"/>
    </row>
    <row r="13" spans="2:7" ht="37.5" customHeight="1" x14ac:dyDescent="0.2">
      <c r="B13" s="518" t="s">
        <v>607</v>
      </c>
      <c r="C13" s="519" t="s">
        <v>622</v>
      </c>
      <c r="D13" s="520" t="s">
        <v>623</v>
      </c>
      <c r="E13" s="638"/>
      <c r="F13" s="639"/>
      <c r="G13" s="545"/>
    </row>
    <row r="14" spans="2:7" ht="30" customHeight="1" x14ac:dyDescent="0.2">
      <c r="B14" s="523" t="s">
        <v>607</v>
      </c>
      <c r="C14" s="519" t="s">
        <v>624</v>
      </c>
      <c r="D14" s="520" t="s">
        <v>625</v>
      </c>
      <c r="E14" s="520" t="s">
        <v>624</v>
      </c>
      <c r="F14" s="521" t="s">
        <v>626</v>
      </c>
      <c r="G14" s="545"/>
    </row>
    <row r="15" spans="2:7" ht="30" customHeight="1" x14ac:dyDescent="0.2">
      <c r="B15" s="523" t="s">
        <v>607</v>
      </c>
      <c r="C15" s="519" t="s">
        <v>627</v>
      </c>
      <c r="D15" s="520" t="s">
        <v>628</v>
      </c>
      <c r="E15" s="520" t="s">
        <v>627</v>
      </c>
      <c r="F15" s="521" t="s">
        <v>629</v>
      </c>
      <c r="G15" s="545"/>
    </row>
    <row r="16" spans="2:7" ht="30" customHeight="1" x14ac:dyDescent="0.2">
      <c r="B16" s="523" t="s">
        <v>607</v>
      </c>
      <c r="C16" s="519" t="s">
        <v>630</v>
      </c>
      <c r="D16" s="520" t="s">
        <v>631</v>
      </c>
      <c r="E16" s="520" t="s">
        <v>630</v>
      </c>
      <c r="F16" s="521" t="s">
        <v>632</v>
      </c>
      <c r="G16" s="545"/>
    </row>
    <row r="17" spans="2:7" ht="37.5" customHeight="1" x14ac:dyDescent="0.2">
      <c r="B17" s="523" t="s">
        <v>607</v>
      </c>
      <c r="C17" s="519" t="s">
        <v>633</v>
      </c>
      <c r="D17" s="520" t="s">
        <v>634</v>
      </c>
      <c r="E17" s="520" t="s">
        <v>633</v>
      </c>
      <c r="F17" s="521" t="s">
        <v>635</v>
      </c>
      <c r="G17" s="545"/>
    </row>
    <row r="18" spans="2:7" ht="30" customHeight="1" x14ac:dyDescent="0.2">
      <c r="B18" s="523" t="s">
        <v>607</v>
      </c>
      <c r="C18" s="519" t="s">
        <v>636</v>
      </c>
      <c r="D18" s="520" t="s">
        <v>637</v>
      </c>
      <c r="E18" s="520" t="s">
        <v>636</v>
      </c>
      <c r="F18" s="521" t="s">
        <v>638</v>
      </c>
      <c r="G18" s="545"/>
    </row>
    <row r="19" spans="2:7" ht="30" customHeight="1" x14ac:dyDescent="0.2">
      <c r="B19" s="523" t="s">
        <v>607</v>
      </c>
      <c r="C19" s="519" t="s">
        <v>639</v>
      </c>
      <c r="D19" s="520" t="s">
        <v>640</v>
      </c>
      <c r="E19" s="520" t="s">
        <v>639</v>
      </c>
      <c r="F19" s="521" t="s">
        <v>641</v>
      </c>
      <c r="G19" s="545"/>
    </row>
    <row r="20" spans="2:7" ht="30" customHeight="1" x14ac:dyDescent="0.2">
      <c r="B20" s="523" t="s">
        <v>607</v>
      </c>
      <c r="C20" s="519" t="s">
        <v>642</v>
      </c>
      <c r="D20" s="520" t="s">
        <v>643</v>
      </c>
      <c r="E20" s="641"/>
      <c r="F20" s="642"/>
      <c r="G20" s="545"/>
    </row>
    <row r="21" spans="2:7" ht="30" customHeight="1" x14ac:dyDescent="0.2">
      <c r="B21" s="625" t="s">
        <v>607</v>
      </c>
      <c r="C21" s="634" t="s">
        <v>644</v>
      </c>
      <c r="D21" s="636" t="s">
        <v>645</v>
      </c>
      <c r="E21" s="520" t="s">
        <v>644</v>
      </c>
      <c r="F21" s="521" t="s">
        <v>646</v>
      </c>
      <c r="G21" s="545"/>
    </row>
    <row r="22" spans="2:7" ht="30" customHeight="1" x14ac:dyDescent="0.2">
      <c r="B22" s="626"/>
      <c r="C22" s="635"/>
      <c r="D22" s="637"/>
      <c r="E22" s="524"/>
      <c r="F22" s="521" t="s">
        <v>647</v>
      </c>
      <c r="G22" s="545"/>
    </row>
    <row r="23" spans="2:7" ht="30" customHeight="1" x14ac:dyDescent="0.2">
      <c r="B23" s="626"/>
      <c r="C23" s="635"/>
      <c r="D23" s="637"/>
      <c r="E23" s="524"/>
      <c r="F23" s="521" t="s">
        <v>648</v>
      </c>
      <c r="G23" s="545"/>
    </row>
    <row r="24" spans="2:7" ht="30" customHeight="1" x14ac:dyDescent="0.2">
      <c r="B24" s="627"/>
      <c r="C24" s="643"/>
      <c r="D24" s="644"/>
      <c r="E24" s="524"/>
      <c r="F24" s="521" t="s">
        <v>649</v>
      </c>
      <c r="G24" s="545"/>
    </row>
    <row r="25" spans="2:7" ht="30" customHeight="1" x14ac:dyDescent="0.2">
      <c r="B25" s="625" t="s">
        <v>607</v>
      </c>
      <c r="C25" s="634" t="s">
        <v>650</v>
      </c>
      <c r="D25" s="636" t="s">
        <v>651</v>
      </c>
      <c r="E25" s="520" t="s">
        <v>650</v>
      </c>
      <c r="F25" s="521" t="s">
        <v>652</v>
      </c>
      <c r="G25" s="545"/>
    </row>
    <row r="26" spans="2:7" ht="30" customHeight="1" x14ac:dyDescent="0.2">
      <c r="B26" s="626"/>
      <c r="C26" s="635"/>
      <c r="D26" s="637"/>
      <c r="E26" s="524"/>
      <c r="F26" s="521" t="s">
        <v>897</v>
      </c>
      <c r="G26" s="545"/>
    </row>
    <row r="27" spans="2:7" ht="30" customHeight="1" x14ac:dyDescent="0.2">
      <c r="B27" s="626"/>
      <c r="C27" s="635"/>
      <c r="D27" s="637"/>
      <c r="E27" s="524"/>
      <c r="F27" s="521" t="s">
        <v>653</v>
      </c>
      <c r="G27" s="545"/>
    </row>
    <row r="28" spans="2:7" ht="30" customHeight="1" x14ac:dyDescent="0.2">
      <c r="B28" s="626"/>
      <c r="C28" s="635"/>
      <c r="D28" s="637"/>
      <c r="E28" s="524"/>
      <c r="F28" s="521" t="s">
        <v>654</v>
      </c>
      <c r="G28" s="545"/>
    </row>
    <row r="29" spans="2:7" ht="30" customHeight="1" x14ac:dyDescent="0.2">
      <c r="B29" s="523" t="s">
        <v>607</v>
      </c>
      <c r="C29" s="519" t="s">
        <v>655</v>
      </c>
      <c r="D29" s="520" t="s">
        <v>656</v>
      </c>
      <c r="E29" s="520" t="s">
        <v>655</v>
      </c>
      <c r="F29" s="521" t="s">
        <v>657</v>
      </c>
      <c r="G29" s="545"/>
    </row>
    <row r="30" spans="2:7" ht="30" customHeight="1" x14ac:dyDescent="0.2">
      <c r="B30" s="523" t="s">
        <v>607</v>
      </c>
      <c r="C30" s="519" t="s">
        <v>658</v>
      </c>
      <c r="D30" s="520" t="s">
        <v>659</v>
      </c>
      <c r="E30" s="638"/>
      <c r="F30" s="639"/>
      <c r="G30" s="545"/>
    </row>
    <row r="31" spans="2:7" ht="30" customHeight="1" x14ac:dyDescent="0.2">
      <c r="B31" s="523" t="s">
        <v>607</v>
      </c>
      <c r="C31" s="519" t="s">
        <v>660</v>
      </c>
      <c r="D31" s="520" t="s">
        <v>661</v>
      </c>
      <c r="E31" s="520" t="s">
        <v>660</v>
      </c>
      <c r="F31" s="521" t="s">
        <v>662</v>
      </c>
      <c r="G31" s="545"/>
    </row>
    <row r="32" spans="2:7" ht="30" customHeight="1" x14ac:dyDescent="0.2">
      <c r="B32" s="523" t="s">
        <v>607</v>
      </c>
      <c r="C32" s="519" t="s">
        <v>663</v>
      </c>
      <c r="D32" s="520" t="s">
        <v>664</v>
      </c>
      <c r="E32" s="520" t="s">
        <v>663</v>
      </c>
      <c r="F32" s="521" t="s">
        <v>665</v>
      </c>
      <c r="G32" s="545"/>
    </row>
    <row r="33" spans="2:7" ht="30" customHeight="1" x14ac:dyDescent="0.2">
      <c r="B33" s="523" t="s">
        <v>607</v>
      </c>
      <c r="C33" s="519" t="s">
        <v>666</v>
      </c>
      <c r="D33" s="520" t="s">
        <v>667</v>
      </c>
      <c r="E33" s="520" t="s">
        <v>666</v>
      </c>
      <c r="F33" s="521" t="s">
        <v>668</v>
      </c>
      <c r="G33" s="545"/>
    </row>
    <row r="34" spans="2:7" ht="30" customHeight="1" x14ac:dyDescent="0.2">
      <c r="B34" s="523" t="s">
        <v>607</v>
      </c>
      <c r="C34" s="519" t="s">
        <v>669</v>
      </c>
      <c r="D34" s="520" t="s">
        <v>670</v>
      </c>
      <c r="E34" s="520" t="s">
        <v>669</v>
      </c>
      <c r="F34" s="521" t="s">
        <v>671</v>
      </c>
      <c r="G34" s="545"/>
    </row>
    <row r="35" spans="2:7" ht="30" customHeight="1" x14ac:dyDescent="0.2">
      <c r="B35" s="523" t="s">
        <v>607</v>
      </c>
      <c r="C35" s="519" t="s">
        <v>672</v>
      </c>
      <c r="D35" s="520" t="s">
        <v>673</v>
      </c>
      <c r="E35" s="520" t="s">
        <v>672</v>
      </c>
      <c r="F35" s="521" t="s">
        <v>674</v>
      </c>
      <c r="G35" s="545"/>
    </row>
    <row r="36" spans="2:7" ht="37.5" customHeight="1" x14ac:dyDescent="0.2">
      <c r="B36" s="523" t="s">
        <v>607</v>
      </c>
      <c r="C36" s="519" t="s">
        <v>675</v>
      </c>
      <c r="D36" s="520" t="s">
        <v>676</v>
      </c>
      <c r="E36" s="638"/>
      <c r="F36" s="639"/>
      <c r="G36" s="545"/>
    </row>
    <row r="37" spans="2:7" ht="30" customHeight="1" x14ac:dyDescent="0.2">
      <c r="B37" s="523" t="s">
        <v>607</v>
      </c>
      <c r="C37" s="519" t="s">
        <v>677</v>
      </c>
      <c r="D37" s="520" t="s">
        <v>678</v>
      </c>
      <c r="E37" s="520" t="s">
        <v>677</v>
      </c>
      <c r="F37" s="521" t="s">
        <v>679</v>
      </c>
      <c r="G37" s="545"/>
    </row>
    <row r="38" spans="2:7" ht="30" customHeight="1" x14ac:dyDescent="0.2">
      <c r="B38" s="625" t="s">
        <v>607</v>
      </c>
      <c r="C38" s="628" t="s">
        <v>680</v>
      </c>
      <c r="D38" s="631" t="s">
        <v>681</v>
      </c>
      <c r="E38" s="631" t="s">
        <v>680</v>
      </c>
      <c r="F38" s="525" t="s">
        <v>682</v>
      </c>
      <c r="G38" s="545"/>
    </row>
    <row r="39" spans="2:7" ht="30" customHeight="1" x14ac:dyDescent="0.2">
      <c r="B39" s="626"/>
      <c r="C39" s="629"/>
      <c r="D39" s="632"/>
      <c r="E39" s="632"/>
      <c r="F39" s="525" t="s">
        <v>683</v>
      </c>
      <c r="G39" s="545"/>
    </row>
    <row r="40" spans="2:7" ht="30" customHeight="1" x14ac:dyDescent="0.2">
      <c r="B40" s="627"/>
      <c r="C40" s="630"/>
      <c r="D40" s="633"/>
      <c r="E40" s="633"/>
      <c r="F40" s="525" t="s">
        <v>684</v>
      </c>
      <c r="G40" s="545"/>
    </row>
    <row r="41" spans="2:7" ht="30" customHeight="1" x14ac:dyDescent="0.2">
      <c r="B41" s="537" t="s">
        <v>607</v>
      </c>
      <c r="C41" s="538" t="s">
        <v>685</v>
      </c>
      <c r="D41" s="539" t="s">
        <v>686</v>
      </c>
      <c r="E41" s="650"/>
      <c r="F41" s="651"/>
      <c r="G41" s="545"/>
    </row>
    <row r="42" spans="2:7" ht="30" customHeight="1" x14ac:dyDescent="0.2">
      <c r="B42" s="537" t="s">
        <v>942</v>
      </c>
      <c r="C42" s="538" t="s">
        <v>685</v>
      </c>
      <c r="D42" s="539" t="s">
        <v>686</v>
      </c>
      <c r="E42" s="650"/>
      <c r="F42" s="651"/>
      <c r="G42" s="545"/>
    </row>
    <row r="43" spans="2:7" ht="30" customHeight="1" x14ac:dyDescent="0.2">
      <c r="B43" s="523" t="s">
        <v>607</v>
      </c>
      <c r="C43" s="526" t="s">
        <v>688</v>
      </c>
      <c r="D43" s="527" t="s">
        <v>689</v>
      </c>
      <c r="E43" s="527" t="s">
        <v>688</v>
      </c>
      <c r="F43" s="525" t="s">
        <v>690</v>
      </c>
      <c r="G43" s="545"/>
    </row>
    <row r="44" spans="2:7" ht="49.5" customHeight="1" x14ac:dyDescent="0.2">
      <c r="B44" s="523" t="s">
        <v>607</v>
      </c>
      <c r="C44" s="526" t="s">
        <v>691</v>
      </c>
      <c r="D44" s="527" t="s">
        <v>692</v>
      </c>
      <c r="E44" s="527" t="s">
        <v>691</v>
      </c>
      <c r="F44" s="525" t="s">
        <v>693</v>
      </c>
      <c r="G44" s="545"/>
    </row>
    <row r="45" spans="2:7" ht="30" customHeight="1" x14ac:dyDescent="0.2">
      <c r="B45" s="523" t="s">
        <v>898</v>
      </c>
      <c r="C45" s="526" t="s">
        <v>694</v>
      </c>
      <c r="D45" s="527" t="s">
        <v>695</v>
      </c>
      <c r="E45" s="527" t="s">
        <v>694</v>
      </c>
      <c r="F45" s="525" t="s">
        <v>696</v>
      </c>
      <c r="G45" s="545"/>
    </row>
    <row r="46" spans="2:7" ht="30" customHeight="1" x14ac:dyDescent="0.2">
      <c r="B46" s="523" t="s">
        <v>607</v>
      </c>
      <c r="C46" s="526" t="s">
        <v>694</v>
      </c>
      <c r="D46" s="527" t="s">
        <v>695</v>
      </c>
      <c r="E46" s="527" t="s">
        <v>694</v>
      </c>
      <c r="F46" s="525" t="s">
        <v>696</v>
      </c>
      <c r="G46" s="545"/>
    </row>
    <row r="47" spans="2:7" ht="30" customHeight="1" x14ac:dyDescent="0.2">
      <c r="B47" s="523" t="s">
        <v>607</v>
      </c>
      <c r="C47" s="526" t="s">
        <v>697</v>
      </c>
      <c r="D47" s="527" t="s">
        <v>698</v>
      </c>
      <c r="E47" s="527" t="s">
        <v>697</v>
      </c>
      <c r="F47" s="525" t="s">
        <v>699</v>
      </c>
      <c r="G47" s="545"/>
    </row>
    <row r="48" spans="2:7" ht="30" customHeight="1" x14ac:dyDescent="0.2">
      <c r="B48" s="523" t="s">
        <v>942</v>
      </c>
      <c r="C48" s="526" t="s">
        <v>697</v>
      </c>
      <c r="D48" s="527" t="s">
        <v>698</v>
      </c>
      <c r="E48" s="527" t="s">
        <v>697</v>
      </c>
      <c r="F48" s="525" t="s">
        <v>699</v>
      </c>
      <c r="G48" s="545"/>
    </row>
    <row r="49" spans="2:7" ht="30" customHeight="1" x14ac:dyDescent="0.2">
      <c r="B49" s="528" t="s">
        <v>700</v>
      </c>
      <c r="C49" s="519" t="s">
        <v>701</v>
      </c>
      <c r="D49" s="520" t="s">
        <v>702</v>
      </c>
      <c r="E49" s="638"/>
      <c r="F49" s="639"/>
      <c r="G49" s="545"/>
    </row>
    <row r="50" spans="2:7" ht="30" customHeight="1" x14ac:dyDescent="0.2">
      <c r="B50" s="528" t="s">
        <v>700</v>
      </c>
      <c r="C50" s="519" t="s">
        <v>703</v>
      </c>
      <c r="D50" s="520" t="s">
        <v>704</v>
      </c>
      <c r="E50" s="520" t="s">
        <v>703</v>
      </c>
      <c r="F50" s="521" t="s">
        <v>705</v>
      </c>
      <c r="G50" s="545"/>
    </row>
    <row r="51" spans="2:7" ht="30" customHeight="1" x14ac:dyDescent="0.2">
      <c r="B51" s="528" t="s">
        <v>700</v>
      </c>
      <c r="C51" s="519" t="s">
        <v>706</v>
      </c>
      <c r="D51" s="520" t="s">
        <v>707</v>
      </c>
      <c r="E51" s="520" t="s">
        <v>706</v>
      </c>
      <c r="F51" s="521" t="s">
        <v>708</v>
      </c>
      <c r="G51" s="545"/>
    </row>
    <row r="52" spans="2:7" ht="30" customHeight="1" x14ac:dyDescent="0.2">
      <c r="B52" s="528" t="s">
        <v>700</v>
      </c>
      <c r="C52" s="519" t="s">
        <v>709</v>
      </c>
      <c r="D52" s="520" t="s">
        <v>710</v>
      </c>
      <c r="E52" s="638"/>
      <c r="F52" s="639"/>
      <c r="G52" s="545"/>
    </row>
    <row r="53" spans="2:7" ht="30" customHeight="1" x14ac:dyDescent="0.2">
      <c r="B53" s="528" t="s">
        <v>700</v>
      </c>
      <c r="C53" s="519" t="s">
        <v>711</v>
      </c>
      <c r="D53" s="520" t="s">
        <v>712</v>
      </c>
      <c r="E53" s="520" t="s">
        <v>711</v>
      </c>
      <c r="F53" s="521" t="s">
        <v>713</v>
      </c>
      <c r="G53" s="545"/>
    </row>
    <row r="54" spans="2:7" ht="30" customHeight="1" x14ac:dyDescent="0.2">
      <c r="B54" s="528" t="s">
        <v>700</v>
      </c>
      <c r="C54" s="519" t="s">
        <v>714</v>
      </c>
      <c r="D54" s="520" t="s">
        <v>715</v>
      </c>
      <c r="E54" s="520" t="s">
        <v>714</v>
      </c>
      <c r="F54" s="521" t="s">
        <v>716</v>
      </c>
      <c r="G54" s="545"/>
    </row>
    <row r="55" spans="2:7" ht="30" customHeight="1" x14ac:dyDescent="0.2">
      <c r="B55" s="528" t="s">
        <v>700</v>
      </c>
      <c r="C55" s="519" t="s">
        <v>717</v>
      </c>
      <c r="D55" s="520" t="s">
        <v>718</v>
      </c>
      <c r="E55" s="520" t="s">
        <v>717</v>
      </c>
      <c r="F55" s="521" t="s">
        <v>719</v>
      </c>
      <c r="G55" s="545"/>
    </row>
    <row r="56" spans="2:7" ht="30" customHeight="1" x14ac:dyDescent="0.2">
      <c r="B56" s="528" t="s">
        <v>700</v>
      </c>
      <c r="C56" s="519" t="s">
        <v>720</v>
      </c>
      <c r="D56" s="520" t="s">
        <v>721</v>
      </c>
      <c r="E56" s="520" t="s">
        <v>720</v>
      </c>
      <c r="F56" s="521" t="s">
        <v>722</v>
      </c>
      <c r="G56" s="545"/>
    </row>
    <row r="57" spans="2:7" ht="37.5" customHeight="1" x14ac:dyDescent="0.2">
      <c r="B57" s="528" t="s">
        <v>700</v>
      </c>
      <c r="C57" s="519" t="s">
        <v>723</v>
      </c>
      <c r="D57" s="520" t="s">
        <v>724</v>
      </c>
      <c r="E57" s="520" t="s">
        <v>723</v>
      </c>
      <c r="F57" s="521" t="s">
        <v>725</v>
      </c>
      <c r="G57" s="545"/>
    </row>
    <row r="58" spans="2:7" ht="37.5" customHeight="1" x14ac:dyDescent="0.2">
      <c r="B58" s="528" t="s">
        <v>700</v>
      </c>
      <c r="C58" s="519" t="s">
        <v>726</v>
      </c>
      <c r="D58" s="520" t="s">
        <v>727</v>
      </c>
      <c r="E58" s="520" t="s">
        <v>726</v>
      </c>
      <c r="F58" s="521" t="s">
        <v>728</v>
      </c>
      <c r="G58" s="545"/>
    </row>
    <row r="59" spans="2:7" ht="30" customHeight="1" x14ac:dyDescent="0.2">
      <c r="B59" s="528" t="s">
        <v>942</v>
      </c>
      <c r="C59" s="519" t="s">
        <v>729</v>
      </c>
      <c r="D59" s="520" t="s">
        <v>730</v>
      </c>
      <c r="E59" s="520" t="s">
        <v>731</v>
      </c>
      <c r="F59" s="521" t="s">
        <v>732</v>
      </c>
      <c r="G59" s="545"/>
    </row>
    <row r="60" spans="2:7" ht="30" customHeight="1" x14ac:dyDescent="0.2">
      <c r="B60" s="528" t="s">
        <v>942</v>
      </c>
      <c r="C60" s="519" t="s">
        <v>733</v>
      </c>
      <c r="D60" s="520" t="s">
        <v>734</v>
      </c>
      <c r="E60" s="520" t="s">
        <v>733</v>
      </c>
      <c r="F60" s="521" t="s">
        <v>735</v>
      </c>
      <c r="G60" s="545"/>
    </row>
    <row r="61" spans="2:7" ht="30" customHeight="1" x14ac:dyDescent="0.2">
      <c r="B61" s="528" t="s">
        <v>942</v>
      </c>
      <c r="C61" s="526" t="s">
        <v>736</v>
      </c>
      <c r="D61" s="527" t="s">
        <v>737</v>
      </c>
      <c r="E61" s="527" t="s">
        <v>736</v>
      </c>
      <c r="F61" s="525" t="s">
        <v>738</v>
      </c>
      <c r="G61" s="545"/>
    </row>
    <row r="62" spans="2:7" ht="30" customHeight="1" x14ac:dyDescent="0.2">
      <c r="B62" s="528" t="s">
        <v>942</v>
      </c>
      <c r="C62" s="526" t="s">
        <v>739</v>
      </c>
      <c r="D62" s="527" t="s">
        <v>740</v>
      </c>
      <c r="E62" s="527" t="s">
        <v>739</v>
      </c>
      <c r="F62" s="525" t="s">
        <v>741</v>
      </c>
      <c r="G62" s="545"/>
    </row>
    <row r="63" spans="2:7" ht="30" customHeight="1" x14ac:dyDescent="0.2">
      <c r="B63" s="528" t="s">
        <v>942</v>
      </c>
      <c r="C63" s="526" t="s">
        <v>742</v>
      </c>
      <c r="D63" s="527" t="s">
        <v>743</v>
      </c>
      <c r="E63" s="527" t="s">
        <v>742</v>
      </c>
      <c r="F63" s="525" t="s">
        <v>744</v>
      </c>
      <c r="G63" s="545"/>
    </row>
    <row r="64" spans="2:7" ht="30" customHeight="1" x14ac:dyDescent="0.2">
      <c r="B64" s="528" t="s">
        <v>607</v>
      </c>
      <c r="C64" s="526" t="s">
        <v>742</v>
      </c>
      <c r="D64" s="527" t="s">
        <v>743</v>
      </c>
      <c r="E64" s="527" t="s">
        <v>742</v>
      </c>
      <c r="F64" s="525" t="s">
        <v>744</v>
      </c>
      <c r="G64" s="545"/>
    </row>
    <row r="65" spans="2:7" ht="30" customHeight="1" x14ac:dyDescent="0.2">
      <c r="B65" s="528" t="s">
        <v>942</v>
      </c>
      <c r="C65" s="526" t="s">
        <v>745</v>
      </c>
      <c r="D65" s="527" t="s">
        <v>746</v>
      </c>
      <c r="E65" s="527" t="s">
        <v>745</v>
      </c>
      <c r="F65" s="525" t="s">
        <v>747</v>
      </c>
      <c r="G65" s="545"/>
    </row>
    <row r="66" spans="2:7" ht="30" customHeight="1" x14ac:dyDescent="0.2">
      <c r="B66" s="528" t="s">
        <v>942</v>
      </c>
      <c r="C66" s="526" t="s">
        <v>748</v>
      </c>
      <c r="D66" s="527" t="s">
        <v>917</v>
      </c>
      <c r="E66" s="650"/>
      <c r="F66" s="651"/>
      <c r="G66" s="545"/>
    </row>
    <row r="67" spans="2:7" ht="30" customHeight="1" x14ac:dyDescent="0.2">
      <c r="B67" s="528" t="s">
        <v>942</v>
      </c>
      <c r="C67" s="526" t="s">
        <v>749</v>
      </c>
      <c r="D67" s="527" t="s">
        <v>750</v>
      </c>
      <c r="E67" s="527" t="s">
        <v>749</v>
      </c>
      <c r="F67" s="525" t="s">
        <v>751</v>
      </c>
      <c r="G67" s="545"/>
    </row>
    <row r="68" spans="2:7" ht="30" customHeight="1" x14ac:dyDescent="0.2">
      <c r="B68" s="528" t="s">
        <v>942</v>
      </c>
      <c r="C68" s="526" t="s">
        <v>752</v>
      </c>
      <c r="D68" s="527" t="s">
        <v>753</v>
      </c>
      <c r="E68" s="527" t="s">
        <v>752</v>
      </c>
      <c r="F68" s="525" t="s">
        <v>754</v>
      </c>
      <c r="G68" s="545"/>
    </row>
    <row r="69" spans="2:7" ht="30" customHeight="1" x14ac:dyDescent="0.2">
      <c r="B69" s="528" t="s">
        <v>942</v>
      </c>
      <c r="C69" s="526" t="s">
        <v>755</v>
      </c>
      <c r="D69" s="527" t="s">
        <v>756</v>
      </c>
      <c r="E69" s="527" t="s">
        <v>755</v>
      </c>
      <c r="F69" s="525" t="s">
        <v>757</v>
      </c>
      <c r="G69" s="545"/>
    </row>
    <row r="70" spans="2:7" ht="30" customHeight="1" x14ac:dyDescent="0.2">
      <c r="B70" s="528" t="s">
        <v>942</v>
      </c>
      <c r="C70" s="526" t="s">
        <v>758</v>
      </c>
      <c r="D70" s="527" t="s">
        <v>759</v>
      </c>
      <c r="E70" s="527" t="s">
        <v>758</v>
      </c>
      <c r="F70" s="525" t="s">
        <v>760</v>
      </c>
      <c r="G70" s="545"/>
    </row>
    <row r="71" spans="2:7" ht="30" customHeight="1" x14ac:dyDescent="0.2">
      <c r="B71" s="528" t="s">
        <v>942</v>
      </c>
      <c r="C71" s="526" t="s">
        <v>761</v>
      </c>
      <c r="D71" s="527" t="s">
        <v>762</v>
      </c>
      <c r="E71" s="650"/>
      <c r="F71" s="651"/>
      <c r="G71" s="545"/>
    </row>
    <row r="72" spans="2:7" ht="30" customHeight="1" x14ac:dyDescent="0.2">
      <c r="B72" s="528" t="s">
        <v>942</v>
      </c>
      <c r="C72" s="526" t="s">
        <v>763</v>
      </c>
      <c r="D72" s="527" t="s">
        <v>764</v>
      </c>
      <c r="E72" s="527" t="s">
        <v>763</v>
      </c>
      <c r="F72" s="525" t="s">
        <v>765</v>
      </c>
      <c r="G72" s="545"/>
    </row>
    <row r="73" spans="2:7" ht="30" customHeight="1" x14ac:dyDescent="0.2">
      <c r="B73" s="528" t="s">
        <v>942</v>
      </c>
      <c r="C73" s="526" t="s">
        <v>766</v>
      </c>
      <c r="D73" s="527" t="s">
        <v>767</v>
      </c>
      <c r="E73" s="527" t="s">
        <v>766</v>
      </c>
      <c r="F73" s="525" t="s">
        <v>768</v>
      </c>
      <c r="G73" s="545"/>
    </row>
    <row r="74" spans="2:7" ht="30" customHeight="1" x14ac:dyDescent="0.2">
      <c r="B74" s="528" t="s">
        <v>942</v>
      </c>
      <c r="C74" s="526" t="s">
        <v>769</v>
      </c>
      <c r="D74" s="527" t="s">
        <v>770</v>
      </c>
      <c r="E74" s="527" t="s">
        <v>769</v>
      </c>
      <c r="F74" s="525" t="s">
        <v>771</v>
      </c>
      <c r="G74" s="545"/>
    </row>
    <row r="75" spans="2:7" ht="30" customHeight="1" x14ac:dyDescent="0.2">
      <c r="B75" s="528" t="s">
        <v>942</v>
      </c>
      <c r="C75" s="526" t="s">
        <v>772</v>
      </c>
      <c r="D75" s="527" t="s">
        <v>773</v>
      </c>
      <c r="E75" s="527" t="s">
        <v>772</v>
      </c>
      <c r="F75" s="525" t="s">
        <v>774</v>
      </c>
      <c r="G75" s="545"/>
    </row>
    <row r="76" spans="2:7" ht="30" customHeight="1" x14ac:dyDescent="0.2">
      <c r="B76" s="528" t="s">
        <v>942</v>
      </c>
      <c r="C76" s="526" t="s">
        <v>775</v>
      </c>
      <c r="D76" s="527" t="s">
        <v>776</v>
      </c>
      <c r="E76" s="527" t="s">
        <v>775</v>
      </c>
      <c r="F76" s="525" t="s">
        <v>777</v>
      </c>
      <c r="G76" s="545"/>
    </row>
    <row r="77" spans="2:7" ht="30" customHeight="1" x14ac:dyDescent="0.2">
      <c r="B77" s="528" t="s">
        <v>942</v>
      </c>
      <c r="C77" s="526" t="s">
        <v>778</v>
      </c>
      <c r="D77" s="527" t="s">
        <v>779</v>
      </c>
      <c r="E77" s="527" t="s">
        <v>778</v>
      </c>
      <c r="F77" s="525" t="s">
        <v>780</v>
      </c>
      <c r="G77" s="545"/>
    </row>
    <row r="78" spans="2:7" ht="30" customHeight="1" x14ac:dyDescent="0.2">
      <c r="B78" s="528" t="s">
        <v>942</v>
      </c>
      <c r="C78" s="526" t="s">
        <v>781</v>
      </c>
      <c r="D78" s="527" t="s">
        <v>782</v>
      </c>
      <c r="E78" s="650"/>
      <c r="F78" s="651"/>
      <c r="G78" s="545"/>
    </row>
    <row r="79" spans="2:7" ht="30" customHeight="1" x14ac:dyDescent="0.2">
      <c r="B79" s="528" t="s">
        <v>942</v>
      </c>
      <c r="C79" s="526" t="s">
        <v>783</v>
      </c>
      <c r="D79" s="527" t="s">
        <v>784</v>
      </c>
      <c r="E79" s="527" t="s">
        <v>783</v>
      </c>
      <c r="F79" s="525" t="s">
        <v>785</v>
      </c>
      <c r="G79" s="545"/>
    </row>
    <row r="80" spans="2:7" ht="30" customHeight="1" x14ac:dyDescent="0.2">
      <c r="B80" s="528" t="s">
        <v>942</v>
      </c>
      <c r="C80" s="526" t="s">
        <v>786</v>
      </c>
      <c r="D80" s="527" t="s">
        <v>787</v>
      </c>
      <c r="E80" s="527" t="s">
        <v>786</v>
      </c>
      <c r="F80" s="525" t="s">
        <v>788</v>
      </c>
      <c r="G80" s="545"/>
    </row>
    <row r="81" spans="2:7" ht="30" customHeight="1" x14ac:dyDescent="0.2">
      <c r="B81" s="528" t="s">
        <v>942</v>
      </c>
      <c r="C81" s="526" t="s">
        <v>789</v>
      </c>
      <c r="D81" s="527" t="s">
        <v>790</v>
      </c>
      <c r="E81" s="527" t="s">
        <v>789</v>
      </c>
      <c r="F81" s="525" t="s">
        <v>791</v>
      </c>
      <c r="G81" s="545"/>
    </row>
    <row r="82" spans="2:7" ht="30" customHeight="1" x14ac:dyDescent="0.2">
      <c r="B82" s="528" t="s">
        <v>942</v>
      </c>
      <c r="C82" s="526" t="s">
        <v>792</v>
      </c>
      <c r="D82" s="527" t="s">
        <v>793</v>
      </c>
      <c r="E82" s="527" t="s">
        <v>792</v>
      </c>
      <c r="F82" s="525" t="s">
        <v>794</v>
      </c>
      <c r="G82" s="545"/>
    </row>
    <row r="83" spans="2:7" ht="30" customHeight="1" x14ac:dyDescent="0.2">
      <c r="B83" s="528" t="s">
        <v>942</v>
      </c>
      <c r="C83" s="526" t="s">
        <v>795</v>
      </c>
      <c r="D83" s="527" t="s">
        <v>796</v>
      </c>
      <c r="E83" s="527" t="s">
        <v>795</v>
      </c>
      <c r="F83" s="525" t="s">
        <v>797</v>
      </c>
      <c r="G83" s="545"/>
    </row>
    <row r="84" spans="2:7" ht="30" customHeight="1" x14ac:dyDescent="0.2">
      <c r="B84" s="528" t="s">
        <v>942</v>
      </c>
      <c r="C84" s="526" t="s">
        <v>798</v>
      </c>
      <c r="D84" s="527" t="s">
        <v>799</v>
      </c>
      <c r="E84" s="527" t="s">
        <v>798</v>
      </c>
      <c r="F84" s="525" t="s">
        <v>800</v>
      </c>
      <c r="G84" s="545"/>
    </row>
    <row r="85" spans="2:7" ht="30" customHeight="1" x14ac:dyDescent="0.2">
      <c r="B85" s="528" t="s">
        <v>942</v>
      </c>
      <c r="C85" s="526" t="s">
        <v>801</v>
      </c>
      <c r="D85" s="527" t="s">
        <v>802</v>
      </c>
      <c r="E85" s="527" t="s">
        <v>803</v>
      </c>
      <c r="F85" s="525" t="s">
        <v>804</v>
      </c>
      <c r="G85" s="545"/>
    </row>
    <row r="86" spans="2:7" ht="30" customHeight="1" x14ac:dyDescent="0.2">
      <c r="B86" s="528" t="s">
        <v>942</v>
      </c>
      <c r="C86" s="526" t="s">
        <v>805</v>
      </c>
      <c r="D86" s="527" t="s">
        <v>806</v>
      </c>
      <c r="E86" s="650"/>
      <c r="F86" s="651"/>
      <c r="G86" s="545"/>
    </row>
    <row r="87" spans="2:7" ht="30" customHeight="1" x14ac:dyDescent="0.2">
      <c r="B87" s="540" t="s">
        <v>943</v>
      </c>
      <c r="C87" s="541" t="s">
        <v>807</v>
      </c>
      <c r="D87" s="542" t="s">
        <v>808</v>
      </c>
      <c r="E87" s="542" t="s">
        <v>807</v>
      </c>
      <c r="F87" s="543" t="s">
        <v>809</v>
      </c>
      <c r="G87" s="545"/>
    </row>
    <row r="88" spans="2:7" ht="30" customHeight="1" x14ac:dyDescent="0.2">
      <c r="B88" s="540" t="s">
        <v>943</v>
      </c>
      <c r="C88" s="541" t="s">
        <v>810</v>
      </c>
      <c r="D88" s="542" t="s">
        <v>811</v>
      </c>
      <c r="E88" s="542" t="s">
        <v>810</v>
      </c>
      <c r="F88" s="543" t="s">
        <v>812</v>
      </c>
      <c r="G88" s="545"/>
    </row>
    <row r="89" spans="2:7" ht="30" customHeight="1" x14ac:dyDescent="0.2">
      <c r="B89" s="528" t="s">
        <v>942</v>
      </c>
      <c r="C89" s="526" t="s">
        <v>813</v>
      </c>
      <c r="D89" s="527" t="s">
        <v>814</v>
      </c>
      <c r="E89" s="527" t="s">
        <v>813</v>
      </c>
      <c r="F89" s="525" t="s">
        <v>815</v>
      </c>
      <c r="G89" s="545"/>
    </row>
    <row r="90" spans="2:7" ht="30" customHeight="1" x14ac:dyDescent="0.2">
      <c r="B90" s="540" t="s">
        <v>943</v>
      </c>
      <c r="C90" s="541" t="s">
        <v>816</v>
      </c>
      <c r="D90" s="542" t="s">
        <v>817</v>
      </c>
      <c r="E90" s="542" t="s">
        <v>816</v>
      </c>
      <c r="F90" s="543" t="s">
        <v>818</v>
      </c>
      <c r="G90" s="545"/>
    </row>
    <row r="91" spans="2:7" ht="30" customHeight="1" x14ac:dyDescent="0.2">
      <c r="B91" s="528" t="s">
        <v>942</v>
      </c>
      <c r="C91" s="526" t="s">
        <v>819</v>
      </c>
      <c r="D91" s="527" t="s">
        <v>820</v>
      </c>
      <c r="E91" s="527" t="s">
        <v>819</v>
      </c>
      <c r="F91" s="525" t="s">
        <v>821</v>
      </c>
      <c r="G91" s="545"/>
    </row>
    <row r="92" spans="2:7" ht="30" customHeight="1" x14ac:dyDescent="0.2">
      <c r="B92" s="528" t="s">
        <v>942</v>
      </c>
      <c r="C92" s="526" t="s">
        <v>822</v>
      </c>
      <c r="D92" s="527" t="s">
        <v>823</v>
      </c>
      <c r="E92" s="527" t="s">
        <v>822</v>
      </c>
      <c r="F92" s="525" t="s">
        <v>824</v>
      </c>
      <c r="G92" s="545"/>
    </row>
    <row r="93" spans="2:7" ht="51" customHeight="1" x14ac:dyDescent="0.2">
      <c r="B93" s="529" t="s">
        <v>942</v>
      </c>
      <c r="C93" s="530" t="s">
        <v>825</v>
      </c>
      <c r="D93" s="531" t="s">
        <v>826</v>
      </c>
      <c r="E93" s="527" t="s">
        <v>822</v>
      </c>
      <c r="F93" s="525" t="s">
        <v>824</v>
      </c>
      <c r="G93" s="545"/>
    </row>
    <row r="94" spans="2:7" ht="51" customHeight="1" x14ac:dyDescent="0.2">
      <c r="B94" s="529" t="s">
        <v>607</v>
      </c>
      <c r="C94" s="530" t="s">
        <v>825</v>
      </c>
      <c r="D94" s="531" t="s">
        <v>826</v>
      </c>
      <c r="E94" s="527" t="s">
        <v>822</v>
      </c>
      <c r="F94" s="525" t="s">
        <v>824</v>
      </c>
      <c r="G94" s="545"/>
    </row>
    <row r="95" spans="2:7" ht="37.5" customHeight="1" x14ac:dyDescent="0.2">
      <c r="B95" s="529" t="s">
        <v>687</v>
      </c>
      <c r="C95" s="532" t="s">
        <v>306</v>
      </c>
      <c r="D95" s="533" t="s">
        <v>306</v>
      </c>
      <c r="E95" s="527" t="s">
        <v>827</v>
      </c>
      <c r="F95" s="525" t="s">
        <v>828</v>
      </c>
      <c r="G95" s="545"/>
    </row>
    <row r="96" spans="2:7" ht="37.5" customHeight="1" x14ac:dyDescent="0.2">
      <c r="B96" s="529" t="s">
        <v>942</v>
      </c>
      <c r="C96" s="530" t="s">
        <v>829</v>
      </c>
      <c r="D96" s="531" t="s">
        <v>830</v>
      </c>
      <c r="E96" s="527" t="s">
        <v>829</v>
      </c>
      <c r="F96" s="525" t="s">
        <v>831</v>
      </c>
      <c r="G96" s="545"/>
    </row>
    <row r="97" spans="2:7" ht="30" customHeight="1" x14ac:dyDescent="0.2">
      <c r="B97" s="528" t="s">
        <v>944</v>
      </c>
      <c r="C97" s="526" t="s">
        <v>832</v>
      </c>
      <c r="D97" s="527" t="s">
        <v>833</v>
      </c>
      <c r="E97" s="650"/>
      <c r="F97" s="651"/>
      <c r="G97" s="545"/>
    </row>
    <row r="98" spans="2:7" ht="30" customHeight="1" x14ac:dyDescent="0.2">
      <c r="B98" s="540" t="s">
        <v>944</v>
      </c>
      <c r="C98" s="541" t="s">
        <v>834</v>
      </c>
      <c r="D98" s="542" t="s">
        <v>835</v>
      </c>
      <c r="E98" s="542" t="s">
        <v>834</v>
      </c>
      <c r="F98" s="543" t="s">
        <v>836</v>
      </c>
      <c r="G98" s="545"/>
    </row>
    <row r="99" spans="2:7" ht="30" customHeight="1" x14ac:dyDescent="0.2">
      <c r="B99" s="540" t="s">
        <v>944</v>
      </c>
      <c r="C99" s="541" t="s">
        <v>837</v>
      </c>
      <c r="D99" s="542" t="s">
        <v>838</v>
      </c>
      <c r="E99" s="542" t="s">
        <v>837</v>
      </c>
      <c r="F99" s="543" t="s">
        <v>839</v>
      </c>
      <c r="G99" s="545"/>
    </row>
    <row r="100" spans="2:7" ht="30" customHeight="1" x14ac:dyDescent="0.2">
      <c r="B100" s="540" t="s">
        <v>944</v>
      </c>
      <c r="C100" s="541" t="s">
        <v>840</v>
      </c>
      <c r="D100" s="542" t="s">
        <v>841</v>
      </c>
      <c r="E100" s="542" t="s">
        <v>840</v>
      </c>
      <c r="F100" s="543" t="s">
        <v>842</v>
      </c>
      <c r="G100" s="545"/>
    </row>
    <row r="101" spans="2:7" ht="30" customHeight="1" x14ac:dyDescent="0.2">
      <c r="B101" s="540" t="s">
        <v>944</v>
      </c>
      <c r="C101" s="541" t="s">
        <v>843</v>
      </c>
      <c r="D101" s="542" t="s">
        <v>844</v>
      </c>
      <c r="E101" s="542" t="s">
        <v>843</v>
      </c>
      <c r="F101" s="543" t="s">
        <v>845</v>
      </c>
      <c r="G101" s="545"/>
    </row>
    <row r="102" spans="2:7" ht="30" customHeight="1" x14ac:dyDescent="0.2">
      <c r="B102" s="540" t="s">
        <v>944</v>
      </c>
      <c r="C102" s="541" t="s">
        <v>846</v>
      </c>
      <c r="D102" s="542" t="s">
        <v>847</v>
      </c>
      <c r="E102" s="542" t="s">
        <v>846</v>
      </c>
      <c r="F102" s="543" t="s">
        <v>848</v>
      </c>
      <c r="G102" s="545"/>
    </row>
    <row r="103" spans="2:7" ht="30" customHeight="1" x14ac:dyDescent="0.2">
      <c r="B103" s="540" t="s">
        <v>944</v>
      </c>
      <c r="C103" s="541" t="s">
        <v>849</v>
      </c>
      <c r="D103" s="542" t="s">
        <v>850</v>
      </c>
      <c r="E103" s="542" t="s">
        <v>849</v>
      </c>
      <c r="F103" s="543" t="s">
        <v>851</v>
      </c>
      <c r="G103" s="545"/>
    </row>
    <row r="104" spans="2:7" ht="30" customHeight="1" x14ac:dyDescent="0.2">
      <c r="B104" s="528" t="s">
        <v>898</v>
      </c>
      <c r="C104" s="519" t="s">
        <v>899</v>
      </c>
      <c r="D104" s="520" t="s">
        <v>900</v>
      </c>
      <c r="E104" s="520" t="s">
        <v>901</v>
      </c>
      <c r="F104" s="521" t="s">
        <v>902</v>
      </c>
      <c r="G104" s="545"/>
    </row>
    <row r="105" spans="2:7" ht="30" customHeight="1" x14ac:dyDescent="0.2">
      <c r="B105" s="528" t="s">
        <v>898</v>
      </c>
      <c r="C105" s="519" t="s">
        <v>903</v>
      </c>
      <c r="D105" s="520" t="s">
        <v>904</v>
      </c>
      <c r="E105" s="638"/>
      <c r="F105" s="639"/>
      <c r="G105" s="545"/>
    </row>
    <row r="106" spans="2:7" ht="30" customHeight="1" x14ac:dyDescent="0.2">
      <c r="B106" s="528" t="s">
        <v>898</v>
      </c>
      <c r="C106" s="519" t="s">
        <v>905</v>
      </c>
      <c r="D106" s="520" t="s">
        <v>906</v>
      </c>
      <c r="E106" s="520" t="s">
        <v>905</v>
      </c>
      <c r="F106" s="521" t="s">
        <v>907</v>
      </c>
      <c r="G106" s="545"/>
    </row>
    <row r="107" spans="2:7" ht="30" customHeight="1" x14ac:dyDescent="0.2">
      <c r="B107" s="528" t="s">
        <v>898</v>
      </c>
      <c r="C107" s="519" t="s">
        <v>908</v>
      </c>
      <c r="D107" s="520" t="s">
        <v>909</v>
      </c>
      <c r="E107" s="520" t="s">
        <v>908</v>
      </c>
      <c r="F107" s="521" t="s">
        <v>910</v>
      </c>
      <c r="G107" s="545"/>
    </row>
    <row r="108" spans="2:7" ht="30" customHeight="1" x14ac:dyDescent="0.2">
      <c r="B108" s="528" t="s">
        <v>898</v>
      </c>
      <c r="C108" s="519" t="s">
        <v>911</v>
      </c>
      <c r="D108" s="520" t="s">
        <v>912</v>
      </c>
      <c r="E108" s="520" t="s">
        <v>911</v>
      </c>
      <c r="F108" s="521" t="s">
        <v>913</v>
      </c>
      <c r="G108" s="545"/>
    </row>
    <row r="109" spans="2:7" ht="30" customHeight="1" x14ac:dyDescent="0.2">
      <c r="B109" s="529" t="s">
        <v>898</v>
      </c>
      <c r="C109" s="534" t="s">
        <v>914</v>
      </c>
      <c r="D109" s="535" t="s">
        <v>915</v>
      </c>
      <c r="E109" s="535" t="s">
        <v>914</v>
      </c>
      <c r="F109" s="536" t="s">
        <v>916</v>
      </c>
      <c r="G109" s="545"/>
    </row>
    <row r="110" spans="2:7" ht="30" customHeight="1" x14ac:dyDescent="0.2">
      <c r="B110" s="529" t="s">
        <v>607</v>
      </c>
      <c r="C110" s="534" t="s">
        <v>930</v>
      </c>
      <c r="D110" s="535" t="s">
        <v>933</v>
      </c>
      <c r="E110" s="535"/>
      <c r="F110" s="536"/>
      <c r="G110" s="545"/>
    </row>
    <row r="111" spans="2:7" ht="30" customHeight="1" x14ac:dyDescent="0.2">
      <c r="B111" s="529" t="s">
        <v>687</v>
      </c>
      <c r="C111" s="534" t="s">
        <v>930</v>
      </c>
      <c r="D111" s="535" t="s">
        <v>933</v>
      </c>
      <c r="E111" s="535"/>
      <c r="F111" s="536"/>
      <c r="G111" s="545"/>
    </row>
    <row r="112" spans="2:7" ht="30" customHeight="1" x14ac:dyDescent="0.2">
      <c r="B112" s="529" t="s">
        <v>944</v>
      </c>
      <c r="C112" s="534" t="s">
        <v>931</v>
      </c>
      <c r="D112" s="535" t="s">
        <v>934</v>
      </c>
      <c r="E112" s="535"/>
      <c r="F112" s="536"/>
      <c r="G112" s="545"/>
    </row>
    <row r="113" spans="2:7" ht="30" customHeight="1" thickBot="1" x14ac:dyDescent="0.25">
      <c r="B113" s="546" t="s">
        <v>929</v>
      </c>
      <c r="C113" s="547" t="s">
        <v>932</v>
      </c>
      <c r="D113" s="548" t="s">
        <v>935</v>
      </c>
      <c r="E113" s="547"/>
      <c r="F113" s="549"/>
      <c r="G113" s="545"/>
    </row>
  </sheetData>
  <sheetProtection password="CA09" sheet="1" objects="1" scenarios="1" selectLockedCells="1"/>
  <mergeCells count="27">
    <mergeCell ref="E41:F41"/>
    <mergeCell ref="E42:F42"/>
    <mergeCell ref="E105:F105"/>
    <mergeCell ref="E97:F97"/>
    <mergeCell ref="E49:F49"/>
    <mergeCell ref="E52:F52"/>
    <mergeCell ref="E66:F66"/>
    <mergeCell ref="E71:F71"/>
    <mergeCell ref="E78:F78"/>
    <mergeCell ref="E86:F86"/>
    <mergeCell ref="B4:F4"/>
    <mergeCell ref="E20:F20"/>
    <mergeCell ref="B21:B24"/>
    <mergeCell ref="C21:C24"/>
    <mergeCell ref="D21:D24"/>
    <mergeCell ref="E8:F8"/>
    <mergeCell ref="E13:F13"/>
    <mergeCell ref="B6:F6"/>
    <mergeCell ref="B38:B40"/>
    <mergeCell ref="C38:C40"/>
    <mergeCell ref="D38:D40"/>
    <mergeCell ref="E38:E40"/>
    <mergeCell ref="B25:B28"/>
    <mergeCell ref="C25:C28"/>
    <mergeCell ref="D25:D28"/>
    <mergeCell ref="E30:F30"/>
    <mergeCell ref="E36:F36"/>
  </mergeCells>
  <pageMargins left="0.70866141732283472" right="0.70866141732283472" top="0.74803149606299213" bottom="0.74803149606299213" header="0.31496062992125984" footer="0.31496062992125984"/>
  <pageSetup paperSize="9" scale="75" fitToHeight="0" orientation="landscape" r:id="rId1"/>
  <headerFooter>
    <oddFooter>&amp;L&amp;F&amp;C © DKG  Alle Rechte vorbehalten&amp;R&amp;P</oddFooter>
  </headerFooter>
  <rowBreaks count="6" manualBreakCount="6">
    <brk id="20" min="1" max="5" man="1"/>
    <brk id="37" min="1" max="5" man="1"/>
    <brk id="56" min="1" max="5" man="1"/>
    <brk id="72" min="1" max="5" man="1"/>
    <brk id="91" min="1" max="5" man="1"/>
    <brk id="103" min="1" max="5" man="1"/>
  </rowBreaks>
  <colBreaks count="1" manualBreakCount="1">
    <brk id="6" max="4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U117"/>
  <sheetViews>
    <sheetView showGridLines="0" zoomScaleNormal="100" zoomScaleSheetLayoutView="87" workbookViewId="0">
      <selection activeCell="Q85" sqref="Q85"/>
    </sheetView>
  </sheetViews>
  <sheetFormatPr baseColWidth="10" defaultColWidth="11.42578125" defaultRowHeight="14.25" x14ac:dyDescent="0.2"/>
  <cols>
    <col min="1" max="1" width="0.7109375" style="5" customWidth="1"/>
    <col min="2" max="2" width="3.5703125" style="5" customWidth="1"/>
    <col min="3" max="3" width="2.28515625" style="15" customWidth="1"/>
    <col min="4" max="4" width="5.28515625" style="5" customWidth="1"/>
    <col min="5" max="5" width="17" style="5" customWidth="1"/>
    <col min="6" max="6" width="9.42578125" style="5" customWidth="1"/>
    <col min="7" max="7" width="12.85546875" style="5" customWidth="1"/>
    <col min="8" max="8" width="12.7109375" style="5" customWidth="1"/>
    <col min="9" max="9" width="13" style="5" customWidth="1"/>
    <col min="10" max="10" width="12.7109375" style="5" customWidth="1"/>
    <col min="11" max="11" width="8.85546875" style="5" customWidth="1"/>
    <col min="12" max="12" width="5.7109375" style="5" customWidth="1"/>
    <col min="13" max="13" width="5.28515625" style="5" customWidth="1"/>
    <col min="14" max="14" width="9" style="5" customWidth="1"/>
    <col min="15" max="15" width="5.140625" style="5" customWidth="1"/>
    <col min="16" max="16" width="6" style="5" customWidth="1"/>
    <col min="17" max="17" width="7.85546875" style="52" customWidth="1"/>
    <col min="18" max="18" width="9.42578125" style="5" customWidth="1"/>
    <col min="19" max="19" width="74.140625" style="5" customWidth="1"/>
    <col min="20" max="20" width="65.140625" style="5" customWidth="1"/>
    <col min="21" max="21" width="11.42578125" style="5" hidden="1" customWidth="1"/>
    <col min="22" max="16384" width="11.42578125" style="5"/>
  </cols>
  <sheetData>
    <row r="1" spans="1:20" ht="9.9499999999999993" customHeight="1" x14ac:dyDescent="0.25">
      <c r="A1" s="8"/>
      <c r="Q1" s="5"/>
    </row>
    <row r="2" spans="1:20" s="9" customFormat="1" ht="12.95" customHeight="1" x14ac:dyDescent="0.2">
      <c r="A2" s="13"/>
      <c r="B2" s="435" t="str">
        <f>Basisdaten!B2</f>
        <v>Anlage EB Version E2.2 (Auditjahr 2020 / Kennzahlenjahr 2019)</v>
      </c>
      <c r="C2" s="58"/>
      <c r="P2" s="5"/>
    </row>
    <row r="3" spans="1:20" ht="16.5" x14ac:dyDescent="0.25">
      <c r="A3" s="39"/>
      <c r="B3" s="39" t="s">
        <v>200</v>
      </c>
      <c r="P3" s="25"/>
      <c r="Q3" s="5"/>
    </row>
    <row r="4" spans="1:20" ht="14.25" customHeight="1" x14ac:dyDescent="0.25">
      <c r="A4" s="39"/>
      <c r="P4" s="25"/>
      <c r="Q4" s="5"/>
    </row>
    <row r="5" spans="1:20" ht="12.75" customHeight="1" x14ac:dyDescent="0.2">
      <c r="F5" s="14"/>
      <c r="G5" s="14"/>
      <c r="H5" s="14"/>
      <c r="I5" s="14"/>
      <c r="J5" s="14"/>
      <c r="K5" s="14"/>
      <c r="L5" s="14"/>
      <c r="M5" s="14"/>
      <c r="N5" s="14"/>
      <c r="O5" s="14"/>
      <c r="P5" s="25"/>
      <c r="Q5" s="5"/>
    </row>
    <row r="6" spans="1:20" s="27" customFormat="1" ht="15" customHeight="1" x14ac:dyDescent="0.25">
      <c r="B6" s="29" t="s">
        <v>136</v>
      </c>
      <c r="C6" s="44"/>
      <c r="D6" s="29"/>
      <c r="F6" s="712" t="str">
        <f>IF(Basisdaten!C8=0,"",Basisdaten!C8)</f>
        <v/>
      </c>
      <c r="G6" s="713"/>
      <c r="H6" s="714"/>
      <c r="I6" s="714"/>
      <c r="J6" s="714"/>
      <c r="K6" s="714"/>
      <c r="L6" s="714"/>
      <c r="M6" s="714"/>
      <c r="N6" s="715"/>
      <c r="O6" s="343"/>
      <c r="P6" s="25"/>
      <c r="Q6" s="25"/>
      <c r="R6" s="23"/>
      <c r="S6" s="25"/>
      <c r="T6" s="25"/>
    </row>
    <row r="7" spans="1:20" s="27" customFormat="1" ht="6.95" customHeight="1" x14ac:dyDescent="0.2">
      <c r="B7" s="7"/>
      <c r="C7" s="93"/>
      <c r="D7" s="7"/>
      <c r="E7" s="26"/>
      <c r="F7" s="14"/>
      <c r="G7" s="14"/>
      <c r="H7" s="14"/>
      <c r="I7" s="14"/>
      <c r="J7" s="14"/>
      <c r="K7" s="14"/>
      <c r="L7" s="14"/>
      <c r="M7" s="14"/>
      <c r="N7" s="14"/>
      <c r="O7" s="14"/>
      <c r="P7" s="25"/>
      <c r="Q7" s="25"/>
      <c r="R7" s="23"/>
      <c r="S7" s="25"/>
      <c r="T7" s="25"/>
    </row>
    <row r="8" spans="1:20" s="27" customFormat="1" ht="15" customHeight="1" x14ac:dyDescent="0.2">
      <c r="B8" s="29" t="s">
        <v>79</v>
      </c>
      <c r="C8" s="44"/>
      <c r="D8" s="29"/>
      <c r="E8" s="28"/>
      <c r="F8" s="712" t="str">
        <f>IF(Basisdaten!C6=0,"",Basisdaten!C6)</f>
        <v/>
      </c>
      <c r="G8" s="716"/>
      <c r="H8" s="25"/>
      <c r="I8" s="747" t="s">
        <v>501</v>
      </c>
      <c r="J8" s="748"/>
      <c r="K8" s="721" t="str">
        <f>IF(Basisdaten!J12=0,"",Basisdaten!J12)</f>
        <v/>
      </c>
      <c r="L8" s="722"/>
      <c r="M8" s="722"/>
      <c r="N8" s="723"/>
      <c r="O8" s="139"/>
      <c r="P8" s="25"/>
      <c r="Q8" s="25"/>
      <c r="R8" s="23"/>
      <c r="S8" s="25"/>
      <c r="T8" s="25"/>
    </row>
    <row r="9" spans="1:20" ht="15" customHeight="1" x14ac:dyDescent="0.2">
      <c r="F9" s="14"/>
      <c r="G9" s="14"/>
      <c r="H9" s="14"/>
      <c r="I9" s="14"/>
      <c r="J9" s="14"/>
      <c r="K9" s="14"/>
      <c r="L9" s="14"/>
      <c r="M9" s="14"/>
      <c r="N9" s="14"/>
      <c r="O9" s="14"/>
      <c r="P9" s="25"/>
      <c r="Q9" s="5"/>
    </row>
    <row r="10" spans="1:20" ht="15" customHeight="1" thickBot="1" x14ac:dyDescent="0.3">
      <c r="B10" s="53" t="s">
        <v>82</v>
      </c>
      <c r="C10" s="94"/>
      <c r="D10" s="53"/>
      <c r="F10" s="14"/>
      <c r="G10" s="14"/>
      <c r="H10" s="14"/>
      <c r="I10" s="14"/>
      <c r="J10" s="14"/>
      <c r="K10" s="14"/>
      <c r="L10" s="14"/>
      <c r="M10" s="14"/>
      <c r="N10" s="14"/>
      <c r="O10" s="14"/>
      <c r="P10" s="25"/>
      <c r="Q10" s="5"/>
    </row>
    <row r="11" spans="1:20" s="27" customFormat="1" ht="12" customHeight="1" x14ac:dyDescent="0.2">
      <c r="B11" s="7"/>
      <c r="C11" s="93"/>
      <c r="D11" s="7"/>
      <c r="F11" s="717" t="s">
        <v>93</v>
      </c>
      <c r="G11" s="333" t="s">
        <v>94</v>
      </c>
      <c r="H11" s="334"/>
      <c r="I11" s="334"/>
      <c r="Q11" s="25"/>
      <c r="R11" s="23"/>
    </row>
    <row r="12" spans="1:20" s="27" customFormat="1" ht="12" customHeight="1" thickBot="1" x14ac:dyDescent="0.25">
      <c r="B12" s="7"/>
      <c r="C12" s="93"/>
      <c r="D12" s="7"/>
      <c r="F12" s="718"/>
      <c r="G12" s="335" t="str">
        <f>CONCATENATE(TEXT(Berechnung1!C8,"0,00%")," (",Berechnung1!C5, ")")</f>
        <v>0,00% (0)</v>
      </c>
      <c r="H12" s="719" t="str">
        <f>CONCATENATE(TEXT(Berechnung1!D9,"0,00%"),"  (",Berechnung1!D6, ")")</f>
        <v>0,00%  (0)</v>
      </c>
      <c r="I12" s="720" t="s">
        <v>100</v>
      </c>
      <c r="Q12" s="25"/>
      <c r="R12" s="54"/>
    </row>
    <row r="13" spans="1:20" s="27" customFormat="1" ht="12" customHeight="1" x14ac:dyDescent="0.2">
      <c r="B13" s="7"/>
      <c r="C13" s="93"/>
      <c r="D13" s="7"/>
      <c r="F13" s="718"/>
      <c r="G13" s="336" t="s">
        <v>77</v>
      </c>
      <c r="H13" s="719"/>
      <c r="I13" s="720"/>
      <c r="Q13" s="25"/>
      <c r="R13" s="23"/>
    </row>
    <row r="14" spans="1:20" s="27" customFormat="1" ht="12.75" customHeight="1" thickBot="1" x14ac:dyDescent="0.25">
      <c r="B14" s="7"/>
      <c r="C14" s="93"/>
      <c r="D14" s="7"/>
      <c r="F14" s="718"/>
      <c r="G14" s="337" t="str">
        <f>CONCATENATE(TEXT(Berechnung1!K8,"0,00%")," (",Berechnung1!K5, ")")</f>
        <v>0,00% (0)</v>
      </c>
      <c r="H14" s="338"/>
      <c r="I14" s="720"/>
      <c r="Q14" s="25"/>
      <c r="R14" s="23"/>
    </row>
    <row r="15" spans="1:20" s="27" customFormat="1" ht="12" customHeight="1" x14ac:dyDescent="0.2">
      <c r="B15" s="7"/>
      <c r="C15" s="93"/>
      <c r="D15" s="7"/>
      <c r="F15" s="757" t="s">
        <v>10</v>
      </c>
      <c r="G15" s="758"/>
      <c r="H15" s="773" t="str">
        <f>CONCATENATE(TEXT(Berechnung1!E9,"0,00%")," (",Berechnung1!E6, ")")</f>
        <v>0,00% (0)</v>
      </c>
      <c r="I15" s="339" t="str">
        <f>CONCATENATE(TEXT(Berechnung1!E10,"0,00%")," (",Berechnung1!E7, ")")</f>
        <v>0,00% (0)</v>
      </c>
      <c r="Q15" s="25"/>
      <c r="R15" s="23"/>
    </row>
    <row r="16" spans="1:20" s="27" customFormat="1" ht="12" customHeight="1" thickBot="1" x14ac:dyDescent="0.25">
      <c r="B16" s="7"/>
      <c r="C16" s="93"/>
      <c r="D16" s="7"/>
      <c r="F16" s="759"/>
      <c r="G16" s="760"/>
      <c r="H16" s="774"/>
      <c r="I16" s="340"/>
      <c r="Q16" s="25"/>
      <c r="R16" s="23"/>
    </row>
    <row r="17" spans="2:20" s="27" customFormat="1" ht="12" customHeight="1" x14ac:dyDescent="0.2">
      <c r="B17" s="7"/>
      <c r="C17" s="93"/>
      <c r="D17" s="7"/>
      <c r="F17" s="780" t="s">
        <v>96</v>
      </c>
      <c r="G17" s="341" t="s">
        <v>95</v>
      </c>
      <c r="H17" s="783" t="str">
        <f>CONCATENATE(TEXT(Berechnung1!G9,"0,00%")," (",Berechnung1!G7, ")")</f>
        <v>100,00% (22)</v>
      </c>
      <c r="I17" s="784"/>
      <c r="Q17" s="25"/>
      <c r="R17" s="23"/>
    </row>
    <row r="18" spans="2:20" s="27" customFormat="1" ht="12.75" customHeight="1" thickBot="1" x14ac:dyDescent="0.25">
      <c r="B18" s="7"/>
      <c r="C18" s="93"/>
      <c r="D18" s="7"/>
      <c r="F18" s="781"/>
      <c r="G18" s="342" t="str">
        <f>CONCATENATE(TEXT(Berechnung1!G8,"0,00%")," (",Berechnung1!G5, ")")</f>
        <v>0,00% (0)</v>
      </c>
      <c r="H18" s="785"/>
      <c r="I18" s="786"/>
      <c r="Q18" s="25"/>
      <c r="R18" s="23"/>
    </row>
    <row r="19" spans="2:20" s="27" customFormat="1" ht="12" customHeight="1" x14ac:dyDescent="0.2">
      <c r="B19" s="7"/>
      <c r="C19" s="93"/>
      <c r="D19" s="7"/>
      <c r="F19" s="781"/>
      <c r="G19" s="341" t="s">
        <v>97</v>
      </c>
      <c r="H19" s="785"/>
      <c r="I19" s="786"/>
      <c r="Q19" s="25"/>
      <c r="R19" s="23"/>
    </row>
    <row r="20" spans="2:20" s="27" customFormat="1" ht="12" customHeight="1" thickBot="1" x14ac:dyDescent="0.25">
      <c r="B20" s="7"/>
      <c r="C20" s="93"/>
      <c r="D20" s="7"/>
      <c r="F20" s="782"/>
      <c r="G20" s="342" t="str">
        <f>CONCATENATE(TEXT(Berechnung1!F8,"0,00%")," (",Berechnung1!F5, ")")</f>
        <v>100,00% (22)</v>
      </c>
      <c r="H20" s="787"/>
      <c r="I20" s="788"/>
      <c r="Q20" s="25"/>
      <c r="R20" s="23"/>
    </row>
    <row r="21" spans="2:20" s="27" customFormat="1" ht="8.25" customHeight="1" x14ac:dyDescent="0.2">
      <c r="B21" s="7"/>
      <c r="C21" s="93"/>
      <c r="D21" s="7"/>
      <c r="Q21" s="25"/>
      <c r="R21" s="23"/>
    </row>
    <row r="22" spans="2:20" s="10" customFormat="1" ht="29.25" customHeight="1" thickBot="1" x14ac:dyDescent="0.25">
      <c r="B22" s="753" t="s">
        <v>541</v>
      </c>
      <c r="C22" s="753"/>
      <c r="D22" s="753"/>
      <c r="E22" s="753"/>
      <c r="F22" s="753"/>
      <c r="G22" s="753"/>
      <c r="H22" s="753"/>
      <c r="I22" s="753"/>
      <c r="J22" s="753"/>
      <c r="K22" s="753"/>
      <c r="L22" s="753"/>
      <c r="M22" s="753"/>
      <c r="N22" s="753"/>
      <c r="O22" s="753"/>
      <c r="P22" s="753"/>
      <c r="Q22" s="753"/>
      <c r="R22" s="753"/>
    </row>
    <row r="23" spans="2:20" s="11" customFormat="1" ht="20.25" customHeight="1" thickBot="1" x14ac:dyDescent="0.3">
      <c r="B23" s="775" t="s">
        <v>388</v>
      </c>
      <c r="C23" s="776"/>
      <c r="D23" s="789" t="s">
        <v>160</v>
      </c>
      <c r="E23" s="754" t="s">
        <v>170</v>
      </c>
      <c r="F23" s="754" t="s">
        <v>1</v>
      </c>
      <c r="G23" s="756"/>
      <c r="H23" s="754" t="s">
        <v>2</v>
      </c>
      <c r="I23" s="756"/>
      <c r="J23" s="754" t="s">
        <v>83</v>
      </c>
      <c r="K23" s="756"/>
      <c r="L23" s="727" t="s">
        <v>335</v>
      </c>
      <c r="M23" s="807" t="s">
        <v>3</v>
      </c>
      <c r="N23" s="808"/>
      <c r="O23" s="727" t="s">
        <v>335</v>
      </c>
      <c r="P23" s="775" t="s">
        <v>135</v>
      </c>
      <c r="Q23" s="798"/>
      <c r="R23" s="811" t="s">
        <v>336</v>
      </c>
      <c r="S23" s="809" t="s">
        <v>78</v>
      </c>
      <c r="T23" s="810"/>
    </row>
    <row r="24" spans="2:20" s="11" customFormat="1" ht="24" customHeight="1" thickBot="1" x14ac:dyDescent="0.3">
      <c r="B24" s="777"/>
      <c r="C24" s="778"/>
      <c r="D24" s="790"/>
      <c r="E24" s="755"/>
      <c r="F24" s="755"/>
      <c r="G24" s="756"/>
      <c r="H24" s="755"/>
      <c r="I24" s="756"/>
      <c r="J24" s="755"/>
      <c r="K24" s="756"/>
      <c r="L24" s="728"/>
      <c r="M24" s="807"/>
      <c r="N24" s="808"/>
      <c r="O24" s="728"/>
      <c r="P24" s="799"/>
      <c r="Q24" s="800"/>
      <c r="R24" s="812"/>
      <c r="S24" s="332" t="s">
        <v>407</v>
      </c>
      <c r="T24" s="332" t="s">
        <v>373</v>
      </c>
    </row>
    <row r="25" spans="2:20" ht="26.25" customHeight="1" thickBot="1" x14ac:dyDescent="0.25">
      <c r="B25" s="761" t="s">
        <v>171</v>
      </c>
      <c r="C25" s="762"/>
      <c r="D25" s="770" t="s">
        <v>175</v>
      </c>
      <c r="E25" s="779" t="s">
        <v>152</v>
      </c>
      <c r="F25" s="729" t="s">
        <v>174</v>
      </c>
      <c r="G25" s="730"/>
      <c r="H25" s="729" t="s">
        <v>430</v>
      </c>
      <c r="I25" s="730"/>
      <c r="J25" s="749" t="s">
        <v>306</v>
      </c>
      <c r="K25" s="750"/>
      <c r="L25" s="803"/>
      <c r="M25" s="795" t="s">
        <v>195</v>
      </c>
      <c r="N25" s="796"/>
      <c r="O25" s="803"/>
      <c r="P25" s="797" t="s">
        <v>7</v>
      </c>
      <c r="Q25" s="801">
        <f>IF(Basisdaten!$L$40="",0,Basisdaten!$L$40)</f>
        <v>0</v>
      </c>
      <c r="R25" s="813" t="str">
        <f>IF(Q25="",Berechnung1!$F$4,IF(Q25=0, Berechnung1!F4,IF(OR(Q25&lt; Berechnung1!E27,Q25&gt; Berechnung1!F27),Berechnung1!$G$4,IF(OR(ROUND(Q25,4)&lt;Berechnung1!J27,ROUND(Q25,4)&gt;Berechnung1!K27),Berechnung1!$D$4,IF(OR(ROUND(Q25,4)&lt;Berechnung1!G27,ROUND(Q25,4)&gt;Berechnung1!H27),Berechnung1!$E$4,Berechnung1!$C$4)))))</f>
        <v>Unvollständig</v>
      </c>
      <c r="S25" s="657"/>
      <c r="T25" s="657"/>
    </row>
    <row r="26" spans="2:20" ht="26.25" customHeight="1" thickBot="1" x14ac:dyDescent="0.25">
      <c r="B26" s="763"/>
      <c r="C26" s="764"/>
      <c r="D26" s="771"/>
      <c r="E26" s="779"/>
      <c r="F26" s="731"/>
      <c r="G26" s="732"/>
      <c r="H26" s="731"/>
      <c r="I26" s="732"/>
      <c r="J26" s="743"/>
      <c r="K26" s="751"/>
      <c r="L26" s="804"/>
      <c r="M26" s="795"/>
      <c r="N26" s="796"/>
      <c r="O26" s="804"/>
      <c r="P26" s="797"/>
      <c r="Q26" s="802"/>
      <c r="R26" s="814"/>
      <c r="S26" s="658"/>
      <c r="T26" s="660"/>
    </row>
    <row r="27" spans="2:20" ht="26.25" customHeight="1" thickBot="1" x14ac:dyDescent="0.25">
      <c r="B27" s="765"/>
      <c r="C27" s="766"/>
      <c r="D27" s="772"/>
      <c r="E27" s="779"/>
      <c r="F27" s="733"/>
      <c r="G27" s="734"/>
      <c r="H27" s="733"/>
      <c r="I27" s="734"/>
      <c r="J27" s="745"/>
      <c r="K27" s="752"/>
      <c r="L27" s="805"/>
      <c r="M27" s="795"/>
      <c r="N27" s="796"/>
      <c r="O27" s="805"/>
      <c r="P27" s="797"/>
      <c r="Q27" s="802"/>
      <c r="R27" s="815"/>
      <c r="S27" s="658"/>
      <c r="T27" s="660"/>
    </row>
    <row r="28" spans="2:20" ht="25.5" customHeight="1" thickBot="1" x14ac:dyDescent="0.25">
      <c r="B28" s="761" t="s">
        <v>157</v>
      </c>
      <c r="C28" s="762"/>
      <c r="D28" s="770" t="s">
        <v>853</v>
      </c>
      <c r="E28" s="779" t="s">
        <v>176</v>
      </c>
      <c r="F28" s="729" t="s">
        <v>177</v>
      </c>
      <c r="G28" s="730"/>
      <c r="H28" s="729" t="s">
        <v>945</v>
      </c>
      <c r="I28" s="730"/>
      <c r="J28" s="749" t="s">
        <v>386</v>
      </c>
      <c r="K28" s="750"/>
      <c r="L28" s="803"/>
      <c r="M28" s="795" t="s">
        <v>389</v>
      </c>
      <c r="N28" s="796"/>
      <c r="O28" s="806"/>
      <c r="P28" s="51" t="s">
        <v>2</v>
      </c>
      <c r="Q28" s="62"/>
      <c r="R28" s="813" t="str">
        <f>IF(OR(Q28="",Q29=""),Berechnung1!$F$4,IF(AND(Q28=0,Q29=0),Berechnung1!$C$4,IF(Q30=Berechnung1!D30,Berechnung1!$F$4,IF(OR(Q30&lt; Berechnung1!E30,Q30&gt; Berechnung1!F30),Berechnung1!$G$4,IF(OR(ROUND(Q30,4)&lt;Berechnung1!J30,ROUND(Q30,4)&gt;Berechnung1!K30),Berechnung1!$D$4,IF(OR(ROUND(Q30,4)&lt;Berechnung1!G30,ROUND(Q30,4)&gt;Berechnung1!H30),Berechnung1!$E$4,Berechnung1!$C$4))))))</f>
        <v>Unvollständig</v>
      </c>
      <c r="S28" s="657"/>
      <c r="T28" s="657"/>
    </row>
    <row r="29" spans="2:20" ht="25.5" customHeight="1" thickBot="1" x14ac:dyDescent="0.25">
      <c r="B29" s="763"/>
      <c r="C29" s="764"/>
      <c r="D29" s="771"/>
      <c r="E29" s="779"/>
      <c r="F29" s="731"/>
      <c r="G29" s="732"/>
      <c r="H29" s="731"/>
      <c r="I29" s="732"/>
      <c r="J29" s="743"/>
      <c r="K29" s="751"/>
      <c r="L29" s="804"/>
      <c r="M29" s="795"/>
      <c r="N29" s="796"/>
      <c r="O29" s="804"/>
      <c r="P29" s="57" t="s">
        <v>4</v>
      </c>
      <c r="Q29" s="114">
        <f>IF(Basisdaten!$L$40="",0,Basisdaten!$L$40)</f>
        <v>0</v>
      </c>
      <c r="R29" s="814"/>
      <c r="S29" s="658"/>
      <c r="T29" s="660"/>
    </row>
    <row r="30" spans="2:20" ht="25.5" customHeight="1" thickBot="1" x14ac:dyDescent="0.25">
      <c r="B30" s="765"/>
      <c r="C30" s="766"/>
      <c r="D30" s="772"/>
      <c r="E30" s="779"/>
      <c r="F30" s="733"/>
      <c r="G30" s="734"/>
      <c r="H30" s="733"/>
      <c r="I30" s="734"/>
      <c r="J30" s="745"/>
      <c r="K30" s="752"/>
      <c r="L30" s="805"/>
      <c r="M30" s="795"/>
      <c r="N30" s="796"/>
      <c r="O30" s="805"/>
      <c r="P30" s="57" t="s">
        <v>5</v>
      </c>
      <c r="Q30" s="368" t="str">
        <f>IF(OR(Q28="",Q29=""),"n.d.",IF(AND(Q28=0,Q29=0),"n.d.",IF(Q29=0,"",Q28/Q29)))</f>
        <v>n.d.</v>
      </c>
      <c r="R30" s="815"/>
      <c r="S30" s="658"/>
      <c r="T30" s="660"/>
    </row>
    <row r="31" spans="2:20" ht="25.5" customHeight="1" thickBot="1" x14ac:dyDescent="0.25">
      <c r="B31" s="763" t="s">
        <v>158</v>
      </c>
      <c r="C31" s="764"/>
      <c r="D31" s="770"/>
      <c r="E31" s="769" t="s">
        <v>8</v>
      </c>
      <c r="F31" s="731" t="s">
        <v>173</v>
      </c>
      <c r="G31" s="732"/>
      <c r="H31" s="731" t="s">
        <v>946</v>
      </c>
      <c r="I31" s="732"/>
      <c r="J31" s="794" t="s">
        <v>431</v>
      </c>
      <c r="K31" s="751"/>
      <c r="L31" s="678" t="s">
        <v>509</v>
      </c>
      <c r="M31" s="706" t="s">
        <v>178</v>
      </c>
      <c r="N31" s="680"/>
      <c r="O31" s="678" t="s">
        <v>313</v>
      </c>
      <c r="P31" s="51" t="s">
        <v>2</v>
      </c>
      <c r="Q31" s="62"/>
      <c r="R31" s="813" t="str">
        <f>IF(Q33=Berechnung1!D33,Berechnung1!$F$4,IF(OR(Q33&lt; Berechnung1!E33,Q33&gt; Berechnung1!F33),Berechnung1!$G$4,IF(OR(ROUND(Q33,4)&lt;Berechnung1!J33,ROUND(Q33,4)&gt;Berechnung1!K33),Berechnung1!$D$4,IF(OR(ROUND(Q33,4)&lt;Berechnung1!G33,ROUND(Q33,4)&gt;Berechnung1!H33),Berechnung1!$E$4,Berechnung1!$C$4))))</f>
        <v>Unvollständig</v>
      </c>
      <c r="S31" s="657"/>
      <c r="T31" s="657"/>
    </row>
    <row r="32" spans="2:20" ht="25.5" customHeight="1" thickBot="1" x14ac:dyDescent="0.25">
      <c r="B32" s="763"/>
      <c r="C32" s="764"/>
      <c r="D32" s="771"/>
      <c r="E32" s="779"/>
      <c r="F32" s="731"/>
      <c r="G32" s="732"/>
      <c r="H32" s="731"/>
      <c r="I32" s="732"/>
      <c r="J32" s="743"/>
      <c r="K32" s="751"/>
      <c r="L32" s="679"/>
      <c r="M32" s="709"/>
      <c r="N32" s="710"/>
      <c r="O32" s="679"/>
      <c r="P32" s="57" t="s">
        <v>4</v>
      </c>
      <c r="Q32" s="172"/>
      <c r="R32" s="814"/>
      <c r="S32" s="658"/>
      <c r="T32" s="660"/>
    </row>
    <row r="33" spans="2:20" ht="25.5" customHeight="1" thickBot="1" x14ac:dyDescent="0.25">
      <c r="B33" s="765"/>
      <c r="C33" s="766"/>
      <c r="D33" s="772"/>
      <c r="E33" s="779"/>
      <c r="F33" s="733"/>
      <c r="G33" s="734"/>
      <c r="H33" s="733"/>
      <c r="I33" s="734"/>
      <c r="J33" s="745"/>
      <c r="K33" s="752"/>
      <c r="L33" s="680"/>
      <c r="M33" s="709"/>
      <c r="N33" s="710"/>
      <c r="O33" s="680"/>
      <c r="P33" s="57" t="s">
        <v>5</v>
      </c>
      <c r="Q33" s="368" t="str">
        <f>IF(Q31="","n.d.",IF(Q32="","n.d.",IF(Q32=0,"",Q31/Q32)))</f>
        <v>n.d.</v>
      </c>
      <c r="R33" s="815"/>
      <c r="S33" s="658"/>
      <c r="T33" s="660"/>
    </row>
    <row r="34" spans="2:20" s="55" customFormat="1" ht="25.5" customHeight="1" thickBot="1" x14ac:dyDescent="0.25">
      <c r="B34" s="761" t="s">
        <v>159</v>
      </c>
      <c r="C34" s="762"/>
      <c r="D34" s="770"/>
      <c r="E34" s="767" t="s">
        <v>9</v>
      </c>
      <c r="F34" s="729" t="s">
        <v>179</v>
      </c>
      <c r="G34" s="730"/>
      <c r="H34" s="729" t="s">
        <v>947</v>
      </c>
      <c r="I34" s="730"/>
      <c r="J34" s="741" t="s">
        <v>431</v>
      </c>
      <c r="K34" s="742"/>
      <c r="L34" s="724" t="s">
        <v>476</v>
      </c>
      <c r="M34" s="735" t="s">
        <v>178</v>
      </c>
      <c r="N34" s="736"/>
      <c r="O34" s="825"/>
      <c r="P34" s="51" t="s">
        <v>2</v>
      </c>
      <c r="Q34" s="62"/>
      <c r="R34" s="813" t="str">
        <f>IF(Q36=Berechnung1!D36,Berechnung1!$F$4,IF(OR(Q36&lt; Berechnung1!E36,Q36&gt; Berechnung1!F36),Berechnung1!$G$4,IF(OR(ROUND(Q36,4)&lt;Berechnung1!J36,ROUND(Q36,4)&gt;Berechnung1!K36),Berechnung1!$D$4,IF(OR(ROUND(Q36,4)&lt;Berechnung1!G36,ROUND(Q36,4)&gt;Berechnung1!H36),Berechnung1!$E$4,Berechnung1!$C$4))))</f>
        <v>Unvollständig</v>
      </c>
      <c r="S34" s="657"/>
      <c r="T34" s="816"/>
    </row>
    <row r="35" spans="2:20" s="55" customFormat="1" ht="25.5" customHeight="1" thickBot="1" x14ac:dyDescent="0.25">
      <c r="B35" s="763"/>
      <c r="C35" s="764"/>
      <c r="D35" s="771"/>
      <c r="E35" s="768"/>
      <c r="F35" s="731"/>
      <c r="G35" s="732"/>
      <c r="H35" s="731"/>
      <c r="I35" s="732"/>
      <c r="J35" s="743"/>
      <c r="K35" s="744"/>
      <c r="L35" s="725"/>
      <c r="M35" s="737"/>
      <c r="N35" s="738"/>
      <c r="O35" s="826"/>
      <c r="P35" s="57" t="s">
        <v>4</v>
      </c>
      <c r="Q35" s="114">
        <f>IF(Q32="",0,Q32)</f>
        <v>0</v>
      </c>
      <c r="R35" s="814"/>
      <c r="S35" s="658"/>
      <c r="T35" s="817"/>
    </row>
    <row r="36" spans="2:20" s="55" customFormat="1" ht="25.5" customHeight="1" thickBot="1" x14ac:dyDescent="0.25">
      <c r="B36" s="765"/>
      <c r="C36" s="766"/>
      <c r="D36" s="772"/>
      <c r="E36" s="769"/>
      <c r="F36" s="733"/>
      <c r="G36" s="734"/>
      <c r="H36" s="733"/>
      <c r="I36" s="734"/>
      <c r="J36" s="745"/>
      <c r="K36" s="746"/>
      <c r="L36" s="726"/>
      <c r="M36" s="739"/>
      <c r="N36" s="740"/>
      <c r="O36" s="827"/>
      <c r="P36" s="57" t="s">
        <v>5</v>
      </c>
      <c r="Q36" s="368" t="str">
        <f>IF(Q34="","n.d.",IF(Q35="","n.d.",IF(Q35=0,"",Q34/Q35)))</f>
        <v>n.d.</v>
      </c>
      <c r="R36" s="815"/>
      <c r="S36" s="658"/>
      <c r="T36" s="818"/>
    </row>
    <row r="37" spans="2:20" s="55" customFormat="1" ht="25.5" customHeight="1" thickBot="1" x14ac:dyDescent="0.25">
      <c r="B37" s="763">
        <v>5</v>
      </c>
      <c r="C37" s="764"/>
      <c r="D37" s="770" t="s">
        <v>180</v>
      </c>
      <c r="E37" s="767" t="s">
        <v>391</v>
      </c>
      <c r="F37" s="729" t="s">
        <v>181</v>
      </c>
      <c r="G37" s="730"/>
      <c r="H37" s="729" t="s">
        <v>432</v>
      </c>
      <c r="I37" s="730"/>
      <c r="J37" s="741" t="s">
        <v>387</v>
      </c>
      <c r="K37" s="742"/>
      <c r="L37" s="724"/>
      <c r="M37" s="735" t="s">
        <v>434</v>
      </c>
      <c r="N37" s="736"/>
      <c r="O37" s="724" t="s">
        <v>313</v>
      </c>
      <c r="P37" s="116" t="s">
        <v>2</v>
      </c>
      <c r="Q37" s="62"/>
      <c r="R37" s="813" t="str">
        <f>IF(Q39=Berechnung1!D39,Berechnung1!$F$4,IF(OR(Q39&lt; Berechnung1!E39,Q39&gt; Berechnung1!F39),Berechnung1!$G$4,IF(OR(ROUND(Q39,4)&lt;Berechnung1!J39,ROUND(Q39,4)&gt;Berechnung1!K39),Berechnung1!$D$4,IF(OR(ROUND(Q39,4)&lt;Berechnung1!G39,ROUND(Q39,4)&gt;Berechnung1!H39),Berechnung1!$E$4,Berechnung1!$C$4))))</f>
        <v>Unvollständig</v>
      </c>
      <c r="S37" s="657"/>
      <c r="T37" s="816"/>
    </row>
    <row r="38" spans="2:20" s="55" customFormat="1" ht="25.5" customHeight="1" thickBot="1" x14ac:dyDescent="0.25">
      <c r="B38" s="763"/>
      <c r="C38" s="764"/>
      <c r="D38" s="771"/>
      <c r="E38" s="768"/>
      <c r="F38" s="731"/>
      <c r="G38" s="732"/>
      <c r="H38" s="731"/>
      <c r="I38" s="732"/>
      <c r="J38" s="743"/>
      <c r="K38" s="744"/>
      <c r="L38" s="725"/>
      <c r="M38" s="737"/>
      <c r="N38" s="738"/>
      <c r="O38" s="725"/>
      <c r="P38" s="116" t="s">
        <v>4</v>
      </c>
      <c r="Q38" s="114">
        <f>IF(Basisdaten!$L$40="",0,Basisdaten!$L$40)</f>
        <v>0</v>
      </c>
      <c r="R38" s="814"/>
      <c r="S38" s="658"/>
      <c r="T38" s="817"/>
    </row>
    <row r="39" spans="2:20" s="55" customFormat="1" ht="25.5" customHeight="1" thickBot="1" x14ac:dyDescent="0.25">
      <c r="B39" s="765"/>
      <c r="C39" s="766"/>
      <c r="D39" s="772"/>
      <c r="E39" s="769"/>
      <c r="F39" s="733"/>
      <c r="G39" s="734"/>
      <c r="H39" s="733"/>
      <c r="I39" s="734"/>
      <c r="J39" s="745"/>
      <c r="K39" s="746"/>
      <c r="L39" s="726"/>
      <c r="M39" s="739"/>
      <c r="N39" s="740"/>
      <c r="O39" s="726"/>
      <c r="P39" s="116" t="s">
        <v>5</v>
      </c>
      <c r="Q39" s="368" t="str">
        <f>IF(Q37="","n.d.",IF(Q38="","n.d.",IF(Q38=0,"",Q37/Q38)))</f>
        <v>n.d.</v>
      </c>
      <c r="R39" s="815"/>
      <c r="S39" s="658"/>
      <c r="T39" s="818"/>
    </row>
    <row r="40" spans="2:20" s="55" customFormat="1" ht="25.5" customHeight="1" thickBot="1" x14ac:dyDescent="0.25">
      <c r="B40" s="761" t="s">
        <v>574</v>
      </c>
      <c r="C40" s="762"/>
      <c r="D40" s="770"/>
      <c r="E40" s="767" t="s">
        <v>576</v>
      </c>
      <c r="F40" s="741" t="s">
        <v>174</v>
      </c>
      <c r="G40" s="742"/>
      <c r="H40" s="741" t="s">
        <v>579</v>
      </c>
      <c r="I40" s="742"/>
      <c r="J40" s="749" t="s">
        <v>306</v>
      </c>
      <c r="K40" s="742"/>
      <c r="L40" s="724"/>
      <c r="M40" s="735" t="s">
        <v>580</v>
      </c>
      <c r="N40" s="736"/>
      <c r="O40" s="724"/>
      <c r="P40" s="832" t="s">
        <v>7</v>
      </c>
      <c r="Q40" s="801">
        <f>IF(Basisdaten!$L$42="",0,Basisdaten!$L$42)</f>
        <v>0</v>
      </c>
      <c r="R40" s="813" t="str">
        <f>IF(Q40="",Berechnung1!$F$4,IF(Q40=0, Berechnung1!F4,IF(OR(Q40&lt; Berechnung1!E42,Q40&gt; Berechnung1!F42),Berechnung1!$G$4,IF(OR(ROUND(Q40,4)&lt;Berechnung1!J42,ROUND(Q40,4)&gt;Berechnung1!K42),Berechnung1!$D$4,IF(OR(ROUND(Q40,4)&lt;Berechnung1!G42,ROUND(Q40,4)&gt;Berechnung1!H42),Berechnung1!$E$4,Berechnung1!$C$4)))))</f>
        <v>Unvollständig</v>
      </c>
      <c r="S40" s="657"/>
      <c r="T40" s="657"/>
    </row>
    <row r="41" spans="2:20" s="55" customFormat="1" ht="25.5" customHeight="1" thickBot="1" x14ac:dyDescent="0.25">
      <c r="B41" s="763"/>
      <c r="C41" s="764"/>
      <c r="D41" s="771"/>
      <c r="E41" s="768"/>
      <c r="F41" s="743"/>
      <c r="G41" s="744"/>
      <c r="H41" s="743"/>
      <c r="I41" s="744"/>
      <c r="J41" s="743"/>
      <c r="K41" s="744"/>
      <c r="L41" s="725"/>
      <c r="M41" s="737"/>
      <c r="N41" s="738"/>
      <c r="O41" s="725"/>
      <c r="P41" s="833"/>
      <c r="Q41" s="802"/>
      <c r="R41" s="814"/>
      <c r="S41" s="658"/>
      <c r="T41" s="660"/>
    </row>
    <row r="42" spans="2:20" s="55" customFormat="1" ht="25.5" customHeight="1" thickBot="1" x14ac:dyDescent="0.25">
      <c r="B42" s="765"/>
      <c r="C42" s="766"/>
      <c r="D42" s="771"/>
      <c r="E42" s="769"/>
      <c r="F42" s="743"/>
      <c r="G42" s="744"/>
      <c r="H42" s="743"/>
      <c r="I42" s="744"/>
      <c r="J42" s="743"/>
      <c r="K42" s="744"/>
      <c r="L42" s="725"/>
      <c r="M42" s="739"/>
      <c r="N42" s="740"/>
      <c r="O42" s="725"/>
      <c r="P42" s="834"/>
      <c r="Q42" s="802"/>
      <c r="R42" s="815"/>
      <c r="S42" s="658"/>
      <c r="T42" s="660"/>
    </row>
    <row r="43" spans="2:20" s="55" customFormat="1" ht="25.5" customHeight="1" thickBot="1" x14ac:dyDescent="0.25">
      <c r="B43" s="761" t="s">
        <v>575</v>
      </c>
      <c r="C43" s="762"/>
      <c r="D43" s="771"/>
      <c r="E43" s="767" t="s">
        <v>577</v>
      </c>
      <c r="F43" s="743"/>
      <c r="G43" s="744"/>
      <c r="H43" s="743"/>
      <c r="I43" s="744"/>
      <c r="J43" s="743"/>
      <c r="K43" s="744"/>
      <c r="L43" s="725"/>
      <c r="M43" s="735" t="s">
        <v>580</v>
      </c>
      <c r="N43" s="736"/>
      <c r="O43" s="725"/>
      <c r="P43" s="832" t="s">
        <v>7</v>
      </c>
      <c r="Q43" s="801">
        <f>IF(Basisdaten!$L$43="",0,Basisdaten!$L$43)</f>
        <v>0</v>
      </c>
      <c r="R43" s="813" t="str">
        <f>IF(Basisdaten!L43="",Berechnung1!$F$4,IF(Basisdaten!L43=0,Berechnung1!$H$4,IF(Q43=0,Berechnung1!F4,IF(OR(Q43&lt;Berechnung1!E45,Q43&gt;Berechnung1!F45),Berechnung1!$G$4,IF(OR(ROUND(Q43,4)&lt;Berechnung1!J45,ROUND(Q43,4)&gt;Berechnung1!K45),Berechnung1!$D$4,IF(OR(ROUND(Q43,4)&lt;Berechnung1!G45,ROUND(Q43,4)&gt;Berechnung1!H45),Berechnung1!$E$4,Berechnung1!$C$4))))))</f>
        <v>Unvollständig</v>
      </c>
      <c r="S43" s="657"/>
      <c r="T43" s="485"/>
    </row>
    <row r="44" spans="2:20" s="55" customFormat="1" ht="25.5" customHeight="1" thickBot="1" x14ac:dyDescent="0.25">
      <c r="B44" s="763"/>
      <c r="C44" s="764"/>
      <c r="D44" s="771"/>
      <c r="E44" s="768"/>
      <c r="F44" s="743"/>
      <c r="G44" s="744"/>
      <c r="H44" s="743"/>
      <c r="I44" s="744"/>
      <c r="J44" s="743"/>
      <c r="K44" s="744"/>
      <c r="L44" s="725"/>
      <c r="M44" s="737"/>
      <c r="N44" s="738"/>
      <c r="O44" s="725"/>
      <c r="P44" s="833"/>
      <c r="Q44" s="802"/>
      <c r="R44" s="814"/>
      <c r="S44" s="658"/>
      <c r="T44" s="485"/>
    </row>
    <row r="45" spans="2:20" s="55" customFormat="1" ht="25.5" customHeight="1" thickBot="1" x14ac:dyDescent="0.25">
      <c r="B45" s="765"/>
      <c r="C45" s="766"/>
      <c r="D45" s="772"/>
      <c r="E45" s="769"/>
      <c r="F45" s="745"/>
      <c r="G45" s="746"/>
      <c r="H45" s="745"/>
      <c r="I45" s="746"/>
      <c r="J45" s="745"/>
      <c r="K45" s="746"/>
      <c r="L45" s="726"/>
      <c r="M45" s="739"/>
      <c r="N45" s="740"/>
      <c r="O45" s="726"/>
      <c r="P45" s="834"/>
      <c r="Q45" s="802"/>
      <c r="R45" s="815"/>
      <c r="S45" s="658"/>
      <c r="T45" s="485"/>
    </row>
    <row r="46" spans="2:20" ht="25.5" customHeight="1" thickBot="1" x14ac:dyDescent="0.25">
      <c r="B46" s="761">
        <v>7</v>
      </c>
      <c r="C46" s="762"/>
      <c r="D46" s="770" t="s">
        <v>182</v>
      </c>
      <c r="E46" s="767" t="s">
        <v>172</v>
      </c>
      <c r="F46" s="729" t="s">
        <v>183</v>
      </c>
      <c r="G46" s="730"/>
      <c r="H46" s="729" t="s">
        <v>948</v>
      </c>
      <c r="I46" s="730"/>
      <c r="J46" s="741" t="s">
        <v>949</v>
      </c>
      <c r="K46" s="742"/>
      <c r="L46" s="724"/>
      <c r="M46" s="735" t="s">
        <v>581</v>
      </c>
      <c r="N46" s="736"/>
      <c r="O46" s="724"/>
      <c r="P46" s="116" t="s">
        <v>2</v>
      </c>
      <c r="Q46" s="62"/>
      <c r="R46" s="813" t="str">
        <f>IF(Q48=Berechnung1!D48,Berechnung1!$F$4,IF(OR(Q48&lt; Berechnung1!E48,Q48&gt; Berechnung1!F48),Berechnung1!$G$4,IF(OR(ROUND(Q48,4)&lt;Berechnung1!J48,ROUND(Q48,4)&gt;Berechnung1!K48),Berechnung1!$D$4,IF(OR(ROUND(Q48,4)&lt;Berechnung1!G48,ROUND(Q48,4)&gt;Berechnung1!H48),Berechnung1!$E$4,Berechnung1!$C$4))))</f>
        <v>Unvollständig</v>
      </c>
      <c r="S46" s="657"/>
      <c r="T46" s="657"/>
    </row>
    <row r="47" spans="2:20" ht="25.5" customHeight="1" thickBot="1" x14ac:dyDescent="0.25">
      <c r="B47" s="763"/>
      <c r="C47" s="764"/>
      <c r="D47" s="771"/>
      <c r="E47" s="768"/>
      <c r="F47" s="731"/>
      <c r="G47" s="732"/>
      <c r="H47" s="731"/>
      <c r="I47" s="732"/>
      <c r="J47" s="743"/>
      <c r="K47" s="744"/>
      <c r="L47" s="725"/>
      <c r="M47" s="737"/>
      <c r="N47" s="738"/>
      <c r="O47" s="725"/>
      <c r="P47" s="116" t="s">
        <v>4</v>
      </c>
      <c r="Q47" s="114">
        <f>IF(SUM(Basisdaten!L30,Basisdaten!L32,Basisdaten!L34,Basisdaten!L36,Basisdaten!L38)=0,0,SUM(Basisdaten!L30,Basisdaten!L32,Basisdaten!L34,Basisdaten!L36,Basisdaten!L38))</f>
        <v>0</v>
      </c>
      <c r="R47" s="814"/>
      <c r="S47" s="658"/>
      <c r="T47" s="660"/>
    </row>
    <row r="48" spans="2:20" ht="25.5" customHeight="1" thickBot="1" x14ac:dyDescent="0.25">
      <c r="B48" s="765"/>
      <c r="C48" s="766"/>
      <c r="D48" s="772"/>
      <c r="E48" s="769"/>
      <c r="F48" s="733"/>
      <c r="G48" s="734"/>
      <c r="H48" s="733"/>
      <c r="I48" s="734"/>
      <c r="J48" s="745"/>
      <c r="K48" s="746"/>
      <c r="L48" s="726"/>
      <c r="M48" s="739"/>
      <c r="N48" s="740"/>
      <c r="O48" s="726"/>
      <c r="P48" s="116" t="s">
        <v>5</v>
      </c>
      <c r="Q48" s="368" t="str">
        <f>IF(Q46="","n.d.",IF(Q47="","n.d.",IF(Q47=0,"",Q46/Q47)))</f>
        <v>n.d.</v>
      </c>
      <c r="R48" s="815"/>
      <c r="S48" s="658"/>
      <c r="T48" s="660"/>
    </row>
    <row r="49" spans="2:21" ht="30" customHeight="1" thickBot="1" x14ac:dyDescent="0.25">
      <c r="B49" s="763">
        <v>8</v>
      </c>
      <c r="C49" s="764"/>
      <c r="D49" s="770" t="s">
        <v>854</v>
      </c>
      <c r="E49" s="791" t="s">
        <v>542</v>
      </c>
      <c r="F49" s="672" t="s">
        <v>308</v>
      </c>
      <c r="G49" s="831"/>
      <c r="H49" s="819" t="s">
        <v>950</v>
      </c>
      <c r="I49" s="820"/>
      <c r="J49" s="672" t="s">
        <v>951</v>
      </c>
      <c r="K49" s="831"/>
      <c r="L49" s="830"/>
      <c r="M49" s="681" t="s">
        <v>578</v>
      </c>
      <c r="N49" s="682"/>
      <c r="O49" s="825"/>
      <c r="P49" s="116" t="s">
        <v>2</v>
      </c>
      <c r="Q49" s="62"/>
      <c r="R49" s="813" t="str">
        <f>IF(Q51=Berechnung1!D51,Berechnung1!$F$4,IF(OR(Q51&lt; Berechnung1!E51,Q51&gt; Berechnung1!F51),Berechnung1!$G$4,IF(OR(ROUND(Q51,4)&lt;Berechnung1!J51,ROUND(Q51,4)&gt;Berechnung1!K51),Berechnung1!$D$4,IF(OR(ROUND(Q51,4)&lt;Berechnung1!G51,ROUND(Q51,4)&gt;Berechnung1!H51),Berechnung1!$E$4,Berechnung1!$C$4))))</f>
        <v>Unvollständig</v>
      </c>
      <c r="S49" s="657"/>
      <c r="T49" s="657"/>
    </row>
    <row r="50" spans="2:21" ht="30" customHeight="1" thickBot="1" x14ac:dyDescent="0.25">
      <c r="B50" s="763"/>
      <c r="C50" s="764"/>
      <c r="D50" s="771"/>
      <c r="E50" s="792"/>
      <c r="F50" s="674"/>
      <c r="G50" s="828"/>
      <c r="H50" s="821"/>
      <c r="I50" s="822"/>
      <c r="J50" s="674"/>
      <c r="K50" s="828"/>
      <c r="L50" s="705"/>
      <c r="M50" s="683"/>
      <c r="N50" s="684"/>
      <c r="O50" s="725"/>
      <c r="P50" s="116" t="s">
        <v>4</v>
      </c>
      <c r="Q50" s="114">
        <f>IF(SUM(Basisdaten!$L$30,Basisdaten!$L$31)=0,0,SUM(Basisdaten!$L$30,Basisdaten!$L$31))</f>
        <v>0</v>
      </c>
      <c r="R50" s="814"/>
      <c r="S50" s="658"/>
      <c r="T50" s="660"/>
    </row>
    <row r="51" spans="2:21" ht="30" customHeight="1" thickBot="1" x14ac:dyDescent="0.25">
      <c r="B51" s="765"/>
      <c r="C51" s="766"/>
      <c r="D51" s="772"/>
      <c r="E51" s="793"/>
      <c r="F51" s="676"/>
      <c r="G51" s="829"/>
      <c r="H51" s="823"/>
      <c r="I51" s="824"/>
      <c r="J51" s="676"/>
      <c r="K51" s="829"/>
      <c r="L51" s="706"/>
      <c r="M51" s="685"/>
      <c r="N51" s="686"/>
      <c r="O51" s="726"/>
      <c r="P51" s="116" t="s">
        <v>5</v>
      </c>
      <c r="Q51" s="368" t="str">
        <f>IF(Q49="","n.d.",IF(Q50="","n.d.",IF(Q50=0,"",Q49/Q50)))</f>
        <v>n.d.</v>
      </c>
      <c r="R51" s="815"/>
      <c r="S51" s="658"/>
      <c r="T51" s="660"/>
    </row>
    <row r="52" spans="2:21" s="55" customFormat="1" ht="30" customHeight="1" thickBot="1" x14ac:dyDescent="0.25">
      <c r="B52" s="661">
        <v>9</v>
      </c>
      <c r="C52" s="662"/>
      <c r="D52" s="667" t="s">
        <v>855</v>
      </c>
      <c r="E52" s="791" t="s">
        <v>309</v>
      </c>
      <c r="F52" s="672" t="s">
        <v>184</v>
      </c>
      <c r="G52" s="831"/>
      <c r="H52" s="672" t="s">
        <v>952</v>
      </c>
      <c r="I52" s="831"/>
      <c r="J52" s="793" t="s">
        <v>951</v>
      </c>
      <c r="K52" s="793"/>
      <c r="L52" s="830"/>
      <c r="M52" s="681" t="s">
        <v>578</v>
      </c>
      <c r="N52" s="682"/>
      <c r="O52" s="825"/>
      <c r="P52" s="384" t="s">
        <v>2</v>
      </c>
      <c r="Q52" s="385"/>
      <c r="R52" s="654" t="str">
        <f>IF(Q54=Berechnung1!D54,Berechnung1!$F$4,IF(OR(Q54&lt; Berechnung1!E54,Q54&gt; Berechnung1!F54),Berechnung1!$G$4,IF(OR(ROUND(Q54,4)&lt;Berechnung1!J54,ROUND(Q54,4)&gt;Berechnung1!K54),Berechnung1!$D$4,IF(OR(ROUND(Q54,4)&lt;Berechnung1!G54,ROUND(Q54,4)&gt;Berechnung1!H54),Berechnung1!$E$4,Berechnung1!$C$4))))</f>
        <v>Unvollständig</v>
      </c>
      <c r="S52" s="657"/>
      <c r="T52" s="691"/>
    </row>
    <row r="53" spans="2:21" s="55" customFormat="1" ht="30" customHeight="1" thickBot="1" x14ac:dyDescent="0.25">
      <c r="B53" s="663"/>
      <c r="C53" s="664"/>
      <c r="D53" s="668"/>
      <c r="E53" s="792"/>
      <c r="F53" s="674"/>
      <c r="G53" s="828"/>
      <c r="H53" s="674"/>
      <c r="I53" s="828"/>
      <c r="J53" s="670"/>
      <c r="K53" s="670"/>
      <c r="L53" s="705"/>
      <c r="M53" s="683"/>
      <c r="N53" s="684"/>
      <c r="O53" s="725"/>
      <c r="P53" s="386" t="s">
        <v>4</v>
      </c>
      <c r="Q53" s="391">
        <f>IF(SUM(Basisdaten!$L$30,Basisdaten!$L$31)=0,0,SUM(Basisdaten!$L$30,Basisdaten!$L$31))</f>
        <v>0</v>
      </c>
      <c r="R53" s="655"/>
      <c r="S53" s="658"/>
      <c r="T53" s="692"/>
    </row>
    <row r="54" spans="2:21" s="55" customFormat="1" ht="30" customHeight="1" thickBot="1" x14ac:dyDescent="0.25">
      <c r="B54" s="665"/>
      <c r="C54" s="666"/>
      <c r="D54" s="669"/>
      <c r="E54" s="793"/>
      <c r="F54" s="676"/>
      <c r="G54" s="829"/>
      <c r="H54" s="676"/>
      <c r="I54" s="829"/>
      <c r="J54" s="670"/>
      <c r="K54" s="670"/>
      <c r="L54" s="706"/>
      <c r="M54" s="685"/>
      <c r="N54" s="686"/>
      <c r="O54" s="726"/>
      <c r="P54" s="386" t="s">
        <v>5</v>
      </c>
      <c r="Q54" s="387" t="str">
        <f>IF(Q52="","n.d.",IF(Q53="","n.d.",IF(Q53=0,"",Q52/Q53)))</f>
        <v>n.d.</v>
      </c>
      <c r="R54" s="656"/>
      <c r="S54" s="658"/>
      <c r="T54" s="693"/>
    </row>
    <row r="55" spans="2:21" ht="25.5" customHeight="1" thickBot="1" x14ac:dyDescent="0.25">
      <c r="B55" s="661">
        <v>10</v>
      </c>
      <c r="C55" s="662"/>
      <c r="D55" s="667" t="s">
        <v>855</v>
      </c>
      <c r="E55" s="792" t="s">
        <v>185</v>
      </c>
      <c r="F55" s="674" t="s">
        <v>186</v>
      </c>
      <c r="G55" s="828"/>
      <c r="H55" s="672" t="s">
        <v>953</v>
      </c>
      <c r="I55" s="831"/>
      <c r="J55" s="670" t="s">
        <v>954</v>
      </c>
      <c r="K55" s="670"/>
      <c r="L55" s="830"/>
      <c r="M55" s="681" t="s">
        <v>578</v>
      </c>
      <c r="N55" s="682"/>
      <c r="O55" s="825"/>
      <c r="P55" s="386" t="s">
        <v>2</v>
      </c>
      <c r="Q55" s="385"/>
      <c r="R55" s="654" t="str">
        <f>IF(Q57=Berechnung1!D57,Berechnung1!$F$4,IF(OR(Q57&lt; Berechnung1!E57,Q57&gt; Berechnung1!F57),Berechnung1!$G$4,IF(OR(ROUND(Q57,4)&lt;Berechnung1!J57,ROUND(Q57,4)&gt;Berechnung1!K57),Berechnung1!$D$4,IF(OR(ROUND(Q57,4)&lt;Berechnung1!G57,ROUND(Q57,4)&gt;Berechnung1!H57),Berechnung1!$E$4,Berechnung1!$C$4))))</f>
        <v>Unvollständig</v>
      </c>
      <c r="S55" s="657"/>
      <c r="T55" s="659"/>
    </row>
    <row r="56" spans="2:21" ht="25.5" customHeight="1" thickBot="1" x14ac:dyDescent="0.25">
      <c r="B56" s="663"/>
      <c r="C56" s="664"/>
      <c r="D56" s="668"/>
      <c r="E56" s="792"/>
      <c r="F56" s="674"/>
      <c r="G56" s="828"/>
      <c r="H56" s="674"/>
      <c r="I56" s="828"/>
      <c r="J56" s="670"/>
      <c r="K56" s="670"/>
      <c r="L56" s="705"/>
      <c r="M56" s="683"/>
      <c r="N56" s="684"/>
      <c r="O56" s="725"/>
      <c r="P56" s="386" t="s">
        <v>4</v>
      </c>
      <c r="Q56" s="391">
        <f>IF(SUM(Basisdaten!H30:K31)=0,0,SUM(Basisdaten!H30:K31))</f>
        <v>0</v>
      </c>
      <c r="R56" s="655"/>
      <c r="S56" s="658"/>
      <c r="T56" s="660"/>
    </row>
    <row r="57" spans="2:21" ht="25.5" customHeight="1" thickBot="1" x14ac:dyDescent="0.25">
      <c r="B57" s="665"/>
      <c r="C57" s="666"/>
      <c r="D57" s="669"/>
      <c r="E57" s="793"/>
      <c r="F57" s="676"/>
      <c r="G57" s="829"/>
      <c r="H57" s="676"/>
      <c r="I57" s="829"/>
      <c r="J57" s="670"/>
      <c r="K57" s="670"/>
      <c r="L57" s="706"/>
      <c r="M57" s="685"/>
      <c r="N57" s="686"/>
      <c r="O57" s="726"/>
      <c r="P57" s="386" t="s">
        <v>5</v>
      </c>
      <c r="Q57" s="387" t="str">
        <f>IF(Q55="","n.d.",IF(Q56="","n.d.",IF(Q56=0,"",Q55/Q56)))</f>
        <v>n.d.</v>
      </c>
      <c r="R57" s="656"/>
      <c r="S57" s="658"/>
      <c r="T57" s="660"/>
    </row>
    <row r="58" spans="2:21" s="56" customFormat="1" ht="51" customHeight="1" thickBot="1" x14ac:dyDescent="0.25">
      <c r="B58" s="663">
        <v>11</v>
      </c>
      <c r="C58" s="664"/>
      <c r="D58" s="667" t="s">
        <v>855</v>
      </c>
      <c r="E58" s="670" t="s">
        <v>187</v>
      </c>
      <c r="F58" s="670" t="s">
        <v>188</v>
      </c>
      <c r="G58" s="671"/>
      <c r="H58" s="670" t="s">
        <v>955</v>
      </c>
      <c r="I58" s="671"/>
      <c r="J58" s="835" t="s">
        <v>956</v>
      </c>
      <c r="K58" s="673"/>
      <c r="L58" s="830"/>
      <c r="M58" s="681" t="s">
        <v>578</v>
      </c>
      <c r="N58" s="682"/>
      <c r="O58" s="825"/>
      <c r="P58" s="388" t="s">
        <v>2</v>
      </c>
      <c r="Q58" s="385"/>
      <c r="R58" s="654" t="str">
        <f>IF(Q60=Berechnung1!D60,Berechnung1!$F$4,IF(OR(Q60&lt; Berechnung1!E60,Q60&gt; Berechnung1!F60),Berechnung1!$G$4,IF(OR(ROUND(Q60,4)&lt;Berechnung1!J60,ROUND(Q60,4)&gt;Berechnung1!K60),Berechnung1!$D$4,IF(OR(ROUND(Q60,4)&lt;Berechnung1!G60,ROUND(Q60,4)&gt;Berechnung1!H60),Berechnung1!$E$4,Berechnung1!$C$4))))</f>
        <v>Unvollständig</v>
      </c>
      <c r="S58" s="657"/>
      <c r="T58" s="691"/>
    </row>
    <row r="59" spans="2:21" s="55" customFormat="1" ht="51" customHeight="1" thickBot="1" x14ac:dyDescent="0.25">
      <c r="B59" s="663"/>
      <c r="C59" s="664"/>
      <c r="D59" s="668"/>
      <c r="E59" s="670"/>
      <c r="F59" s="670"/>
      <c r="G59" s="671"/>
      <c r="H59" s="670"/>
      <c r="I59" s="671"/>
      <c r="J59" s="674"/>
      <c r="K59" s="675"/>
      <c r="L59" s="705"/>
      <c r="M59" s="683"/>
      <c r="N59" s="684"/>
      <c r="O59" s="725"/>
      <c r="P59" s="386" t="s">
        <v>4</v>
      </c>
      <c r="Q59" s="391">
        <f>IF(Basisdaten!$L$30="",0,Basisdaten!$L$30)</f>
        <v>0</v>
      </c>
      <c r="R59" s="655"/>
      <c r="S59" s="658"/>
      <c r="T59" s="692"/>
    </row>
    <row r="60" spans="2:21" s="55" customFormat="1" ht="51" customHeight="1" thickBot="1" x14ac:dyDescent="0.25">
      <c r="B60" s="665"/>
      <c r="C60" s="666"/>
      <c r="D60" s="669"/>
      <c r="E60" s="670"/>
      <c r="F60" s="670"/>
      <c r="G60" s="671"/>
      <c r="H60" s="670"/>
      <c r="I60" s="671"/>
      <c r="J60" s="676"/>
      <c r="K60" s="677"/>
      <c r="L60" s="706"/>
      <c r="M60" s="685"/>
      <c r="N60" s="686"/>
      <c r="O60" s="726"/>
      <c r="P60" s="386" t="s">
        <v>5</v>
      </c>
      <c r="Q60" s="387" t="str">
        <f>IF(Q58="","n.d.",IF(Q59="","n.d.",IF(Q59=0,"",Q58/Q59)))</f>
        <v>n.d.</v>
      </c>
      <c r="R60" s="656"/>
      <c r="S60" s="658"/>
      <c r="T60" s="693"/>
    </row>
    <row r="61" spans="2:21" s="55" customFormat="1" ht="27.75" customHeight="1" thickBot="1" x14ac:dyDescent="0.25">
      <c r="B61" s="661">
        <v>12</v>
      </c>
      <c r="C61" s="662"/>
      <c r="D61" s="667" t="s">
        <v>855</v>
      </c>
      <c r="E61" s="670" t="s">
        <v>189</v>
      </c>
      <c r="F61" s="670" t="s">
        <v>310</v>
      </c>
      <c r="G61" s="671"/>
      <c r="H61" s="670" t="s">
        <v>957</v>
      </c>
      <c r="I61" s="671"/>
      <c r="J61" s="670" t="s">
        <v>961</v>
      </c>
      <c r="K61" s="671"/>
      <c r="L61" s="678" t="s">
        <v>503</v>
      </c>
      <c r="M61" s="709" t="s">
        <v>178</v>
      </c>
      <c r="N61" s="710"/>
      <c r="O61" s="704"/>
      <c r="P61" s="386" t="s">
        <v>2</v>
      </c>
      <c r="Q61" s="385"/>
      <c r="R61" s="654" t="str">
        <f>IF(AND(Q61&lt;&gt;"",Q62&lt;&gt;"",Q61=0,Q62=0),Berechnung1!$H$4,IF(Q63="",Berechnung1!$D$4,IF(Q63=Berechnung1!D63,Berechnung1!$F$4,IF(OR(Q63&lt; Berechnung1!E63,Q63&gt; Berechnung1!F63),Berechnung1!$G$4,IF(OR(ROUND(Q63,4)&lt;Berechnung1!J63,ROUND(Q63,4)&gt;Berechnung1!K63),Berechnung1!$D$4,IF(OR(ROUND(Q63,4)&lt;Berechnung1!G63,ROUND(Q63,4)&gt;Berechnung1!H63),Berechnung1!$E$4,Berechnung1!$C$4))))))</f>
        <v>Unvollständig</v>
      </c>
      <c r="S61" s="690"/>
      <c r="T61" s="691"/>
    </row>
    <row r="62" spans="2:21" s="55" customFormat="1" ht="27.75" customHeight="1" thickBot="1" x14ac:dyDescent="0.25">
      <c r="B62" s="663"/>
      <c r="C62" s="664"/>
      <c r="D62" s="668"/>
      <c r="E62" s="670"/>
      <c r="F62" s="670"/>
      <c r="G62" s="671"/>
      <c r="H62" s="670"/>
      <c r="I62" s="671"/>
      <c r="J62" s="670"/>
      <c r="K62" s="671"/>
      <c r="L62" s="679"/>
      <c r="M62" s="709"/>
      <c r="N62" s="710"/>
      <c r="O62" s="705"/>
      <c r="P62" s="386" t="s">
        <v>4</v>
      </c>
      <c r="Q62" s="389"/>
      <c r="R62" s="655"/>
      <c r="S62" s="658"/>
      <c r="T62" s="692"/>
      <c r="U62" s="55">
        <f>IFERROR((Basisdaten!L30+Basisdaten!L31),0)</f>
        <v>0</v>
      </c>
    </row>
    <row r="63" spans="2:21" s="55" customFormat="1" ht="27.75" customHeight="1" thickBot="1" x14ac:dyDescent="0.25">
      <c r="B63" s="665"/>
      <c r="C63" s="666"/>
      <c r="D63" s="669"/>
      <c r="E63" s="670"/>
      <c r="F63" s="670"/>
      <c r="G63" s="671"/>
      <c r="H63" s="670"/>
      <c r="I63" s="671"/>
      <c r="J63" s="670"/>
      <c r="K63" s="671"/>
      <c r="L63" s="680"/>
      <c r="M63" s="709"/>
      <c r="N63" s="710"/>
      <c r="O63" s="706"/>
      <c r="P63" s="386" t="s">
        <v>5</v>
      </c>
      <c r="Q63" s="387" t="str">
        <f>IF(Q61="","n.d.",IF(Q62="","n.d.",IF(Q62=0,"",Q61/Q62)))</f>
        <v>n.d.</v>
      </c>
      <c r="R63" s="656"/>
      <c r="S63" s="658"/>
      <c r="T63" s="693"/>
    </row>
    <row r="64" spans="2:21" ht="27.75" customHeight="1" thickBot="1" x14ac:dyDescent="0.25">
      <c r="B64" s="663">
        <v>13</v>
      </c>
      <c r="C64" s="664"/>
      <c r="D64" s="667" t="s">
        <v>855</v>
      </c>
      <c r="E64" s="791" t="s">
        <v>190</v>
      </c>
      <c r="F64" s="670" t="s">
        <v>191</v>
      </c>
      <c r="G64" s="671"/>
      <c r="H64" s="670" t="s">
        <v>958</v>
      </c>
      <c r="I64" s="671"/>
      <c r="J64" s="670" t="s">
        <v>962</v>
      </c>
      <c r="K64" s="671"/>
      <c r="L64" s="678" t="s">
        <v>503</v>
      </c>
      <c r="M64" s="681" t="s">
        <v>178</v>
      </c>
      <c r="N64" s="682"/>
      <c r="O64" s="704"/>
      <c r="P64" s="386" t="s">
        <v>2</v>
      </c>
      <c r="Q64" s="385"/>
      <c r="R64" s="654" t="str">
        <f>IF(AND(Q64&lt;&gt;"",Q65&lt;&gt;"",Q64=0,Q65=0),Berechnung1!$H$4,IF(Q66="",Berechnung1!$D$4,IF(Q66=Berechnung1!D66,Berechnung1!$F$4,IF(OR(Q66&lt;Berechnung1!E66,Q66&gt;Berechnung1!F66),Berechnung1!$G$4,IF(OR(ROUND(Q66,4)&lt;Berechnung1!J66,ROUND(Q66,4)&gt;Berechnung1!K66),Berechnung1!$D$4,IF(OR(ROUND(Q66,4)&lt;Berechnung1!G66,ROUND(Q66,4)&gt;Berechnung1!H66),Berechnung1!$E$4,Berechnung1!$C$4))))))</f>
        <v>Unvollständig</v>
      </c>
      <c r="S64" s="690"/>
      <c r="T64" s="659"/>
    </row>
    <row r="65" spans="2:20" ht="27.75" customHeight="1" thickBot="1" x14ac:dyDescent="0.25">
      <c r="B65" s="663"/>
      <c r="C65" s="664"/>
      <c r="D65" s="668"/>
      <c r="E65" s="792"/>
      <c r="F65" s="670"/>
      <c r="G65" s="671"/>
      <c r="H65" s="670"/>
      <c r="I65" s="671"/>
      <c r="J65" s="670"/>
      <c r="K65" s="671"/>
      <c r="L65" s="679"/>
      <c r="M65" s="683"/>
      <c r="N65" s="684"/>
      <c r="O65" s="705"/>
      <c r="P65" s="386" t="s">
        <v>4</v>
      </c>
      <c r="Q65" s="389"/>
      <c r="R65" s="655"/>
      <c r="S65" s="658"/>
      <c r="T65" s="660"/>
    </row>
    <row r="66" spans="2:20" ht="27.75" customHeight="1" thickBot="1" x14ac:dyDescent="0.25">
      <c r="B66" s="665"/>
      <c r="C66" s="666"/>
      <c r="D66" s="669"/>
      <c r="E66" s="793"/>
      <c r="F66" s="670"/>
      <c r="G66" s="671"/>
      <c r="H66" s="670"/>
      <c r="I66" s="671"/>
      <c r="J66" s="670"/>
      <c r="K66" s="671"/>
      <c r="L66" s="680"/>
      <c r="M66" s="685"/>
      <c r="N66" s="686"/>
      <c r="O66" s="706"/>
      <c r="P66" s="386" t="s">
        <v>5</v>
      </c>
      <c r="Q66" s="387" t="str">
        <f>IF(Q64="","n.d.",IF(Q65="","n.d.",IF(Q65=0,"",Q64/Q65)))</f>
        <v>n.d.</v>
      </c>
      <c r="R66" s="656"/>
      <c r="S66" s="658"/>
      <c r="T66" s="660"/>
    </row>
    <row r="67" spans="2:20" s="55" customFormat="1" ht="34.5" customHeight="1" thickBot="1" x14ac:dyDescent="0.25">
      <c r="B67" s="661">
        <v>14</v>
      </c>
      <c r="C67" s="662"/>
      <c r="D67" s="667" t="s">
        <v>855</v>
      </c>
      <c r="E67" s="670" t="s">
        <v>315</v>
      </c>
      <c r="F67" s="670" t="s">
        <v>192</v>
      </c>
      <c r="G67" s="671"/>
      <c r="H67" s="670" t="s">
        <v>959</v>
      </c>
      <c r="I67" s="671"/>
      <c r="J67" s="711" t="s">
        <v>963</v>
      </c>
      <c r="K67" s="671"/>
      <c r="L67" s="678" t="s">
        <v>504</v>
      </c>
      <c r="M67" s="681" t="s">
        <v>178</v>
      </c>
      <c r="N67" s="682"/>
      <c r="O67" s="704"/>
      <c r="P67" s="388" t="s">
        <v>2</v>
      </c>
      <c r="Q67" s="385"/>
      <c r="R67" s="654" t="str">
        <f>IF(Q69=Berechnung1!D69,Berechnung1!$F$4,IF(OR(Q69&lt; Berechnung1!E69,Q69&gt; Berechnung1!F69),Berechnung1!$G$4,IF(OR(ROUND(Q69,4)&lt;Berechnung1!J69,ROUND(Q69,4)&gt;Berechnung1!K69),Berechnung1!$D$4,IF(OR(ROUND(Q69,4)&lt;Berechnung1!G69,ROUND(Q69,4)&gt;Berechnung1!H69),Berechnung1!$E$4,Berechnung1!$C$4))))</f>
        <v>Unvollständig</v>
      </c>
      <c r="S67" s="657"/>
      <c r="T67" s="691"/>
    </row>
    <row r="68" spans="2:20" s="55" customFormat="1" ht="34.5" customHeight="1" thickBot="1" x14ac:dyDescent="0.25">
      <c r="B68" s="663"/>
      <c r="C68" s="664"/>
      <c r="D68" s="668"/>
      <c r="E68" s="670"/>
      <c r="F68" s="670"/>
      <c r="G68" s="671"/>
      <c r="H68" s="670"/>
      <c r="I68" s="671"/>
      <c r="J68" s="670"/>
      <c r="K68" s="671"/>
      <c r="L68" s="679"/>
      <c r="M68" s="683"/>
      <c r="N68" s="684"/>
      <c r="O68" s="705"/>
      <c r="P68" s="386" t="s">
        <v>4</v>
      </c>
      <c r="Q68" s="385"/>
      <c r="R68" s="655"/>
      <c r="S68" s="658"/>
      <c r="T68" s="692"/>
    </row>
    <row r="69" spans="2:20" s="55" customFormat="1" ht="34.5" customHeight="1" thickBot="1" x14ac:dyDescent="0.25">
      <c r="B69" s="665"/>
      <c r="C69" s="666"/>
      <c r="D69" s="669"/>
      <c r="E69" s="670"/>
      <c r="F69" s="670"/>
      <c r="G69" s="671"/>
      <c r="H69" s="670"/>
      <c r="I69" s="671"/>
      <c r="J69" s="670"/>
      <c r="K69" s="671"/>
      <c r="L69" s="680"/>
      <c r="M69" s="685"/>
      <c r="N69" s="686"/>
      <c r="O69" s="706"/>
      <c r="P69" s="386" t="s">
        <v>5</v>
      </c>
      <c r="Q69" s="387" t="str">
        <f>IF(Q67="","n.d.",IF(Q68="","n.d.",IF(Q68=0,"",Q67/Q68)))</f>
        <v>n.d.</v>
      </c>
      <c r="R69" s="656"/>
      <c r="S69" s="658"/>
      <c r="T69" s="693"/>
    </row>
    <row r="70" spans="2:20" s="68" customFormat="1" ht="27.75" customHeight="1" thickBot="1" x14ac:dyDescent="0.25">
      <c r="B70" s="663">
        <v>15</v>
      </c>
      <c r="C70" s="664"/>
      <c r="D70" s="667" t="s">
        <v>855</v>
      </c>
      <c r="E70" s="670" t="s">
        <v>193</v>
      </c>
      <c r="F70" s="670" t="s">
        <v>194</v>
      </c>
      <c r="G70" s="671"/>
      <c r="H70" s="670" t="s">
        <v>960</v>
      </c>
      <c r="I70" s="671"/>
      <c r="J70" s="670" t="s">
        <v>964</v>
      </c>
      <c r="K70" s="671"/>
      <c r="L70" s="678"/>
      <c r="M70" s="709" t="s">
        <v>389</v>
      </c>
      <c r="N70" s="710"/>
      <c r="O70" s="704"/>
      <c r="P70" s="386" t="s">
        <v>2</v>
      </c>
      <c r="Q70" s="390"/>
      <c r="R70" s="654" t="str">
        <f>IF(AND(Q70&lt;&gt;"",Q71&lt;&gt;"",Q70=0,Q71=0),Berechnung1!$H$4,IF(Q72="",Berechnung1!$D$4,IF(Q72=Berechnung1!D72,Berechnung1!$F$4,IF(OR(Q72&lt;Berechnung1!E72,Q72&gt;Berechnung1!F72),Berechnung1!$G$4,IF(OR(ROUND(Q72,4)&lt;Berechnung1!J72,ROUND(Q72,4)&gt;Berechnung1!K72),Berechnung1!$D$4,IF(OR(ROUND(Q72,4)&lt;Berechnung1!G72,ROUND(Q72,4)&gt;Berechnung1!H72),Berechnung1!$E$4,Berechnung1!$C$4))))))</f>
        <v>Unvollständig</v>
      </c>
      <c r="S70" s="690"/>
      <c r="T70" s="659"/>
    </row>
    <row r="71" spans="2:20" s="68" customFormat="1" ht="27.75" customHeight="1" thickBot="1" x14ac:dyDescent="0.25">
      <c r="B71" s="663"/>
      <c r="C71" s="664"/>
      <c r="D71" s="668"/>
      <c r="E71" s="670"/>
      <c r="F71" s="670"/>
      <c r="G71" s="671"/>
      <c r="H71" s="670"/>
      <c r="I71" s="671"/>
      <c r="J71" s="670"/>
      <c r="K71" s="671"/>
      <c r="L71" s="679"/>
      <c r="M71" s="709"/>
      <c r="N71" s="710"/>
      <c r="O71" s="705"/>
      <c r="P71" s="386" t="s">
        <v>4</v>
      </c>
      <c r="Q71" s="390"/>
      <c r="R71" s="655"/>
      <c r="S71" s="658"/>
      <c r="T71" s="660"/>
    </row>
    <row r="72" spans="2:20" s="68" customFormat="1" ht="27.75" customHeight="1" thickBot="1" x14ac:dyDescent="0.25">
      <c r="B72" s="665"/>
      <c r="C72" s="666"/>
      <c r="D72" s="669"/>
      <c r="E72" s="670"/>
      <c r="F72" s="670"/>
      <c r="G72" s="671"/>
      <c r="H72" s="670"/>
      <c r="I72" s="671"/>
      <c r="J72" s="670"/>
      <c r="K72" s="671"/>
      <c r="L72" s="680"/>
      <c r="M72" s="709"/>
      <c r="N72" s="710"/>
      <c r="O72" s="706"/>
      <c r="P72" s="386" t="s">
        <v>5</v>
      </c>
      <c r="Q72" s="387" t="str">
        <f>IF(Q70="","n.d.",IF(Q71="","n.d.",IF(Q71=0,"",Q70/Q71)))</f>
        <v>n.d.</v>
      </c>
      <c r="R72" s="656"/>
      <c r="S72" s="658"/>
      <c r="T72" s="660"/>
    </row>
    <row r="73" spans="2:20" s="55" customFormat="1" ht="107.25" customHeight="1" thickBot="1" x14ac:dyDescent="0.25">
      <c r="B73" s="661">
        <v>16</v>
      </c>
      <c r="C73" s="662"/>
      <c r="D73" s="667" t="s">
        <v>582</v>
      </c>
      <c r="E73" s="670" t="s">
        <v>583</v>
      </c>
      <c r="F73" s="670" t="s">
        <v>584</v>
      </c>
      <c r="G73" s="671"/>
      <c r="H73" s="694" t="s">
        <v>965</v>
      </c>
      <c r="I73" s="695"/>
      <c r="J73" s="670" t="s">
        <v>966</v>
      </c>
      <c r="K73" s="671"/>
      <c r="L73" s="678" t="s">
        <v>585</v>
      </c>
      <c r="M73" s="681" t="s">
        <v>178</v>
      </c>
      <c r="N73" s="682"/>
      <c r="O73" s="704"/>
      <c r="P73" s="388" t="s">
        <v>2</v>
      </c>
      <c r="Q73" s="551"/>
      <c r="R73" s="654" t="str">
        <f>IF(Q75=Berechnung1!D75,Berechnung1!$F$4,IF(OR(Q75&lt;Berechnung1!E75,Q75&gt;Berechnung1!F75),Berechnung1!$G$4,IF(OR(ROUND(Q75,4)&lt;Berechnung1!J75,ROUND(Q75,4)&gt;Berechnung1!K75),Berechnung1!$D$4,IF(OR(ROUND(Q75,4)&lt;Berechnung1!G75,ROUND(Q75,4)&gt;Berechnung1!H75),Berechnung1!$E$4,Berechnung1!$C$4))))</f>
        <v>Unvollständig</v>
      </c>
      <c r="S73" s="690"/>
      <c r="T73" s="691"/>
    </row>
    <row r="74" spans="2:20" s="55" customFormat="1" ht="107.25" customHeight="1" thickBot="1" x14ac:dyDescent="0.25">
      <c r="B74" s="663"/>
      <c r="C74" s="664"/>
      <c r="D74" s="668"/>
      <c r="E74" s="670"/>
      <c r="F74" s="670"/>
      <c r="G74" s="671"/>
      <c r="H74" s="696"/>
      <c r="I74" s="697"/>
      <c r="J74" s="670"/>
      <c r="K74" s="671"/>
      <c r="L74" s="679"/>
      <c r="M74" s="683"/>
      <c r="N74" s="684"/>
      <c r="O74" s="705"/>
      <c r="P74" s="386" t="s">
        <v>4</v>
      </c>
      <c r="Q74" s="551"/>
      <c r="R74" s="655"/>
      <c r="S74" s="658"/>
      <c r="T74" s="692"/>
    </row>
    <row r="75" spans="2:20" s="55" customFormat="1" ht="107.25" customHeight="1" thickBot="1" x14ac:dyDescent="0.25">
      <c r="B75" s="665"/>
      <c r="C75" s="666"/>
      <c r="D75" s="669"/>
      <c r="E75" s="670"/>
      <c r="F75" s="670"/>
      <c r="G75" s="671"/>
      <c r="H75" s="698"/>
      <c r="I75" s="699"/>
      <c r="J75" s="670"/>
      <c r="K75" s="671"/>
      <c r="L75" s="680"/>
      <c r="M75" s="685"/>
      <c r="N75" s="686"/>
      <c r="O75" s="706"/>
      <c r="P75" s="386" t="s">
        <v>5</v>
      </c>
      <c r="Q75" s="387" t="str">
        <f>IF(Q73="","n.d.",IF(Q74="","n.d.",IF(Q74=0,"",Q73/Q74)))</f>
        <v>n.d.</v>
      </c>
      <c r="R75" s="656"/>
      <c r="S75" s="658"/>
      <c r="T75" s="693"/>
    </row>
    <row r="76" spans="2:20" s="68" customFormat="1" ht="27.75" customHeight="1" thickBot="1" x14ac:dyDescent="0.25">
      <c r="B76" s="661">
        <v>17</v>
      </c>
      <c r="C76" s="662"/>
      <c r="D76" s="667" t="s">
        <v>586</v>
      </c>
      <c r="E76" s="670" t="s">
        <v>587</v>
      </c>
      <c r="F76" s="670" t="s">
        <v>588</v>
      </c>
      <c r="G76" s="671"/>
      <c r="H76" s="672" t="s">
        <v>967</v>
      </c>
      <c r="I76" s="673"/>
      <c r="J76" s="670" t="s">
        <v>972</v>
      </c>
      <c r="K76" s="671"/>
      <c r="L76" s="678" t="s">
        <v>585</v>
      </c>
      <c r="M76" s="681" t="s">
        <v>178</v>
      </c>
      <c r="N76" s="682"/>
      <c r="O76" s="687"/>
      <c r="P76" s="386" t="s">
        <v>2</v>
      </c>
      <c r="Q76" s="551"/>
      <c r="R76" s="654" t="str">
        <f>IF(Q78=Berechnung1!D78,Berechnung1!$F$4,IF(OR(Q78&lt;Berechnung1!E78,Q78&gt;Berechnung1!F78),Berechnung1!$G$4,IF(OR(ROUND(Q78,4)&lt;Berechnung1!J78,ROUND(Q78,4)&gt;Berechnung1!K78),Berechnung1!$D$4,IF(OR(ROUND(Q78,4)&lt;Berechnung1!G78,ROUND(Q78,4)&gt;Berechnung1!H78),Berechnung1!$E$4,Berechnung1!$C$4))))</f>
        <v>Unvollständig</v>
      </c>
      <c r="S76" s="657"/>
      <c r="T76" s="659"/>
    </row>
    <row r="77" spans="2:20" s="68" customFormat="1" ht="27.75" customHeight="1" thickBot="1" x14ac:dyDescent="0.25">
      <c r="B77" s="663"/>
      <c r="C77" s="664"/>
      <c r="D77" s="668"/>
      <c r="E77" s="670"/>
      <c r="F77" s="670"/>
      <c r="G77" s="671"/>
      <c r="H77" s="674"/>
      <c r="I77" s="675"/>
      <c r="J77" s="670"/>
      <c r="K77" s="671"/>
      <c r="L77" s="679"/>
      <c r="M77" s="683"/>
      <c r="N77" s="684"/>
      <c r="O77" s="688"/>
      <c r="P77" s="386" t="s">
        <v>4</v>
      </c>
      <c r="Q77" s="391">
        <f>IF(SUM(Basisdaten!$L$36,Basisdaten!$L$37)=0,0,SUM(Basisdaten!$L$36,Basisdaten!$L$37))</f>
        <v>0</v>
      </c>
      <c r="R77" s="655"/>
      <c r="S77" s="658"/>
      <c r="T77" s="660"/>
    </row>
    <row r="78" spans="2:20" s="68" customFormat="1" ht="27.75" customHeight="1" thickBot="1" x14ac:dyDescent="0.25">
      <c r="B78" s="665"/>
      <c r="C78" s="666"/>
      <c r="D78" s="669"/>
      <c r="E78" s="670"/>
      <c r="F78" s="670"/>
      <c r="G78" s="671"/>
      <c r="H78" s="676"/>
      <c r="I78" s="677"/>
      <c r="J78" s="670"/>
      <c r="K78" s="671"/>
      <c r="L78" s="680"/>
      <c r="M78" s="685"/>
      <c r="N78" s="686"/>
      <c r="O78" s="689"/>
      <c r="P78" s="386" t="s">
        <v>5</v>
      </c>
      <c r="Q78" s="387" t="str">
        <f>IF(Q76="","n.d.",IF(Q77="","n.d.",IF(Q77=0,"",Q76/Q77)))</f>
        <v>n.d.</v>
      </c>
      <c r="R78" s="656"/>
      <c r="S78" s="658"/>
      <c r="T78" s="660"/>
    </row>
    <row r="79" spans="2:20" s="68" customFormat="1" ht="31.5" customHeight="1" thickBot="1" x14ac:dyDescent="0.25">
      <c r="B79" s="661">
        <v>18</v>
      </c>
      <c r="C79" s="662"/>
      <c r="D79" s="667" t="s">
        <v>589</v>
      </c>
      <c r="E79" s="670" t="s">
        <v>590</v>
      </c>
      <c r="F79" s="670" t="s">
        <v>591</v>
      </c>
      <c r="G79" s="671"/>
      <c r="H79" s="672" t="s">
        <v>968</v>
      </c>
      <c r="I79" s="673"/>
      <c r="J79" s="670" t="s">
        <v>973</v>
      </c>
      <c r="K79" s="671"/>
      <c r="L79" s="678" t="s">
        <v>592</v>
      </c>
      <c r="M79" s="681" t="s">
        <v>178</v>
      </c>
      <c r="N79" s="682"/>
      <c r="O79" s="687"/>
      <c r="P79" s="386" t="s">
        <v>2</v>
      </c>
      <c r="Q79" s="551"/>
      <c r="R79" s="654" t="str">
        <f>IF(Q81=Berechnung1!D81,Berechnung1!$F$4,IF(OR(Q81&lt;Berechnung1!E81,Q81&gt;Berechnung1!F81),Berechnung1!$G$4,IF(OR(ROUND(Q81,4)&lt;Berechnung1!J81,ROUND(Q81,4)&gt;Berechnung1!K81),Berechnung1!$D$4,IF(OR(ROUND(Q81,4)&lt;Berechnung1!G81,ROUND(Q81,4)&gt;Berechnung1!H81),Berechnung1!$E$4,Berechnung1!$C$4))))</f>
        <v>Unvollständig</v>
      </c>
      <c r="S79" s="657"/>
      <c r="T79" s="659"/>
    </row>
    <row r="80" spans="2:20" s="68" customFormat="1" ht="31.5" customHeight="1" thickBot="1" x14ac:dyDescent="0.25">
      <c r="B80" s="663"/>
      <c r="C80" s="664"/>
      <c r="D80" s="668"/>
      <c r="E80" s="670"/>
      <c r="F80" s="670"/>
      <c r="G80" s="671"/>
      <c r="H80" s="674"/>
      <c r="I80" s="675"/>
      <c r="J80" s="670"/>
      <c r="K80" s="671"/>
      <c r="L80" s="679"/>
      <c r="M80" s="683"/>
      <c r="N80" s="684"/>
      <c r="O80" s="688"/>
      <c r="P80" s="386" t="s">
        <v>4</v>
      </c>
      <c r="Q80" s="551"/>
      <c r="R80" s="655"/>
      <c r="S80" s="658"/>
      <c r="T80" s="660"/>
    </row>
    <row r="81" spans="2:20" s="68" customFormat="1" ht="31.5" customHeight="1" thickBot="1" x14ac:dyDescent="0.25">
      <c r="B81" s="665"/>
      <c r="C81" s="666"/>
      <c r="D81" s="669"/>
      <c r="E81" s="670"/>
      <c r="F81" s="670"/>
      <c r="G81" s="671"/>
      <c r="H81" s="676"/>
      <c r="I81" s="677"/>
      <c r="J81" s="670"/>
      <c r="K81" s="671"/>
      <c r="L81" s="680"/>
      <c r="M81" s="685"/>
      <c r="N81" s="686"/>
      <c r="O81" s="689"/>
      <c r="P81" s="386" t="s">
        <v>5</v>
      </c>
      <c r="Q81" s="387" t="str">
        <f>IF(Q79="","n.d.",IF(Q80="","n.d.",IF(Q80=0,"",Q79/Q80)))</f>
        <v>n.d.</v>
      </c>
      <c r="R81" s="656"/>
      <c r="S81" s="658"/>
      <c r="T81" s="660"/>
    </row>
    <row r="82" spans="2:20" s="68" customFormat="1" ht="27.75" customHeight="1" thickBot="1" x14ac:dyDescent="0.25">
      <c r="B82" s="661">
        <v>19</v>
      </c>
      <c r="C82" s="662"/>
      <c r="D82" s="667" t="s">
        <v>593</v>
      </c>
      <c r="E82" s="670" t="s">
        <v>594</v>
      </c>
      <c r="F82" s="670" t="s">
        <v>595</v>
      </c>
      <c r="G82" s="671"/>
      <c r="H82" s="672" t="s">
        <v>969</v>
      </c>
      <c r="I82" s="673"/>
      <c r="J82" s="670" t="s">
        <v>974</v>
      </c>
      <c r="K82" s="671"/>
      <c r="L82" s="678" t="s">
        <v>596</v>
      </c>
      <c r="M82" s="681" t="s">
        <v>178</v>
      </c>
      <c r="N82" s="682"/>
      <c r="O82" s="687"/>
      <c r="P82" s="386" t="s">
        <v>2</v>
      </c>
      <c r="Q82" s="551"/>
      <c r="R82" s="654" t="str">
        <f>IF(Q84=Berechnung1!D84,Berechnung1!$F$4,IF(OR(Q84&lt;Berechnung1!E84,Q84&gt;Berechnung1!F84),Berechnung1!$G$4,IF(OR(ROUND(Q84,4)&lt;Berechnung1!J84,ROUND(Q84,4)&gt;Berechnung1!K84),Berechnung1!$D$4,IF(OR(ROUND(Q84,4)&lt;Berechnung1!G84,ROUND(Q84,4)&gt;Berechnung1!H84),Berechnung1!$E$4,Berechnung1!$C$4))))</f>
        <v>Unvollständig</v>
      </c>
      <c r="S82" s="657"/>
      <c r="T82" s="659"/>
    </row>
    <row r="83" spans="2:20" s="68" customFormat="1" ht="27.75" customHeight="1" thickBot="1" x14ac:dyDescent="0.25">
      <c r="B83" s="663"/>
      <c r="C83" s="664"/>
      <c r="D83" s="668"/>
      <c r="E83" s="670"/>
      <c r="F83" s="670"/>
      <c r="G83" s="671"/>
      <c r="H83" s="674"/>
      <c r="I83" s="675"/>
      <c r="J83" s="670"/>
      <c r="K83" s="671"/>
      <c r="L83" s="679"/>
      <c r="M83" s="683"/>
      <c r="N83" s="684"/>
      <c r="O83" s="688"/>
      <c r="P83" s="386" t="s">
        <v>4</v>
      </c>
      <c r="Q83" s="391">
        <f>Basisdaten!L36</f>
        <v>0</v>
      </c>
      <c r="R83" s="655"/>
      <c r="S83" s="658"/>
      <c r="T83" s="660"/>
    </row>
    <row r="84" spans="2:20" s="68" customFormat="1" ht="27.75" customHeight="1" thickBot="1" x14ac:dyDescent="0.25">
      <c r="B84" s="665"/>
      <c r="C84" s="666"/>
      <c r="D84" s="669"/>
      <c r="E84" s="670"/>
      <c r="F84" s="670"/>
      <c r="G84" s="671"/>
      <c r="H84" s="676"/>
      <c r="I84" s="677"/>
      <c r="J84" s="670"/>
      <c r="K84" s="671"/>
      <c r="L84" s="680"/>
      <c r="M84" s="685"/>
      <c r="N84" s="686"/>
      <c r="O84" s="689"/>
      <c r="P84" s="386" t="s">
        <v>5</v>
      </c>
      <c r="Q84" s="387" t="str">
        <f>IF(Q82="","n.d.",IF(Q83="","n.d.",IF(Q83=0,"",Q82/Q83)))</f>
        <v>n.d.</v>
      </c>
      <c r="R84" s="656"/>
      <c r="S84" s="658"/>
      <c r="T84" s="660"/>
    </row>
    <row r="85" spans="2:20" s="68" customFormat="1" ht="27.75" customHeight="1" thickBot="1" x14ac:dyDescent="0.25">
      <c r="B85" s="661">
        <v>20</v>
      </c>
      <c r="C85" s="662"/>
      <c r="D85" s="667" t="s">
        <v>597</v>
      </c>
      <c r="E85" s="670" t="s">
        <v>598</v>
      </c>
      <c r="F85" s="670" t="s">
        <v>599</v>
      </c>
      <c r="G85" s="671"/>
      <c r="H85" s="672" t="s">
        <v>970</v>
      </c>
      <c r="I85" s="673"/>
      <c r="J85" s="670" t="s">
        <v>975</v>
      </c>
      <c r="K85" s="671"/>
      <c r="L85" s="678" t="s">
        <v>596</v>
      </c>
      <c r="M85" s="681" t="s">
        <v>178</v>
      </c>
      <c r="N85" s="682"/>
      <c r="O85" s="687"/>
      <c r="P85" s="386" t="s">
        <v>2</v>
      </c>
      <c r="Q85" s="551"/>
      <c r="R85" s="654" t="str">
        <f>IF(AND(Q85&lt;&gt;"",Q86&lt;&gt;"",Q85=0,Q86=0),Berechnung1!$H$4,IF(Q87="",Berechnung1!$D$4,IF(Q87=Berechnung1!D87,Berechnung1!$F$4,IF(OR(Q87&lt;Berechnung1!E87,Q87&gt;Berechnung1!F87),Berechnung1!$G$4,IF(OR(ROUND(Q87,4)&lt;Berechnung1!J87,ROUND(Q87,4)&gt;Berechnung1!K87),Berechnung1!$D$4,IF(OR(ROUND(Q87,4)&lt;Berechnung1!G87,ROUND(Q87,4)&gt;Berechnung1!H87),Berechnung1!$E$4,Berechnung1!$C$4))))))</f>
        <v>Unvollständig</v>
      </c>
      <c r="S85" s="657"/>
      <c r="T85" s="659"/>
    </row>
    <row r="86" spans="2:20" s="68" customFormat="1" ht="27.75" customHeight="1" thickBot="1" x14ac:dyDescent="0.25">
      <c r="B86" s="663"/>
      <c r="C86" s="664"/>
      <c r="D86" s="668"/>
      <c r="E86" s="670"/>
      <c r="F86" s="670"/>
      <c r="G86" s="671"/>
      <c r="H86" s="674"/>
      <c r="I86" s="675"/>
      <c r="J86" s="670"/>
      <c r="K86" s="671"/>
      <c r="L86" s="679"/>
      <c r="M86" s="683"/>
      <c r="N86" s="684"/>
      <c r="O86" s="688"/>
      <c r="P86" s="386" t="s">
        <v>4</v>
      </c>
      <c r="Q86" s="551"/>
      <c r="R86" s="655"/>
      <c r="S86" s="658"/>
      <c r="T86" s="660"/>
    </row>
    <row r="87" spans="2:20" s="68" customFormat="1" ht="27.75" customHeight="1" thickBot="1" x14ac:dyDescent="0.25">
      <c r="B87" s="665"/>
      <c r="C87" s="666"/>
      <c r="D87" s="669"/>
      <c r="E87" s="670"/>
      <c r="F87" s="670"/>
      <c r="G87" s="671"/>
      <c r="H87" s="676"/>
      <c r="I87" s="677"/>
      <c r="J87" s="670"/>
      <c r="K87" s="671"/>
      <c r="L87" s="680"/>
      <c r="M87" s="685"/>
      <c r="N87" s="686"/>
      <c r="O87" s="689"/>
      <c r="P87" s="386" t="s">
        <v>5</v>
      </c>
      <c r="Q87" s="387" t="str">
        <f>IF(Q85="","n.d.",IF(Q86="","n.d.",IF(Q86=0,"",Q85/Q86)))</f>
        <v>n.d.</v>
      </c>
      <c r="R87" s="656"/>
      <c r="S87" s="658"/>
      <c r="T87" s="660"/>
    </row>
    <row r="88" spans="2:20" s="68" customFormat="1" ht="27.75" customHeight="1" thickBot="1" x14ac:dyDescent="0.25">
      <c r="B88" s="661">
        <v>21</v>
      </c>
      <c r="C88" s="662"/>
      <c r="D88" s="667"/>
      <c r="E88" s="670" t="s">
        <v>600</v>
      </c>
      <c r="F88" s="670" t="s">
        <v>601</v>
      </c>
      <c r="G88" s="671"/>
      <c r="H88" s="672" t="s">
        <v>971</v>
      </c>
      <c r="I88" s="673"/>
      <c r="J88" s="670" t="s">
        <v>976</v>
      </c>
      <c r="K88" s="671"/>
      <c r="L88" s="678" t="s">
        <v>602</v>
      </c>
      <c r="M88" s="681" t="s">
        <v>178</v>
      </c>
      <c r="N88" s="682"/>
      <c r="O88" s="687"/>
      <c r="P88" s="386" t="s">
        <v>2</v>
      </c>
      <c r="Q88" s="551"/>
      <c r="R88" s="654" t="str">
        <f>IF(AND(Q88&lt;&gt;"",Q89&lt;&gt;"",Q88=0,Q89=0),Berechnung1!$H$4,IF(Q90=Berechnung1!D90,Berechnung1!$F$4,IF(OR(Q90&lt;Berechnung1!E90,Q90&gt;Berechnung1!F90),Berechnung1!$G$4,IF(OR(ROUND(Q90,4)&lt;Berechnung1!J90,ROUND(Q90,4)&gt;Berechnung1!K90),Berechnung1!$D$4,IF(OR(ROUND(Q90,4)&lt;Berechnung1!G90,ROUND(Q90,4)&gt;Berechnung1!H90),Berechnung1!$E$4,Berechnung1!$C$4)))))</f>
        <v>Unvollständig</v>
      </c>
      <c r="S88" s="657"/>
      <c r="T88" s="659"/>
    </row>
    <row r="89" spans="2:20" s="68" customFormat="1" ht="27.75" customHeight="1" thickBot="1" x14ac:dyDescent="0.25">
      <c r="B89" s="663"/>
      <c r="C89" s="664"/>
      <c r="D89" s="668"/>
      <c r="E89" s="670"/>
      <c r="F89" s="670"/>
      <c r="G89" s="671"/>
      <c r="H89" s="674"/>
      <c r="I89" s="675"/>
      <c r="J89" s="670"/>
      <c r="K89" s="671"/>
      <c r="L89" s="679"/>
      <c r="M89" s="683"/>
      <c r="N89" s="684"/>
      <c r="O89" s="688"/>
      <c r="P89" s="386" t="s">
        <v>4</v>
      </c>
      <c r="Q89" s="551"/>
      <c r="R89" s="655"/>
      <c r="S89" s="658"/>
      <c r="T89" s="660"/>
    </row>
    <row r="90" spans="2:20" s="68" customFormat="1" ht="27.75" customHeight="1" thickBot="1" x14ac:dyDescent="0.25">
      <c r="B90" s="665"/>
      <c r="C90" s="666"/>
      <c r="D90" s="669"/>
      <c r="E90" s="670"/>
      <c r="F90" s="670"/>
      <c r="G90" s="671"/>
      <c r="H90" s="676"/>
      <c r="I90" s="677"/>
      <c r="J90" s="670"/>
      <c r="K90" s="671"/>
      <c r="L90" s="680"/>
      <c r="M90" s="685"/>
      <c r="N90" s="686"/>
      <c r="O90" s="689"/>
      <c r="P90" s="386" t="s">
        <v>5</v>
      </c>
      <c r="Q90" s="387" t="str">
        <f>IF(Q88="","n.d.",IF(Q89="","n.d.",IF(Q89=0,"",Q88/Q89)))</f>
        <v>n.d.</v>
      </c>
      <c r="R90" s="656"/>
      <c r="S90" s="658"/>
      <c r="T90" s="660"/>
    </row>
    <row r="91" spans="2:20" ht="21.75" customHeight="1" x14ac:dyDescent="0.2">
      <c r="B91" s="176" t="s">
        <v>312</v>
      </c>
    </row>
    <row r="92" spans="2:20" ht="13.5" customHeight="1" x14ac:dyDescent="0.2">
      <c r="B92" s="702" t="s">
        <v>390</v>
      </c>
      <c r="C92" s="703"/>
      <c r="D92" s="703"/>
      <c r="E92" s="703"/>
      <c r="F92" s="703"/>
      <c r="G92" s="703"/>
      <c r="H92" s="703"/>
      <c r="I92" s="703"/>
      <c r="J92" s="703"/>
      <c r="K92" s="703"/>
      <c r="L92" s="703"/>
      <c r="M92" s="703"/>
      <c r="N92" s="703"/>
      <c r="O92" s="703"/>
      <c r="P92" s="703"/>
      <c r="Q92" s="703"/>
      <c r="R92" s="703"/>
    </row>
    <row r="93" spans="2:20" ht="24" customHeight="1" x14ac:dyDescent="0.2">
      <c r="B93" s="703" t="s">
        <v>500</v>
      </c>
      <c r="C93" s="707"/>
      <c r="D93" s="707"/>
      <c r="E93" s="707"/>
      <c r="F93" s="707"/>
      <c r="G93" s="707"/>
      <c r="H93" s="707"/>
      <c r="I93" s="707"/>
      <c r="J93" s="707"/>
      <c r="K93" s="707"/>
      <c r="L93" s="707"/>
      <c r="M93" s="707"/>
      <c r="N93" s="707"/>
      <c r="O93" s="707"/>
      <c r="P93" s="707"/>
      <c r="Q93" s="707"/>
      <c r="R93" s="707"/>
    </row>
    <row r="94" spans="2:20" ht="133.5" customHeight="1" x14ac:dyDescent="0.2">
      <c r="B94" s="708" t="s">
        <v>433</v>
      </c>
      <c r="C94" s="708"/>
      <c r="D94" s="708"/>
      <c r="E94" s="708"/>
      <c r="F94" s="708"/>
      <c r="G94" s="708"/>
      <c r="H94" s="708"/>
      <c r="I94" s="708"/>
      <c r="J94" s="708"/>
      <c r="K94" s="708"/>
      <c r="L94" s="708"/>
      <c r="M94" s="708"/>
      <c r="N94" s="708"/>
      <c r="O94" s="708"/>
      <c r="P94" s="708"/>
      <c r="Q94" s="708"/>
      <c r="R94" s="708"/>
    </row>
    <row r="95" spans="2:20" ht="12" customHeight="1" x14ac:dyDescent="0.2">
      <c r="B95" s="702" t="s">
        <v>977</v>
      </c>
      <c r="C95" s="703"/>
      <c r="D95" s="703"/>
      <c r="E95" s="703"/>
      <c r="F95" s="703"/>
      <c r="G95" s="703"/>
      <c r="H95" s="703"/>
      <c r="I95" s="703"/>
      <c r="J95" s="703"/>
      <c r="K95" s="703"/>
      <c r="L95" s="703"/>
      <c r="M95" s="703"/>
      <c r="N95" s="703"/>
      <c r="O95" s="703"/>
      <c r="P95" s="703"/>
      <c r="Q95" s="703"/>
      <c r="R95" s="703"/>
    </row>
    <row r="96" spans="2:20" ht="15" customHeight="1" x14ac:dyDescent="0.2">
      <c r="B96" s="652" t="s">
        <v>978</v>
      </c>
      <c r="C96" s="652"/>
      <c r="D96" s="652"/>
      <c r="E96" s="652"/>
      <c r="F96" s="652"/>
      <c r="G96" s="652"/>
      <c r="H96" s="652"/>
      <c r="I96" s="652"/>
      <c r="J96" s="652"/>
      <c r="K96" s="652"/>
      <c r="L96" s="652"/>
      <c r="M96" s="652"/>
      <c r="N96" s="652"/>
      <c r="O96" s="652"/>
      <c r="P96" s="652"/>
      <c r="Q96" s="652"/>
      <c r="R96" s="652"/>
    </row>
    <row r="98" spans="3:18" ht="15" hidden="1" customHeight="1" x14ac:dyDescent="0.2">
      <c r="C98" s="701"/>
      <c r="D98" s="701"/>
      <c r="E98" s="701"/>
      <c r="F98" s="429" t="str">
        <f>Basisdaten!E28</f>
        <v>"in situ"</v>
      </c>
      <c r="G98" s="429" t="str">
        <f>Basisdaten!F28</f>
        <v>I</v>
      </c>
      <c r="H98" s="429" t="str">
        <f>Basisdaten!G28</f>
        <v>II</v>
      </c>
      <c r="I98" s="429" t="str">
        <f>Basisdaten!H28</f>
        <v>III</v>
      </c>
      <c r="J98" s="429" t="str">
        <f>Basisdaten!I28</f>
        <v>IV</v>
      </c>
      <c r="K98" s="429"/>
      <c r="L98" s="429"/>
      <c r="M98" s="430" t="str">
        <f>Basisdaten!L28</f>
        <v>Gesamt</v>
      </c>
      <c r="N98" s="427"/>
      <c r="O98" s="20"/>
      <c r="Q98" s="5"/>
      <c r="R98" s="52"/>
    </row>
    <row r="99" spans="3:18" hidden="1" x14ac:dyDescent="0.2">
      <c r="C99" s="701"/>
      <c r="D99" s="701"/>
      <c r="E99" s="701"/>
      <c r="F99" s="429"/>
      <c r="G99" s="429"/>
      <c r="H99" s="429"/>
      <c r="I99" s="429"/>
      <c r="J99" s="185" t="str">
        <f>Basisdaten!I29</f>
        <v>IVA</v>
      </c>
      <c r="K99" s="185" t="str">
        <f>Basisdaten!J29</f>
        <v>IVB</v>
      </c>
      <c r="L99" s="185" t="str">
        <f>Basisdaten!K29</f>
        <v>IVC</v>
      </c>
      <c r="M99" s="430"/>
      <c r="N99" s="427"/>
      <c r="O99" s="20"/>
      <c r="Q99" s="5"/>
      <c r="R99" s="52"/>
    </row>
    <row r="100" spans="3:18" hidden="1" x14ac:dyDescent="0.2">
      <c r="C100" s="700" t="str">
        <f>Basisdaten!B30</f>
        <v>Mundhöhle operativ</v>
      </c>
      <c r="D100" s="700"/>
      <c r="E100" s="700"/>
      <c r="F100" s="185">
        <f>Basisdaten!E30</f>
        <v>0</v>
      </c>
      <c r="G100" s="185">
        <f>Basisdaten!F30</f>
        <v>0</v>
      </c>
      <c r="H100" s="185">
        <f>Basisdaten!G30</f>
        <v>0</v>
      </c>
      <c r="I100" s="185">
        <f>Basisdaten!H30</f>
        <v>0</v>
      </c>
      <c r="J100" s="185">
        <f>Basisdaten!I30</f>
        <v>0</v>
      </c>
      <c r="K100" s="185">
        <f>Basisdaten!J30</f>
        <v>0</v>
      </c>
      <c r="L100" s="185">
        <f>Basisdaten!K30</f>
        <v>0</v>
      </c>
      <c r="M100" s="483" t="str">
        <f>Basisdaten!L30</f>
        <v/>
      </c>
      <c r="N100" s="484">
        <f>IF(AND(M100="",M101=""),0,IF(AND(M100&lt;&gt;"",M101=""),M100,IF(AND(M100="",M101&lt;&gt;""),M101,IF(AND(M100&lt;&gt;"",M101&lt;&gt;""),M100+M101))))</f>
        <v>0</v>
      </c>
      <c r="O100" s="162"/>
      <c r="P100" s="161"/>
      <c r="Q100" s="5"/>
      <c r="R100" s="52"/>
    </row>
    <row r="101" spans="3:18" hidden="1" x14ac:dyDescent="0.2">
      <c r="C101" s="700" t="str">
        <f>Basisdaten!B31</f>
        <v>Mundhöhle nicht operativ</v>
      </c>
      <c r="D101" s="700"/>
      <c r="E101" s="700"/>
      <c r="F101" s="185">
        <f>Basisdaten!E31</f>
        <v>0</v>
      </c>
      <c r="G101" s="185">
        <f>Basisdaten!F31</f>
        <v>0</v>
      </c>
      <c r="H101" s="185">
        <f>Basisdaten!G31</f>
        <v>0</v>
      </c>
      <c r="I101" s="185">
        <f>Basisdaten!H31</f>
        <v>0</v>
      </c>
      <c r="J101" s="185">
        <f>Basisdaten!I31</f>
        <v>0</v>
      </c>
      <c r="K101" s="185">
        <f>Basisdaten!J31</f>
        <v>0</v>
      </c>
      <c r="L101" s="185">
        <f>Basisdaten!K31</f>
        <v>0</v>
      </c>
      <c r="M101" s="483" t="str">
        <f>Basisdaten!L31</f>
        <v/>
      </c>
      <c r="N101" s="428"/>
      <c r="O101" s="162"/>
      <c r="P101" s="161"/>
      <c r="Q101" s="5"/>
      <c r="R101" s="52"/>
    </row>
    <row r="102" spans="3:18" s="20" customFormat="1" ht="24.75" hidden="1" customHeight="1" x14ac:dyDescent="0.2">
      <c r="C102" s="653" t="str">
        <f>Basisdaten!B32</f>
        <v>Nasenhaupt- und Nasennebenhöhle operativ</v>
      </c>
      <c r="D102" s="653"/>
      <c r="E102" s="653"/>
      <c r="F102" s="185">
        <f>Basisdaten!E32</f>
        <v>0</v>
      </c>
      <c r="G102" s="185">
        <f>Basisdaten!F32</f>
        <v>0</v>
      </c>
      <c r="H102" s="185">
        <f>Basisdaten!G32</f>
        <v>0</v>
      </c>
      <c r="I102" s="185">
        <f>Basisdaten!H32</f>
        <v>0</v>
      </c>
      <c r="J102" s="185">
        <f>Basisdaten!I32</f>
        <v>0</v>
      </c>
      <c r="K102" s="185">
        <f>Basisdaten!J32</f>
        <v>0</v>
      </c>
      <c r="L102" s="185">
        <f>Basisdaten!K32</f>
        <v>0</v>
      </c>
      <c r="M102" s="185" t="str">
        <f>Basisdaten!L32</f>
        <v/>
      </c>
      <c r="N102" s="428"/>
      <c r="O102" s="162"/>
      <c r="P102" s="162"/>
      <c r="R102" s="163"/>
    </row>
    <row r="103" spans="3:18" ht="21.75" hidden="1" customHeight="1" x14ac:dyDescent="0.2">
      <c r="C103" s="653" t="str">
        <f>Basisdaten!B33</f>
        <v>Nasenhaupt- und Nasennebenhöhle nicht operativ</v>
      </c>
      <c r="D103" s="653"/>
      <c r="E103" s="653"/>
      <c r="F103" s="185">
        <f>Basisdaten!E33</f>
        <v>0</v>
      </c>
      <c r="G103" s="185">
        <f>Basisdaten!F33</f>
        <v>0</v>
      </c>
      <c r="H103" s="185">
        <f>Basisdaten!G33</f>
        <v>0</v>
      </c>
      <c r="I103" s="185">
        <f>Basisdaten!H33</f>
        <v>0</v>
      </c>
      <c r="J103" s="185">
        <f>Basisdaten!I33</f>
        <v>0</v>
      </c>
      <c r="K103" s="185">
        <f>Basisdaten!J33</f>
        <v>0</v>
      </c>
      <c r="L103" s="185">
        <f>Basisdaten!K33</f>
        <v>0</v>
      </c>
      <c r="M103" s="185" t="str">
        <f>Basisdaten!L33</f>
        <v/>
      </c>
      <c r="N103" s="428"/>
      <c r="O103" s="162"/>
      <c r="P103" s="161"/>
      <c r="Q103" s="5"/>
      <c r="R103" s="52"/>
    </row>
    <row r="104" spans="3:18" hidden="1" x14ac:dyDescent="0.2">
      <c r="C104" s="700" t="str">
        <f>Basisdaten!B34</f>
        <v>Rachen operativ</v>
      </c>
      <c r="D104" s="700"/>
      <c r="E104" s="700"/>
      <c r="F104" s="185"/>
      <c r="G104" s="185"/>
      <c r="H104" s="185"/>
      <c r="I104" s="185"/>
      <c r="J104" s="185"/>
      <c r="K104" s="185"/>
      <c r="L104" s="185"/>
      <c r="M104" s="185">
        <f>Basisdaten!L34</f>
        <v>0</v>
      </c>
      <c r="N104" s="428"/>
      <c r="O104" s="162"/>
      <c r="P104" s="161"/>
      <c r="Q104" s="5"/>
      <c r="R104" s="52"/>
    </row>
    <row r="105" spans="3:18" ht="24.75" hidden="1" customHeight="1" x14ac:dyDescent="0.2">
      <c r="C105" s="653" t="str">
        <f>Basisdaten!B35</f>
        <v xml:space="preserve">Rachen nicht operativ </v>
      </c>
      <c r="D105" s="653"/>
      <c r="E105" s="653"/>
      <c r="F105" s="185"/>
      <c r="G105" s="185"/>
      <c r="H105" s="185"/>
      <c r="I105" s="185"/>
      <c r="J105" s="185"/>
      <c r="K105" s="185"/>
      <c r="L105" s="185"/>
      <c r="M105" s="185">
        <f>Basisdaten!L35</f>
        <v>0</v>
      </c>
      <c r="N105" s="428"/>
      <c r="O105" s="162"/>
      <c r="P105" s="161"/>
      <c r="Q105" s="5"/>
      <c r="R105" s="52"/>
    </row>
    <row r="106" spans="3:18" ht="24.75" hidden="1" customHeight="1" x14ac:dyDescent="0.2">
      <c r="C106" s="653" t="str">
        <f>Basisdaten!B36</f>
        <v>Larynx operativ</v>
      </c>
      <c r="D106" s="653"/>
      <c r="E106" s="653"/>
      <c r="F106" s="550"/>
      <c r="G106" s="550"/>
      <c r="H106" s="550"/>
      <c r="I106" s="550"/>
      <c r="J106" s="550"/>
      <c r="K106" s="550"/>
      <c r="L106" s="550"/>
      <c r="M106" s="550">
        <f>Basisdaten!L36</f>
        <v>0</v>
      </c>
      <c r="N106" s="428"/>
      <c r="O106" s="162"/>
      <c r="P106" s="161"/>
      <c r="Q106" s="5"/>
      <c r="R106" s="52"/>
    </row>
    <row r="107" spans="3:18" ht="24.75" hidden="1" customHeight="1" x14ac:dyDescent="0.2">
      <c r="C107" s="653" t="str">
        <f>Basisdaten!B37</f>
        <v>Larynx nicht operativ</v>
      </c>
      <c r="D107" s="653"/>
      <c r="E107" s="653"/>
      <c r="F107" s="550"/>
      <c r="G107" s="550"/>
      <c r="H107" s="550"/>
      <c r="I107" s="550"/>
      <c r="J107" s="550"/>
      <c r="K107" s="550"/>
      <c r="L107" s="550"/>
      <c r="M107" s="550">
        <f>Basisdaten!L37</f>
        <v>0</v>
      </c>
      <c r="N107" s="428"/>
      <c r="O107" s="162"/>
      <c r="P107" s="161"/>
      <c r="Q107" s="5"/>
      <c r="R107" s="52"/>
    </row>
    <row r="108" spans="3:18" ht="24.75" hidden="1" customHeight="1" x14ac:dyDescent="0.2">
      <c r="C108" s="653" t="str">
        <f>Basisdaten!B38</f>
        <v>Speicheldrüsen operativ</v>
      </c>
      <c r="D108" s="653"/>
      <c r="E108" s="653"/>
      <c r="F108" s="499"/>
      <c r="G108" s="499"/>
      <c r="H108" s="499"/>
      <c r="I108" s="499"/>
      <c r="J108" s="499"/>
      <c r="K108" s="499"/>
      <c r="L108" s="499"/>
      <c r="M108" s="499">
        <f>Basisdaten!L38</f>
        <v>0</v>
      </c>
      <c r="N108" s="428"/>
      <c r="O108" s="162"/>
      <c r="P108" s="161"/>
      <c r="Q108" s="5"/>
      <c r="R108" s="52"/>
    </row>
    <row r="109" spans="3:18" ht="24.75" hidden="1" customHeight="1" x14ac:dyDescent="0.2">
      <c r="C109" s="653" t="str">
        <f>Basisdaten!B39</f>
        <v>Speicheldrüsen nicht operativ</v>
      </c>
      <c r="D109" s="653"/>
      <c r="E109" s="653"/>
      <c r="F109" s="499"/>
      <c r="G109" s="499"/>
      <c r="H109" s="499"/>
      <c r="I109" s="499"/>
      <c r="J109" s="499"/>
      <c r="K109" s="499"/>
      <c r="L109" s="499"/>
      <c r="M109" s="499">
        <f>Basisdaten!L39</f>
        <v>0</v>
      </c>
      <c r="N109" s="428"/>
      <c r="O109" s="162"/>
      <c r="P109" s="161"/>
      <c r="Q109" s="5"/>
      <c r="R109" s="52"/>
    </row>
    <row r="110" spans="3:18" ht="14.25" hidden="1" customHeight="1" x14ac:dyDescent="0.2">
      <c r="C110" s="700" t="str">
        <f>Basisdaten!B40</f>
        <v>Primärfälle gesamt</v>
      </c>
      <c r="D110" s="700"/>
      <c r="E110" s="700"/>
      <c r="F110" s="185"/>
      <c r="G110" s="185"/>
      <c r="H110" s="185"/>
      <c r="I110" s="185"/>
      <c r="J110" s="185"/>
      <c r="K110" s="185"/>
      <c r="L110" s="185"/>
      <c r="M110" s="185" t="str">
        <f>Basisdaten!L40</f>
        <v/>
      </c>
      <c r="N110" s="428"/>
      <c r="O110" s="20"/>
    </row>
    <row r="111" spans="3:18" ht="14.25" customHeight="1" x14ac:dyDescent="0.2">
      <c r="C111" s="161"/>
      <c r="D111" s="161"/>
      <c r="E111" s="161"/>
      <c r="F111" s="161"/>
      <c r="G111" s="161"/>
      <c r="H111" s="161"/>
      <c r="I111" s="161"/>
      <c r="J111" s="161"/>
    </row>
    <row r="112" spans="3:18" ht="14.25" customHeight="1" x14ac:dyDescent="0.2">
      <c r="C112" s="161"/>
      <c r="D112" s="161"/>
      <c r="E112" s="161"/>
      <c r="F112" s="161"/>
      <c r="G112" s="161"/>
      <c r="H112" s="161"/>
      <c r="I112" s="161"/>
      <c r="J112" s="161"/>
    </row>
    <row r="113" spans="3:10" x14ac:dyDescent="0.2">
      <c r="C113" s="161"/>
      <c r="D113" s="161"/>
      <c r="E113" s="161"/>
      <c r="F113" s="161"/>
      <c r="G113" s="161"/>
      <c r="H113" s="161"/>
      <c r="I113" s="161"/>
      <c r="J113" s="161"/>
    </row>
    <row r="117" spans="3:10" x14ac:dyDescent="0.2">
      <c r="E117" s="173"/>
    </row>
  </sheetData>
  <sheetProtection password="CA09"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04">
    <mergeCell ref="M73:N75"/>
    <mergeCell ref="O73:O75"/>
    <mergeCell ref="B46:C48"/>
    <mergeCell ref="B49:C51"/>
    <mergeCell ref="B52:C54"/>
    <mergeCell ref="B55:C57"/>
    <mergeCell ref="C104:E104"/>
    <mergeCell ref="C105:E105"/>
    <mergeCell ref="C102:E102"/>
    <mergeCell ref="B64:C66"/>
    <mergeCell ref="D61:D63"/>
    <mergeCell ref="D64:D66"/>
    <mergeCell ref="E64:E66"/>
    <mergeCell ref="C103:E103"/>
    <mergeCell ref="D49:D51"/>
    <mergeCell ref="D46:D48"/>
    <mergeCell ref="B73:C75"/>
    <mergeCell ref="D73:D75"/>
    <mergeCell ref="E73:E75"/>
    <mergeCell ref="D55:D57"/>
    <mergeCell ref="F61:G63"/>
    <mergeCell ref="H61:I63"/>
    <mergeCell ref="J61:K63"/>
    <mergeCell ref="F64:G66"/>
    <mergeCell ref="T61:T63"/>
    <mergeCell ref="J64:K66"/>
    <mergeCell ref="S58:S60"/>
    <mergeCell ref="R58:R60"/>
    <mergeCell ref="M58:N60"/>
    <mergeCell ref="J58:K60"/>
    <mergeCell ref="T52:T54"/>
    <mergeCell ref="T58:T60"/>
    <mergeCell ref="T70:T72"/>
    <mergeCell ref="T67:T69"/>
    <mergeCell ref="S67:S69"/>
    <mergeCell ref="M67:N69"/>
    <mergeCell ref="L64:L66"/>
    <mergeCell ref="O64:O66"/>
    <mergeCell ref="O55:O57"/>
    <mergeCell ref="M61:N63"/>
    <mergeCell ref="S55:S57"/>
    <mergeCell ref="T55:T57"/>
    <mergeCell ref="T64:T66"/>
    <mergeCell ref="S61:S63"/>
    <mergeCell ref="R61:R63"/>
    <mergeCell ref="M64:N66"/>
    <mergeCell ref="S64:S66"/>
    <mergeCell ref="R64:R66"/>
    <mergeCell ref="S70:S72"/>
    <mergeCell ref="B61:C63"/>
    <mergeCell ref="E61:E63"/>
    <mergeCell ref="B70:C72"/>
    <mergeCell ref="O61:O63"/>
    <mergeCell ref="L61:L63"/>
    <mergeCell ref="H70:I72"/>
    <mergeCell ref="O52:O54"/>
    <mergeCell ref="B58:C60"/>
    <mergeCell ref="H52:I54"/>
    <mergeCell ref="R55:R57"/>
    <mergeCell ref="S52:S54"/>
    <mergeCell ref="H55:I57"/>
    <mergeCell ref="D58:D60"/>
    <mergeCell ref="E58:E60"/>
    <mergeCell ref="E52:E54"/>
    <mergeCell ref="E55:E57"/>
    <mergeCell ref="L58:L60"/>
    <mergeCell ref="O58:O60"/>
    <mergeCell ref="L52:L54"/>
    <mergeCell ref="H64:I66"/>
    <mergeCell ref="F58:G60"/>
    <mergeCell ref="H58:I60"/>
    <mergeCell ref="M55:N57"/>
    <mergeCell ref="J55:K57"/>
    <mergeCell ref="F55:G57"/>
    <mergeCell ref="L55:L57"/>
    <mergeCell ref="J46:K48"/>
    <mergeCell ref="J49:K51"/>
    <mergeCell ref="F70:G72"/>
    <mergeCell ref="D37:D39"/>
    <mergeCell ref="R52:R54"/>
    <mergeCell ref="P40:P42"/>
    <mergeCell ref="P43:P45"/>
    <mergeCell ref="Q40:Q42"/>
    <mergeCell ref="D52:D54"/>
    <mergeCell ref="E46:E48"/>
    <mergeCell ref="F52:G54"/>
    <mergeCell ref="F49:G51"/>
    <mergeCell ref="L49:L51"/>
    <mergeCell ref="T49:T51"/>
    <mergeCell ref="O37:O39"/>
    <mergeCell ref="H49:I51"/>
    <mergeCell ref="R37:R39"/>
    <mergeCell ref="R34:R36"/>
    <mergeCell ref="R46:R48"/>
    <mergeCell ref="O34:O36"/>
    <mergeCell ref="S49:S51"/>
    <mergeCell ref="R49:R51"/>
    <mergeCell ref="O49:O51"/>
    <mergeCell ref="M49:N51"/>
    <mergeCell ref="T46:T48"/>
    <mergeCell ref="S46:S48"/>
    <mergeCell ref="O31:O33"/>
    <mergeCell ref="T40:T42"/>
    <mergeCell ref="S40:S42"/>
    <mergeCell ref="S43:S45"/>
    <mergeCell ref="O40:O45"/>
    <mergeCell ref="R40:R42"/>
    <mergeCell ref="R43:R45"/>
    <mergeCell ref="Q43:Q45"/>
    <mergeCell ref="T34:T36"/>
    <mergeCell ref="S37:S39"/>
    <mergeCell ref="S34:S36"/>
    <mergeCell ref="T37:T39"/>
    <mergeCell ref="S23:T23"/>
    <mergeCell ref="S25:S27"/>
    <mergeCell ref="T25:T27"/>
    <mergeCell ref="S31:S33"/>
    <mergeCell ref="T31:T33"/>
    <mergeCell ref="R23:R24"/>
    <mergeCell ref="R25:R27"/>
    <mergeCell ref="T28:T30"/>
    <mergeCell ref="S28:S30"/>
    <mergeCell ref="R31:R33"/>
    <mergeCell ref="R28:R30"/>
    <mergeCell ref="J23:K24"/>
    <mergeCell ref="M25:N27"/>
    <mergeCell ref="P25:P27"/>
    <mergeCell ref="P23:Q24"/>
    <mergeCell ref="Q25:Q27"/>
    <mergeCell ref="O25:O27"/>
    <mergeCell ref="O28:O30"/>
    <mergeCell ref="H25:I27"/>
    <mergeCell ref="H28:I30"/>
    <mergeCell ref="H23:I24"/>
    <mergeCell ref="M23:N24"/>
    <mergeCell ref="L25:L27"/>
    <mergeCell ref="L28:L30"/>
    <mergeCell ref="J28:K30"/>
    <mergeCell ref="M28:N30"/>
    <mergeCell ref="B40:C42"/>
    <mergeCell ref="B43:C45"/>
    <mergeCell ref="D40:D45"/>
    <mergeCell ref="F40:G45"/>
    <mergeCell ref="H40:I45"/>
    <mergeCell ref="J40:K45"/>
    <mergeCell ref="L40:L45"/>
    <mergeCell ref="M40:N42"/>
    <mergeCell ref="M43:N45"/>
    <mergeCell ref="E40:E42"/>
    <mergeCell ref="E43:E45"/>
    <mergeCell ref="H31:I33"/>
    <mergeCell ref="E49:E51"/>
    <mergeCell ref="L31:L33"/>
    <mergeCell ref="J31:K33"/>
    <mergeCell ref="M31:N33"/>
    <mergeCell ref="E31:E33"/>
    <mergeCell ref="H34:I36"/>
    <mergeCell ref="J52:K54"/>
    <mergeCell ref="M52:N54"/>
    <mergeCell ref="F31:G33"/>
    <mergeCell ref="F15:G16"/>
    <mergeCell ref="F34:G36"/>
    <mergeCell ref="B34:C36"/>
    <mergeCell ref="E37:E39"/>
    <mergeCell ref="D28:D30"/>
    <mergeCell ref="F25:G27"/>
    <mergeCell ref="H15:H16"/>
    <mergeCell ref="F37:G39"/>
    <mergeCell ref="D31:D33"/>
    <mergeCell ref="B23:C24"/>
    <mergeCell ref="B25:C27"/>
    <mergeCell ref="B28:C30"/>
    <mergeCell ref="E25:E27"/>
    <mergeCell ref="D25:D27"/>
    <mergeCell ref="D34:D36"/>
    <mergeCell ref="E34:E36"/>
    <mergeCell ref="H37:I39"/>
    <mergeCell ref="F17:F20"/>
    <mergeCell ref="H17:I20"/>
    <mergeCell ref="D23:D24"/>
    <mergeCell ref="B31:C33"/>
    <mergeCell ref="B37:C39"/>
    <mergeCell ref="E28:E30"/>
    <mergeCell ref="F28:G30"/>
    <mergeCell ref="F6:N6"/>
    <mergeCell ref="F8:G8"/>
    <mergeCell ref="F11:F14"/>
    <mergeCell ref="H12:H13"/>
    <mergeCell ref="I12:I14"/>
    <mergeCell ref="K8:N8"/>
    <mergeCell ref="L34:L36"/>
    <mergeCell ref="L23:L24"/>
    <mergeCell ref="H46:I48"/>
    <mergeCell ref="F46:G48"/>
    <mergeCell ref="M46:N48"/>
    <mergeCell ref="M37:N39"/>
    <mergeCell ref="J34:K36"/>
    <mergeCell ref="J37:K39"/>
    <mergeCell ref="L37:L39"/>
    <mergeCell ref="M34:N36"/>
    <mergeCell ref="L46:L48"/>
    <mergeCell ref="I8:J8"/>
    <mergeCell ref="J25:K27"/>
    <mergeCell ref="B22:R22"/>
    <mergeCell ref="E23:E24"/>
    <mergeCell ref="F23:G24"/>
    <mergeCell ref="O46:O48"/>
    <mergeCell ref="O23:O24"/>
    <mergeCell ref="C110:E110"/>
    <mergeCell ref="C98:E99"/>
    <mergeCell ref="B95:R95"/>
    <mergeCell ref="L67:L69"/>
    <mergeCell ref="O67:O69"/>
    <mergeCell ref="O70:O72"/>
    <mergeCell ref="L70:L72"/>
    <mergeCell ref="R70:R72"/>
    <mergeCell ref="H67:I69"/>
    <mergeCell ref="D70:D72"/>
    <mergeCell ref="B92:R92"/>
    <mergeCell ref="B93:R93"/>
    <mergeCell ref="B94:R94"/>
    <mergeCell ref="J70:K72"/>
    <mergeCell ref="M70:N72"/>
    <mergeCell ref="J67:K69"/>
    <mergeCell ref="B67:C69"/>
    <mergeCell ref="D67:D69"/>
    <mergeCell ref="R67:R69"/>
    <mergeCell ref="F67:G69"/>
    <mergeCell ref="E67:E69"/>
    <mergeCell ref="E70:E72"/>
    <mergeCell ref="C100:E100"/>
    <mergeCell ref="C101:E101"/>
    <mergeCell ref="H79:I81"/>
    <mergeCell ref="J79:K81"/>
    <mergeCell ref="L79:L81"/>
    <mergeCell ref="M79:N81"/>
    <mergeCell ref="O79:O81"/>
    <mergeCell ref="R73:R75"/>
    <mergeCell ref="S73:S75"/>
    <mergeCell ref="T73:T75"/>
    <mergeCell ref="B76:C78"/>
    <mergeCell ref="D76:D78"/>
    <mergeCell ref="E76:E78"/>
    <mergeCell ref="F76:G78"/>
    <mergeCell ref="H76:I78"/>
    <mergeCell ref="J76:K78"/>
    <mergeCell ref="L76:L78"/>
    <mergeCell ref="M76:N78"/>
    <mergeCell ref="O76:O78"/>
    <mergeCell ref="R76:R78"/>
    <mergeCell ref="S76:S78"/>
    <mergeCell ref="T76:T78"/>
    <mergeCell ref="F73:G75"/>
    <mergeCell ref="H73:I75"/>
    <mergeCell ref="J73:K75"/>
    <mergeCell ref="L73:L75"/>
    <mergeCell ref="H85:I87"/>
    <mergeCell ref="J85:K87"/>
    <mergeCell ref="L85:L87"/>
    <mergeCell ref="M85:N87"/>
    <mergeCell ref="O85:O87"/>
    <mergeCell ref="R79:R81"/>
    <mergeCell ref="S79:S81"/>
    <mergeCell ref="T79:T81"/>
    <mergeCell ref="B82:C84"/>
    <mergeCell ref="D82:D84"/>
    <mergeCell ref="E82:E84"/>
    <mergeCell ref="F82:G84"/>
    <mergeCell ref="H82:I84"/>
    <mergeCell ref="J82:K84"/>
    <mergeCell ref="L82:L84"/>
    <mergeCell ref="M82:N84"/>
    <mergeCell ref="O82:O84"/>
    <mergeCell ref="R82:R84"/>
    <mergeCell ref="S82:S84"/>
    <mergeCell ref="T82:T84"/>
    <mergeCell ref="B79:C81"/>
    <mergeCell ref="D79:D81"/>
    <mergeCell ref="E79:E81"/>
    <mergeCell ref="F79:G81"/>
    <mergeCell ref="B96:R96"/>
    <mergeCell ref="C106:E106"/>
    <mergeCell ref="C107:E107"/>
    <mergeCell ref="C109:E109"/>
    <mergeCell ref="C108:E108"/>
    <mergeCell ref="R85:R87"/>
    <mergeCell ref="S85:S87"/>
    <mergeCell ref="T85:T87"/>
    <mergeCell ref="B88:C90"/>
    <mergeCell ref="D88:D90"/>
    <mergeCell ref="E88:E90"/>
    <mergeCell ref="F88:G90"/>
    <mergeCell ref="H88:I90"/>
    <mergeCell ref="J88:K90"/>
    <mergeCell ref="L88:L90"/>
    <mergeCell ref="M88:N90"/>
    <mergeCell ref="O88:O90"/>
    <mergeCell ref="R88:R90"/>
    <mergeCell ref="S88:S90"/>
    <mergeCell ref="T88:T90"/>
    <mergeCell ref="B85:C87"/>
    <mergeCell ref="D85:D87"/>
    <mergeCell ref="E85:E87"/>
    <mergeCell ref="F85:G87"/>
  </mergeCells>
  <phoneticPr fontId="42" type="noConversion"/>
  <conditionalFormatting sqref="R25:R51">
    <cfRule type="cellIs" dxfId="136" priority="1" stopIfTrue="1" operator="equal">
      <formula>$F$15</formula>
    </cfRule>
    <cfRule type="expression" dxfId="135" priority="358" stopIfTrue="1">
      <formula>OR(R25=$G$19,R25=$G$17)</formula>
    </cfRule>
    <cfRule type="cellIs" dxfId="134" priority="365" stopIfTrue="1" operator="equal">
      <formula>"I.O. (Plausibilität unklar)"</formula>
    </cfRule>
    <cfRule type="cellIs" dxfId="133" priority="367" stopIfTrue="1" operator="equal">
      <formula>"I.O."</formula>
    </cfRule>
  </conditionalFormatting>
  <conditionalFormatting sqref="R52:R54">
    <cfRule type="expression" dxfId="132" priority="274" stopIfTrue="1">
      <formula>OR(R52=$G$19,R52=$G$17)</formula>
    </cfRule>
    <cfRule type="cellIs" dxfId="131" priority="298" stopIfTrue="1" operator="equal">
      <formula>$F$15</formula>
    </cfRule>
    <cfRule type="cellIs" dxfId="130" priority="322" stopIfTrue="1" operator="equal">
      <formula>"I.O. (Plausibilität unklar)"</formula>
    </cfRule>
    <cfRule type="cellIs" dxfId="129" priority="348" stopIfTrue="1" operator="equal">
      <formula>"I.O."</formula>
    </cfRule>
  </conditionalFormatting>
  <conditionalFormatting sqref="R55:R57">
    <cfRule type="expression" dxfId="128" priority="273" stopIfTrue="1">
      <formula>OR(R55=$G$19,R55=$G$17)</formula>
    </cfRule>
    <cfRule type="cellIs" dxfId="127" priority="297" stopIfTrue="1" operator="equal">
      <formula>$F$15</formula>
    </cfRule>
    <cfRule type="cellIs" dxfId="126" priority="321" stopIfTrue="1" operator="equal">
      <formula>"I.O. (Plausibilität unklar)"</formula>
    </cfRule>
    <cfRule type="cellIs" dxfId="125" priority="347" stopIfTrue="1" operator="equal">
      <formula>"I.O."</formula>
    </cfRule>
  </conditionalFormatting>
  <conditionalFormatting sqref="R58:R60">
    <cfRule type="expression" dxfId="124" priority="115" stopIfTrue="1">
      <formula>OR(R58=$G$19,R58=$G$17)</formula>
    </cfRule>
    <cfRule type="cellIs" dxfId="123" priority="271" stopIfTrue="1" operator="equal">
      <formula>$F$15</formula>
    </cfRule>
    <cfRule type="cellIs" dxfId="122" priority="319" stopIfTrue="1" operator="equal">
      <formula>"I.O. (Plausibilität unklar)"</formula>
    </cfRule>
    <cfRule type="cellIs" dxfId="121" priority="345" stopIfTrue="1" operator="equal">
      <formula>"I.O."</formula>
    </cfRule>
  </conditionalFormatting>
  <conditionalFormatting sqref="R61:R72">
    <cfRule type="expression" dxfId="120" priority="114" stopIfTrue="1">
      <formula>OR(R61=$G$19,R61=$G$17)</formula>
    </cfRule>
    <cfRule type="cellIs" dxfId="119" priority="270" stopIfTrue="1" operator="equal">
      <formula>$F$15</formula>
    </cfRule>
    <cfRule type="cellIs" dxfId="118" priority="318" stopIfTrue="1" operator="equal">
      <formula>"I.O. (Plausibilität unklar)"</formula>
    </cfRule>
    <cfRule type="cellIs" dxfId="117" priority="344" stopIfTrue="1" operator="equal">
      <formula>"I.O."</formula>
    </cfRule>
  </conditionalFormatting>
  <conditionalFormatting sqref="Q28">
    <cfRule type="expression" dxfId="116" priority="218" stopIfTrue="1">
      <formula>LEN(TRIM(Q28))=0</formula>
    </cfRule>
  </conditionalFormatting>
  <conditionalFormatting sqref="Q31">
    <cfRule type="expression" dxfId="115" priority="217" stopIfTrue="1">
      <formula>LEN(TRIM(Q31))=0</formula>
    </cfRule>
  </conditionalFormatting>
  <conditionalFormatting sqref="Q34">
    <cfRule type="expression" dxfId="114" priority="215" stopIfTrue="1">
      <formula>LEN(TRIM(Q34))=0</formula>
    </cfRule>
  </conditionalFormatting>
  <conditionalFormatting sqref="Q37">
    <cfRule type="expression" dxfId="113" priority="211" stopIfTrue="1">
      <formula>LEN(TRIM(Q37))=0</formula>
    </cfRule>
  </conditionalFormatting>
  <conditionalFormatting sqref="Q46">
    <cfRule type="expression" dxfId="112" priority="210" stopIfTrue="1">
      <formula>LEN(TRIM(Q46))=0</formula>
    </cfRule>
  </conditionalFormatting>
  <conditionalFormatting sqref="Q49">
    <cfRule type="expression" dxfId="111" priority="208" stopIfTrue="1">
      <formula>LEN(TRIM(Q49))=0</formula>
    </cfRule>
  </conditionalFormatting>
  <conditionalFormatting sqref="Q32">
    <cfRule type="expression" dxfId="110" priority="206" stopIfTrue="1">
      <formula>LEN(TRIM(Q32))=0</formula>
    </cfRule>
  </conditionalFormatting>
  <conditionalFormatting sqref="Q52">
    <cfRule type="expression" dxfId="109" priority="204" stopIfTrue="1">
      <formula>LEN(TRIM(Q52))=0</formula>
    </cfRule>
  </conditionalFormatting>
  <conditionalFormatting sqref="Q55">
    <cfRule type="expression" dxfId="108" priority="203" stopIfTrue="1">
      <formula>LEN(TRIM(Q55))=0</formula>
    </cfRule>
  </conditionalFormatting>
  <conditionalFormatting sqref="Q58">
    <cfRule type="expression" dxfId="107" priority="202" stopIfTrue="1">
      <formula>LEN(TRIM(Q58))=0</formula>
    </cfRule>
  </conditionalFormatting>
  <conditionalFormatting sqref="Q61">
    <cfRule type="expression" dxfId="106" priority="201" stopIfTrue="1">
      <formula>LEN(TRIM(Q61))=0</formula>
    </cfRule>
  </conditionalFormatting>
  <conditionalFormatting sqref="Q62">
    <cfRule type="expression" dxfId="105" priority="200" stopIfTrue="1">
      <formula>LEN(TRIM(Q62))=0</formula>
    </cfRule>
  </conditionalFormatting>
  <conditionalFormatting sqref="Q64">
    <cfRule type="expression" dxfId="104" priority="199" stopIfTrue="1">
      <formula>LEN(TRIM(Q64))=0</formula>
    </cfRule>
  </conditionalFormatting>
  <conditionalFormatting sqref="Q65">
    <cfRule type="expression" dxfId="103" priority="198" stopIfTrue="1">
      <formula>LEN(TRIM(Q65))=0</formula>
    </cfRule>
  </conditionalFormatting>
  <conditionalFormatting sqref="Q67">
    <cfRule type="expression" dxfId="102" priority="197" stopIfTrue="1">
      <formula>LEN(TRIM(Q67))=0</formula>
    </cfRule>
  </conditionalFormatting>
  <conditionalFormatting sqref="Q68">
    <cfRule type="expression" dxfId="101" priority="196" stopIfTrue="1">
      <formula>LEN(TRIM(Q68))=0</formula>
    </cfRule>
  </conditionalFormatting>
  <conditionalFormatting sqref="Q70">
    <cfRule type="expression" dxfId="100" priority="195" stopIfTrue="1">
      <formula>LEN(TRIM(Q70))=0</formula>
    </cfRule>
  </conditionalFormatting>
  <conditionalFormatting sqref="Q71">
    <cfRule type="expression" dxfId="99" priority="194" stopIfTrue="1">
      <formula>LEN(TRIM(Q71))=0</formula>
    </cfRule>
  </conditionalFormatting>
  <conditionalFormatting sqref="R61:R63">
    <cfRule type="cellIs" dxfId="98" priority="294" operator="equal">
      <formula>"Ausnahme (Plausibilität unklar)"</formula>
    </cfRule>
  </conditionalFormatting>
  <conditionalFormatting sqref="S25:S88">
    <cfRule type="notContainsBlanks" dxfId="97" priority="111">
      <formula>LEN(TRIM(S25))&gt;0</formula>
    </cfRule>
    <cfRule type="expression" dxfId="96" priority="113">
      <formula>OR($R25="Unvollständig",$R25="Sollvorgabe nicht erfüllt",$R25="I.O. (Plausibilität unklar)",$R25="Ausnahme (Plausibilität unklar)",$R25="optional - unvollständig",$R25="optional - Sollvorgabe nicht erfüllt",$R25="optional - I.O. (Plausibilität unklar)", $R25="optional - I.O. (Plausibilität unklar)",$R25="optional - Ausnahme (Plausibilität unklar)")</formula>
    </cfRule>
  </conditionalFormatting>
  <conditionalFormatting sqref="Q73">
    <cfRule type="expression" dxfId="95" priority="110">
      <formula>LEN(TRIM(Q73))=0</formula>
    </cfRule>
  </conditionalFormatting>
  <conditionalFormatting sqref="Q74">
    <cfRule type="expression" dxfId="94" priority="109">
      <formula>LEN(TRIM(Q74))=0</formula>
    </cfRule>
  </conditionalFormatting>
  <conditionalFormatting sqref="Q76">
    <cfRule type="expression" dxfId="93" priority="108">
      <formula>LEN(TRIM(Q76))=0</formula>
    </cfRule>
  </conditionalFormatting>
  <conditionalFormatting sqref="Q79">
    <cfRule type="expression" dxfId="92" priority="106">
      <formula>LEN(TRIM(Q79))=0</formula>
    </cfRule>
  </conditionalFormatting>
  <conditionalFormatting sqref="Q80">
    <cfRule type="expression" dxfId="91" priority="105">
      <formula>LEN(TRIM(Q80))=0</formula>
    </cfRule>
  </conditionalFormatting>
  <conditionalFormatting sqref="Q82">
    <cfRule type="expression" dxfId="90" priority="104">
      <formula>LEN(TRIM(Q82))=0</formula>
    </cfRule>
  </conditionalFormatting>
  <conditionalFormatting sqref="Q85">
    <cfRule type="expression" dxfId="89" priority="102">
      <formula>LEN(TRIM(Q85))=0</formula>
    </cfRule>
  </conditionalFormatting>
  <conditionalFormatting sqref="Q86">
    <cfRule type="expression" dxfId="88" priority="101">
      <formula>LEN(TRIM(Q86))=0</formula>
    </cfRule>
  </conditionalFormatting>
  <conditionalFormatting sqref="Q88">
    <cfRule type="expression" dxfId="87" priority="100">
      <formula>LEN(TRIM(Q88))=0</formula>
    </cfRule>
  </conditionalFormatting>
  <conditionalFormatting sqref="Q89">
    <cfRule type="expression" dxfId="86" priority="99">
      <formula>LEN(TRIM(Q89))=0</formula>
    </cfRule>
  </conditionalFormatting>
  <conditionalFormatting sqref="R64:R66">
    <cfRule type="cellIs" dxfId="85" priority="38" operator="equal">
      <formula>"Ausnahme (Plausibilität unklar)"</formula>
    </cfRule>
  </conditionalFormatting>
  <conditionalFormatting sqref="R70:R72">
    <cfRule type="cellIs" dxfId="84" priority="37" operator="equal">
      <formula>"Ausnahme (Plausibilität unklar)"</formula>
    </cfRule>
  </conditionalFormatting>
  <conditionalFormatting sqref="R73:R75">
    <cfRule type="expression" dxfId="83" priority="29" stopIfTrue="1">
      <formula>OR(R73=$G$19,R73=$G$17)</formula>
    </cfRule>
    <cfRule type="cellIs" dxfId="82" priority="30" stopIfTrue="1" operator="equal">
      <formula>$F$15</formula>
    </cfRule>
    <cfRule type="cellIs" dxfId="81" priority="31" stopIfTrue="1" operator="equal">
      <formula>"I.O. (Plausibilität unklar)"</formula>
    </cfRule>
    <cfRule type="cellIs" dxfId="80" priority="32" stopIfTrue="1" operator="equal">
      <formula>"I.O."</formula>
    </cfRule>
  </conditionalFormatting>
  <conditionalFormatting sqref="R73:R75">
    <cfRule type="cellIs" dxfId="79" priority="28" operator="equal">
      <formula>"Ausnahme (Plausibilität unklar)"</formula>
    </cfRule>
  </conditionalFormatting>
  <conditionalFormatting sqref="R76:R78">
    <cfRule type="expression" dxfId="78" priority="24" stopIfTrue="1">
      <formula>OR(R76=$G$19,R76=$G$17)</formula>
    </cfRule>
    <cfRule type="cellIs" dxfId="77" priority="25" stopIfTrue="1" operator="equal">
      <formula>$F$15</formula>
    </cfRule>
    <cfRule type="cellIs" dxfId="76" priority="26" stopIfTrue="1" operator="equal">
      <formula>"I.O. (Plausibilität unklar)"</formula>
    </cfRule>
    <cfRule type="cellIs" dxfId="75" priority="27" stopIfTrue="1" operator="equal">
      <formula>"I.O."</formula>
    </cfRule>
  </conditionalFormatting>
  <conditionalFormatting sqref="R76:R78">
    <cfRule type="cellIs" dxfId="74" priority="23" operator="equal">
      <formula>"Ausnahme (Plausibilität unklar)"</formula>
    </cfRule>
  </conditionalFormatting>
  <conditionalFormatting sqref="R79:R81">
    <cfRule type="expression" dxfId="73" priority="19" stopIfTrue="1">
      <formula>OR(R79=$G$19,R79=$G$17)</formula>
    </cfRule>
    <cfRule type="cellIs" dxfId="72" priority="20" stopIfTrue="1" operator="equal">
      <formula>$F$15</formula>
    </cfRule>
    <cfRule type="cellIs" dxfId="71" priority="21" stopIfTrue="1" operator="equal">
      <formula>"I.O. (Plausibilität unklar)"</formula>
    </cfRule>
    <cfRule type="cellIs" dxfId="70" priority="22" stopIfTrue="1" operator="equal">
      <formula>"I.O."</formula>
    </cfRule>
  </conditionalFormatting>
  <conditionalFormatting sqref="R79:R81">
    <cfRule type="cellIs" dxfId="69" priority="18" operator="equal">
      <formula>"Ausnahme (Plausibilität unklar)"</formula>
    </cfRule>
  </conditionalFormatting>
  <conditionalFormatting sqref="R82:R84">
    <cfRule type="expression" dxfId="68" priority="14" stopIfTrue="1">
      <formula>OR(R82=$G$19,R82=$G$17)</formula>
    </cfRule>
    <cfRule type="cellIs" dxfId="67" priority="15" stopIfTrue="1" operator="equal">
      <formula>$F$15</formula>
    </cfRule>
    <cfRule type="cellIs" dxfId="66" priority="16" stopIfTrue="1" operator="equal">
      <formula>"I.O. (Plausibilität unklar)"</formula>
    </cfRule>
    <cfRule type="cellIs" dxfId="65" priority="17" stopIfTrue="1" operator="equal">
      <formula>"I.O."</formula>
    </cfRule>
  </conditionalFormatting>
  <conditionalFormatting sqref="R82:R84">
    <cfRule type="cellIs" dxfId="64" priority="13" operator="equal">
      <formula>"Ausnahme (Plausibilität unklar)"</formula>
    </cfRule>
  </conditionalFormatting>
  <conditionalFormatting sqref="R85:R87">
    <cfRule type="expression" dxfId="63" priority="9" stopIfTrue="1">
      <formula>OR(R85=$G$19,R85=$G$17)</formula>
    </cfRule>
    <cfRule type="cellIs" dxfId="62" priority="10" stopIfTrue="1" operator="equal">
      <formula>$F$15</formula>
    </cfRule>
    <cfRule type="cellIs" dxfId="61" priority="11" stopIfTrue="1" operator="equal">
      <formula>"I.O. (Plausibilität unklar)"</formula>
    </cfRule>
    <cfRule type="cellIs" dxfId="60" priority="12" stopIfTrue="1" operator="equal">
      <formula>"I.O."</formula>
    </cfRule>
  </conditionalFormatting>
  <conditionalFormatting sqref="R85:R87">
    <cfRule type="cellIs" dxfId="59" priority="8" operator="equal">
      <formula>"Ausnahme (Plausibilität unklar)"</formula>
    </cfRule>
  </conditionalFormatting>
  <conditionalFormatting sqref="R88:R90">
    <cfRule type="expression" dxfId="58" priority="4" stopIfTrue="1">
      <formula>OR(R88=$G$19,R88=$G$17)</formula>
    </cfRule>
    <cfRule type="cellIs" dxfId="57" priority="5" stopIfTrue="1" operator="equal">
      <formula>$F$15</formula>
    </cfRule>
    <cfRule type="cellIs" dxfId="56" priority="6" stopIfTrue="1" operator="equal">
      <formula>"I.O. (Plausibilität unklar)"</formula>
    </cfRule>
    <cfRule type="cellIs" dxfId="55" priority="7" stopIfTrue="1" operator="equal">
      <formula>"I.O."</formula>
    </cfRule>
  </conditionalFormatting>
  <conditionalFormatting sqref="R88:R90">
    <cfRule type="cellIs" dxfId="54" priority="3" operator="equal">
      <formula>"Ausnahme (Plausibilität unklar)"</formula>
    </cfRule>
  </conditionalFormatting>
  <conditionalFormatting sqref="R43:R45">
    <cfRule type="cellIs" dxfId="53" priority="366" stopIfTrue="1" operator="equal">
      <formula>"Ausnahme (Plausibilität unklar)"</formula>
    </cfRule>
  </conditionalFormatting>
  <dataValidations count="23">
    <dataValidation type="whole" showInputMessage="1" showErrorMessage="1" errorTitle="Eingabefehler" error="1. Zähler muss eine positive ganze Zahl sein._x000a_2. Zähler kann nicht größer als Nenner sein." sqref="Q64 Q61 Q31 Q70 Q67">
      <formula1>0</formula1>
      <formula2>IF(Q32="",5000,Q32)</formula2>
    </dataValidation>
    <dataValidation operator="equal" showInputMessage="1" showErrorMessage="1" sqref="Q50 Q59 Q29 Q38"/>
    <dataValidation errorStyle="information" allowBlank="1" showInputMessage="1" showErrorMessage="1" errorTitle="Kennzahl" promptTitle="Kennzahl" sqref="D23 B23"/>
    <dataValidation operator="equal" showInputMessage="1" showErrorMessage="1" error="_x000a_" sqref="Q56 Q53"/>
    <dataValidation type="whole" showInputMessage="1" showErrorMessage="1" errorTitle="Eingabefehler" error="1. Tabellenblatt Basisdaten muss vollständig ausgefüllt sein._x000a_2. Zähler muss eine positive ganze Zahl sein._x000a_3. Zähler kann nicht größer als Nenner sein." sqref="Q28 Q46 Q49 Q52 Q55 Q58">
      <formula1>0</formula1>
      <formula2>IF(Q29="",5000,Q29)</formula2>
    </dataValidation>
    <dataValidation showInputMessage="1" showErrorMessage="1" errorTitle="Eingabefehler" error="1. Nur positive ganze Zahlen._x000a_2. Maximalwert 5000." sqref="Q25:Q27 Q40:Q45"/>
    <dataValidation operator="equal" showInputMessage="1" showErrorMessage="1" errorTitle="Eingabefehler" error="1. Zähler muss eine positive ganze Zahl sein._x000a_2. Nenner kann nicht kleiner als Zähler sein._x000a_3. Nenner kann nicht kleiner sein als Anzahl Primärfälle." sqref="Q35"/>
    <dataValidation type="whole" showInputMessage="1" showErrorMessage="1" errorTitle="Eingabefehler" error="1. Tabellenblatt Basisdaten muss vollständig ausgefüllt sein._x000a_2. Zähler muss eine positive ganze Zahl sein." sqref="Q37">
      <formula1>0</formula1>
      <formula2>5000</formula2>
    </dataValidation>
    <dataValidation type="whole" operator="equal" showErrorMessage="1" errorTitle="Eingabefehler" error="1. Tabellenblatt Basisdaten muss vollständig ausgefüllt sein._x000a_2. Nenner muss eine positive ganze Zahl sein._x000a_3. Nenner kann nicht kleiner als Zähler sein._x000a_4. Nenner kann nicht kleiner sein als Anzahl Primärfälle." sqref="Q32">
      <formula1>IF(ISNUMBER(Q32),IF(Q32&gt;0,IF(AND(Q32&gt;=Q31,Q32&gt;=Q25),Q32,FALSE),FALSE),FALSE)</formula1>
    </dataValidation>
    <dataValidation type="textLength" allowBlank="1" showInputMessage="1" showErrorMessage="1" errorTitle="Zeichenlänge" error="Minimal 30 Zeichen und max. 500 Zeichen." promptTitle="Hinweis" prompt="Wenn die Datenqualität nicht &quot;I.O.&quot;ist, ist der Kennzahlenwert zu begründen." sqref="S25:S27">
      <formula1>30</formula1>
      <formula2>500</formula2>
    </dataValidation>
    <dataValidation type="textLength" allowBlank="1" showInputMessage="1" showErrorMessage="1" errorTitle="Zeichenlänge" error="Minimal 30 Zeichen und max. 500 Zeichen." sqref="T25:T27 S28:T72 T73:T90 S73:S78 S82:S90">
      <formula1>30</formula1>
      <formula2>500</formula2>
    </dataValidation>
    <dataValidation type="custom" operator="equal" showErrorMessage="1" errorTitle="Eingabefehler" error="1. Nenner muss eine positive ganze Zahl sein. _x000a_2. Nenner kann nicht kleiner als Zähler sein._x000a_3. Nenner kann nicht größer sein als Operative Primärfälle Larynxkarzinom." sqref="Q74">
      <formula1>IF(ISNUMBER(Q74),IF(Q74&gt;0,IF(AND(Q74&gt;=Q73,Q74&lt;=M106),Q74,FALSE),FALSE),FALSE)</formula1>
    </dataValidation>
    <dataValidation type="custom" operator="equal" showInputMessage="1" showErrorMessage="1" errorTitle="Eingabefehler" error="1. Basisdaten vollständig ausfüllen._x000a_2. Nenner muss eine positive ganze Zahl sein. _x000a_3. Nenner kann nicht kleiner als Zähler sein._x000a_4. Nenner kann nicht größer sein als Operative Primärfälle Larynxkarzinom." sqref="Q80">
      <formula1>IF(ISNUMBER(Q80),IF(Q80&gt;0,IF(AND(Q80&gt;=Q79,Q80&lt;=(M106)),Q80,FALSE),FALSE),FALSE)</formula1>
    </dataValidation>
    <dataValidation type="whole" allowBlank="1" showErrorMessage="1" errorTitle="Eingabefehler" error="1. Zähler muss eine positive ganze Zahl sein._x000a_2. Zähler kann nicht größer als Nenner sein." sqref="Q88 Q76 Q79 Q82 Q85">
      <formula1>0</formula1>
      <formula2>IF(Q77="",5000,Q77)</formula2>
    </dataValidation>
    <dataValidation type="textLength" allowBlank="1" showErrorMessage="1" errorTitle="Zeichenlänge" error="Minimal 30 Zeichen und max. 500 Zeichen." sqref="S79:S81">
      <formula1>30</formula1>
      <formula2>500</formula2>
    </dataValidation>
    <dataValidation type="whole" showErrorMessage="1" errorTitle="Eingabefehler" error="1. Zähler muss eine positive ganze Zahl sein._x000a_2. Zähler kann nicht größer als Nenner sein." sqref="Q34 Q73">
      <formula1>0</formula1>
      <formula2>IF(Q35="",5000,Q35)</formula2>
    </dataValidation>
    <dataValidation showErrorMessage="1" errorTitle="Eingabefehler" error="1. Nenner muss eine positive ganze Zahl sein. _x000a_2. Nenner kann nicht kleiner als Zähler sein." sqref="Q83 Q77"/>
    <dataValidation type="whole" showErrorMessage="1" errorTitle="Eingabefehler" error="1. Basisdaten vollständig ausfüllen._x000a_2. Nenner muss eine positive ganze Zahl sein. _x000a_3. Nenner kann nicht kleiner als Zähler sein._x000a_4. Nenner kann nicht größer sein als Anzahl Primärfälle Mundhöhlenkarzinom." sqref="Q89">
      <formula1>IF(Q88="",0,Q88)</formula1>
      <formula2>SUM(M106,M107)</formula2>
    </dataValidation>
    <dataValidation type="whole" showErrorMessage="1" errorTitle="Eingabefehler" error="1. Tabellenblatt vollständig ausfüllen._x000a_2. Nenner muss eine positive ganze Zahl sein. _x000a_3. Nenner kann nicht kleiner als Zähler sein._x000a_4. Nenner kann nicht größer sein als Anzahl Primärfälle Mundhöhlenkarzinom." sqref="Q71">
      <formula1>IF(Q70="",0,Q70)</formula1>
      <formula2>SUM(M100,M101)</formula2>
    </dataValidation>
    <dataValidation type="whole" showErrorMessage="1" errorTitle="Eingabefehler" error="1. Basisdaten vollständig ausfüllen._x000a_2. Nenner muss eine positive ganze Zahl sein. _x000a_3. Nenner kann nicht kleiner als Zähler sein._x000a_4. Nenner kann nicht größer sein als Anzahl Primärfälle Mundhöhlenkarzinom." sqref="Q62">
      <formula1>IF(Q61="",0,Q61)</formula1>
      <formula2>N100</formula2>
    </dataValidation>
    <dataValidation type="whole" showErrorMessage="1" errorTitle="Eingabefehler" error="1. Basisdaten vollständig ausfüllen._x000a_2. Nenner muss eine positive ganze Zahl sein. _x000a_3. Nenner kann nicht kleiner als Zähler sein._x000a_4. Nenner kann nicht größer sein als Anzahl Primärfälle Mundhöhlenkarzinom." sqref="Q65">
      <formula1>IF(Q64="",0,Q64)</formula1>
      <formula2>SUM(M100,M101)</formula2>
    </dataValidation>
    <dataValidation type="custom" operator="equal" showErrorMessage="1" errorTitle="Eingabefehler" error="1. Tabellenblatt vollständig ausfüllen._x000a_2. Nenner muss eine positive ganze Zahl sein. _x000a_3. Nenner kann nicht kleiner als Zähler sein._x000a_4. Nenner kann nicht größer sein als Anzahl Mundhöhlenkarzinome operativ." sqref="Q68">
      <formula1>IF(ISNUMBER(Q68),IF(Q68&gt;0,IF(AND(Q68&gt;=Q67,Q68&lt;=M100),Q68,FALSE),FALSE),FALSE)</formula1>
    </dataValidation>
    <dataValidation type="whole" showErrorMessage="1" errorTitle="Eingabefehler" error="1. Basisdaten vollständig ausfüllen._x000a_2. Nenner muss eine positive ganze Zahl sein. _x000a_3. Nenner kann nicht kleiner als Zähler sein._x000a_4. Nenner kann nicht größer sein als Anzahl Primärfälle Larynxkarzinom." sqref="Q86">
      <formula1>IF(Q85="",0,Q85)</formula1>
      <formula2>SUM(M106,M107)</formula2>
    </dataValidation>
  </dataValidations>
  <pageMargins left="3.937007874015748E-2" right="3.937007874015748E-2" top="0.27559055118110237" bottom="0.27559055118110237" header="0.11811023622047245" footer="0.11811023622047245"/>
  <pageSetup paperSize="9" scale="97"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5" manualBreakCount="5">
    <brk id="33" max="17" man="1"/>
    <brk id="51" max="17" man="1"/>
    <brk id="63" max="17" man="1"/>
    <brk id="72" max="17" man="1"/>
    <brk id="81" max="17" man="1"/>
  </rowBreaks>
  <ignoredErrors>
    <ignoredError sqref="D25:D27 D46:D48 D50:D51 D37:D39 D62:D63 D29:D30 D53:D54 D56:D57 D59:D60 D65:D66 D68:D69 D71:D72" twoDigitTextYear="1"/>
    <ignoredError sqref="B25:C36 B59:C60 C58 B56:C57 C55 B53:C54 C52 B62:C63 C61 B65:C66 C64 B68:C69 C67 B71:C72 C70 B38:C39 C37 B47:C48 C46 B50:C51 C49" numberStoredAsText="1"/>
    <ignoredError sqref="Q26:Q27 Q33 Q36 Q51 Q57" unlockedFormula="1"/>
  </ignoredErrors>
  <drawing r:id="rId3"/>
  <legacy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K33"/>
  <sheetViews>
    <sheetView showGridLines="0" workbookViewId="0">
      <selection activeCell="C6" sqref="C6"/>
    </sheetView>
  </sheetViews>
  <sheetFormatPr baseColWidth="10" defaultColWidth="11.42578125" defaultRowHeight="15" x14ac:dyDescent="0.25"/>
  <cols>
    <col min="1" max="2" width="22.28515625" style="73" customWidth="1"/>
    <col min="3" max="3" width="16.5703125" style="73" customWidth="1"/>
    <col min="4" max="4" width="18" style="73" customWidth="1"/>
    <col min="5" max="5" width="9.140625" style="73" customWidth="1"/>
    <col min="6" max="6" width="39.140625" style="73" customWidth="1"/>
    <col min="7" max="7" width="33.28515625" style="142" customWidth="1"/>
    <col min="8" max="8" width="9.28515625" style="73" customWidth="1"/>
    <col min="9" max="9" width="21.140625" style="142" customWidth="1"/>
    <col min="10" max="10" width="20.7109375" style="73" customWidth="1"/>
    <col min="11" max="11" width="25" style="73" customWidth="1"/>
    <col min="12" max="16384" width="11.42578125" style="73"/>
  </cols>
  <sheetData>
    <row r="1" spans="1:11" x14ac:dyDescent="0.25">
      <c r="A1" s="168" t="s">
        <v>68</v>
      </c>
      <c r="B1" s="480">
        <v>117</v>
      </c>
    </row>
    <row r="2" spans="1:11" x14ac:dyDescent="0.25">
      <c r="A2" s="168" t="s">
        <v>15</v>
      </c>
      <c r="B2" s="187" t="str">
        <f>IF(Basisdaten!C6=0,"",Basisdaten!C6)</f>
        <v/>
      </c>
      <c r="K2" s="160"/>
    </row>
    <row r="3" spans="1:11" x14ac:dyDescent="0.25">
      <c r="A3" s="168" t="s">
        <v>76</v>
      </c>
      <c r="B3" s="188" t="str">
        <f>IF(Basisdaten!J12=0,"",Basisdaten!J12)</f>
        <v/>
      </c>
    </row>
    <row r="5" spans="1:11" x14ac:dyDescent="0.25">
      <c r="A5" s="187" t="s">
        <v>339</v>
      </c>
      <c r="B5" s="190"/>
    </row>
    <row r="6" spans="1:11" x14ac:dyDescent="0.25">
      <c r="A6" s="187" t="s">
        <v>340</v>
      </c>
      <c r="B6" s="190"/>
    </row>
    <row r="7" spans="1:11" x14ac:dyDescent="0.25">
      <c r="A7" s="187" t="s">
        <v>341</v>
      </c>
      <c r="B7" s="190"/>
    </row>
    <row r="8" spans="1:11" x14ac:dyDescent="0.25">
      <c r="A8" s="187" t="s">
        <v>342</v>
      </c>
      <c r="B8" s="190"/>
    </row>
    <row r="9" spans="1:11" x14ac:dyDescent="0.25">
      <c r="A9" s="187" t="s">
        <v>343</v>
      </c>
      <c r="B9" s="190"/>
    </row>
    <row r="11" spans="1:11" x14ac:dyDescent="0.25">
      <c r="A11" s="61" t="s">
        <v>67</v>
      </c>
      <c r="B11" s="61" t="s">
        <v>66</v>
      </c>
      <c r="C11" s="61" t="s">
        <v>4</v>
      </c>
      <c r="D11" s="61" t="s">
        <v>14</v>
      </c>
      <c r="E11" s="61" t="s">
        <v>65</v>
      </c>
      <c r="F11" s="61" t="s">
        <v>69</v>
      </c>
      <c r="G11" s="61" t="s">
        <v>63</v>
      </c>
      <c r="H11" s="66" t="s">
        <v>64</v>
      </c>
      <c r="I11" s="193" t="s">
        <v>344</v>
      </c>
      <c r="J11" s="192" t="s">
        <v>345</v>
      </c>
      <c r="K11" s="192" t="s">
        <v>346</v>
      </c>
    </row>
    <row r="12" spans="1:11" ht="18" customHeight="1" x14ac:dyDescent="0.25">
      <c r="A12" s="158">
        <v>1</v>
      </c>
      <c r="B12" s="158">
        <f>IF('Kennzahlenbogen_(KB)'!Q25="","n.d.",'Kennzahlenbogen_(KB)'!Q25)</f>
        <v>0</v>
      </c>
      <c r="C12" s="153"/>
      <c r="D12" s="312"/>
      <c r="E12" s="158">
        <f>Berechnung1!N27</f>
        <v>1</v>
      </c>
      <c r="F12" s="159" t="str">
        <f>IF('Kennzahlenbogen_(KB)'!S25=0,"",'Kennzahlenbogen_(KB)'!S25)</f>
        <v/>
      </c>
      <c r="G12" s="159" t="str">
        <f>IF('Kennzahlenbogen_(KB)'!T25=0,"",'Kennzahlenbogen_(KB)'!T25)</f>
        <v/>
      </c>
      <c r="H12" s="158">
        <f>Berechnung1!O27</f>
        <v>0</v>
      </c>
      <c r="I12" s="189"/>
      <c r="J12" s="190"/>
      <c r="K12" s="190"/>
    </row>
    <row r="13" spans="1:11" ht="18" customHeight="1" x14ac:dyDescent="0.25">
      <c r="A13" s="158">
        <v>2</v>
      </c>
      <c r="B13" s="158" t="str">
        <f>IF('Kennzahlenbogen_(KB)'!Q28="","",'Kennzahlenbogen_(KB)'!Q28)</f>
        <v/>
      </c>
      <c r="C13" s="158">
        <f>IF('Kennzahlenbogen_(KB)'!Q29="","",'Kennzahlenbogen_(KB)'!Q29)</f>
        <v>0</v>
      </c>
      <c r="D13" s="313" t="str">
        <f>IF('Kennzahlenbogen_(KB)'!Q30="n.d.","n.d.",'Kennzahlenbogen_(KB)'!Q30*100)</f>
        <v>n.d.</v>
      </c>
      <c r="E13" s="158">
        <f>Berechnung1!N30</f>
        <v>1</v>
      </c>
      <c r="F13" s="159" t="str">
        <f>IF('Kennzahlenbogen_(KB)'!S28=0,"",'Kennzahlenbogen_(KB)'!S28)</f>
        <v/>
      </c>
      <c r="G13" s="159" t="str">
        <f>IF('Kennzahlenbogen_(KB)'!T28=0,"",'Kennzahlenbogen_(KB)'!T28)</f>
        <v/>
      </c>
      <c r="H13" s="158">
        <f>Berechnung1!O30</f>
        <v>0</v>
      </c>
      <c r="I13" s="189"/>
      <c r="J13" s="190"/>
      <c r="K13" s="190"/>
    </row>
    <row r="14" spans="1:11" ht="18" customHeight="1" x14ac:dyDescent="0.25">
      <c r="A14" s="158">
        <v>3</v>
      </c>
      <c r="B14" s="158" t="str">
        <f>IF('Kennzahlenbogen_(KB)'!Q31="","",'Kennzahlenbogen_(KB)'!Q31)</f>
        <v/>
      </c>
      <c r="C14" s="154" t="str">
        <f>IF('Kennzahlenbogen_(KB)'!Q32="","",'Kennzahlenbogen_(KB)'!Q32)</f>
        <v/>
      </c>
      <c r="D14" s="314" t="str">
        <f>IF('Kennzahlenbogen_(KB)'!Q33="n.d.","n.d.",'Kennzahlenbogen_(KB)'!Q33*100)</f>
        <v>n.d.</v>
      </c>
      <c r="E14" s="158">
        <f>Berechnung1!N33</f>
        <v>1</v>
      </c>
      <c r="F14" s="159" t="str">
        <f>IF('Kennzahlenbogen_(KB)'!S31=0,"",'Kennzahlenbogen_(KB)'!S31)</f>
        <v/>
      </c>
      <c r="G14" s="159" t="str">
        <f>IF('Kennzahlenbogen_(KB)'!T31=0,"",'Kennzahlenbogen_(KB)'!T31)</f>
        <v/>
      </c>
      <c r="H14" s="158">
        <f>Berechnung1!O33</f>
        <v>0</v>
      </c>
      <c r="I14" s="189"/>
      <c r="J14" s="190"/>
      <c r="K14" s="191"/>
    </row>
    <row r="15" spans="1:11" ht="18" customHeight="1" x14ac:dyDescent="0.25">
      <c r="A15" s="158">
        <v>4</v>
      </c>
      <c r="B15" s="158" t="str">
        <f>IF('Kennzahlenbogen_(KB)'!Q34="","",'Kennzahlenbogen_(KB)'!Q34)</f>
        <v/>
      </c>
      <c r="C15" s="154">
        <f>IF('Kennzahlenbogen_(KB)'!Q35="","",'Kennzahlenbogen_(KB)'!Q35)</f>
        <v>0</v>
      </c>
      <c r="D15" s="314" t="str">
        <f>IF('Kennzahlenbogen_(KB)'!Q36="n.d.","n.d.",'Kennzahlenbogen_(KB)'!Q36*100)</f>
        <v>n.d.</v>
      </c>
      <c r="E15" s="158">
        <f>Berechnung1!N36</f>
        <v>1</v>
      </c>
      <c r="F15" s="159" t="str">
        <f>IF('Kennzahlenbogen_(KB)'!S34=0,"",'Kennzahlenbogen_(KB)'!S34)</f>
        <v/>
      </c>
      <c r="G15" s="159" t="str">
        <f>IF('Kennzahlenbogen_(KB)'!T34=0,"",'Kennzahlenbogen_(KB)'!T34)</f>
        <v/>
      </c>
      <c r="H15" s="158">
        <f>Berechnung1!O36</f>
        <v>0</v>
      </c>
      <c r="I15" s="189"/>
      <c r="J15" s="190"/>
      <c r="K15" s="191"/>
    </row>
    <row r="16" spans="1:11" ht="18" customHeight="1" x14ac:dyDescent="0.25">
      <c r="A16" s="158">
        <v>5</v>
      </c>
      <c r="B16" s="158" t="str">
        <f>IF('Kennzahlenbogen_(KB)'!Q37="","",'Kennzahlenbogen_(KB)'!Q37)</f>
        <v/>
      </c>
      <c r="C16" s="154">
        <f>IF('Kennzahlenbogen_(KB)'!Q38="","",'Kennzahlenbogen_(KB)'!Q38)</f>
        <v>0</v>
      </c>
      <c r="D16" s="314" t="str">
        <f>IF('Kennzahlenbogen_(KB)'!Q39="n.d.","n.d.",'Kennzahlenbogen_(KB)'!Q39*100)</f>
        <v>n.d.</v>
      </c>
      <c r="E16" s="154">
        <f>Berechnung1!N39</f>
        <v>1</v>
      </c>
      <c r="F16" s="159" t="str">
        <f>IF('Kennzahlenbogen_(KB)'!S37=0,"",'Kennzahlenbogen_(KB)'!S37)</f>
        <v/>
      </c>
      <c r="G16" s="159" t="str">
        <f>IF('Kennzahlenbogen_(KB)'!T37=0,"",'Kennzahlenbogen_(KB)'!T37)</f>
        <v/>
      </c>
      <c r="H16" s="154">
        <f>Berechnung1!O39</f>
        <v>0</v>
      </c>
      <c r="I16" s="189"/>
      <c r="J16" s="190"/>
      <c r="K16" s="190"/>
    </row>
    <row r="17" spans="1:11" ht="18" customHeight="1" x14ac:dyDescent="0.25">
      <c r="A17" s="78" t="s">
        <v>574</v>
      </c>
      <c r="B17" s="158">
        <f>IF('Kennzahlenbogen_(KB)'!Q40="","n.d.",'Kennzahlenbogen_(KB)'!Q40)</f>
        <v>0</v>
      </c>
      <c r="C17" s="153"/>
      <c r="D17" s="312"/>
      <c r="E17" s="158">
        <f>Berechnung1!N42</f>
        <v>1</v>
      </c>
      <c r="F17" s="159" t="str">
        <f>IF('Kennzahlenbogen_(KB)'!S40=0,"",'Kennzahlenbogen_(KB)'!S40)</f>
        <v/>
      </c>
      <c r="G17" s="159" t="str">
        <f>IF('Kennzahlenbogen_(KB)'!T40=0,"",'Kennzahlenbogen_(KB)'!T40)</f>
        <v/>
      </c>
      <c r="H17" s="158">
        <f>Berechnung1!O42</f>
        <v>0</v>
      </c>
      <c r="I17" s="189"/>
      <c r="J17" s="190"/>
      <c r="K17" s="190"/>
    </row>
    <row r="18" spans="1:11" ht="18" customHeight="1" x14ac:dyDescent="0.25">
      <c r="A18" s="78" t="s">
        <v>575</v>
      </c>
      <c r="B18" s="158">
        <f>IF('Kennzahlenbogen_(KB)'!Q43="","n.d.",'Kennzahlenbogen_(KB)'!Q43)</f>
        <v>0</v>
      </c>
      <c r="C18" s="153"/>
      <c r="D18" s="312"/>
      <c r="E18" s="158">
        <f>Berechnung1!N45</f>
        <v>1</v>
      </c>
      <c r="F18" s="159" t="str">
        <f>IF('Kennzahlenbogen_(KB)'!S43=0,"",'Kennzahlenbogen_(KB)'!S43)</f>
        <v/>
      </c>
      <c r="G18" s="159" t="str">
        <f>IF('Kennzahlenbogen_(KB)'!T43=0,"",'Kennzahlenbogen_(KB)'!T43)</f>
        <v/>
      </c>
      <c r="H18" s="158">
        <f>Berechnung1!O45</f>
        <v>0</v>
      </c>
      <c r="I18" s="189"/>
      <c r="J18" s="190"/>
      <c r="K18" s="190"/>
    </row>
    <row r="19" spans="1:11" ht="18" customHeight="1" x14ac:dyDescent="0.25">
      <c r="A19" s="158">
        <v>7</v>
      </c>
      <c r="B19" s="158" t="str">
        <f>IF('Kennzahlenbogen_(KB)'!Q46="","",'Kennzahlenbogen_(KB)'!Q46)</f>
        <v/>
      </c>
      <c r="C19" s="154">
        <f>IF('Kennzahlenbogen_(KB)'!Q47="","",'Kennzahlenbogen_(KB)'!Q47)</f>
        <v>0</v>
      </c>
      <c r="D19" s="314" t="str">
        <f>IF('Kennzahlenbogen_(KB)'!Q48="n.d.","n.d.",'Kennzahlenbogen_(KB)'!Q48*100)</f>
        <v>n.d.</v>
      </c>
      <c r="E19" s="158">
        <f>Berechnung1!N48</f>
        <v>1</v>
      </c>
      <c r="F19" s="159" t="str">
        <f>IF('Kennzahlenbogen_(KB)'!S46=0,"",'Kennzahlenbogen_(KB)'!S46)</f>
        <v/>
      </c>
      <c r="G19" s="159" t="str">
        <f>IF('Kennzahlenbogen_(KB)'!T46=0,"",'Kennzahlenbogen_(KB)'!T46)</f>
        <v/>
      </c>
      <c r="H19" s="158">
        <f>Berechnung1!O48</f>
        <v>0</v>
      </c>
      <c r="I19" s="189"/>
      <c r="J19" s="190"/>
      <c r="K19" s="190"/>
    </row>
    <row r="20" spans="1:11" s="142" customFormat="1" ht="18" customHeight="1" x14ac:dyDescent="0.25">
      <c r="A20" s="158">
        <v>8</v>
      </c>
      <c r="B20" s="158" t="str">
        <f>IF('Kennzahlenbogen_(KB)'!Q49="","",'Kennzahlenbogen_(KB)'!Q49)</f>
        <v/>
      </c>
      <c r="C20" s="154">
        <f>IF('Kennzahlenbogen_(KB)'!Q50="","",'Kennzahlenbogen_(KB)'!Q50)</f>
        <v>0</v>
      </c>
      <c r="D20" s="314" t="str">
        <f>IF('Kennzahlenbogen_(KB)'!Q51="n.d.","n.d.",'Kennzahlenbogen_(KB)'!Q51*100)</f>
        <v>n.d.</v>
      </c>
      <c r="E20" s="158">
        <f>Berechnung1!N51</f>
        <v>1</v>
      </c>
      <c r="F20" s="159" t="str">
        <f>IF('Kennzahlenbogen_(KB)'!S49=0,"",'Kennzahlenbogen_(KB)'!S49)</f>
        <v/>
      </c>
      <c r="G20" s="159" t="str">
        <f>IF('Kennzahlenbogen_(KB)'!T49=0,"",'Kennzahlenbogen_(KB)'!T49)</f>
        <v/>
      </c>
      <c r="H20" s="158">
        <f>Berechnung1!O51</f>
        <v>0</v>
      </c>
      <c r="I20" s="189"/>
      <c r="J20" s="190"/>
      <c r="K20" s="190"/>
    </row>
    <row r="21" spans="1:11" s="142" customFormat="1" ht="18" customHeight="1" x14ac:dyDescent="0.25">
      <c r="A21" s="158">
        <v>9</v>
      </c>
      <c r="B21" s="158" t="str">
        <f>IF('Kennzahlenbogen_(KB)'!Q52="","",'Kennzahlenbogen_(KB)'!Q52)</f>
        <v/>
      </c>
      <c r="C21" s="154">
        <f>IF('Kennzahlenbogen_(KB)'!Q53="","",'Kennzahlenbogen_(KB)'!Q53)</f>
        <v>0</v>
      </c>
      <c r="D21" s="314" t="str">
        <f>IF('Kennzahlenbogen_(KB)'!Q54="n.d.","n.d.",'Kennzahlenbogen_(KB)'!Q54*100)</f>
        <v>n.d.</v>
      </c>
      <c r="E21" s="158">
        <f>Berechnung1!N54</f>
        <v>1</v>
      </c>
      <c r="F21" s="159" t="str">
        <f>IF('Kennzahlenbogen_(KB)'!S52=0,"",'Kennzahlenbogen_(KB)'!S52)</f>
        <v/>
      </c>
      <c r="G21" s="159" t="str">
        <f>IF('Kennzahlenbogen_(KB)'!T52=0,"",'Kennzahlenbogen_(KB)'!T52)</f>
        <v/>
      </c>
      <c r="H21" s="158">
        <f>Berechnung1!O54</f>
        <v>0</v>
      </c>
      <c r="I21" s="189"/>
      <c r="J21" s="190"/>
      <c r="K21" s="190"/>
    </row>
    <row r="22" spans="1:11" s="142" customFormat="1" ht="18" customHeight="1" x14ac:dyDescent="0.25">
      <c r="A22" s="158">
        <v>10</v>
      </c>
      <c r="B22" s="155" t="str">
        <f>IF('Kennzahlenbogen_(KB)'!Q55="","",'Kennzahlenbogen_(KB)'!Q55)</f>
        <v/>
      </c>
      <c r="C22" s="156">
        <f>IF('Kennzahlenbogen_(KB)'!Q56="","",'Kennzahlenbogen_(KB)'!Q56)</f>
        <v>0</v>
      </c>
      <c r="D22" s="314" t="str">
        <f>IF('Kennzahlenbogen_(KB)'!Q57="n.d.","n.d.",'Kennzahlenbogen_(KB)'!Q57*100)</f>
        <v>n.d.</v>
      </c>
      <c r="E22" s="158">
        <f>Berechnung1!N57</f>
        <v>1</v>
      </c>
      <c r="F22" s="159" t="str">
        <f>IF('Kennzahlenbogen_(KB)'!S55=0,"",'Kennzahlenbogen_(KB)'!S55)</f>
        <v/>
      </c>
      <c r="G22" s="159" t="str">
        <f>IF('Kennzahlenbogen_(KB)'!T55=0,"",'Kennzahlenbogen_(KB)'!T55)</f>
        <v/>
      </c>
      <c r="H22" s="158">
        <f>Berechnung1!O57</f>
        <v>0</v>
      </c>
      <c r="I22" s="189"/>
      <c r="J22" s="190"/>
      <c r="K22" s="190"/>
    </row>
    <row r="23" spans="1:11" s="142" customFormat="1" ht="18" customHeight="1" x14ac:dyDescent="0.25">
      <c r="A23" s="158">
        <v>11</v>
      </c>
      <c r="B23" s="155" t="str">
        <f>IF('Kennzahlenbogen_(KB)'!Q58="","",'Kennzahlenbogen_(KB)'!Q58)</f>
        <v/>
      </c>
      <c r="C23" s="156">
        <f>IF('Kennzahlenbogen_(KB)'!Q59="","",'Kennzahlenbogen_(KB)'!Q59)</f>
        <v>0</v>
      </c>
      <c r="D23" s="314" t="str">
        <f>IF('Kennzahlenbogen_(KB)'!Q60="n.d.","n.d.",'Kennzahlenbogen_(KB)'!Q60*100)</f>
        <v>n.d.</v>
      </c>
      <c r="E23" s="158">
        <f>Berechnung1!N60</f>
        <v>1</v>
      </c>
      <c r="F23" s="159" t="str">
        <f>IF('Kennzahlenbogen_(KB)'!S58=0,"",'Kennzahlenbogen_(KB)'!S58)</f>
        <v/>
      </c>
      <c r="G23" s="159" t="str">
        <f>IF('Kennzahlenbogen_(KB)'!T58=0,"",'Kennzahlenbogen_(KB)'!T58)</f>
        <v/>
      </c>
      <c r="H23" s="158">
        <f>Berechnung1!O60</f>
        <v>0</v>
      </c>
      <c r="I23" s="189"/>
      <c r="J23" s="190"/>
      <c r="K23" s="190"/>
    </row>
    <row r="24" spans="1:11" s="142" customFormat="1" ht="18" customHeight="1" x14ac:dyDescent="0.25">
      <c r="A24" s="158">
        <v>12</v>
      </c>
      <c r="B24" s="155" t="str">
        <f>IF('Kennzahlenbogen_(KB)'!Q61="","",'Kennzahlenbogen_(KB)'!Q61)</f>
        <v/>
      </c>
      <c r="C24" s="156" t="str">
        <f>IF('Kennzahlenbogen_(KB)'!Q62="","",'Kennzahlenbogen_(KB)'!Q62)</f>
        <v/>
      </c>
      <c r="D24" s="482" t="str">
        <f>IF('Kennzahlenbogen_(KB)'!Q63="n.d.","n.d.",IF('Kennzahlenbogen_(KB)'!Q63="","n.d.",'Kennzahlenbogen_(KB)'!Q63*100))</f>
        <v>n.d.</v>
      </c>
      <c r="E24" s="158">
        <f>Berechnung1!N63</f>
        <v>1</v>
      </c>
      <c r="F24" s="159" t="str">
        <f>IF('Kennzahlenbogen_(KB)'!S61=0,"",'Kennzahlenbogen_(KB)'!S61)</f>
        <v/>
      </c>
      <c r="G24" s="159" t="str">
        <f>IF('Kennzahlenbogen_(KB)'!T61=0,"",'Kennzahlenbogen_(KB)'!T61)</f>
        <v/>
      </c>
      <c r="H24" s="158">
        <f>Berechnung1!O63</f>
        <v>0</v>
      </c>
      <c r="I24" s="189"/>
      <c r="J24" s="190"/>
      <c r="K24" s="190"/>
    </row>
    <row r="25" spans="1:11" s="142" customFormat="1" ht="18" customHeight="1" x14ac:dyDescent="0.25">
      <c r="A25" s="158">
        <v>13</v>
      </c>
      <c r="B25" s="155" t="str">
        <f>IF('Kennzahlenbogen_(KB)'!Q64="","",'Kennzahlenbogen_(KB)'!Q64)</f>
        <v/>
      </c>
      <c r="C25" s="156" t="str">
        <f>IF('Kennzahlenbogen_(KB)'!Q65="","",'Kennzahlenbogen_(KB)'!Q65)</f>
        <v/>
      </c>
      <c r="D25" s="482" t="str">
        <f>IF('Kennzahlenbogen_(KB)'!Q66="n.d.","n.d.",IF('Kennzahlenbogen_(KB)'!Q66="","n.d.",'Kennzahlenbogen_(KB)'!Q66*100))</f>
        <v>n.d.</v>
      </c>
      <c r="E25" s="158">
        <f>Berechnung1!N66</f>
        <v>1</v>
      </c>
      <c r="F25" s="159" t="str">
        <f>IF('Kennzahlenbogen_(KB)'!S64=0,"",'Kennzahlenbogen_(KB)'!S64)</f>
        <v/>
      </c>
      <c r="G25" s="159" t="str">
        <f>IF('Kennzahlenbogen_(KB)'!T64=0,"",'Kennzahlenbogen_(KB)'!T64)</f>
        <v/>
      </c>
      <c r="H25" s="158">
        <f>Berechnung1!O66</f>
        <v>0</v>
      </c>
      <c r="I25" s="189"/>
      <c r="J25" s="190"/>
      <c r="K25" s="190"/>
    </row>
    <row r="26" spans="1:11" s="142" customFormat="1" ht="18" customHeight="1" x14ac:dyDescent="0.25">
      <c r="A26" s="158">
        <v>14</v>
      </c>
      <c r="B26" s="155" t="str">
        <f>IF('Kennzahlenbogen_(KB)'!Q67="","",'Kennzahlenbogen_(KB)'!Q67)</f>
        <v/>
      </c>
      <c r="C26" s="154" t="str">
        <f>IF('Kennzahlenbogen_(KB)'!Q68="","",'Kennzahlenbogen_(KB)'!Q68)</f>
        <v/>
      </c>
      <c r="D26" s="314" t="str">
        <f>IF('Kennzahlenbogen_(KB)'!Q69="n.d.","n.d.",'Kennzahlenbogen_(KB)'!Q69*100)</f>
        <v>n.d.</v>
      </c>
      <c r="E26" s="158">
        <f>Berechnung1!N69</f>
        <v>1</v>
      </c>
      <c r="F26" s="159" t="str">
        <f>IF('Kennzahlenbogen_(KB)'!S67=0,"",'Kennzahlenbogen_(KB)'!S67)</f>
        <v/>
      </c>
      <c r="G26" s="159" t="str">
        <f>IF('Kennzahlenbogen_(KB)'!T67=0,"",'Kennzahlenbogen_(KB)'!T67)</f>
        <v/>
      </c>
      <c r="H26" s="158">
        <f>Berechnung1!O69</f>
        <v>0</v>
      </c>
      <c r="I26" s="189"/>
      <c r="J26" s="190"/>
      <c r="K26" s="190"/>
    </row>
    <row r="27" spans="1:11" s="142" customFormat="1" ht="18" customHeight="1" x14ac:dyDescent="0.25">
      <c r="A27" s="158">
        <v>15</v>
      </c>
      <c r="B27" s="155" t="str">
        <f>IF('Kennzahlenbogen_(KB)'!Q70="","",'Kennzahlenbogen_(KB)'!Q70)</f>
        <v/>
      </c>
      <c r="C27" s="156" t="str">
        <f>IF('Kennzahlenbogen_(KB)'!Q71="","",'Kennzahlenbogen_(KB)'!Q71)</f>
        <v/>
      </c>
      <c r="D27" s="482" t="str">
        <f>IF('Kennzahlenbogen_(KB)'!Q72="n.d.","n.d.",IF('Kennzahlenbogen_(KB)'!Q72="","n.d.",'Kennzahlenbogen_(KB)'!Q72*100))</f>
        <v>n.d.</v>
      </c>
      <c r="E27" s="158">
        <f>Berechnung1!N72</f>
        <v>1</v>
      </c>
      <c r="F27" s="159" t="str">
        <f>IF('Kennzahlenbogen_(KB)'!S70=0,"",'Kennzahlenbogen_(KB)'!S70)</f>
        <v/>
      </c>
      <c r="G27" s="159" t="str">
        <f>IF('Kennzahlenbogen_(KB)'!T70=0,"",'Kennzahlenbogen_(KB)'!T70)</f>
        <v/>
      </c>
      <c r="H27" s="158">
        <f>Berechnung1!O72</f>
        <v>0</v>
      </c>
      <c r="I27" s="189"/>
      <c r="J27" s="190"/>
      <c r="K27" s="190"/>
    </row>
    <row r="28" spans="1:11" s="142" customFormat="1" x14ac:dyDescent="0.25">
      <c r="A28" s="158">
        <v>16</v>
      </c>
      <c r="B28" s="155" t="str">
        <f>IF('Kennzahlenbogen_(KB)'!Q73="","",'Kennzahlenbogen_(KB)'!Q73)</f>
        <v/>
      </c>
      <c r="C28" s="156" t="str">
        <f>IF('Kennzahlenbogen_(KB)'!Q74="","",'Kennzahlenbogen_(KB)'!Q74)</f>
        <v/>
      </c>
      <c r="D28" s="314" t="str">
        <f>IF('Kennzahlenbogen_(KB)'!Q75="n.d.","n.d.",'Kennzahlenbogen_(KB)'!Q75*100)</f>
        <v>n.d.</v>
      </c>
      <c r="E28" s="158">
        <f>Berechnung1!N75</f>
        <v>1</v>
      </c>
      <c r="F28" s="159" t="str">
        <f>IF('Kennzahlenbogen_(KB)'!S73=0,"",'Kennzahlenbogen_(KB)'!S73)</f>
        <v/>
      </c>
      <c r="G28" s="159" t="str">
        <f>IF('Kennzahlenbogen_(KB)'!T73=0,"",'Kennzahlenbogen_(KB)'!T73)</f>
        <v/>
      </c>
      <c r="H28" s="158">
        <f>Berechnung1!O75</f>
        <v>0</v>
      </c>
      <c r="I28" s="189"/>
      <c r="J28" s="190"/>
      <c r="K28" s="190"/>
    </row>
    <row r="29" spans="1:11" s="142" customFormat="1" x14ac:dyDescent="0.25">
      <c r="A29" s="158">
        <v>17</v>
      </c>
      <c r="B29" s="155" t="str">
        <f>IF('Kennzahlenbogen_(KB)'!Q76="","",'Kennzahlenbogen_(KB)'!Q76)</f>
        <v/>
      </c>
      <c r="C29" s="156">
        <f>IF('Kennzahlenbogen_(KB)'!Q77="","",'Kennzahlenbogen_(KB)'!Q77)</f>
        <v>0</v>
      </c>
      <c r="D29" s="314" t="str">
        <f>IF('Kennzahlenbogen_(KB)'!Q78="n.d.","n.d.",'Kennzahlenbogen_(KB)'!Q78*100)</f>
        <v>n.d.</v>
      </c>
      <c r="E29" s="158">
        <f>Berechnung1!N78</f>
        <v>1</v>
      </c>
      <c r="F29" s="159" t="str">
        <f>IF('Kennzahlenbogen_(KB)'!S76=0,"",'Kennzahlenbogen_(KB)'!S76)</f>
        <v/>
      </c>
      <c r="G29" s="159" t="str">
        <f>IF('Kennzahlenbogen_(KB)'!T76=0,"",'Kennzahlenbogen_(KB)'!T76)</f>
        <v/>
      </c>
      <c r="H29" s="158">
        <f>Berechnung1!O78</f>
        <v>0</v>
      </c>
      <c r="I29" s="189"/>
      <c r="J29" s="190"/>
      <c r="K29" s="190"/>
    </row>
    <row r="30" spans="1:11" x14ac:dyDescent="0.25">
      <c r="A30" s="158">
        <v>18</v>
      </c>
      <c r="B30" s="155" t="str">
        <f>IF('Kennzahlenbogen_(KB)'!Q79="","",'Kennzahlenbogen_(KB)'!Q79)</f>
        <v/>
      </c>
      <c r="C30" s="156" t="str">
        <f>IF('Kennzahlenbogen_(KB)'!Q80="","",'Kennzahlenbogen_(KB)'!Q80)</f>
        <v/>
      </c>
      <c r="D30" s="314" t="str">
        <f>IF('Kennzahlenbogen_(KB)'!Q81="n.d.","n.d.",'Kennzahlenbogen_(KB)'!Q81*100)</f>
        <v>n.d.</v>
      </c>
      <c r="E30" s="158">
        <f>Berechnung1!N81</f>
        <v>1</v>
      </c>
      <c r="F30" s="159" t="str">
        <f>IF('Kennzahlenbogen_(KB)'!S79=0,"",'Kennzahlenbogen_(KB)'!S79)</f>
        <v/>
      </c>
      <c r="G30" s="159" t="str">
        <f>IF('Kennzahlenbogen_(KB)'!T79=0,"",'Kennzahlenbogen_(KB)'!T79)</f>
        <v/>
      </c>
      <c r="H30" s="158">
        <f>Berechnung1!O81</f>
        <v>0</v>
      </c>
      <c r="I30" s="189"/>
      <c r="J30" s="190"/>
      <c r="K30" s="190"/>
    </row>
    <row r="31" spans="1:11" x14ac:dyDescent="0.25">
      <c r="A31" s="158">
        <v>19</v>
      </c>
      <c r="B31" s="155" t="str">
        <f>IF('Kennzahlenbogen_(KB)'!Q82="","",'Kennzahlenbogen_(KB)'!Q82)</f>
        <v/>
      </c>
      <c r="C31" s="156">
        <f>IF('Kennzahlenbogen_(KB)'!Q83="","",'Kennzahlenbogen_(KB)'!Q83)</f>
        <v>0</v>
      </c>
      <c r="D31" s="314" t="str">
        <f>IF('Kennzahlenbogen_(KB)'!Q84="n.d.","n.d.",'Kennzahlenbogen_(KB)'!Q84*100)</f>
        <v>n.d.</v>
      </c>
      <c r="E31" s="158">
        <f>Berechnung1!N84</f>
        <v>1</v>
      </c>
      <c r="F31" s="159" t="str">
        <f>IF('Kennzahlenbogen_(KB)'!S82=0,"",'Kennzahlenbogen_(KB)'!S82)</f>
        <v/>
      </c>
      <c r="G31" s="159" t="str">
        <f>IF('Kennzahlenbogen_(KB)'!T82=0,"",'Kennzahlenbogen_(KB)'!T82)</f>
        <v/>
      </c>
      <c r="H31" s="158">
        <f>Berechnung1!O84</f>
        <v>0</v>
      </c>
      <c r="I31" s="189"/>
      <c r="J31" s="190"/>
      <c r="K31" s="190"/>
    </row>
    <row r="32" spans="1:11" x14ac:dyDescent="0.25">
      <c r="A32" s="158">
        <v>20</v>
      </c>
      <c r="B32" s="155" t="str">
        <f>IF('Kennzahlenbogen_(KB)'!Q85="","",'Kennzahlenbogen_(KB)'!Q85)</f>
        <v/>
      </c>
      <c r="C32" s="156" t="str">
        <f>IF('Kennzahlenbogen_(KB)'!Q86="","",'Kennzahlenbogen_(KB)'!Q86)</f>
        <v/>
      </c>
      <c r="D32" s="482" t="str">
        <f>IF('Kennzahlenbogen_(KB)'!Q87="n.d.","n.d.",IF('Kennzahlenbogen_(KB)'!Q87="","n.d.",'Kennzahlenbogen_(KB)'!Q87*100))</f>
        <v>n.d.</v>
      </c>
      <c r="E32" s="158">
        <f>Berechnung1!N87</f>
        <v>1</v>
      </c>
      <c r="F32" s="159" t="str">
        <f>IF('Kennzahlenbogen_(KB)'!S85=0,"",'Kennzahlenbogen_(KB)'!S85)</f>
        <v/>
      </c>
      <c r="G32" s="159" t="str">
        <f>IF('Kennzahlenbogen_(KB)'!T85=0,"",'Kennzahlenbogen_(KB)'!T85)</f>
        <v/>
      </c>
      <c r="H32" s="158">
        <f>Berechnung1!O87</f>
        <v>0</v>
      </c>
      <c r="I32" s="189"/>
      <c r="J32" s="190"/>
      <c r="K32" s="190"/>
    </row>
    <row r="33" spans="1:11" x14ac:dyDescent="0.25">
      <c r="A33" s="158">
        <v>21</v>
      </c>
      <c r="B33" s="155" t="str">
        <f>IF('Kennzahlenbogen_(KB)'!Q88="","",'Kennzahlenbogen_(KB)'!Q88)</f>
        <v/>
      </c>
      <c r="C33" s="156" t="str">
        <f>IF('Kennzahlenbogen_(KB)'!Q89="","",'Kennzahlenbogen_(KB)'!Q89)</f>
        <v/>
      </c>
      <c r="D33" s="482" t="str">
        <f>IF('Kennzahlenbogen_(KB)'!Q90="n.d.","n.d.",IF('Kennzahlenbogen_(KB)'!Q90="","n.d.",'Kennzahlenbogen_(KB)'!Q90*100))</f>
        <v>n.d.</v>
      </c>
      <c r="E33" s="158">
        <f>Berechnung1!N90</f>
        <v>1</v>
      </c>
      <c r="F33" s="159" t="str">
        <f>IF('Kennzahlenbogen_(KB)'!S88=0,"",'Kennzahlenbogen_(KB)'!S88)</f>
        <v/>
      </c>
      <c r="G33" s="159" t="str">
        <f>IF('Kennzahlenbogen_(KB)'!T88=0,"",'Kennzahlenbogen_(KB)'!T88)</f>
        <v/>
      </c>
      <c r="H33" s="158">
        <f>Berechnung1!O90</f>
        <v>0</v>
      </c>
      <c r="I33" s="189"/>
      <c r="J33" s="190"/>
      <c r="K33" s="190"/>
    </row>
  </sheetData>
  <customSheetViews>
    <customSheetView guid="{AD479C9E-06F7-4C03-8179-295428B49475}" state="hidden">
      <selection activeCell="B6" sqref="B6"/>
      <pageMargins left="0.7" right="0.7" top="0.78740157499999996" bottom="0.78740157499999996" header="0.3" footer="0.3"/>
      <pageSetup paperSize="9" orientation="portrait" horizontalDpi="0" verticalDpi="0" r:id="rId1"/>
    </customSheetView>
    <customSheetView guid="{DAA0C1F4-4D8F-4BD8-91F9-40281B589772}" state="hidden">
      <selection activeCell="B6" sqref="B6"/>
      <pageMargins left="0.7" right="0.7" top="0.78740157499999996" bottom="0.78740157499999996" header="0.3" footer="0.3"/>
      <pageSetup paperSize="9" orientation="portrait" horizontalDpi="0" verticalDpi="0" r:id="rId2"/>
    </customSheetView>
  </customSheetViews>
  <phoneticPr fontId="42" type="noConversion"/>
  <pageMargins left="0.7" right="0.7" top="0.78740157499999996" bottom="0.78740157499999996" header="0.3" footer="0.3"/>
  <pageSetup paperSize="9" orientation="portrait" horizontalDpi="0" verticalDpi="0"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2:P124"/>
  <sheetViews>
    <sheetView showGridLines="0" topLeftCell="A48" zoomScale="80" zoomScaleNormal="80" workbookViewId="0">
      <selection activeCell="M87" sqref="M87"/>
    </sheetView>
  </sheetViews>
  <sheetFormatPr baseColWidth="10" defaultColWidth="11.42578125" defaultRowHeight="15" x14ac:dyDescent="0.25"/>
  <cols>
    <col min="1" max="1" width="9.140625" style="2" customWidth="1"/>
    <col min="2" max="2" width="14.85546875" style="2" customWidth="1"/>
    <col min="3" max="3" width="24.42578125" style="2" customWidth="1"/>
    <col min="4" max="4" width="21.7109375" style="2" customWidth="1"/>
    <col min="5" max="5" width="21.85546875" style="2" customWidth="1"/>
    <col min="6" max="6" width="15.42578125" style="2" customWidth="1"/>
    <col min="7" max="7" width="23.28515625" style="2" customWidth="1"/>
    <col min="8" max="8" width="22.42578125" style="2" customWidth="1"/>
    <col min="9" max="9" width="20.28515625" style="2" customWidth="1"/>
    <col min="10" max="10" width="14.5703125" style="2" customWidth="1"/>
    <col min="11" max="11" width="15.42578125" style="2" customWidth="1"/>
    <col min="12" max="12" width="16.28515625" style="2" customWidth="1"/>
    <col min="13" max="16384" width="11.42578125" style="2"/>
  </cols>
  <sheetData>
    <row r="2" spans="1:15" x14ac:dyDescent="0.25">
      <c r="A2" s="3"/>
      <c r="B2" s="3"/>
      <c r="C2" s="32"/>
      <c r="D2" s="3"/>
      <c r="E2" s="3"/>
      <c r="F2" s="3"/>
      <c r="G2" s="3"/>
      <c r="H2" s="3"/>
      <c r="I2" s="3"/>
      <c r="J2" s="3"/>
      <c r="K2" s="3"/>
    </row>
    <row r="3" spans="1:15" s="9" customFormat="1" ht="30.75" customHeight="1" x14ac:dyDescent="0.25">
      <c r="C3" s="32"/>
      <c r="D3" s="392" t="s">
        <v>77</v>
      </c>
      <c r="M3" s="24"/>
      <c r="N3" s="24"/>
      <c r="O3" s="24"/>
    </row>
    <row r="4" spans="1:15" s="9" customFormat="1" ht="38.25" customHeight="1" x14ac:dyDescent="0.2">
      <c r="A4" s="69" t="s">
        <v>86</v>
      </c>
      <c r="C4" s="64" t="s">
        <v>84</v>
      </c>
      <c r="D4" s="64" t="s">
        <v>85</v>
      </c>
      <c r="E4" s="64" t="s">
        <v>10</v>
      </c>
      <c r="F4" s="64" t="s">
        <v>97</v>
      </c>
      <c r="G4" s="64" t="s">
        <v>95</v>
      </c>
      <c r="H4" s="64" t="s">
        <v>880</v>
      </c>
      <c r="I4" s="64" t="s">
        <v>12</v>
      </c>
      <c r="K4" s="64" t="s">
        <v>879</v>
      </c>
      <c r="M4" s="24"/>
      <c r="N4" s="24"/>
      <c r="O4" s="24"/>
    </row>
    <row r="5" spans="1:15" s="9" customFormat="1" ht="14.25" x14ac:dyDescent="0.2">
      <c r="A5" s="45"/>
      <c r="C5" s="63">
        <f>COUNTIF('Kennzahlenbogen_(KB)'!$R$25:$R$90,C4)</f>
        <v>0</v>
      </c>
      <c r="D5" s="63">
        <f>COUNTIF('Kennzahlenbogen_(KB)'!$R$25:$R$90,D4)</f>
        <v>0</v>
      </c>
      <c r="E5" s="63">
        <f>COUNTIF('Kennzahlenbogen_(KB)'!$R$25:$R$90,E4)</f>
        <v>0</v>
      </c>
      <c r="F5" s="63">
        <f>COUNTIF('Kennzahlenbogen_(KB)'!$R$25:$R$90,F4)</f>
        <v>22</v>
      </c>
      <c r="G5" s="63">
        <f>COUNTIF('Kennzahlenbogen_(KB)'!$R$25:$R$90,G4)</f>
        <v>0</v>
      </c>
      <c r="H5" s="63">
        <f>COUNTIF('Kennzahlenbogen_(KB)'!$R$25:$R$90,H4)</f>
        <v>0</v>
      </c>
      <c r="I5" s="63">
        <f>SUM(C5:H5)</f>
        <v>22</v>
      </c>
      <c r="K5" s="63">
        <f>D5+H5</f>
        <v>0</v>
      </c>
      <c r="M5" s="24"/>
      <c r="N5" s="24"/>
      <c r="O5" s="24"/>
    </row>
    <row r="6" spans="1:15" s="9" customFormat="1" ht="14.25" x14ac:dyDescent="0.2">
      <c r="A6" s="45"/>
      <c r="C6" s="63"/>
      <c r="D6" s="63">
        <f>C5+D5+H5</f>
        <v>0</v>
      </c>
      <c r="E6" s="63">
        <f>E5</f>
        <v>0</v>
      </c>
      <c r="F6" s="63"/>
      <c r="G6" s="63">
        <f>F5+G5</f>
        <v>22</v>
      </c>
      <c r="H6" s="63"/>
      <c r="I6" s="63"/>
      <c r="K6" s="63"/>
      <c r="M6" s="24"/>
      <c r="N6" s="24"/>
      <c r="O6" s="24"/>
    </row>
    <row r="7" spans="1:15" s="9" customFormat="1" ht="14.25" x14ac:dyDescent="0.2">
      <c r="A7" s="45"/>
      <c r="B7" s="9" t="s">
        <v>388</v>
      </c>
      <c r="C7" s="63"/>
      <c r="D7" s="63"/>
      <c r="E7" s="63">
        <f>D6+E6</f>
        <v>0</v>
      </c>
      <c r="F7" s="63"/>
      <c r="G7" s="63">
        <f>G6</f>
        <v>22</v>
      </c>
      <c r="H7" s="63"/>
      <c r="I7" s="63">
        <f>SUM(C7:H7)</f>
        <v>22</v>
      </c>
      <c r="K7" s="63"/>
      <c r="M7" s="24"/>
      <c r="N7" s="24"/>
      <c r="O7" s="24"/>
    </row>
    <row r="8" spans="1:15" s="9" customFormat="1" ht="14.25" x14ac:dyDescent="0.2">
      <c r="A8" s="45"/>
      <c r="B8" s="438">
        <v>22</v>
      </c>
      <c r="C8" s="418">
        <f t="shared" ref="C8:H8" si="0">ROUND(C5/$B$8,4)</f>
        <v>0</v>
      </c>
      <c r="D8" s="418">
        <f t="shared" si="0"/>
        <v>0</v>
      </c>
      <c r="E8" s="418">
        <f t="shared" si="0"/>
        <v>0</v>
      </c>
      <c r="F8" s="418">
        <f t="shared" si="0"/>
        <v>1</v>
      </c>
      <c r="G8" s="418">
        <f t="shared" si="0"/>
        <v>0</v>
      </c>
      <c r="H8" s="418">
        <f t="shared" si="0"/>
        <v>0</v>
      </c>
      <c r="I8" s="418">
        <f>SUM(C8:H8)</f>
        <v>1</v>
      </c>
      <c r="K8" s="418">
        <f>D8+H8</f>
        <v>0</v>
      </c>
      <c r="M8" s="24"/>
      <c r="N8" s="24"/>
      <c r="O8" s="24"/>
    </row>
    <row r="9" spans="1:15" s="9" customFormat="1" ht="14.25" x14ac:dyDescent="0.2">
      <c r="A9" s="45"/>
      <c r="C9" s="418"/>
      <c r="D9" s="418">
        <f>ROUND((C5+D5+H5)/$B$8,4)</f>
        <v>0</v>
      </c>
      <c r="E9" s="418">
        <f>ROUND(E5/$B$8,4)</f>
        <v>0</v>
      </c>
      <c r="F9" s="418"/>
      <c r="G9" s="418">
        <f>ROUND((F5+G5)/$B$8,4)</f>
        <v>1</v>
      </c>
      <c r="H9" s="418">
        <f>ROUND((H5+D5+C5)/$B$8,4)</f>
        <v>0</v>
      </c>
      <c r="I9" s="418">
        <f>SUM(C9:G9)</f>
        <v>1</v>
      </c>
      <c r="K9" s="418"/>
      <c r="M9" s="24"/>
      <c r="N9" s="24"/>
      <c r="O9" s="24"/>
    </row>
    <row r="10" spans="1:15" s="9" customFormat="1" ht="14.25" x14ac:dyDescent="0.2">
      <c r="A10" s="45"/>
      <c r="C10" s="419"/>
      <c r="D10" s="419"/>
      <c r="E10" s="418">
        <f>ROUND((C5+D5+E5+H5)/$B$8,4)</f>
        <v>0</v>
      </c>
      <c r="F10" s="419"/>
      <c r="G10" s="418">
        <f>G9</f>
        <v>1</v>
      </c>
      <c r="H10" s="418"/>
      <c r="I10" s="418">
        <f>SUM(C10:H10)</f>
        <v>1</v>
      </c>
      <c r="M10" s="24"/>
      <c r="N10" s="24"/>
      <c r="O10" s="24"/>
    </row>
    <row r="11" spans="1:15" s="9" customFormat="1" ht="14.25" x14ac:dyDescent="0.2">
      <c r="A11" s="45"/>
      <c r="E11" s="50"/>
      <c r="G11" s="50"/>
      <c r="H11" s="50"/>
      <c r="I11" s="50"/>
      <c r="M11" s="24"/>
      <c r="N11" s="24"/>
      <c r="O11" s="24"/>
    </row>
    <row r="12" spans="1:15" s="9" customFormat="1" x14ac:dyDescent="0.25">
      <c r="A12" s="45"/>
      <c r="C12" s="32"/>
      <c r="M12" s="24"/>
      <c r="N12" s="24"/>
      <c r="O12" s="24"/>
    </row>
    <row r="13" spans="1:15" s="9" customFormat="1" ht="47.25" customHeight="1" x14ac:dyDescent="0.2">
      <c r="A13" s="69" t="s">
        <v>87</v>
      </c>
      <c r="C13" s="64" t="s">
        <v>88</v>
      </c>
      <c r="D13" s="64" t="s">
        <v>89</v>
      </c>
      <c r="E13" s="64" t="s">
        <v>90</v>
      </c>
      <c r="F13" s="64" t="s">
        <v>91</v>
      </c>
      <c r="G13" s="64" t="s">
        <v>92</v>
      </c>
      <c r="H13" s="64" t="s">
        <v>881</v>
      </c>
      <c r="M13" s="24"/>
      <c r="N13" s="24"/>
      <c r="O13" s="24"/>
    </row>
    <row r="14" spans="1:15" s="9" customFormat="1" ht="14.25" x14ac:dyDescent="0.2">
      <c r="A14" s="45"/>
      <c r="C14" s="36"/>
      <c r="D14" s="36"/>
      <c r="E14" s="36"/>
      <c r="F14" s="36"/>
      <c r="G14" s="36"/>
      <c r="M14" s="24"/>
      <c r="N14" s="24"/>
      <c r="O14" s="24"/>
    </row>
    <row r="15" spans="1:15" s="9" customFormat="1" x14ac:dyDescent="0.2">
      <c r="A15" s="69"/>
      <c r="C15" s="36"/>
      <c r="D15" s="36"/>
      <c r="E15" s="36"/>
      <c r="F15" s="36"/>
      <c r="G15" s="36"/>
      <c r="M15" s="24"/>
      <c r="N15" s="24"/>
      <c r="O15" s="24"/>
    </row>
    <row r="16" spans="1:15" s="9" customFormat="1" ht="26.25" customHeight="1" x14ac:dyDescent="0.2">
      <c r="A16" s="69" t="s">
        <v>130</v>
      </c>
      <c r="C16" s="65" t="s">
        <v>6</v>
      </c>
      <c r="D16" s="66" t="s">
        <v>13</v>
      </c>
      <c r="G16" s="24"/>
      <c r="H16" s="24"/>
      <c r="I16" s="24"/>
    </row>
    <row r="17" spans="1:15" s="9" customFormat="1" ht="27" customHeight="1" x14ac:dyDescent="0.2">
      <c r="A17" s="45" t="s">
        <v>81</v>
      </c>
      <c r="C17" s="67" t="str">
        <f>Basisdaten!B30</f>
        <v>Mundhöhle operativ</v>
      </c>
      <c r="D17" s="49" t="str">
        <f>Basisdaten!L30</f>
        <v/>
      </c>
      <c r="G17" s="24"/>
      <c r="H17" s="24"/>
      <c r="I17" s="24"/>
    </row>
    <row r="18" spans="1:15" s="9" customFormat="1" ht="27.75" customHeight="1" x14ac:dyDescent="0.2">
      <c r="C18" s="67" t="str">
        <f>Basisdaten!B31</f>
        <v>Mundhöhle nicht operativ</v>
      </c>
      <c r="D18" s="49" t="str">
        <f>Basisdaten!L31</f>
        <v/>
      </c>
      <c r="G18" s="24"/>
      <c r="H18" s="24"/>
      <c r="I18" s="24"/>
    </row>
    <row r="19" spans="1:15" s="9" customFormat="1" ht="4.5" customHeight="1" x14ac:dyDescent="0.2">
      <c r="C19" s="67"/>
      <c r="D19" s="49"/>
      <c r="G19" s="24"/>
      <c r="H19" s="24"/>
      <c r="I19" s="24"/>
    </row>
    <row r="20" spans="1:15" ht="29.25" customHeight="1" x14ac:dyDescent="0.25">
      <c r="A20" s="3"/>
      <c r="B20" s="3"/>
      <c r="C20" s="67" t="str">
        <f>Basisdaten!B34</f>
        <v>Rachen operativ</v>
      </c>
      <c r="D20" s="49">
        <f>Basisdaten!L34</f>
        <v>0</v>
      </c>
      <c r="E20" s="37"/>
      <c r="F20" s="37"/>
      <c r="G20" s="37"/>
      <c r="H20" s="37"/>
      <c r="I20" s="37"/>
      <c r="J20" s="37"/>
      <c r="K20" s="3"/>
    </row>
    <row r="21" spans="1:15" s="9" customFormat="1" ht="30.75" customHeight="1" x14ac:dyDescent="0.2">
      <c r="C21" s="67" t="str">
        <f>Basisdaten!B35</f>
        <v xml:space="preserve">Rachen nicht operativ </v>
      </c>
      <c r="D21" s="49">
        <f>Basisdaten!L35</f>
        <v>0</v>
      </c>
      <c r="E21" s="36"/>
      <c r="F21" s="36"/>
      <c r="G21" s="36"/>
      <c r="M21" s="24"/>
      <c r="N21" s="24"/>
      <c r="O21" s="24"/>
    </row>
    <row r="22" spans="1:15" s="9" customFormat="1" ht="21.75" customHeight="1" x14ac:dyDescent="0.2">
      <c r="C22" s="67" t="str">
        <f>Basisdaten!B40</f>
        <v>Primärfälle gesamt</v>
      </c>
      <c r="D22" s="49" t="str">
        <f>Basisdaten!L40</f>
        <v/>
      </c>
      <c r="E22" s="36"/>
      <c r="F22" s="36"/>
      <c r="G22" s="36"/>
      <c r="M22" s="24"/>
      <c r="N22" s="24"/>
      <c r="O22" s="24"/>
    </row>
    <row r="23" spans="1:15" s="9" customFormat="1" ht="14.25" x14ac:dyDescent="0.2">
      <c r="C23" s="36"/>
      <c r="D23" s="36"/>
      <c r="E23" s="36"/>
      <c r="F23" s="36"/>
      <c r="G23" s="36"/>
      <c r="M23" s="24"/>
      <c r="N23" s="24"/>
      <c r="O23" s="24"/>
    </row>
    <row r="24" spans="1:15" s="9" customFormat="1" ht="14.25" x14ac:dyDescent="0.2">
      <c r="C24" s="36"/>
      <c r="D24" s="36"/>
      <c r="E24" s="36"/>
      <c r="F24" s="36"/>
      <c r="G24" s="36"/>
      <c r="M24" s="24"/>
      <c r="N24" s="24"/>
      <c r="O24" s="24"/>
    </row>
    <row r="25" spans="1:15" s="5" customFormat="1" x14ac:dyDescent="0.25">
      <c r="A25" s="53" t="s">
        <v>75</v>
      </c>
      <c r="C25" s="61" t="s">
        <v>0</v>
      </c>
      <c r="D25" s="61" t="s">
        <v>98</v>
      </c>
      <c r="E25" s="61" t="s">
        <v>108</v>
      </c>
      <c r="F25" s="61" t="s">
        <v>107</v>
      </c>
      <c r="G25" s="61" t="s">
        <v>105</v>
      </c>
      <c r="H25" s="61" t="s">
        <v>106</v>
      </c>
      <c r="I25" s="61"/>
      <c r="J25" s="61" t="s">
        <v>109</v>
      </c>
      <c r="K25" s="61" t="s">
        <v>110</v>
      </c>
      <c r="L25" s="61" t="s">
        <v>104</v>
      </c>
      <c r="M25" s="18" t="s">
        <v>62</v>
      </c>
      <c r="N25" s="18" t="s">
        <v>61</v>
      </c>
      <c r="O25" s="19" t="s">
        <v>60</v>
      </c>
    </row>
    <row r="26" spans="1:15" s="5" customFormat="1" ht="14.25" x14ac:dyDescent="0.2">
      <c r="A26" s="12"/>
      <c r="B26" s="9"/>
      <c r="C26" s="72"/>
      <c r="D26" s="72"/>
      <c r="E26" s="72"/>
      <c r="F26" s="72"/>
      <c r="G26" s="72"/>
      <c r="H26" s="72"/>
      <c r="I26" s="72"/>
      <c r="J26" s="72"/>
      <c r="K26" s="72"/>
      <c r="L26" s="72"/>
      <c r="M26" s="18"/>
      <c r="N26" s="18"/>
      <c r="O26" s="18"/>
    </row>
    <row r="27" spans="1:15" s="5" customFormat="1" ht="14.25" x14ac:dyDescent="0.2">
      <c r="A27" s="70"/>
      <c r="B27" s="9"/>
      <c r="C27" s="426">
        <v>1</v>
      </c>
      <c r="D27" s="74" t="s">
        <v>99</v>
      </c>
      <c r="E27" s="75">
        <v>0</v>
      </c>
      <c r="F27" s="75">
        <v>100000000</v>
      </c>
      <c r="G27" s="75">
        <v>75</v>
      </c>
      <c r="H27" s="75">
        <v>100000000</v>
      </c>
      <c r="I27" s="75"/>
      <c r="J27" s="75">
        <v>-100000000</v>
      </c>
      <c r="K27" s="75">
        <v>1000000</v>
      </c>
      <c r="L27" s="76">
        <f>'Kennzahlenbogen_(KB)'!Q25</f>
        <v>0</v>
      </c>
      <c r="M27" s="74">
        <f>IF('Kennzahlenbogen_(KB)'!R25=Berechnung1!$G$4,1,IF('Kennzahlenbogen_(KB)'!R25=Berechnung1!$F$4,1,IF('Kennzahlenbogen_(KB)'!R25=Berechnung1!$E$4,2,IF('Kennzahlenbogen_(KB)'!R25=Berechnung1!$D$4,3,IF('Kennzahlenbogen_(KB)'!R25=Berechnung1!$C$4,4,"")))))</f>
        <v>1</v>
      </c>
      <c r="N27" s="74">
        <f>IF(M27&gt;1,M27+3,M27)</f>
        <v>1</v>
      </c>
      <c r="O27" s="74">
        <f>IF('Kennzahlenbogen_(KB)'!T25="",0,1)</f>
        <v>0</v>
      </c>
    </row>
    <row r="28" spans="1:15" s="5" customFormat="1" ht="14.25" x14ac:dyDescent="0.2">
      <c r="A28" s="12"/>
      <c r="B28" s="9"/>
      <c r="C28" s="77"/>
      <c r="D28" s="78"/>
      <c r="E28" s="79"/>
      <c r="F28" s="79"/>
      <c r="G28" s="79"/>
      <c r="H28" s="79"/>
      <c r="I28" s="79"/>
      <c r="J28" s="79"/>
      <c r="K28" s="79"/>
      <c r="L28" s="80"/>
      <c r="M28" s="1"/>
      <c r="N28" s="1"/>
      <c r="O28" s="81"/>
    </row>
    <row r="29" spans="1:15" s="5" customFormat="1" ht="14.25" x14ac:dyDescent="0.2">
      <c r="A29" s="12"/>
      <c r="B29" s="9"/>
      <c r="C29" s="77"/>
      <c r="D29" s="78"/>
      <c r="E29" s="79"/>
      <c r="F29" s="79"/>
      <c r="G29" s="79"/>
      <c r="H29" s="79"/>
      <c r="I29" s="79"/>
      <c r="J29" s="79"/>
      <c r="K29" s="79"/>
      <c r="L29" s="80"/>
      <c r="M29" s="1"/>
      <c r="N29" s="1"/>
      <c r="O29" s="81"/>
    </row>
    <row r="30" spans="1:15" s="5" customFormat="1" ht="14.25" x14ac:dyDescent="0.2">
      <c r="A30" s="12"/>
      <c r="B30" s="9"/>
      <c r="C30" s="86">
        <v>2</v>
      </c>
      <c r="D30" s="86" t="s">
        <v>99</v>
      </c>
      <c r="E30" s="87">
        <v>0</v>
      </c>
      <c r="F30" s="144">
        <v>1</v>
      </c>
      <c r="G30" s="87">
        <v>0.95</v>
      </c>
      <c r="H30" s="87">
        <v>10000</v>
      </c>
      <c r="I30" s="88"/>
      <c r="J30" s="87">
        <v>-10000</v>
      </c>
      <c r="K30" s="87">
        <v>10000</v>
      </c>
      <c r="L30" s="174" t="str">
        <f>'Kennzahlenbogen_(KB)'!Q30</f>
        <v>n.d.</v>
      </c>
      <c r="M30" s="89">
        <f>IF('Kennzahlenbogen_(KB)'!R28=Berechnung1!$G$4,1,IF('Kennzahlenbogen_(KB)'!R28=Berechnung1!$F$4,1,IF('Kennzahlenbogen_(KB)'!R28=Berechnung1!$E$4,2,IF('Kennzahlenbogen_(KB)'!R28=Berechnung1!$D$4,3,IF('Kennzahlenbogen_(KB)'!R28=Berechnung1!$C$4,4,"")))))</f>
        <v>1</v>
      </c>
      <c r="N30" s="89">
        <f>IF(M30&gt;1,M30+3,M30)</f>
        <v>1</v>
      </c>
      <c r="O30" s="89">
        <f>IF('Kennzahlenbogen_(KB)'!T28="",0,1)</f>
        <v>0</v>
      </c>
    </row>
    <row r="31" spans="1:15" s="5" customFormat="1" ht="14.25" x14ac:dyDescent="0.2">
      <c r="A31" s="12"/>
      <c r="B31" s="9"/>
      <c r="C31" s="82"/>
      <c r="D31" s="83"/>
      <c r="E31" s="83"/>
      <c r="F31" s="83"/>
      <c r="G31" s="83"/>
      <c r="H31" s="83"/>
      <c r="I31" s="83"/>
      <c r="J31" s="83"/>
      <c r="K31" s="83"/>
      <c r="L31" s="175"/>
      <c r="M31" s="1"/>
      <c r="N31" s="1"/>
      <c r="O31" s="1"/>
    </row>
    <row r="32" spans="1:15" s="5" customFormat="1" ht="14.25" x14ac:dyDescent="0.2">
      <c r="A32" s="12"/>
      <c r="B32" s="9"/>
      <c r="C32" s="84"/>
      <c r="D32" s="84"/>
      <c r="E32" s="85"/>
      <c r="F32" s="85"/>
      <c r="G32" s="85"/>
      <c r="H32" s="85"/>
      <c r="I32" s="85"/>
      <c r="J32" s="85"/>
      <c r="K32" s="85"/>
      <c r="L32" s="175"/>
      <c r="M32" s="1"/>
      <c r="N32" s="1"/>
      <c r="O32" s="1"/>
    </row>
    <row r="33" spans="1:15" s="5" customFormat="1" ht="14.25" x14ac:dyDescent="0.2">
      <c r="A33" s="12"/>
      <c r="B33" s="9"/>
      <c r="C33" s="86">
        <v>3</v>
      </c>
      <c r="D33" s="86" t="s">
        <v>99</v>
      </c>
      <c r="E33" s="87">
        <v>0</v>
      </c>
      <c r="F33" s="144">
        <v>1</v>
      </c>
      <c r="G33" s="87">
        <v>-10000</v>
      </c>
      <c r="H33" s="87">
        <v>10000</v>
      </c>
      <c r="I33" s="88"/>
      <c r="J33" s="87">
        <v>0.1</v>
      </c>
      <c r="K33" s="87">
        <v>0.8</v>
      </c>
      <c r="L33" s="174" t="str">
        <f>'Kennzahlenbogen_(KB)'!Q33</f>
        <v>n.d.</v>
      </c>
      <c r="M33" s="89">
        <f>IF('Kennzahlenbogen_(KB)'!R31=Berechnung1!$G$4,1,IF('Kennzahlenbogen_(KB)'!R31=Berechnung1!$F$4,1,IF('Kennzahlenbogen_(KB)'!R31=Berechnung1!$E$4,2,IF('Kennzahlenbogen_(KB)'!R31=Berechnung1!$D$4,3,IF('Kennzahlenbogen_(KB)'!R31=Berechnung1!$C$4,4,"")))))</f>
        <v>1</v>
      </c>
      <c r="N33" s="89">
        <f>IF(M33&gt;1,M33+3,M33)</f>
        <v>1</v>
      </c>
      <c r="O33" s="89">
        <f>IF('Kennzahlenbogen_(KB)'!T31="",0,1)</f>
        <v>0</v>
      </c>
    </row>
    <row r="34" spans="1:15" s="5" customFormat="1" ht="14.25" x14ac:dyDescent="0.2">
      <c r="A34" s="12"/>
      <c r="B34" s="9"/>
      <c r="C34" s="84"/>
      <c r="D34" s="84"/>
      <c r="E34" s="85"/>
      <c r="F34" s="85"/>
      <c r="G34" s="85"/>
      <c r="H34" s="85"/>
      <c r="I34" s="85"/>
      <c r="J34" s="85"/>
      <c r="K34" s="85"/>
      <c r="L34" s="175"/>
      <c r="M34" s="1"/>
      <c r="N34" s="1"/>
      <c r="O34" s="1"/>
    </row>
    <row r="35" spans="1:15" s="5" customFormat="1" ht="14.25" x14ac:dyDescent="0.2">
      <c r="A35" s="12"/>
      <c r="B35" s="9"/>
      <c r="C35" s="84"/>
      <c r="D35" s="84"/>
      <c r="E35" s="85"/>
      <c r="F35" s="85"/>
      <c r="G35" s="85"/>
      <c r="H35" s="85"/>
      <c r="I35" s="85"/>
      <c r="J35" s="85"/>
      <c r="K35" s="85"/>
      <c r="L35" s="175"/>
      <c r="M35" s="1"/>
      <c r="N35" s="1"/>
      <c r="O35" s="1"/>
    </row>
    <row r="36" spans="1:15" s="5" customFormat="1" ht="14.25" x14ac:dyDescent="0.2">
      <c r="A36" s="12"/>
      <c r="B36" s="9"/>
      <c r="C36" s="86">
        <v>4</v>
      </c>
      <c r="D36" s="86" t="s">
        <v>99</v>
      </c>
      <c r="E36" s="87">
        <v>0</v>
      </c>
      <c r="F36" s="144">
        <v>1</v>
      </c>
      <c r="G36" s="87">
        <v>-10000</v>
      </c>
      <c r="H36" s="87">
        <v>10000</v>
      </c>
      <c r="I36" s="88"/>
      <c r="J36" s="144">
        <v>0.2</v>
      </c>
      <c r="K36" s="87">
        <v>10000</v>
      </c>
      <c r="L36" s="174" t="str">
        <f>'Kennzahlenbogen_(KB)'!Q36</f>
        <v>n.d.</v>
      </c>
      <c r="M36" s="89">
        <f>IF('Kennzahlenbogen_(KB)'!R34=Berechnung1!$G$4,1,IF('Kennzahlenbogen_(KB)'!R34=Berechnung1!$F$4,1,IF('Kennzahlenbogen_(KB)'!R34=Berechnung1!$E$4,2,IF('Kennzahlenbogen_(KB)'!R34=Berechnung1!$D$4,3,IF('Kennzahlenbogen_(KB)'!R34=Berechnung1!$C$4,4,"")))))</f>
        <v>1</v>
      </c>
      <c r="N36" s="89">
        <f>IF(M36&gt;1,M36+3,M36)</f>
        <v>1</v>
      </c>
      <c r="O36" s="89">
        <f>IF('Kennzahlenbogen_(KB)'!T34="",0,1)</f>
        <v>0</v>
      </c>
    </row>
    <row r="37" spans="1:15" s="5" customFormat="1" ht="14.25" x14ac:dyDescent="0.2">
      <c r="A37" s="12"/>
      <c r="B37" s="9"/>
      <c r="C37" s="84"/>
      <c r="D37" s="84"/>
      <c r="E37" s="85"/>
      <c r="F37" s="85"/>
      <c r="G37" s="85"/>
      <c r="H37" s="85"/>
      <c r="I37" s="85"/>
      <c r="J37" s="85"/>
      <c r="K37" s="85"/>
      <c r="L37" s="175"/>
      <c r="M37" s="1"/>
      <c r="N37" s="1"/>
      <c r="O37" s="1"/>
    </row>
    <row r="38" spans="1:15" s="5" customFormat="1" ht="14.25" x14ac:dyDescent="0.2">
      <c r="A38" s="12"/>
      <c r="B38" s="9"/>
      <c r="C38" s="84"/>
      <c r="D38" s="84"/>
      <c r="E38" s="85"/>
      <c r="F38" s="85"/>
      <c r="G38" s="85"/>
      <c r="H38" s="85"/>
      <c r="I38" s="85"/>
      <c r="J38" s="85"/>
      <c r="K38" s="85"/>
      <c r="L38" s="175"/>
      <c r="M38" s="1"/>
      <c r="N38" s="1"/>
      <c r="O38" s="1"/>
    </row>
    <row r="39" spans="1:15" s="5" customFormat="1" ht="14.25" x14ac:dyDescent="0.2">
      <c r="A39" s="12"/>
      <c r="B39" s="9"/>
      <c r="C39" s="86">
        <v>5</v>
      </c>
      <c r="D39" s="89" t="s">
        <v>99</v>
      </c>
      <c r="E39" s="87">
        <v>0</v>
      </c>
      <c r="F39" s="87">
        <v>100000</v>
      </c>
      <c r="G39" s="87">
        <v>0.05</v>
      </c>
      <c r="H39" s="87">
        <v>10000</v>
      </c>
      <c r="I39" s="87"/>
      <c r="J39" s="87">
        <v>-10000</v>
      </c>
      <c r="K39" s="87">
        <v>0.8</v>
      </c>
      <c r="L39" s="174" t="str">
        <f>'Kennzahlenbogen_(KB)'!Q39</f>
        <v>n.d.</v>
      </c>
      <c r="M39" s="89">
        <f>IF('Kennzahlenbogen_(KB)'!R37=Berechnung1!$G$4,1,IF('Kennzahlenbogen_(KB)'!R37=Berechnung1!$F$4,1,IF('Kennzahlenbogen_(KB)'!R37=Berechnung1!$E$4,2,IF('Kennzahlenbogen_(KB)'!R37=Berechnung1!$D$4,3,IF('Kennzahlenbogen_(KB)'!R37=Berechnung1!$C$4,4,"")))))</f>
        <v>1</v>
      </c>
      <c r="N39" s="89">
        <f>IF(M39&gt;1,M39+3,M39)</f>
        <v>1</v>
      </c>
      <c r="O39" s="89">
        <f>IF('Kennzahlenbogen_(KB)'!T37="",0,1)</f>
        <v>0</v>
      </c>
    </row>
    <row r="40" spans="1:15" s="5" customFormat="1" ht="14.25" x14ac:dyDescent="0.2">
      <c r="A40" s="12"/>
      <c r="B40" s="9"/>
      <c r="C40" s="77"/>
      <c r="D40" s="78"/>
      <c r="E40" s="79"/>
      <c r="F40" s="79"/>
      <c r="G40" s="79"/>
      <c r="H40" s="79"/>
      <c r="I40" s="79"/>
      <c r="J40" s="79"/>
      <c r="K40" s="79"/>
      <c r="L40" s="175"/>
      <c r="M40" s="1"/>
      <c r="N40" s="1"/>
      <c r="O40" s="1"/>
    </row>
    <row r="41" spans="1:15" s="5" customFormat="1" ht="14.25" x14ac:dyDescent="0.2">
      <c r="A41" s="12"/>
      <c r="B41" s="9"/>
      <c r="C41" s="77"/>
      <c r="D41" s="78"/>
      <c r="E41" s="79"/>
      <c r="F41" s="79"/>
      <c r="G41" s="79"/>
      <c r="H41" s="79"/>
      <c r="I41" s="79"/>
      <c r="J41" s="79"/>
      <c r="K41" s="79"/>
      <c r="L41" s="175"/>
      <c r="M41" s="1"/>
      <c r="N41" s="1"/>
      <c r="O41" s="1"/>
    </row>
    <row r="42" spans="1:15" s="5" customFormat="1" ht="14.25" x14ac:dyDescent="0.2">
      <c r="A42" s="12"/>
      <c r="B42" s="9"/>
      <c r="C42" s="426" t="s">
        <v>574</v>
      </c>
      <c r="D42" s="74" t="s">
        <v>99</v>
      </c>
      <c r="E42" s="75">
        <v>0</v>
      </c>
      <c r="F42" s="75">
        <v>100000000</v>
      </c>
      <c r="G42" s="75">
        <v>20</v>
      </c>
      <c r="H42" s="75">
        <v>100000000</v>
      </c>
      <c r="I42" s="75"/>
      <c r="J42" s="75">
        <v>-100000000</v>
      </c>
      <c r="K42" s="75">
        <v>1000000</v>
      </c>
      <c r="L42" s="76">
        <f>'Kennzahlenbogen_(KB)'!Q42</f>
        <v>0</v>
      </c>
      <c r="M42" s="74">
        <f>IF('Kennzahlenbogen_(KB)'!R40=Berechnung1!$G$4,1,IF('Kennzahlenbogen_(KB)'!R40=Berechnung1!$F$4,1,IF('Kennzahlenbogen_(KB)'!R40=Berechnung1!$E$4,2,IF('Kennzahlenbogen_(KB)'!R40=Berechnung1!$D$4,3,IF('Kennzahlenbogen_(KB)'!R40=Berechnung1!$C$4,4,"")))))</f>
        <v>1</v>
      </c>
      <c r="N42" s="74">
        <f>IF(M42&gt;1,M42+3,M42)</f>
        <v>1</v>
      </c>
      <c r="O42" s="74">
        <f>IF('Kennzahlenbogen_(KB)'!T40="",0,1)</f>
        <v>0</v>
      </c>
    </row>
    <row r="43" spans="1:15" s="5" customFormat="1" ht="14.25" x14ac:dyDescent="0.2">
      <c r="A43" s="12"/>
      <c r="B43" s="9"/>
      <c r="C43" s="486"/>
      <c r="D43" s="487"/>
      <c r="E43" s="488"/>
      <c r="F43" s="488"/>
      <c r="G43" s="488"/>
      <c r="H43" s="488"/>
      <c r="I43" s="488"/>
      <c r="J43" s="488"/>
      <c r="K43" s="488"/>
      <c r="L43" s="175"/>
      <c r="M43" s="1"/>
      <c r="N43" s="1"/>
      <c r="O43" s="1"/>
    </row>
    <row r="44" spans="1:15" s="5" customFormat="1" ht="14.25" x14ac:dyDescent="0.2">
      <c r="A44" s="12"/>
      <c r="B44" s="9"/>
      <c r="C44" s="486"/>
      <c r="D44" s="487"/>
      <c r="E44" s="488"/>
      <c r="F44" s="488"/>
      <c r="G44" s="488"/>
      <c r="H44" s="488"/>
      <c r="I44" s="488"/>
      <c r="J44" s="488"/>
      <c r="K44" s="488"/>
      <c r="L44" s="175"/>
      <c r="M44" s="1"/>
      <c r="N44" s="1"/>
      <c r="O44" s="1"/>
    </row>
    <row r="45" spans="1:15" s="5" customFormat="1" ht="14.25" x14ac:dyDescent="0.2">
      <c r="A45" s="12"/>
      <c r="B45" s="9"/>
      <c r="C45" s="426" t="s">
        <v>575</v>
      </c>
      <c r="D45" s="74" t="s">
        <v>99</v>
      </c>
      <c r="E45" s="75">
        <v>0</v>
      </c>
      <c r="F45" s="75">
        <v>100000000</v>
      </c>
      <c r="G45" s="75">
        <v>20</v>
      </c>
      <c r="H45" s="75">
        <v>100000000</v>
      </c>
      <c r="I45" s="75"/>
      <c r="J45" s="75">
        <v>-100000000</v>
      </c>
      <c r="K45" s="75">
        <v>1000000</v>
      </c>
      <c r="L45" s="76">
        <f>'Kennzahlenbogen_(KB)'!Q45</f>
        <v>0</v>
      </c>
      <c r="M45" s="74">
        <f>IF('Kennzahlenbogen_(KB)'!R43=Berechnung1!$H$4,5,IF('Kennzahlenbogen_(KB)'!R43=Berechnung1!$G$4,1,IF('Kennzahlenbogen_(KB)'!R43=Berechnung1!$F$4,1,IF('Kennzahlenbogen_(KB)'!R43=Berechnung1!$E$4,2,IF('Kennzahlenbogen_(KB)'!R43=Berechnung1!$D$4,3,IF('Kennzahlenbogen_(KB)'!R43=Berechnung1!$C$4,4,""))))))</f>
        <v>1</v>
      </c>
      <c r="N45" s="74">
        <f>IF(M45&gt;1,M45+3,M45)</f>
        <v>1</v>
      </c>
      <c r="O45" s="74">
        <f>IF('Kennzahlenbogen_(KB)'!T43="",0,1)</f>
        <v>0</v>
      </c>
    </row>
    <row r="46" spans="1:15" s="5" customFormat="1" ht="14.25" x14ac:dyDescent="0.2">
      <c r="A46" s="12"/>
      <c r="B46" s="9"/>
      <c r="C46" s="77"/>
      <c r="D46" s="78"/>
      <c r="E46" s="79"/>
      <c r="F46" s="79"/>
      <c r="G46" s="79"/>
      <c r="H46" s="79"/>
      <c r="I46" s="79"/>
      <c r="J46" s="79"/>
      <c r="K46" s="79"/>
      <c r="L46" s="175"/>
      <c r="M46" s="1"/>
      <c r="N46" s="1"/>
      <c r="O46" s="1"/>
    </row>
    <row r="47" spans="1:15" s="5" customFormat="1" ht="14.25" x14ac:dyDescent="0.2">
      <c r="A47" s="12"/>
      <c r="B47" s="9"/>
      <c r="C47" s="77"/>
      <c r="D47" s="78"/>
      <c r="E47" s="79"/>
      <c r="F47" s="79"/>
      <c r="G47" s="79"/>
      <c r="H47" s="79"/>
      <c r="I47" s="79"/>
      <c r="J47" s="79"/>
      <c r="K47" s="79"/>
      <c r="L47" s="175"/>
      <c r="M47" s="1"/>
      <c r="N47" s="1"/>
      <c r="O47" s="1"/>
    </row>
    <row r="48" spans="1:15" s="5" customFormat="1" ht="14.25" x14ac:dyDescent="0.2">
      <c r="A48" s="12"/>
      <c r="B48" s="9"/>
      <c r="C48" s="86">
        <v>7</v>
      </c>
      <c r="D48" s="89" t="s">
        <v>99</v>
      </c>
      <c r="E48" s="87">
        <v>0</v>
      </c>
      <c r="F48" s="87">
        <v>1</v>
      </c>
      <c r="G48" s="87">
        <v>-10000</v>
      </c>
      <c r="H48" s="87">
        <v>0.15</v>
      </c>
      <c r="I48" s="87"/>
      <c r="J48" s="87">
        <v>-10000</v>
      </c>
      <c r="K48" s="87">
        <v>10000</v>
      </c>
      <c r="L48" s="174" t="str">
        <f>'Kennzahlenbogen_(KB)'!Q48</f>
        <v>n.d.</v>
      </c>
      <c r="M48" s="89">
        <f>IF('Kennzahlenbogen_(KB)'!R46=Berechnung1!$G$4,1,IF('Kennzahlenbogen_(KB)'!R46=Berechnung1!$F$4,1,IF('Kennzahlenbogen_(KB)'!R46=Berechnung1!$E$4,2,IF('Kennzahlenbogen_(KB)'!R46=Berechnung1!$D$4,3,IF('Kennzahlenbogen_(KB)'!R46=Berechnung1!$C$4,4,"")))))</f>
        <v>1</v>
      </c>
      <c r="N48" s="89">
        <f>IF(M48&gt;1,M48+3,M48)</f>
        <v>1</v>
      </c>
      <c r="O48" s="89">
        <f>IF('Kennzahlenbogen_(KB)'!T46="",0,1)</f>
        <v>0</v>
      </c>
    </row>
    <row r="49" spans="1:15" s="5" customFormat="1" ht="14.25" x14ac:dyDescent="0.2">
      <c r="A49" s="12"/>
      <c r="B49" s="9"/>
      <c r="C49" s="77"/>
      <c r="D49" s="78"/>
      <c r="E49" s="79"/>
      <c r="F49" s="79"/>
      <c r="G49" s="79"/>
      <c r="H49" s="79"/>
      <c r="I49" s="79"/>
      <c r="J49" s="79"/>
      <c r="K49" s="79"/>
      <c r="L49" s="175"/>
      <c r="M49" s="1"/>
      <c r="N49" s="1"/>
      <c r="O49" s="1"/>
    </row>
    <row r="50" spans="1:15" s="5" customFormat="1" ht="14.25" x14ac:dyDescent="0.2">
      <c r="A50" s="12"/>
      <c r="B50" s="9"/>
      <c r="C50" s="77"/>
      <c r="D50" s="78"/>
      <c r="E50" s="79"/>
      <c r="F50" s="79"/>
      <c r="G50" s="79"/>
      <c r="H50" s="79"/>
      <c r="I50" s="79"/>
      <c r="J50" s="79"/>
      <c r="K50" s="79"/>
      <c r="L50" s="175"/>
      <c r="M50" s="1"/>
      <c r="N50" s="1"/>
      <c r="O50" s="1"/>
    </row>
    <row r="51" spans="1:15" s="5" customFormat="1" ht="14.25" x14ac:dyDescent="0.2">
      <c r="A51" s="12"/>
      <c r="B51" s="9"/>
      <c r="C51" s="86">
        <v>8</v>
      </c>
      <c r="D51" s="89" t="s">
        <v>99</v>
      </c>
      <c r="E51" s="87">
        <v>0</v>
      </c>
      <c r="F51" s="87">
        <v>1</v>
      </c>
      <c r="G51" s="87">
        <v>0.89990000000000003</v>
      </c>
      <c r="H51" s="87">
        <v>10000</v>
      </c>
      <c r="I51" s="87"/>
      <c r="J51" s="87">
        <v>-10000</v>
      </c>
      <c r="K51" s="87">
        <v>10000</v>
      </c>
      <c r="L51" s="174" t="str">
        <f>'Kennzahlenbogen_(KB)'!Q51</f>
        <v>n.d.</v>
      </c>
      <c r="M51" s="89">
        <f>IF('Kennzahlenbogen_(KB)'!R49=Berechnung1!$G$4,1,IF('Kennzahlenbogen_(KB)'!R49=Berechnung1!$F$4,1,IF('Kennzahlenbogen_(KB)'!R49=Berechnung1!$E$4,2,IF('Kennzahlenbogen_(KB)'!R49=Berechnung1!$D$4,3,IF('Kennzahlenbogen_(KB)'!R49=Berechnung1!$C$4,4,"")))))</f>
        <v>1</v>
      </c>
      <c r="N51" s="89">
        <f>IF(M51&gt;1,M51+3,M51)</f>
        <v>1</v>
      </c>
      <c r="O51" s="89">
        <f>IF('Kennzahlenbogen_(KB)'!T49="",0,1)</f>
        <v>0</v>
      </c>
    </row>
    <row r="52" spans="1:15" s="5" customFormat="1" ht="14.25" x14ac:dyDescent="0.2">
      <c r="A52" s="12"/>
      <c r="B52" s="9"/>
      <c r="C52" s="77"/>
      <c r="D52" s="78"/>
      <c r="E52" s="79"/>
      <c r="F52" s="79"/>
      <c r="G52" s="79"/>
      <c r="H52" s="79"/>
      <c r="I52" s="79"/>
      <c r="J52" s="79"/>
      <c r="K52" s="79"/>
      <c r="L52" s="175"/>
      <c r="M52" s="1"/>
      <c r="N52" s="1"/>
      <c r="O52" s="1"/>
    </row>
    <row r="53" spans="1:15" s="5" customFormat="1" ht="14.25" x14ac:dyDescent="0.2">
      <c r="A53" s="12"/>
      <c r="B53" s="9"/>
      <c r="C53" s="77"/>
      <c r="D53" s="78"/>
      <c r="E53" s="79"/>
      <c r="F53" s="79"/>
      <c r="G53" s="79"/>
      <c r="H53" s="79"/>
      <c r="I53" s="79"/>
      <c r="J53" s="79"/>
      <c r="K53" s="79"/>
      <c r="L53" s="175"/>
      <c r="M53" s="1"/>
      <c r="N53" s="1"/>
      <c r="O53" s="1"/>
    </row>
    <row r="54" spans="1:15" s="5" customFormat="1" ht="14.25" x14ac:dyDescent="0.2">
      <c r="A54" s="12"/>
      <c r="B54" s="9"/>
      <c r="C54" s="86">
        <v>9</v>
      </c>
      <c r="D54" s="89" t="s">
        <v>99</v>
      </c>
      <c r="E54" s="87">
        <v>0</v>
      </c>
      <c r="F54" s="87">
        <v>1</v>
      </c>
      <c r="G54" s="87">
        <v>0.89990000000000003</v>
      </c>
      <c r="H54" s="87">
        <v>10000</v>
      </c>
      <c r="I54" s="87"/>
      <c r="J54" s="87">
        <v>-10000</v>
      </c>
      <c r="K54" s="87">
        <v>10000</v>
      </c>
      <c r="L54" s="174" t="str">
        <f>'Kennzahlenbogen_(KB)'!Q54</f>
        <v>n.d.</v>
      </c>
      <c r="M54" s="89">
        <f>IF('Kennzahlenbogen_(KB)'!R52=Berechnung1!$G$4,1,IF('Kennzahlenbogen_(KB)'!R52=Berechnung1!$F$4,1,IF('Kennzahlenbogen_(KB)'!R52=Berechnung1!$E$4,2,IF('Kennzahlenbogen_(KB)'!R52=Berechnung1!$D$4,3,IF('Kennzahlenbogen_(KB)'!R52=Berechnung1!$C$4,4,"")))))</f>
        <v>1</v>
      </c>
      <c r="N54" s="89">
        <f>IF(M54&gt;1,M54+3,M54)</f>
        <v>1</v>
      </c>
      <c r="O54" s="89">
        <f>IF('Kennzahlenbogen_(KB)'!T52="",0,1)</f>
        <v>0</v>
      </c>
    </row>
    <row r="55" spans="1:15" s="5" customFormat="1" ht="14.25" x14ac:dyDescent="0.2">
      <c r="A55" s="12"/>
      <c r="B55" s="9"/>
      <c r="C55" s="77"/>
      <c r="D55" s="78"/>
      <c r="E55" s="79"/>
      <c r="F55" s="79"/>
      <c r="G55" s="79"/>
      <c r="H55" s="79"/>
      <c r="I55" s="79"/>
      <c r="J55" s="79"/>
      <c r="K55" s="79"/>
      <c r="L55" s="175"/>
      <c r="M55" s="1" t="str">
        <f>IF('Kennzahlenbogen_(KB)'!R53=Berechnung1!$G$13,1,IF('Kennzahlenbogen_(KB)'!R53=Berechnung1!$F$13,1,IF('Kennzahlenbogen_(KB)'!R53=Berechnung1!$E$13,2,IF('Kennzahlenbogen_(KB)'!R53=Berechnung1!$D$13,3,IF('Kennzahlenbogen_(KB)'!R53=Berechnung1!$C$13,4,"")))))</f>
        <v/>
      </c>
      <c r="N55" s="1"/>
      <c r="O55" s="1"/>
    </row>
    <row r="56" spans="1:15" s="5" customFormat="1" ht="14.25" x14ac:dyDescent="0.2">
      <c r="A56" s="12"/>
      <c r="B56" s="9"/>
      <c r="C56" s="77"/>
      <c r="D56" s="78"/>
      <c r="E56" s="79"/>
      <c r="F56" s="79"/>
      <c r="G56" s="79"/>
      <c r="H56" s="79"/>
      <c r="I56" s="79"/>
      <c r="J56" s="79"/>
      <c r="K56" s="79"/>
      <c r="L56" s="175"/>
      <c r="M56" s="1" t="str">
        <f>IF('Kennzahlenbogen_(KB)'!R54=Berechnung1!$G$13,1,IF('Kennzahlenbogen_(KB)'!R54=Berechnung1!$F$13,1,IF('Kennzahlenbogen_(KB)'!R54=Berechnung1!$E$13,2,IF('Kennzahlenbogen_(KB)'!R54=Berechnung1!$D$13,3,IF('Kennzahlenbogen_(KB)'!R54=Berechnung1!$C$13,4,"")))))</f>
        <v/>
      </c>
      <c r="N56" s="1"/>
      <c r="O56" s="1"/>
    </row>
    <row r="57" spans="1:15" s="5" customFormat="1" ht="14.25" x14ac:dyDescent="0.2">
      <c r="A57" s="12"/>
      <c r="B57" s="9"/>
      <c r="C57" s="86">
        <v>10</v>
      </c>
      <c r="D57" s="89" t="s">
        <v>99</v>
      </c>
      <c r="E57" s="87">
        <v>0</v>
      </c>
      <c r="F57" s="87">
        <v>1</v>
      </c>
      <c r="G57" s="87">
        <v>0.89990000000000003</v>
      </c>
      <c r="H57" s="87">
        <v>10000</v>
      </c>
      <c r="I57" s="87"/>
      <c r="J57" s="87">
        <v>-10000</v>
      </c>
      <c r="K57" s="87">
        <v>10000</v>
      </c>
      <c r="L57" s="174" t="str">
        <f>'Kennzahlenbogen_(KB)'!Q57</f>
        <v>n.d.</v>
      </c>
      <c r="M57" s="89">
        <f>IF('Kennzahlenbogen_(KB)'!R55=Berechnung1!$G$4,1,IF('Kennzahlenbogen_(KB)'!R55=Berechnung1!$F$4,1,IF('Kennzahlenbogen_(KB)'!R55=Berechnung1!$E$4,2,IF('Kennzahlenbogen_(KB)'!R55=Berechnung1!$D$4,3,IF('Kennzahlenbogen_(KB)'!R55=Berechnung1!$C$4,4,"")))))</f>
        <v>1</v>
      </c>
      <c r="N57" s="89">
        <f>IF(M57&gt;1,M57+3,M57)</f>
        <v>1</v>
      </c>
      <c r="O57" s="89">
        <f>IF('Kennzahlenbogen_(KB)'!T55="",0,1)</f>
        <v>0</v>
      </c>
    </row>
    <row r="58" spans="1:15" s="5" customFormat="1" ht="14.25" x14ac:dyDescent="0.2">
      <c r="A58" s="12"/>
      <c r="B58" s="9"/>
      <c r="C58" s="77"/>
      <c r="D58" s="78"/>
      <c r="E58" s="79"/>
      <c r="F58" s="79"/>
      <c r="G58" s="79"/>
      <c r="H58" s="79"/>
      <c r="I58" s="79"/>
      <c r="J58" s="79"/>
      <c r="K58" s="79"/>
      <c r="L58" s="175"/>
      <c r="M58" s="1" t="str">
        <f>IF('Kennzahlenbogen_(KB)'!R56=Berechnung1!$G$13,1,IF('Kennzahlenbogen_(KB)'!R56=Berechnung1!$F$13,1,IF('Kennzahlenbogen_(KB)'!R56=Berechnung1!$E$13,2,IF('Kennzahlenbogen_(KB)'!R56=Berechnung1!$D$13,3,IF('Kennzahlenbogen_(KB)'!R56=Berechnung1!$C$13,4,"")))))</f>
        <v/>
      </c>
      <c r="N58" s="1"/>
      <c r="O58" s="1"/>
    </row>
    <row r="59" spans="1:15" s="5" customFormat="1" ht="14.25" x14ac:dyDescent="0.2">
      <c r="A59" s="12"/>
      <c r="B59" s="9"/>
      <c r="C59" s="77"/>
      <c r="D59" s="78"/>
      <c r="E59" s="79"/>
      <c r="F59" s="79"/>
      <c r="G59" s="79"/>
      <c r="H59" s="79"/>
      <c r="I59" s="79"/>
      <c r="J59" s="79"/>
      <c r="K59" s="79"/>
      <c r="L59" s="175"/>
      <c r="M59" s="1" t="str">
        <f>IF('Kennzahlenbogen_(KB)'!R57=Berechnung1!$G$13,1,IF('Kennzahlenbogen_(KB)'!R57=Berechnung1!$F$13,1,IF('Kennzahlenbogen_(KB)'!R57=Berechnung1!$E$13,2,IF('Kennzahlenbogen_(KB)'!R57=Berechnung1!$D$13,3,IF('Kennzahlenbogen_(KB)'!R57=Berechnung1!$C$13,4,"")))))</f>
        <v/>
      </c>
      <c r="N59" s="1"/>
      <c r="O59" s="1"/>
    </row>
    <row r="60" spans="1:15" s="5" customFormat="1" ht="14.25" x14ac:dyDescent="0.2">
      <c r="A60" s="12"/>
      <c r="C60" s="86">
        <v>11</v>
      </c>
      <c r="D60" s="89" t="s">
        <v>99</v>
      </c>
      <c r="E60" s="87">
        <v>0</v>
      </c>
      <c r="F60" s="87">
        <v>1</v>
      </c>
      <c r="G60" s="87">
        <v>0.89990000000000003</v>
      </c>
      <c r="H60" s="87">
        <v>10000</v>
      </c>
      <c r="I60" s="87"/>
      <c r="J60" s="87">
        <v>-10000</v>
      </c>
      <c r="K60" s="87">
        <v>10000</v>
      </c>
      <c r="L60" s="174" t="str">
        <f>'Kennzahlenbogen_(KB)'!Q60</f>
        <v>n.d.</v>
      </c>
      <c r="M60" s="89">
        <f>IF('Kennzahlenbogen_(KB)'!R58=Berechnung1!$G$4,1,IF('Kennzahlenbogen_(KB)'!R58=Berechnung1!$F$4,1,IF('Kennzahlenbogen_(KB)'!R58=Berechnung1!$E$4,2,IF('Kennzahlenbogen_(KB)'!R58=Berechnung1!$D$4,3,IF('Kennzahlenbogen_(KB)'!R58=Berechnung1!$C$4,4,"")))))</f>
        <v>1</v>
      </c>
      <c r="N60" s="89">
        <f>IF(M60&gt;1,M60+3,M60)</f>
        <v>1</v>
      </c>
      <c r="O60" s="89">
        <f>IF('Kennzahlenbogen_(KB)'!T58="",0,1)</f>
        <v>0</v>
      </c>
    </row>
    <row r="61" spans="1:15" s="5" customFormat="1" ht="14.25" x14ac:dyDescent="0.2">
      <c r="A61" s="12"/>
      <c r="B61" s="9"/>
      <c r="C61" s="77"/>
      <c r="D61" s="78"/>
      <c r="E61" s="79"/>
      <c r="F61" s="79"/>
      <c r="G61" s="79"/>
      <c r="H61" s="79"/>
      <c r="I61" s="79"/>
      <c r="J61" s="79"/>
      <c r="K61" s="79"/>
      <c r="L61" s="175"/>
      <c r="M61" s="1"/>
      <c r="N61" s="1"/>
      <c r="O61" s="1"/>
    </row>
    <row r="62" spans="1:15" s="5" customFormat="1" ht="14.25" x14ac:dyDescent="0.2">
      <c r="A62" s="12"/>
      <c r="B62" s="9"/>
      <c r="C62" s="77"/>
      <c r="D62" s="78"/>
      <c r="E62" s="79"/>
      <c r="F62" s="79"/>
      <c r="G62" s="79"/>
      <c r="H62" s="79"/>
      <c r="I62" s="79"/>
      <c r="J62" s="79"/>
      <c r="K62" s="79"/>
      <c r="L62" s="175"/>
      <c r="M62" s="1"/>
      <c r="N62" s="1"/>
      <c r="O62" s="1"/>
    </row>
    <row r="63" spans="1:15" s="5" customFormat="1" ht="14.25" x14ac:dyDescent="0.2">
      <c r="A63" s="12"/>
      <c r="B63" s="9" t="s">
        <v>573</v>
      </c>
      <c r="C63" s="552">
        <v>12</v>
      </c>
      <c r="D63" s="553" t="s">
        <v>99</v>
      </c>
      <c r="E63" s="554">
        <v>0</v>
      </c>
      <c r="F63" s="554">
        <v>1</v>
      </c>
      <c r="G63" s="554">
        <v>-10000</v>
      </c>
      <c r="H63" s="554">
        <v>10000</v>
      </c>
      <c r="I63" s="554"/>
      <c r="J63" s="554">
        <v>0.7</v>
      </c>
      <c r="K63" s="554">
        <v>10000</v>
      </c>
      <c r="L63" s="555" t="str">
        <f>'Kennzahlenbogen_(KB)'!Q63</f>
        <v>n.d.</v>
      </c>
      <c r="M63" s="553">
        <f>IF('Kennzahlenbogen_(KB)'!R61=Berechnung1!$H$4,5,IF('Kennzahlenbogen_(KB)'!R61=Berechnung1!$G$4,1,IF('Kennzahlenbogen_(KB)'!R61=Berechnung1!$F$4,1,IF('Kennzahlenbogen_(KB)'!R61=Berechnung1!$E$4,2,IF('Kennzahlenbogen_(KB)'!R61=Berechnung1!$D$4,3,IF('Kennzahlenbogen_(KB)'!R61=Berechnung1!$C$4,4,""))))))</f>
        <v>1</v>
      </c>
      <c r="N63" s="553">
        <f>IF(M63&gt;1,M63+3,M63)</f>
        <v>1</v>
      </c>
      <c r="O63" s="553">
        <f>IF('Kennzahlenbogen_(KB)'!T61="",0,1)</f>
        <v>0</v>
      </c>
    </row>
    <row r="64" spans="1:15" s="5" customFormat="1" ht="14.25" x14ac:dyDescent="0.2">
      <c r="A64" s="12"/>
      <c r="B64" s="9"/>
      <c r="C64" s="77"/>
      <c r="D64" s="78"/>
      <c r="E64" s="79"/>
      <c r="F64" s="79"/>
      <c r="G64" s="79"/>
      <c r="H64" s="79"/>
      <c r="I64" s="79"/>
      <c r="J64" s="79"/>
      <c r="K64" s="79"/>
      <c r="L64" s="175"/>
      <c r="M64" s="1" t="str">
        <f>IF('Kennzahlenbogen_(KB)'!R62=Berechnung1!$G$13,1,IF('Kennzahlenbogen_(KB)'!R62=Berechnung1!$F$13,1,IF('Kennzahlenbogen_(KB)'!R62=Berechnung1!$E$13,2,IF('Kennzahlenbogen_(KB)'!R62=Berechnung1!$D$13,3,IF('Kennzahlenbogen_(KB)'!R62=Berechnung1!$C$13,4,"")))))</f>
        <v/>
      </c>
      <c r="N64" s="1"/>
      <c r="O64" s="1"/>
    </row>
    <row r="65" spans="1:16" s="5" customFormat="1" ht="14.25" x14ac:dyDescent="0.2">
      <c r="A65" s="12"/>
      <c r="B65" s="9"/>
      <c r="C65" s="77"/>
      <c r="D65" s="78"/>
      <c r="E65" s="79"/>
      <c r="F65" s="79"/>
      <c r="G65" s="79"/>
      <c r="H65" s="79"/>
      <c r="I65" s="79"/>
      <c r="J65" s="79"/>
      <c r="K65" s="79"/>
      <c r="L65" s="175"/>
      <c r="M65" s="1" t="str">
        <f>IF('Kennzahlenbogen_(KB)'!R63=Berechnung1!$G$13,1,IF('Kennzahlenbogen_(KB)'!R63=Berechnung1!$F$13,1,IF('Kennzahlenbogen_(KB)'!R63=Berechnung1!$E$13,2,IF('Kennzahlenbogen_(KB)'!R63=Berechnung1!$D$13,3,IF('Kennzahlenbogen_(KB)'!R63=Berechnung1!$C$13,4,"")))))</f>
        <v/>
      </c>
      <c r="N65" s="1"/>
      <c r="O65" s="1"/>
    </row>
    <row r="66" spans="1:16" s="5" customFormat="1" ht="14.25" x14ac:dyDescent="0.2">
      <c r="A66" s="12"/>
      <c r="B66" s="9" t="s">
        <v>573</v>
      </c>
      <c r="C66" s="552">
        <v>13</v>
      </c>
      <c r="D66" s="553" t="s">
        <v>99</v>
      </c>
      <c r="E66" s="554">
        <v>0</v>
      </c>
      <c r="F66" s="554">
        <v>1</v>
      </c>
      <c r="G66" s="554">
        <v>-10000</v>
      </c>
      <c r="H66" s="554">
        <v>10000</v>
      </c>
      <c r="I66" s="554"/>
      <c r="J66" s="554">
        <v>0.7</v>
      </c>
      <c r="K66" s="554">
        <v>10000</v>
      </c>
      <c r="L66" s="555" t="str">
        <f>'Kennzahlenbogen_(KB)'!Q66</f>
        <v>n.d.</v>
      </c>
      <c r="M66" s="553">
        <f>IF('Kennzahlenbogen_(KB)'!R64=Berechnung1!$H$4,5,IF('Kennzahlenbogen_(KB)'!R64=Berechnung1!$G$4,1,IF('Kennzahlenbogen_(KB)'!R64=Berechnung1!$F$4,1,IF('Kennzahlenbogen_(KB)'!R64=Berechnung1!$E$4,2,IF('Kennzahlenbogen_(KB)'!R64=Berechnung1!$D$4,3,IF('Kennzahlenbogen_(KB)'!R64=Berechnung1!$C$4,4,""))))))</f>
        <v>1</v>
      </c>
      <c r="N66" s="553">
        <f>IF(M66&gt;1,M66+3,M66)</f>
        <v>1</v>
      </c>
      <c r="O66" s="553">
        <f>IF('Kennzahlenbogen_(KB)'!T64="",0,1)</f>
        <v>0</v>
      </c>
    </row>
    <row r="67" spans="1:16" s="5" customFormat="1" x14ac:dyDescent="0.25">
      <c r="A67" s="12"/>
      <c r="B67" s="9"/>
      <c r="C67" s="77"/>
      <c r="D67" s="78"/>
      <c r="E67" s="79"/>
      <c r="F67" s="79"/>
      <c r="G67" s="79"/>
      <c r="H67" s="79"/>
      <c r="I67" s="79"/>
      <c r="J67" s="79"/>
      <c r="K67" s="79"/>
      <c r="L67" s="175"/>
      <c r="M67" s="1" t="str">
        <f>IF('Kennzahlenbogen_(KB)'!R65=Berechnung1!$G$13,1,IF('Kennzahlenbogen_(KB)'!R65=Berechnung1!$F$13,1,IF('Kennzahlenbogen_(KB)'!R65=Berechnung1!$E$13,2,IF('Kennzahlenbogen_(KB)'!R65=Berechnung1!$D$13,3,IF('Kennzahlenbogen_(KB)'!R65=Berechnung1!$C$13,4,"")))))</f>
        <v/>
      </c>
      <c r="N67" s="1"/>
      <c r="O67" s="1"/>
      <c r="P67" s="2"/>
    </row>
    <row r="68" spans="1:16" s="5" customFormat="1" x14ac:dyDescent="0.25">
      <c r="A68" s="12"/>
      <c r="B68" s="9"/>
      <c r="C68" s="90"/>
      <c r="D68" s="1"/>
      <c r="E68" s="91"/>
      <c r="F68" s="91"/>
      <c r="G68" s="91"/>
      <c r="H68" s="91"/>
      <c r="I68" s="91"/>
      <c r="J68" s="91"/>
      <c r="K68" s="91"/>
      <c r="L68" s="175"/>
      <c r="M68" s="1" t="str">
        <f>IF('Kennzahlenbogen_(KB)'!R66=Berechnung1!$G$13,1,IF('Kennzahlenbogen_(KB)'!R66=Berechnung1!$F$13,1,IF('Kennzahlenbogen_(KB)'!R66=Berechnung1!$E$13,2,IF('Kennzahlenbogen_(KB)'!R66=Berechnung1!$D$13,3,IF('Kennzahlenbogen_(KB)'!R66=Berechnung1!$C$13,4,"")))))</f>
        <v/>
      </c>
      <c r="N68" s="1"/>
      <c r="O68" s="1"/>
      <c r="P68" s="2"/>
    </row>
    <row r="69" spans="1:16" x14ac:dyDescent="0.25">
      <c r="C69" s="86">
        <v>14</v>
      </c>
      <c r="D69" s="89" t="s">
        <v>99</v>
      </c>
      <c r="E69" s="87">
        <v>0</v>
      </c>
      <c r="F69" s="87">
        <v>1</v>
      </c>
      <c r="G69" s="87">
        <v>-10000</v>
      </c>
      <c r="H69" s="87">
        <v>10000</v>
      </c>
      <c r="I69" s="87"/>
      <c r="J69" s="87">
        <v>0.4</v>
      </c>
      <c r="K69" s="87">
        <v>10000</v>
      </c>
      <c r="L69" s="174" t="str">
        <f>'Kennzahlenbogen_(KB)'!Q69</f>
        <v>n.d.</v>
      </c>
      <c r="M69" s="89">
        <f>IF('Kennzahlenbogen_(KB)'!R67=Berechnung1!$G$4,1,IF('Kennzahlenbogen_(KB)'!R67=Berechnung1!$F$4,1,IF('Kennzahlenbogen_(KB)'!R67=Berechnung1!$E$4,2,IF('Kennzahlenbogen_(KB)'!R67=Berechnung1!$D$4,3,IF('Kennzahlenbogen_(KB)'!R67=Berechnung1!$C$4,4,"")))))</f>
        <v>1</v>
      </c>
      <c r="N69" s="89">
        <f>IF(M69&gt;1,M69+3,M69)</f>
        <v>1</v>
      </c>
      <c r="O69" s="89">
        <f>IF('Kennzahlenbogen_(KB)'!T67="",0,1)</f>
        <v>0</v>
      </c>
    </row>
    <row r="70" spans="1:16" x14ac:dyDescent="0.25">
      <c r="C70" s="77"/>
      <c r="D70" s="78"/>
      <c r="E70" s="79"/>
      <c r="F70" s="79"/>
      <c r="G70" s="79"/>
      <c r="H70" s="79"/>
      <c r="I70" s="79"/>
      <c r="J70" s="79"/>
      <c r="K70" s="79"/>
      <c r="L70" s="175"/>
      <c r="M70" s="1" t="str">
        <f>IF('Kennzahlenbogen_(KB)'!R68=Berechnung1!$G$13,1,IF('Kennzahlenbogen_(KB)'!R68=Berechnung1!$F$13,1,IF('Kennzahlenbogen_(KB)'!R68=Berechnung1!$E$13,2,IF('Kennzahlenbogen_(KB)'!R68=Berechnung1!$D$13,3,IF('Kennzahlenbogen_(KB)'!R68=Berechnung1!$C$13,4,"")))))</f>
        <v/>
      </c>
      <c r="N70" s="1"/>
      <c r="O70" s="1"/>
    </row>
    <row r="71" spans="1:16" x14ac:dyDescent="0.25">
      <c r="C71" s="77"/>
      <c r="D71" s="78"/>
      <c r="E71" s="79"/>
      <c r="F71" s="79"/>
      <c r="G71" s="79"/>
      <c r="H71" s="79"/>
      <c r="I71" s="79"/>
      <c r="J71" s="79"/>
      <c r="K71" s="79"/>
      <c r="L71" s="175"/>
      <c r="M71" s="1" t="str">
        <f>IF('Kennzahlenbogen_(KB)'!R69=Berechnung1!$G$13,1,IF('Kennzahlenbogen_(KB)'!R69=Berechnung1!$F$13,1,IF('Kennzahlenbogen_(KB)'!R69=Berechnung1!$E$13,2,IF('Kennzahlenbogen_(KB)'!R69=Berechnung1!$D$13,3,IF('Kennzahlenbogen_(KB)'!R69=Berechnung1!$C$13,4,"")))))</f>
        <v/>
      </c>
      <c r="N71" s="1"/>
      <c r="O71" s="1"/>
    </row>
    <row r="72" spans="1:16" x14ac:dyDescent="0.25">
      <c r="B72" s="2" t="s">
        <v>573</v>
      </c>
      <c r="C72" s="552">
        <v>15</v>
      </c>
      <c r="D72" s="553" t="s">
        <v>99</v>
      </c>
      <c r="E72" s="554">
        <v>0</v>
      </c>
      <c r="F72" s="554">
        <v>1</v>
      </c>
      <c r="G72" s="554">
        <v>0.94989999999999997</v>
      </c>
      <c r="H72" s="554">
        <v>10000</v>
      </c>
      <c r="I72" s="554"/>
      <c r="J72" s="554">
        <v>-10000</v>
      </c>
      <c r="K72" s="554">
        <v>10000</v>
      </c>
      <c r="L72" s="555" t="str">
        <f>'Kennzahlenbogen_(KB)'!Q72</f>
        <v>n.d.</v>
      </c>
      <c r="M72" s="553">
        <f>IF('Kennzahlenbogen_(KB)'!R70=Berechnung1!$H$4,5,IF('Kennzahlenbogen_(KB)'!R70=Berechnung1!$G$4,1,IF('Kennzahlenbogen_(KB)'!R70=Berechnung1!$F$4,1,IF('Kennzahlenbogen_(KB)'!R70=Berechnung1!$E$4,2,IF('Kennzahlenbogen_(KB)'!R70=Berechnung1!$D$4,3,IF('Kennzahlenbogen_(KB)'!R70=Berechnung1!$C$4,4,""))))))</f>
        <v>1</v>
      </c>
      <c r="N72" s="553">
        <f>IF(M72&gt;1,M72+3,M72)</f>
        <v>1</v>
      </c>
      <c r="O72" s="553">
        <f>IF('Kennzahlenbogen_(KB)'!T70="",0,1)</f>
        <v>0</v>
      </c>
    </row>
    <row r="73" spans="1:16" x14ac:dyDescent="0.25">
      <c r="C73" s="77"/>
      <c r="D73" s="78"/>
      <c r="E73" s="79"/>
      <c r="F73" s="79"/>
      <c r="G73" s="79"/>
      <c r="H73" s="79"/>
      <c r="I73" s="79"/>
      <c r="J73" s="79"/>
      <c r="K73" s="79"/>
      <c r="L73" s="80"/>
      <c r="M73" s="1"/>
      <c r="N73" s="1"/>
      <c r="O73" s="1"/>
    </row>
    <row r="74" spans="1:16" x14ac:dyDescent="0.25">
      <c r="A74" s="490" t="s">
        <v>161</v>
      </c>
      <c r="C74" s="77"/>
      <c r="D74" s="78"/>
      <c r="E74" s="79"/>
      <c r="F74" s="79"/>
      <c r="G74" s="79"/>
      <c r="H74" s="79"/>
      <c r="I74" s="79"/>
      <c r="J74" s="79"/>
      <c r="K74" s="79"/>
      <c r="L74" s="80"/>
      <c r="M74" s="1"/>
      <c r="N74" s="1"/>
      <c r="O74" s="1"/>
    </row>
    <row r="75" spans="1:16" x14ac:dyDescent="0.25">
      <c r="C75" s="86">
        <v>16</v>
      </c>
      <c r="D75" s="89" t="s">
        <v>99</v>
      </c>
      <c r="E75" s="87">
        <v>0</v>
      </c>
      <c r="F75" s="87">
        <v>1</v>
      </c>
      <c r="G75" s="87">
        <v>-10000</v>
      </c>
      <c r="H75" s="87">
        <v>10000</v>
      </c>
      <c r="I75" s="87"/>
      <c r="J75" s="87">
        <v>0.9</v>
      </c>
      <c r="K75" s="87">
        <v>10000</v>
      </c>
      <c r="L75" s="174" t="str">
        <f>'Kennzahlenbogen_(KB)'!Q75</f>
        <v>n.d.</v>
      </c>
      <c r="M75" s="505">
        <f>IF('Kennzahlenbogen_(KB)'!R73=Berechnung1!$G$4,1,IF('Kennzahlenbogen_(KB)'!R73=Berechnung1!$F$4,1,IF('Kennzahlenbogen_(KB)'!R73=Berechnung1!$E$4,2,IF('Kennzahlenbogen_(KB)'!R73=Berechnung1!$D$4,3,IF('Kennzahlenbogen_(KB)'!R73=Berechnung1!$C$4,4,"")))))</f>
        <v>1</v>
      </c>
      <c r="N75" s="89">
        <f>IF(M75&gt;1,M75+3,M75)</f>
        <v>1</v>
      </c>
      <c r="O75" s="89">
        <f>IF('Kennzahlenbogen_(KB)'!T73="",0,1)</f>
        <v>0</v>
      </c>
    </row>
    <row r="76" spans="1:16" x14ac:dyDescent="0.25">
      <c r="C76" s="77"/>
      <c r="D76" s="78"/>
      <c r="E76" s="79"/>
      <c r="F76" s="79"/>
      <c r="G76" s="79"/>
      <c r="H76" s="79"/>
      <c r="I76" s="79"/>
      <c r="J76" s="79"/>
      <c r="K76" s="79"/>
      <c r="L76" s="80"/>
      <c r="M76" s="497"/>
      <c r="N76" s="1"/>
      <c r="O76" s="1"/>
    </row>
    <row r="77" spans="1:16" x14ac:dyDescent="0.25">
      <c r="C77" s="77"/>
      <c r="D77" s="78"/>
      <c r="E77" s="79"/>
      <c r="F77" s="79"/>
      <c r="G77" s="79"/>
      <c r="H77" s="79"/>
      <c r="I77" s="79"/>
      <c r="J77" s="79"/>
      <c r="K77" s="79"/>
      <c r="L77" s="80"/>
      <c r="M77" s="497"/>
      <c r="N77" s="1"/>
      <c r="O77" s="1"/>
    </row>
    <row r="78" spans="1:16" x14ac:dyDescent="0.25">
      <c r="C78" s="86">
        <v>17</v>
      </c>
      <c r="D78" s="89" t="s">
        <v>99</v>
      </c>
      <c r="E78" s="87">
        <v>0</v>
      </c>
      <c r="F78" s="87">
        <v>1</v>
      </c>
      <c r="G78" s="87">
        <v>-10000</v>
      </c>
      <c r="H78" s="87">
        <v>10000</v>
      </c>
      <c r="I78" s="87"/>
      <c r="J78" s="87">
        <v>0.9</v>
      </c>
      <c r="K78" s="87">
        <v>10000</v>
      </c>
      <c r="L78" s="174" t="str">
        <f>'Kennzahlenbogen_(KB)'!Q78</f>
        <v>n.d.</v>
      </c>
      <c r="M78" s="505">
        <f>IF('Kennzahlenbogen_(KB)'!R76=Berechnung1!$G$4,1,IF('Kennzahlenbogen_(KB)'!R76=Berechnung1!$F$4,1,IF('Kennzahlenbogen_(KB)'!R76=Berechnung1!$E$4,2,IF('Kennzahlenbogen_(KB)'!R76=Berechnung1!$D$4,3,IF('Kennzahlenbogen_(KB)'!R76=Berechnung1!$C$4,4,"")))))</f>
        <v>1</v>
      </c>
      <c r="N78" s="89">
        <f>IF(M78&gt;1,M78+3,M78)</f>
        <v>1</v>
      </c>
      <c r="O78" s="89">
        <f>IF('Kennzahlenbogen_(KB)'!T76="",0,1)</f>
        <v>0</v>
      </c>
    </row>
    <row r="79" spans="1:16" x14ac:dyDescent="0.25">
      <c r="C79" s="77"/>
      <c r="D79" s="78"/>
      <c r="E79" s="79"/>
      <c r="F79" s="79"/>
      <c r="G79" s="79"/>
      <c r="H79" s="79"/>
      <c r="I79" s="79"/>
      <c r="J79" s="79"/>
      <c r="K79" s="79"/>
      <c r="L79" s="80"/>
      <c r="M79" s="497"/>
      <c r="N79" s="1"/>
      <c r="O79" s="1"/>
    </row>
    <row r="80" spans="1:16" x14ac:dyDescent="0.25">
      <c r="C80" s="77"/>
      <c r="D80" s="78"/>
      <c r="E80" s="79"/>
      <c r="F80" s="79"/>
      <c r="G80" s="79"/>
      <c r="H80" s="79"/>
      <c r="I80" s="79"/>
      <c r="J80" s="79"/>
      <c r="K80" s="79"/>
      <c r="L80" s="80"/>
      <c r="M80" s="497"/>
      <c r="N80" s="1"/>
      <c r="O80" s="1"/>
    </row>
    <row r="81" spans="1:15" x14ac:dyDescent="0.25">
      <c r="C81" s="86">
        <v>18</v>
      </c>
      <c r="D81" s="89" t="s">
        <v>99</v>
      </c>
      <c r="E81" s="87">
        <v>0</v>
      </c>
      <c r="F81" s="87">
        <v>1</v>
      </c>
      <c r="G81" s="87">
        <v>-10000</v>
      </c>
      <c r="H81" s="87">
        <v>10000</v>
      </c>
      <c r="I81" s="87"/>
      <c r="J81" s="87">
        <v>0.5</v>
      </c>
      <c r="K81" s="87">
        <v>10000</v>
      </c>
      <c r="L81" s="174" t="str">
        <f>'Kennzahlenbogen_(KB)'!Q81</f>
        <v>n.d.</v>
      </c>
      <c r="M81" s="505">
        <f>IF('Kennzahlenbogen_(KB)'!R79=Berechnung1!$G$4,1,IF('Kennzahlenbogen_(KB)'!R79=Berechnung1!$F$4,1,IF('Kennzahlenbogen_(KB)'!R79=Berechnung1!$E$4,2,IF('Kennzahlenbogen_(KB)'!R79=Berechnung1!$D$4,3,IF('Kennzahlenbogen_(KB)'!R79=Berechnung1!$C$4,4,"")))))</f>
        <v>1</v>
      </c>
      <c r="N81" s="89">
        <f>IF(M81&gt;1,M81+3,M81)</f>
        <v>1</v>
      </c>
      <c r="O81" s="89">
        <f>IF('Kennzahlenbogen_(KB)'!T79="",0,1)</f>
        <v>0</v>
      </c>
    </row>
    <row r="82" spans="1:15" x14ac:dyDescent="0.25">
      <c r="C82" s="77"/>
      <c r="D82" s="78"/>
      <c r="E82" s="79"/>
      <c r="F82" s="79"/>
      <c r="G82" s="79"/>
      <c r="H82" s="79"/>
      <c r="I82" s="79"/>
      <c r="J82" s="79"/>
      <c r="K82" s="79"/>
      <c r="L82" s="80"/>
      <c r="M82" s="497"/>
      <c r="N82" s="1"/>
      <c r="O82" s="1"/>
    </row>
    <row r="83" spans="1:15" x14ac:dyDescent="0.25">
      <c r="C83" s="77"/>
      <c r="D83" s="78"/>
      <c r="E83" s="79"/>
      <c r="F83" s="79"/>
      <c r="G83" s="79"/>
      <c r="H83" s="79"/>
      <c r="I83" s="79"/>
      <c r="J83" s="79"/>
      <c r="K83" s="79"/>
      <c r="L83" s="80"/>
      <c r="M83" s="497"/>
      <c r="N83" s="1"/>
      <c r="O83" s="1"/>
    </row>
    <row r="84" spans="1:15" x14ac:dyDescent="0.25">
      <c r="C84" s="86">
        <v>19</v>
      </c>
      <c r="D84" s="89" t="s">
        <v>99</v>
      </c>
      <c r="E84" s="87">
        <v>0</v>
      </c>
      <c r="F84" s="87">
        <v>1</v>
      </c>
      <c r="G84" s="87">
        <v>-10000</v>
      </c>
      <c r="H84" s="87">
        <v>10000</v>
      </c>
      <c r="I84" s="87"/>
      <c r="J84" s="87">
        <v>0.7</v>
      </c>
      <c r="K84" s="87">
        <v>10000</v>
      </c>
      <c r="L84" s="174" t="str">
        <f>'Kennzahlenbogen_(KB)'!Q84</f>
        <v>n.d.</v>
      </c>
      <c r="M84" s="505">
        <f>IF('Kennzahlenbogen_(KB)'!R82=Berechnung1!$G$4,1,IF('Kennzahlenbogen_(KB)'!R82=Berechnung1!$F$4,1,IF('Kennzahlenbogen_(KB)'!R82=Berechnung1!$E$4,2,IF('Kennzahlenbogen_(KB)'!R82=Berechnung1!$D$4,3,IF('Kennzahlenbogen_(KB)'!R82=Berechnung1!$C$4,4,"")))))</f>
        <v>1</v>
      </c>
      <c r="N84" s="89">
        <f>IF(M84&gt;1,M84+3,M84)</f>
        <v>1</v>
      </c>
      <c r="O84" s="89">
        <f>IF('Kennzahlenbogen_(KB)'!T82="",0,1)</f>
        <v>0</v>
      </c>
    </row>
    <row r="85" spans="1:15" x14ac:dyDescent="0.25">
      <c r="C85" s="77"/>
      <c r="D85" s="78"/>
      <c r="E85" s="79"/>
      <c r="F85" s="79"/>
      <c r="G85" s="79"/>
      <c r="H85" s="79"/>
      <c r="I85" s="79"/>
      <c r="J85" s="79"/>
      <c r="K85" s="79"/>
      <c r="L85" s="80"/>
      <c r="M85" s="497"/>
      <c r="N85" s="1"/>
      <c r="O85" s="1"/>
    </row>
    <row r="86" spans="1:15" x14ac:dyDescent="0.25">
      <c r="C86" s="77"/>
      <c r="D86" s="78"/>
      <c r="E86" s="79"/>
      <c r="F86" s="79"/>
      <c r="G86" s="79"/>
      <c r="H86" s="79"/>
      <c r="I86" s="79"/>
      <c r="J86" s="79"/>
      <c r="K86" s="79"/>
      <c r="L86" s="80"/>
      <c r="M86" s="497"/>
      <c r="N86" s="1"/>
      <c r="O86" s="1"/>
    </row>
    <row r="87" spans="1:15" x14ac:dyDescent="0.25">
      <c r="B87" s="2" t="s">
        <v>573</v>
      </c>
      <c r="C87" s="552">
        <v>20</v>
      </c>
      <c r="D87" s="553" t="s">
        <v>99</v>
      </c>
      <c r="E87" s="554">
        <v>0</v>
      </c>
      <c r="F87" s="554">
        <v>1</v>
      </c>
      <c r="G87" s="554">
        <v>-10000</v>
      </c>
      <c r="H87" s="554">
        <v>10000</v>
      </c>
      <c r="I87" s="554"/>
      <c r="J87" s="554">
        <v>0.7</v>
      </c>
      <c r="K87" s="554">
        <v>10000</v>
      </c>
      <c r="L87" s="555" t="str">
        <f>'Kennzahlenbogen_(KB)'!Q87</f>
        <v>n.d.</v>
      </c>
      <c r="M87" s="556">
        <f>IF('Kennzahlenbogen_(KB)'!R85=Berechnung1!$H$4,5,IF('Kennzahlenbogen_(KB)'!R85=Berechnung1!$G$4,1,IF('Kennzahlenbogen_(KB)'!R85=Berechnung1!$F$4,1,IF('Kennzahlenbogen_(KB)'!R85=Berechnung1!$E$4,2,IF('Kennzahlenbogen_(KB)'!R85=Berechnung1!$D$4,3,IF('Kennzahlenbogen_(KB)'!R85=Berechnung1!$C$4,4,""))))))</f>
        <v>1</v>
      </c>
      <c r="N87" s="553">
        <f>IF(M87&gt;1,M87+3,M87)</f>
        <v>1</v>
      </c>
      <c r="O87" s="553">
        <f>IF('Kennzahlenbogen_(KB)'!T85="",0,1)</f>
        <v>0</v>
      </c>
    </row>
    <row r="88" spans="1:15" x14ac:dyDescent="0.25">
      <c r="C88" s="77"/>
      <c r="D88" s="78"/>
      <c r="E88" s="79"/>
      <c r="F88" s="79"/>
      <c r="G88" s="79"/>
      <c r="H88" s="79"/>
      <c r="I88" s="79"/>
      <c r="J88" s="79"/>
      <c r="K88" s="79"/>
      <c r="L88" s="80"/>
      <c r="M88" s="497"/>
      <c r="N88" s="1"/>
      <c r="O88" s="1"/>
    </row>
    <row r="89" spans="1:15" x14ac:dyDescent="0.25">
      <c r="C89" s="77"/>
      <c r="D89" s="78"/>
      <c r="E89" s="79"/>
      <c r="F89" s="79"/>
      <c r="G89" s="79"/>
      <c r="H89" s="79"/>
      <c r="I89" s="79"/>
      <c r="J89" s="79"/>
      <c r="K89" s="79"/>
      <c r="L89" s="80"/>
      <c r="M89" s="497"/>
      <c r="N89" s="1"/>
      <c r="O89" s="1"/>
    </row>
    <row r="90" spans="1:15" x14ac:dyDescent="0.25">
      <c r="B90" s="2" t="s">
        <v>979</v>
      </c>
      <c r="C90" s="552">
        <v>21</v>
      </c>
      <c r="D90" s="553" t="s">
        <v>99</v>
      </c>
      <c r="E90" s="554">
        <v>0</v>
      </c>
      <c r="F90" s="554">
        <v>1</v>
      </c>
      <c r="G90" s="554">
        <v>-10000</v>
      </c>
      <c r="H90" s="554">
        <v>10000</v>
      </c>
      <c r="I90" s="554"/>
      <c r="J90" s="554">
        <v>0.6</v>
      </c>
      <c r="K90" s="554">
        <v>10000</v>
      </c>
      <c r="L90" s="555" t="str">
        <f>'Kennzahlenbogen_(KB)'!Q90</f>
        <v>n.d.</v>
      </c>
      <c r="M90" s="556">
        <f>IF('Kennzahlenbogen_(KB)'!R88=Berechnung1!$H$4,5,IF('Kennzahlenbogen_(KB)'!R88=Berechnung1!$G$4,1,IF('Kennzahlenbogen_(KB)'!R88=Berechnung1!$F$4,1,IF('Kennzahlenbogen_(KB)'!R88=Berechnung1!$E$4,2,IF('Kennzahlenbogen_(KB)'!R88=Berechnung1!$D$4,3,IF('Kennzahlenbogen_(KB)'!R88=Berechnung1!$C$4,4,""))))))</f>
        <v>1</v>
      </c>
      <c r="N90" s="553">
        <f>IF(M90&gt;1,M90+3,M90)</f>
        <v>1</v>
      </c>
      <c r="O90" s="553">
        <f>IF('Kennzahlenbogen_(KB)'!T88="",0,1)</f>
        <v>0</v>
      </c>
    </row>
    <row r="91" spans="1:15" x14ac:dyDescent="0.25">
      <c r="C91" s="77"/>
      <c r="D91" s="78"/>
      <c r="E91" s="79"/>
      <c r="F91" s="79"/>
      <c r="G91" s="79"/>
      <c r="H91" s="79"/>
      <c r="I91" s="79"/>
      <c r="J91" s="79"/>
      <c r="K91" s="79"/>
      <c r="L91" s="80"/>
      <c r="M91" s="1"/>
      <c r="N91" s="1"/>
      <c r="O91" s="1"/>
    </row>
    <row r="92" spans="1:15" x14ac:dyDescent="0.25">
      <c r="C92" s="77"/>
      <c r="D92" s="78"/>
      <c r="E92" s="79"/>
      <c r="F92" s="79"/>
      <c r="G92" s="79"/>
      <c r="H92" s="79"/>
      <c r="I92" s="79"/>
      <c r="J92" s="79"/>
      <c r="K92" s="79"/>
      <c r="L92" s="80"/>
      <c r="M92" s="1"/>
      <c r="N92" s="1"/>
      <c r="O92" s="1"/>
    </row>
    <row r="94" spans="1:15" s="3" customFormat="1" x14ac:dyDescent="0.25">
      <c r="A94" s="180"/>
      <c r="B94" s="181"/>
      <c r="C94" s="2"/>
      <c r="D94" s="2"/>
      <c r="E94" s="2"/>
      <c r="F94" s="2"/>
      <c r="G94" s="2"/>
      <c r="H94" s="2"/>
      <c r="I94" s="2"/>
      <c r="J94" s="2"/>
      <c r="K94" s="2"/>
      <c r="L94" s="2"/>
      <c r="M94" s="2"/>
      <c r="N94" s="2"/>
      <c r="O94" s="2"/>
    </row>
    <row r="95" spans="1:15" s="3" customFormat="1" x14ac:dyDescent="0.25">
      <c r="A95" s="180"/>
      <c r="B95" s="181"/>
      <c r="C95" s="2"/>
      <c r="D95" s="2"/>
      <c r="E95" s="2"/>
      <c r="F95" s="2"/>
      <c r="G95" s="2"/>
      <c r="H95" s="2"/>
      <c r="I95" s="2"/>
      <c r="J95" s="2"/>
      <c r="K95" s="2"/>
      <c r="L95" s="2"/>
      <c r="M95" s="2"/>
      <c r="N95" s="2"/>
      <c r="O95" s="2"/>
    </row>
    <row r="96" spans="1:15" s="3" customFormat="1" x14ac:dyDescent="0.25">
      <c r="A96" s="180"/>
      <c r="B96" s="181"/>
      <c r="C96" s="38"/>
      <c r="D96" s="2"/>
      <c r="E96" s="2"/>
      <c r="F96" s="2"/>
      <c r="G96" s="2"/>
      <c r="H96" s="2"/>
      <c r="I96" s="2"/>
      <c r="J96" s="2"/>
      <c r="K96" s="2"/>
      <c r="L96" s="2"/>
      <c r="M96" s="2"/>
      <c r="N96" s="2"/>
      <c r="O96" s="2"/>
    </row>
    <row r="97" spans="1:7" s="3" customFormat="1" x14ac:dyDescent="0.25">
      <c r="A97" s="183"/>
      <c r="B97" s="181"/>
    </row>
    <row r="98" spans="1:7" s="3" customFormat="1" x14ac:dyDescent="0.25">
      <c r="A98" s="183"/>
      <c r="B98" s="181"/>
      <c r="C98" s="177"/>
    </row>
    <row r="99" spans="1:7" s="3" customFormat="1" x14ac:dyDescent="0.25">
      <c r="A99" s="183"/>
      <c r="B99" s="181"/>
      <c r="C99" s="178"/>
      <c r="D99" s="179"/>
      <c r="E99" s="179"/>
    </row>
    <row r="100" spans="1:7" s="3" customFormat="1" x14ac:dyDescent="0.25">
      <c r="A100" s="183"/>
      <c r="B100" s="179"/>
      <c r="C100" s="181"/>
      <c r="D100" s="181"/>
      <c r="E100" s="182"/>
      <c r="F100" s="4"/>
      <c r="G100" s="4"/>
    </row>
    <row r="101" spans="1:7" s="3" customFormat="1" x14ac:dyDescent="0.25">
      <c r="A101" s="184"/>
      <c r="B101" s="181"/>
      <c r="C101" s="182"/>
      <c r="D101" s="181"/>
      <c r="E101" s="182"/>
      <c r="F101" s="4"/>
      <c r="G101" s="4"/>
    </row>
    <row r="102" spans="1:7" s="3" customFormat="1" x14ac:dyDescent="0.25">
      <c r="A102" s="183"/>
      <c r="B102" s="181"/>
      <c r="C102" s="181"/>
      <c r="D102" s="181"/>
      <c r="E102" s="182"/>
      <c r="F102" s="4"/>
      <c r="G102" s="4"/>
    </row>
    <row r="103" spans="1:7" s="3" customFormat="1" x14ac:dyDescent="0.25">
      <c r="A103" s="183"/>
      <c r="B103" s="181"/>
      <c r="C103" s="182"/>
      <c r="D103" s="181"/>
      <c r="E103" s="182"/>
      <c r="F103" s="4"/>
      <c r="G103" s="4"/>
    </row>
    <row r="104" spans="1:7" s="3" customFormat="1" x14ac:dyDescent="0.25">
      <c r="A104" s="183"/>
      <c r="B104" s="181"/>
      <c r="C104" s="182"/>
      <c r="D104" s="182"/>
      <c r="E104" s="182"/>
      <c r="F104" s="4"/>
      <c r="G104" s="4"/>
    </row>
    <row r="105" spans="1:7" s="3" customFormat="1" x14ac:dyDescent="0.25">
      <c r="A105" s="183"/>
      <c r="B105" s="179"/>
      <c r="C105" s="181"/>
      <c r="D105" s="181"/>
      <c r="E105" s="182"/>
      <c r="F105" s="4"/>
      <c r="G105" s="4"/>
    </row>
    <row r="106" spans="1:7" s="3" customFormat="1" x14ac:dyDescent="0.25">
      <c r="A106" s="184"/>
      <c r="B106" s="181"/>
      <c r="C106" s="182"/>
      <c r="D106" s="181"/>
      <c r="E106" s="182"/>
      <c r="F106" s="4"/>
      <c r="G106" s="4"/>
    </row>
    <row r="107" spans="1:7" s="3" customFormat="1" x14ac:dyDescent="0.25">
      <c r="A107" s="181"/>
      <c r="B107" s="181"/>
      <c r="C107" s="182"/>
      <c r="D107" s="181"/>
      <c r="E107" s="182"/>
      <c r="F107" s="4"/>
      <c r="G107" s="4"/>
    </row>
    <row r="108" spans="1:7" s="3" customFormat="1" x14ac:dyDescent="0.25">
      <c r="A108" s="181"/>
      <c r="B108" s="181"/>
      <c r="C108" s="182"/>
      <c r="D108" s="182"/>
      <c r="E108" s="181"/>
    </row>
    <row r="109" spans="1:7" s="3" customFormat="1" x14ac:dyDescent="0.25">
      <c r="A109" s="181"/>
      <c r="B109" s="181"/>
      <c r="C109" s="181"/>
      <c r="D109" s="181"/>
      <c r="E109" s="181"/>
    </row>
    <row r="110" spans="1:7" s="3" customFormat="1" x14ac:dyDescent="0.25">
      <c r="A110" s="181"/>
      <c r="B110" s="181"/>
      <c r="C110" s="182"/>
      <c r="D110" s="181"/>
      <c r="E110" s="181"/>
    </row>
    <row r="111" spans="1:7" s="3" customFormat="1" x14ac:dyDescent="0.25">
      <c r="A111" s="181"/>
      <c r="B111" s="181"/>
      <c r="C111" s="182"/>
      <c r="D111" s="181"/>
      <c r="E111" s="181"/>
    </row>
    <row r="112" spans="1:7" s="3" customFormat="1" x14ac:dyDescent="0.25">
      <c r="A112" s="181"/>
      <c r="B112" s="181"/>
      <c r="C112" s="181"/>
      <c r="D112" s="181"/>
      <c r="E112" s="181"/>
    </row>
    <row r="113" spans="1:16" s="3" customFormat="1" x14ac:dyDescent="0.25">
      <c r="A113" s="181"/>
      <c r="B113" s="181"/>
      <c r="C113" s="181"/>
      <c r="D113" s="181"/>
      <c r="E113" s="181"/>
    </row>
    <row r="114" spans="1:16" s="3" customFormat="1" x14ac:dyDescent="0.25">
      <c r="A114" s="181"/>
      <c r="B114" s="181"/>
      <c r="C114" s="182"/>
      <c r="D114" s="181"/>
      <c r="E114" s="181"/>
    </row>
    <row r="115" spans="1:16" s="3" customFormat="1" x14ac:dyDescent="0.25">
      <c r="A115" s="181"/>
      <c r="B115" s="181"/>
      <c r="C115" s="182"/>
      <c r="D115" s="182"/>
      <c r="E115" s="181"/>
    </row>
    <row r="116" spans="1:16" s="3" customFormat="1" x14ac:dyDescent="0.25">
      <c r="A116" s="184"/>
      <c r="B116" s="181"/>
      <c r="C116" s="181"/>
      <c r="D116" s="181"/>
      <c r="E116" s="181"/>
    </row>
    <row r="117" spans="1:16" s="3" customFormat="1" x14ac:dyDescent="0.25">
      <c r="A117" s="181"/>
      <c r="B117" s="181"/>
      <c r="C117" s="182"/>
      <c r="D117" s="181"/>
      <c r="E117" s="181"/>
      <c r="P117" s="2"/>
    </row>
    <row r="118" spans="1:16" s="3" customFormat="1" x14ac:dyDescent="0.25">
      <c r="A118" s="181"/>
      <c r="B118" s="181"/>
      <c r="C118" s="181"/>
      <c r="D118" s="181"/>
      <c r="E118" s="181"/>
      <c r="P118" s="2"/>
    </row>
    <row r="119" spans="1:16" x14ac:dyDescent="0.25">
      <c r="C119" s="181"/>
      <c r="D119" s="181"/>
      <c r="E119" s="181"/>
      <c r="F119" s="3"/>
      <c r="G119" s="3"/>
      <c r="H119" s="3"/>
      <c r="I119" s="3"/>
      <c r="J119" s="3"/>
      <c r="K119" s="3"/>
      <c r="L119" s="3"/>
      <c r="M119" s="3"/>
      <c r="N119" s="3"/>
      <c r="O119" s="3"/>
    </row>
    <row r="120" spans="1:16" x14ac:dyDescent="0.25">
      <c r="C120" s="181"/>
      <c r="D120" s="181"/>
      <c r="E120" s="181"/>
      <c r="F120" s="3"/>
      <c r="G120" s="3"/>
      <c r="H120" s="3"/>
      <c r="I120" s="3"/>
      <c r="J120" s="3"/>
      <c r="K120" s="3"/>
      <c r="L120" s="3"/>
      <c r="M120" s="3"/>
      <c r="N120" s="3"/>
      <c r="O120" s="3"/>
    </row>
    <row r="121" spans="1:16" x14ac:dyDescent="0.25">
      <c r="C121" s="181"/>
      <c r="D121" s="181"/>
      <c r="E121" s="181"/>
      <c r="F121" s="3"/>
      <c r="G121" s="3"/>
      <c r="H121" s="3"/>
      <c r="I121" s="3"/>
      <c r="J121" s="3"/>
      <c r="K121" s="3"/>
      <c r="L121" s="3"/>
      <c r="M121" s="3"/>
      <c r="N121" s="3"/>
      <c r="O121" s="3"/>
    </row>
    <row r="122" spans="1:16" x14ac:dyDescent="0.25">
      <c r="C122" s="181"/>
      <c r="D122" s="181"/>
      <c r="E122" s="181"/>
      <c r="F122" s="3"/>
      <c r="G122" s="3"/>
      <c r="H122" s="3"/>
      <c r="I122" s="3"/>
      <c r="J122" s="3"/>
      <c r="K122" s="3"/>
      <c r="L122" s="3"/>
      <c r="M122" s="3"/>
      <c r="N122" s="3"/>
      <c r="O122" s="3"/>
    </row>
    <row r="123" spans="1:16" x14ac:dyDescent="0.25">
      <c r="C123" s="181"/>
      <c r="D123" s="181"/>
      <c r="E123" s="181"/>
      <c r="F123" s="3"/>
      <c r="G123" s="3"/>
      <c r="H123" s="3"/>
      <c r="I123" s="3"/>
      <c r="J123" s="3"/>
      <c r="K123" s="3"/>
      <c r="L123" s="3"/>
      <c r="M123" s="3"/>
      <c r="N123" s="3"/>
      <c r="O123" s="3"/>
    </row>
    <row r="124" spans="1:16" x14ac:dyDescent="0.25">
      <c r="C124" s="181"/>
      <c r="D124" s="181"/>
      <c r="E124" s="181"/>
      <c r="F124" s="3"/>
      <c r="G124" s="3"/>
      <c r="H124" s="3"/>
      <c r="I124" s="3"/>
      <c r="J124" s="3"/>
      <c r="K124" s="3"/>
      <c r="L124" s="3"/>
      <c r="M124" s="3"/>
      <c r="N124" s="3"/>
      <c r="O124" s="3"/>
    </row>
  </sheetData>
  <customSheetViews>
    <customSheetView guid="{AD479C9E-06F7-4C03-8179-295428B49475}" scale="80">
      <selection activeCell="E38" sqref="E38"/>
      <pageMargins left="0.7" right="0.7" top="0.78740157499999996" bottom="0.78740157499999996" header="0.3" footer="0.3"/>
      <pageSetup paperSize="9" orientation="portrait" horizontalDpi="0" verticalDpi="0" copies="0" r:id="rId1"/>
    </customSheetView>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2"/>
    </customSheetView>
  </customSheetViews>
  <phoneticPr fontId="42" type="noConversion"/>
  <conditionalFormatting sqref="M25:O26">
    <cfRule type="cellIs" dxfId="52" priority="1971" operator="equal">
      <formula>$G$4</formula>
    </cfRule>
    <cfRule type="cellIs" dxfId="51" priority="1972" operator="equal">
      <formula>$F$4</formula>
    </cfRule>
    <cfRule type="cellIs" dxfId="50" priority="1973" operator="equal">
      <formula>$E$4</formula>
    </cfRule>
    <cfRule type="cellIs" dxfId="49" priority="1974" operator="equal">
      <formula>$D$4</formula>
    </cfRule>
  </conditionalFormatting>
  <conditionalFormatting sqref="O28:O29">
    <cfRule type="cellIs" dxfId="48" priority="23" operator="equal">
      <formula>$G$4</formula>
    </cfRule>
    <cfRule type="cellIs" dxfId="47" priority="24" operator="equal">
      <formula>$F$4</formula>
    </cfRule>
    <cfRule type="cellIs" dxfId="46" priority="25" operator="equal">
      <formula>$E$4</formula>
    </cfRule>
    <cfRule type="cellIs" dxfId="45" priority="26" operator="equal">
      <formula>$D$4</formula>
    </cfRule>
  </conditionalFormatting>
  <dataValidations count="1">
    <dataValidation operator="greaterThanOrEqual" allowBlank="1" showInputMessage="1" showErrorMessage="1" errorTitle="Error" error="Eingabe nur von Zahlen möglich. " sqref="D17:D22"/>
  </dataValidations>
  <pageMargins left="0.7" right="0.7" top="0.78740157499999996" bottom="0.78740157499999996" header="0.3" footer="0.3"/>
  <pageSetup paperSize="9" orientation="portrait" horizontalDpi="0" verticalDpi="0"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dimension ref="A1:N35"/>
  <sheetViews>
    <sheetView showGridLines="0" showWhiteSpace="0" topLeftCell="A2" zoomScaleNormal="100" workbookViewId="0">
      <selection activeCell="A2" sqref="A2"/>
    </sheetView>
  </sheetViews>
  <sheetFormatPr baseColWidth="10" defaultColWidth="11.42578125" defaultRowHeight="15" x14ac:dyDescent="0.25"/>
  <cols>
    <col min="1" max="1" width="0.7109375" style="412" customWidth="1"/>
    <col min="2" max="2" width="2.85546875" style="149" customWidth="1"/>
    <col min="3" max="3" width="17.28515625" customWidth="1"/>
    <col min="4" max="4" width="6.5703125" customWidth="1"/>
    <col min="5" max="5" width="12.85546875" customWidth="1"/>
    <col min="6" max="7" width="7.140625" customWidth="1"/>
    <col min="8" max="8" width="6.42578125" customWidth="1"/>
    <col min="9" max="9" width="7.140625" customWidth="1"/>
    <col min="10" max="10" width="10.42578125" customWidth="1"/>
    <col min="11" max="12" width="39.7109375" customWidth="1"/>
    <col min="13" max="13" width="1.5703125" customWidth="1"/>
    <col min="14" max="14" width="11.7109375" hidden="1" customWidth="1"/>
  </cols>
  <sheetData>
    <row r="1" spans="2:14" s="5" customFormat="1" ht="18" hidden="1" customHeight="1" x14ac:dyDescent="0.2">
      <c r="C1" s="349" t="str">
        <f ca="1">IF($N$11=TRUE,"A1:L15",CONCATENATE("A1:L",MATCH(0,B:B,-1)))</f>
        <v>A1:L35</v>
      </c>
    </row>
    <row r="2" spans="2:14" s="9" customFormat="1" ht="21.75" customHeight="1" x14ac:dyDescent="0.2">
      <c r="B2" s="434" t="str">
        <f>Basisdaten!B2</f>
        <v>Anlage EB Version E2.2 (Auditjahr 2020 / Kennzahlenjahr 2019)</v>
      </c>
      <c r="L2" s="5"/>
    </row>
    <row r="3" spans="2:14" s="5" customFormat="1" ht="16.5" x14ac:dyDescent="0.25">
      <c r="B3" s="39" t="s">
        <v>201</v>
      </c>
      <c r="L3" s="25"/>
    </row>
    <row r="4" spans="2:14" s="5" customFormat="1" ht="9" customHeight="1" x14ac:dyDescent="0.2">
      <c r="L4" s="25"/>
    </row>
    <row r="5" spans="2:14" s="5" customFormat="1" ht="9" customHeight="1" x14ac:dyDescent="0.2">
      <c r="D5" s="14"/>
      <c r="E5" s="14"/>
      <c r="F5" s="14"/>
      <c r="G5" s="14"/>
      <c r="H5" s="14"/>
      <c r="I5" s="14"/>
      <c r="J5" s="14"/>
      <c r="K5" s="14"/>
      <c r="L5" s="25"/>
    </row>
    <row r="6" spans="2:14" s="27" customFormat="1" ht="15" customHeight="1" x14ac:dyDescent="0.2">
      <c r="C6" s="29" t="s">
        <v>136</v>
      </c>
      <c r="D6" s="836" t="str">
        <f>IF(Basisdaten!C8=0,"",Basisdaten!C8)</f>
        <v/>
      </c>
      <c r="E6" s="837"/>
      <c r="F6" s="837"/>
      <c r="G6" s="837"/>
      <c r="H6" s="837"/>
      <c r="I6" s="837"/>
      <c r="J6" s="837"/>
      <c r="K6" s="838"/>
      <c r="L6" s="25"/>
    </row>
    <row r="7" spans="2:14" s="27" customFormat="1" ht="6.95" customHeight="1" x14ac:dyDescent="0.2">
      <c r="C7" s="7"/>
      <c r="D7" s="14"/>
      <c r="E7" s="14"/>
      <c r="F7" s="14"/>
      <c r="G7" s="14"/>
      <c r="H7" s="14"/>
      <c r="I7" s="14"/>
      <c r="J7" s="14"/>
      <c r="K7" s="14"/>
      <c r="L7" s="25"/>
    </row>
    <row r="8" spans="2:14" s="27" customFormat="1" ht="15" customHeight="1" x14ac:dyDescent="0.25">
      <c r="C8" s="29" t="s">
        <v>79</v>
      </c>
      <c r="D8" s="712" t="str">
        <f>IF(Basisdaten!C6=0,"",Basisdaten!C6)</f>
        <v/>
      </c>
      <c r="E8" s="842"/>
      <c r="F8" s="715"/>
      <c r="G8" s="25"/>
      <c r="I8" s="344" t="s">
        <v>375</v>
      </c>
      <c r="K8" s="40" t="str">
        <f>IF(Basisdaten!J12=0,"",Basisdaten!J12)</f>
        <v/>
      </c>
      <c r="L8" s="25"/>
    </row>
    <row r="9" spans="2:14" s="5" customFormat="1" ht="14.25" customHeight="1" x14ac:dyDescent="0.2">
      <c r="L9" s="25"/>
    </row>
    <row r="10" spans="2:14" s="5" customFormat="1" ht="14.25" customHeight="1" x14ac:dyDescent="0.2">
      <c r="C10" s="383" t="str">
        <f ca="1">IF($N$11=TRUE,"Kein Datendefizit vorhanden","")</f>
        <v/>
      </c>
      <c r="L10" s="25"/>
      <c r="N10" s="346" t="s">
        <v>374</v>
      </c>
    </row>
    <row r="11" spans="2:14" s="5" customFormat="1" ht="14.25" customHeight="1" x14ac:dyDescent="0.2">
      <c r="C11" s="345" t="str">
        <f ca="1">IF($N$11=TRUE,"","Übertragung erfolgt automatisch aus Kennzahlenbogen (Ist-Werte, Begründungen und Aktionen)")</f>
        <v>Übertragung erfolgt automatisch aus Kennzahlenbogen (Ist-Werte, Begründungen und Aktionen)</v>
      </c>
      <c r="L11" s="25"/>
      <c r="N11" s="346" t="b">
        <f t="array" aca="1" ref="N11" ca="1">$B$14:$L$35=""</f>
        <v>0</v>
      </c>
    </row>
    <row r="12" spans="2:14" ht="21.95" customHeight="1" x14ac:dyDescent="0.25">
      <c r="B12" s="839" t="str">
        <f ca="1">IF($N$11=TRUE,"","KN")</f>
        <v>KN</v>
      </c>
      <c r="C12" s="839" t="str">
        <f ca="1">IF($N$11=TRUE,"","Kennzahlendefinition")</f>
        <v>Kennzahlendefinition</v>
      </c>
      <c r="D12" s="839" t="str">
        <f ca="1">IF($N$11=TRUE,"","Vorgaben Datenqualität")</f>
        <v>Vorgaben Datenqualität</v>
      </c>
      <c r="E12" s="843"/>
      <c r="F12" s="843"/>
      <c r="G12" s="839" t="str">
        <f ca="1">IF($N$11=TRUE,"","Ist-Werte")</f>
        <v>Ist-Werte</v>
      </c>
      <c r="H12" s="843"/>
      <c r="I12" s="843"/>
      <c r="J12" s="839" t="str">
        <f ca="1">IF($N$11=TRUE,"","Daten-qualität")</f>
        <v>Daten-qualität</v>
      </c>
      <c r="K12" s="382" t="str">
        <f ca="1">IF($N$11=TRUE,"","Verifizierung Zentrum")</f>
        <v>Verifizierung Zentrum</v>
      </c>
      <c r="L12" s="381"/>
    </row>
    <row r="13" spans="2:14" ht="22.5" customHeight="1" x14ac:dyDescent="0.25">
      <c r="B13" s="840"/>
      <c r="C13" s="841"/>
      <c r="D13" s="360" t="str">
        <f ca="1">IF($N$11=TRUE,"","Plausi unklar")</f>
        <v>Plausi unklar</v>
      </c>
      <c r="E13" s="360" t="str">
        <f ca="1">IF($N$11=TRUE,"","Sollvorgabe")</f>
        <v>Sollvorgabe</v>
      </c>
      <c r="F13" s="360" t="str">
        <f ca="1">IF($N$11=TRUE,"","Plausi unklar")</f>
        <v>Plausi unklar</v>
      </c>
      <c r="G13" s="360" t="str">
        <f ca="1">IF($N$11=TRUE,"","Zähler / Anzahl")</f>
        <v>Zähler / Anzahl</v>
      </c>
      <c r="H13" s="360" t="str">
        <f ca="1">IF($N$11=TRUE,"","Nenner")</f>
        <v>Nenner</v>
      </c>
      <c r="I13" s="360" t="str">
        <f ca="1">IF($N$11=TRUE,"","Quote")</f>
        <v>Quote</v>
      </c>
      <c r="J13" s="841"/>
      <c r="K13" s="376" t="str">
        <f ca="1">IF($N$11=TRUE,"","Begründung / Ursache")</f>
        <v>Begründung / Ursache</v>
      </c>
      <c r="L13" s="361" t="str">
        <f ca="1">IF($N$11=TRUE,"","Eingeleitete / geplante Aktionen")</f>
        <v>Eingeleitete / geplante Aktionen</v>
      </c>
    </row>
    <row r="14" spans="2:14" ht="139.5" customHeight="1" x14ac:dyDescent="0.25">
      <c r="B14" s="362" t="str">
        <f ca="1">'Hilfstabelle Datendef_KB'!O2</f>
        <v xml:space="preserve">1 </v>
      </c>
      <c r="C14" s="363" t="str">
        <f ca="1">'Hilfstabelle Datendef_KB'!P2</f>
        <v>Anzahl Primärfälle</v>
      </c>
      <c r="D14" s="364" t="str">
        <f ca="1">'Hilfstabelle Datendef_KB'!Q2</f>
        <v>-----</v>
      </c>
      <c r="E14" s="364" t="str">
        <f ca="1">'Hilfstabelle Datendef_KB'!R2</f>
        <v>≥ 75</v>
      </c>
      <c r="F14" s="364" t="str">
        <f ca="1">'Hilfstabelle Datendef_KB'!S2</f>
        <v>-----</v>
      </c>
      <c r="G14" s="365">
        <f ca="1">'Hilfstabelle Datendef_KB'!T2</f>
        <v>0</v>
      </c>
      <c r="H14" s="365" t="str">
        <f ca="1">'Hilfstabelle Datendef_KB'!U2</f>
        <v>-----</v>
      </c>
      <c r="I14" s="366" t="str">
        <f ca="1">'Hilfstabelle Datendef_KB'!V2</f>
        <v>-----</v>
      </c>
      <c r="J14" s="362" t="str">
        <f ca="1">'Hilfstabelle Datendef_KB'!W2</f>
        <v>Unvollständig</v>
      </c>
      <c r="K14" s="375" t="str">
        <f ca="1">'Hilfstabelle Datendef_KB'!X2</f>
        <v>-----</v>
      </c>
      <c r="L14" s="363" t="str">
        <f ca="1">'Hilfstabelle Datendef_KB'!Y2</f>
        <v>-----</v>
      </c>
    </row>
    <row r="15" spans="2:14" ht="139.5" customHeight="1" x14ac:dyDescent="0.25">
      <c r="B15" s="362" t="str">
        <f ca="1">'Hilfstabelle Datendef_KB'!O3</f>
        <v>2</v>
      </c>
      <c r="C15" s="363" t="str">
        <f ca="1">'Hilfstabelle Datendef_KB'!P3</f>
        <v>Prätherapeutische Tumorkonferenz</v>
      </c>
      <c r="D15" s="364" t="str">
        <f ca="1">'Hilfstabelle Datendef_KB'!Q3</f>
        <v>-----</v>
      </c>
      <c r="E15" s="364" t="str">
        <f ca="1">'Hilfstabelle Datendef_KB'!R3</f>
        <v>≥ 95%</v>
      </c>
      <c r="F15" s="364" t="str">
        <f ca="1">'Hilfstabelle Datendef_KB'!S3</f>
        <v>-----</v>
      </c>
      <c r="G15" s="365" t="str">
        <f ca="1">'Hilfstabelle Datendef_KB'!T3</f>
        <v>-----</v>
      </c>
      <c r="H15" s="365">
        <f ca="1">'Hilfstabelle Datendef_KB'!U3</f>
        <v>0</v>
      </c>
      <c r="I15" s="366" t="str">
        <f ca="1">'Hilfstabelle Datendef_KB'!V3</f>
        <v>n.d.</v>
      </c>
      <c r="J15" s="362" t="str">
        <f ca="1">'Hilfstabelle Datendef_KB'!W3</f>
        <v>Unvollständig</v>
      </c>
      <c r="K15" s="375" t="str">
        <f ca="1">'Hilfstabelle Datendef_KB'!X3</f>
        <v>-----</v>
      </c>
      <c r="L15" s="363" t="str">
        <f ca="1">'Hilfstabelle Datendef_KB'!Y3</f>
        <v>-----</v>
      </c>
    </row>
    <row r="16" spans="2:14" ht="139.5" customHeight="1" x14ac:dyDescent="0.25">
      <c r="B16" s="362" t="str">
        <f ca="1">'Hilfstabelle Datendef_KB'!O4</f>
        <v>3</v>
      </c>
      <c r="C16" s="363" t="str">
        <f ca="1">'Hilfstabelle Datendef_KB'!P4</f>
        <v>Psychoonkologische Betreuung</v>
      </c>
      <c r="D16" s="364" t="str">
        <f ca="1">'Hilfstabelle Datendef_KB'!Q4</f>
        <v>&lt; 10%</v>
      </c>
      <c r="E16" s="364" t="str">
        <f ca="1">'Hilfstabelle Datendef_KB'!R4</f>
        <v>Derzeit keine Vorgaben</v>
      </c>
      <c r="F16" s="364" t="str">
        <f ca="1">'Hilfstabelle Datendef_KB'!S4</f>
        <v>&gt; 80%</v>
      </c>
      <c r="G16" s="365" t="str">
        <f ca="1">'Hilfstabelle Datendef_KB'!T4</f>
        <v>-----</v>
      </c>
      <c r="H16" s="365" t="str">
        <f ca="1">'Hilfstabelle Datendef_KB'!U4</f>
        <v>-----</v>
      </c>
      <c r="I16" s="366" t="str">
        <f ca="1">'Hilfstabelle Datendef_KB'!V4</f>
        <v>n.d.</v>
      </c>
      <c r="J16" s="362" t="str">
        <f ca="1">'Hilfstabelle Datendef_KB'!W4</f>
        <v>Unvollständig</v>
      </c>
      <c r="K16" s="375" t="str">
        <f ca="1">'Hilfstabelle Datendef_KB'!X4</f>
        <v>-----</v>
      </c>
      <c r="L16" s="363" t="str">
        <f ca="1">'Hilfstabelle Datendef_KB'!Y4</f>
        <v>-----</v>
      </c>
    </row>
    <row r="17" spans="2:12" ht="139.5" customHeight="1" x14ac:dyDescent="0.25">
      <c r="B17" s="362" t="str">
        <f ca="1">'Hilfstabelle Datendef_KB'!O5</f>
        <v>4</v>
      </c>
      <c r="C17" s="363" t="str">
        <f ca="1">'Hilfstabelle Datendef_KB'!P5</f>
        <v>Beratung Sozialdienst</v>
      </c>
      <c r="D17" s="364" t="str">
        <f ca="1">'Hilfstabelle Datendef_KB'!Q5</f>
        <v>&lt; 20%</v>
      </c>
      <c r="E17" s="364" t="str">
        <f ca="1">'Hilfstabelle Datendef_KB'!R5</f>
        <v>Derzeit keine Vorgaben</v>
      </c>
      <c r="F17" s="364" t="str">
        <f ca="1">'Hilfstabelle Datendef_KB'!S5</f>
        <v>-----</v>
      </c>
      <c r="G17" s="365" t="str">
        <f ca="1">'Hilfstabelle Datendef_KB'!T5</f>
        <v>-----</v>
      </c>
      <c r="H17" s="365">
        <f ca="1">'Hilfstabelle Datendef_KB'!U5</f>
        <v>0</v>
      </c>
      <c r="I17" s="366" t="str">
        <f ca="1">'Hilfstabelle Datendef_KB'!V5</f>
        <v>n.d.</v>
      </c>
      <c r="J17" s="362" t="str">
        <f ca="1">'Hilfstabelle Datendef_KB'!W5</f>
        <v>Unvollständig</v>
      </c>
      <c r="K17" s="375" t="str">
        <f ca="1">'Hilfstabelle Datendef_KB'!X5</f>
        <v>-----</v>
      </c>
      <c r="L17" s="363" t="str">
        <f ca="1">'Hilfstabelle Datendef_KB'!Y5</f>
        <v>-----</v>
      </c>
    </row>
    <row r="18" spans="2:12" ht="139.5" customHeight="1" x14ac:dyDescent="0.25">
      <c r="B18" s="362">
        <f ca="1">'Hilfstabelle Datendef_KB'!O6</f>
        <v>5</v>
      </c>
      <c r="C18" s="363" t="str">
        <f ca="1">'Hilfstabelle Datendef_KB'!P6</f>
        <v>Anteil 
Studienpatienten</v>
      </c>
      <c r="D18" s="364" t="str">
        <f ca="1">'Hilfstabelle Datendef_KB'!Q6</f>
        <v>-----</v>
      </c>
      <c r="E18" s="364" t="str">
        <f ca="1">'Hilfstabelle Datendef_KB'!R6</f>
        <v>≥ 5%</v>
      </c>
      <c r="F18" s="364" t="str">
        <f ca="1">'Hilfstabelle Datendef_KB'!S6</f>
        <v>&gt; 80%</v>
      </c>
      <c r="G18" s="365" t="str">
        <f ca="1">'Hilfstabelle Datendef_KB'!T6</f>
        <v>-----</v>
      </c>
      <c r="H18" s="365">
        <f ca="1">'Hilfstabelle Datendef_KB'!U6</f>
        <v>0</v>
      </c>
      <c r="I18" s="366" t="str">
        <f ca="1">'Hilfstabelle Datendef_KB'!V6</f>
        <v>n.d.</v>
      </c>
      <c r="J18" s="362" t="str">
        <f ca="1">'Hilfstabelle Datendef_KB'!W6</f>
        <v>Unvollständig</v>
      </c>
      <c r="K18" s="375" t="str">
        <f ca="1">'Hilfstabelle Datendef_KB'!X6</f>
        <v>-----</v>
      </c>
      <c r="L18" s="363" t="str">
        <f ca="1">'Hilfstabelle Datendef_KB'!Y6</f>
        <v>-----</v>
      </c>
    </row>
    <row r="19" spans="2:12" s="412" customFormat="1" ht="139.5" customHeight="1" x14ac:dyDescent="0.25">
      <c r="B19" s="362" t="str">
        <f ca="1">'Hilfstabelle Datendef_KB'!O7</f>
        <v>6a</v>
      </c>
      <c r="C19" s="363" t="str">
        <f ca="1">'Hilfstabelle Datendef_KB'!P7</f>
        <v>Operative Expertise HNO</v>
      </c>
      <c r="D19" s="364" t="str">
        <f ca="1">'Hilfstabelle Datendef_KB'!Q7</f>
        <v>-----</v>
      </c>
      <c r="E19" s="364" t="str">
        <f ca="1">'Hilfstabelle Datendef_KB'!R7</f>
        <v>≥ 20</v>
      </c>
      <c r="F19" s="364" t="str">
        <f ca="1">'Hilfstabelle Datendef_KB'!S7</f>
        <v>-----</v>
      </c>
      <c r="G19" s="365">
        <f ca="1">'Hilfstabelle Datendef_KB'!T7</f>
        <v>0</v>
      </c>
      <c r="H19" s="365" t="str">
        <f ca="1">'Hilfstabelle Datendef_KB'!U7</f>
        <v>-----</v>
      </c>
      <c r="I19" s="366" t="str">
        <f ca="1">'Hilfstabelle Datendef_KB'!V7</f>
        <v>-----</v>
      </c>
      <c r="J19" s="362" t="str">
        <f ca="1">'Hilfstabelle Datendef_KB'!W7</f>
        <v>Unvollständig</v>
      </c>
      <c r="K19" s="375" t="str">
        <f ca="1">'Hilfstabelle Datendef_KB'!X7</f>
        <v>-----</v>
      </c>
      <c r="L19" s="363" t="str">
        <f ca="1">'Hilfstabelle Datendef_KB'!Y7</f>
        <v>-----</v>
      </c>
    </row>
    <row r="20" spans="2:12" s="412" customFormat="1" ht="139.5" customHeight="1" x14ac:dyDescent="0.25">
      <c r="B20" s="362" t="str">
        <f ca="1">'Hilfstabelle Datendef_KB'!O8</f>
        <v>6b</v>
      </c>
      <c r="C20" s="363" t="str">
        <f ca="1">'Hilfstabelle Datendef_KB'!P8</f>
        <v>Operative Expertise MKG</v>
      </c>
      <c r="D20" s="364" t="str">
        <f ca="1">'Hilfstabelle Datendef_KB'!Q8</f>
        <v>-----</v>
      </c>
      <c r="E20" s="364" t="str">
        <f ca="1">'Hilfstabelle Datendef_KB'!R8</f>
        <v>≥ 20</v>
      </c>
      <c r="F20" s="364" t="str">
        <f ca="1">'Hilfstabelle Datendef_KB'!S8</f>
        <v>-----</v>
      </c>
      <c r="G20" s="365">
        <f ca="1">'Hilfstabelle Datendef_KB'!T8</f>
        <v>0</v>
      </c>
      <c r="H20" s="365" t="str">
        <f ca="1">'Hilfstabelle Datendef_KB'!U8</f>
        <v>-----</v>
      </c>
      <c r="I20" s="366" t="str">
        <f ca="1">'Hilfstabelle Datendef_KB'!V8</f>
        <v>-----</v>
      </c>
      <c r="J20" s="362" t="str">
        <f ca="1">'Hilfstabelle Datendef_KB'!W8</f>
        <v>Unvollständig</v>
      </c>
      <c r="K20" s="375" t="str">
        <f ca="1">'Hilfstabelle Datendef_KB'!X8</f>
        <v>-----</v>
      </c>
      <c r="L20" s="363" t="str">
        <f ca="1">'Hilfstabelle Datendef_KB'!Y8</f>
        <v>-----</v>
      </c>
    </row>
    <row r="21" spans="2:12" ht="139.5" customHeight="1" x14ac:dyDescent="0.25">
      <c r="B21" s="362">
        <f ca="1">'Hilfstabelle Datendef_KB'!O9</f>
        <v>7</v>
      </c>
      <c r="C21" s="363" t="str">
        <f ca="1">'Hilfstabelle Datendef_KB'!P9</f>
        <v>Revisionsoperationen</v>
      </c>
      <c r="D21" s="364" t="str">
        <f ca="1">'Hilfstabelle Datendef_KB'!Q9</f>
        <v>-----</v>
      </c>
      <c r="E21" s="364" t="str">
        <f ca="1">'Hilfstabelle Datendef_KB'!R9</f>
        <v>≤ 15%</v>
      </c>
      <c r="F21" s="364" t="str">
        <f ca="1">'Hilfstabelle Datendef_KB'!S9</f>
        <v>-----</v>
      </c>
      <c r="G21" s="365" t="str">
        <f ca="1">'Hilfstabelle Datendef_KB'!T9</f>
        <v>-----</v>
      </c>
      <c r="H21" s="365">
        <f ca="1">'Hilfstabelle Datendef_KB'!U9</f>
        <v>0</v>
      </c>
      <c r="I21" s="366" t="str">
        <f ca="1">'Hilfstabelle Datendef_KB'!V9</f>
        <v>n.d.</v>
      </c>
      <c r="J21" s="362" t="str">
        <f ca="1">'Hilfstabelle Datendef_KB'!W9</f>
        <v>Unvollständig</v>
      </c>
      <c r="K21" s="375" t="str">
        <f ca="1">'Hilfstabelle Datendef_KB'!X9</f>
        <v>-----</v>
      </c>
      <c r="L21" s="363" t="str">
        <f ca="1">'Hilfstabelle Datendef_KB'!Y9</f>
        <v>-----</v>
      </c>
    </row>
    <row r="22" spans="2:12" ht="139.5" customHeight="1" x14ac:dyDescent="0.25">
      <c r="B22" s="362">
        <f ca="1">'Hilfstabelle Datendef_KB'!O10</f>
        <v>8</v>
      </c>
      <c r="C22" s="363" t="str">
        <f ca="1">'Hilfstabelle Datendef_KB'!P10</f>
        <v>Ausschluss Zweittumoren in Mundhöhlenkarzinom</v>
      </c>
      <c r="D22" s="364" t="str">
        <f ca="1">'Hilfstabelle Datendef_KB'!Q10</f>
        <v>-----</v>
      </c>
      <c r="E22" s="364" t="str">
        <f ca="1">'Hilfstabelle Datendef_KB'!R10</f>
        <v>≥ 90%</v>
      </c>
      <c r="F22" s="364" t="str">
        <f ca="1">'Hilfstabelle Datendef_KB'!S10</f>
        <v>-----</v>
      </c>
      <c r="G22" s="365" t="str">
        <f ca="1">'Hilfstabelle Datendef_KB'!T10</f>
        <v>-----</v>
      </c>
      <c r="H22" s="365">
        <f ca="1">'Hilfstabelle Datendef_KB'!U10</f>
        <v>0</v>
      </c>
      <c r="I22" s="366" t="str">
        <f ca="1">'Hilfstabelle Datendef_KB'!V10</f>
        <v>n.d.</v>
      </c>
      <c r="J22" s="362" t="str">
        <f ca="1">'Hilfstabelle Datendef_KB'!W10</f>
        <v>Unvollständig</v>
      </c>
      <c r="K22" s="375" t="str">
        <f ca="1">'Hilfstabelle Datendef_KB'!X10</f>
        <v>-----</v>
      </c>
      <c r="L22" s="363" t="str">
        <f ca="1">'Hilfstabelle Datendef_KB'!Y10</f>
        <v>-----</v>
      </c>
    </row>
    <row r="23" spans="2:12" ht="139.5" customHeight="1" x14ac:dyDescent="0.25">
      <c r="B23" s="362">
        <f ca="1">'Hilfstabelle Datendef_KB'!O11</f>
        <v>9</v>
      </c>
      <c r="C23" s="363" t="str">
        <f ca="1">'Hilfstabelle Datendef_KB'!P11</f>
        <v>Bildgebung bei Mundhöhlenkarzinom für Feststellung 
N-Kategorie</v>
      </c>
      <c r="D23" s="364" t="str">
        <f ca="1">'Hilfstabelle Datendef_KB'!Q11</f>
        <v>-----</v>
      </c>
      <c r="E23" s="364" t="str">
        <f ca="1">'Hilfstabelle Datendef_KB'!R11</f>
        <v>≥ 90%</v>
      </c>
      <c r="F23" s="364" t="str">
        <f ca="1">'Hilfstabelle Datendef_KB'!S11</f>
        <v>-----</v>
      </c>
      <c r="G23" s="365" t="str">
        <f ca="1">'Hilfstabelle Datendef_KB'!T11</f>
        <v>-----</v>
      </c>
      <c r="H23" s="365">
        <f ca="1">'Hilfstabelle Datendef_KB'!U11</f>
        <v>0</v>
      </c>
      <c r="I23" s="366" t="str">
        <f ca="1">'Hilfstabelle Datendef_KB'!V11</f>
        <v>n.d.</v>
      </c>
      <c r="J23" s="362" t="str">
        <f ca="1">'Hilfstabelle Datendef_KB'!W11</f>
        <v>Unvollständig</v>
      </c>
      <c r="K23" s="375" t="str">
        <f ca="1">'Hilfstabelle Datendef_KB'!X11</f>
        <v>-----</v>
      </c>
      <c r="L23" s="363" t="str">
        <f ca="1">'Hilfstabelle Datendef_KB'!Y11</f>
        <v>-----</v>
      </c>
    </row>
    <row r="24" spans="2:12" ht="139.5" customHeight="1" x14ac:dyDescent="0.25">
      <c r="B24" s="362">
        <f ca="1">'Hilfstabelle Datendef_KB'!O12</f>
        <v>10</v>
      </c>
      <c r="C24" s="363" t="str">
        <f ca="1">'Hilfstabelle Datendef_KB'!P12</f>
        <v>Thorax-CT zum Ausschluss pulmonale Filiae bei Mundhöhlenkarzinom</v>
      </c>
      <c r="D24" s="364" t="str">
        <f ca="1">'Hilfstabelle Datendef_KB'!Q12</f>
        <v>-----</v>
      </c>
      <c r="E24" s="364" t="str">
        <f ca="1">'Hilfstabelle Datendef_KB'!R12</f>
        <v>≥ 90%</v>
      </c>
      <c r="F24" s="364" t="str">
        <f ca="1">'Hilfstabelle Datendef_KB'!S12</f>
        <v>-----</v>
      </c>
      <c r="G24" s="365" t="str">
        <f ca="1">'Hilfstabelle Datendef_KB'!T12</f>
        <v>-----</v>
      </c>
      <c r="H24" s="365">
        <f ca="1">'Hilfstabelle Datendef_KB'!U12</f>
        <v>0</v>
      </c>
      <c r="I24" s="366" t="str">
        <f ca="1">'Hilfstabelle Datendef_KB'!V12</f>
        <v>n.d.</v>
      </c>
      <c r="J24" s="362" t="str">
        <f ca="1">'Hilfstabelle Datendef_KB'!W12</f>
        <v>Unvollständig</v>
      </c>
      <c r="K24" s="375" t="str">
        <f ca="1">'Hilfstabelle Datendef_KB'!X12</f>
        <v>-----</v>
      </c>
      <c r="L24" s="363" t="str">
        <f ca="1">'Hilfstabelle Datendef_KB'!Y12</f>
        <v>-----</v>
      </c>
    </row>
    <row r="25" spans="2:12" ht="139.5" customHeight="1" x14ac:dyDescent="0.25">
      <c r="B25" s="362">
        <f ca="1">'Hilfstabelle Datendef_KB'!O13</f>
        <v>11</v>
      </c>
      <c r="C25" s="363" t="str">
        <f ca="1">'Hilfstabelle Datendef_KB'!P13</f>
        <v>Histologischer Befund bei Mundhöhlenkarzinom</v>
      </c>
      <c r="D25" s="364" t="str">
        <f ca="1">'Hilfstabelle Datendef_KB'!Q13</f>
        <v>-----</v>
      </c>
      <c r="E25" s="364" t="str">
        <f ca="1">'Hilfstabelle Datendef_KB'!R13</f>
        <v>≥ 90%</v>
      </c>
      <c r="F25" s="364" t="str">
        <f ca="1">'Hilfstabelle Datendef_KB'!S13</f>
        <v>-----</v>
      </c>
      <c r="G25" s="365" t="str">
        <f ca="1">'Hilfstabelle Datendef_KB'!T13</f>
        <v>-----</v>
      </c>
      <c r="H25" s="365">
        <f ca="1">'Hilfstabelle Datendef_KB'!U13</f>
        <v>0</v>
      </c>
      <c r="I25" s="366" t="str">
        <f ca="1">'Hilfstabelle Datendef_KB'!V13</f>
        <v>n.d.</v>
      </c>
      <c r="J25" s="362" t="str">
        <f ca="1">'Hilfstabelle Datendef_KB'!W13</f>
        <v>Unvollständig</v>
      </c>
      <c r="K25" s="375" t="str">
        <f ca="1">'Hilfstabelle Datendef_KB'!X13</f>
        <v>-----</v>
      </c>
      <c r="L25" s="363" t="str">
        <f ca="1">'Hilfstabelle Datendef_KB'!Y13</f>
        <v>-----</v>
      </c>
    </row>
    <row r="26" spans="2:12" ht="139.5" customHeight="1" x14ac:dyDescent="0.25">
      <c r="B26" s="362">
        <f ca="1">'Hilfstabelle Datendef_KB'!O14</f>
        <v>12</v>
      </c>
      <c r="C26" s="363" t="str">
        <f ca="1">'Hilfstabelle Datendef_KB'!P14</f>
        <v>Neck-Dissection bei Mundhöhlenkarzinom</v>
      </c>
      <c r="D26" s="364" t="str">
        <f ca="1">'Hilfstabelle Datendef_KB'!Q14</f>
        <v>&lt; 70%</v>
      </c>
      <c r="E26" s="364" t="str">
        <f ca="1">'Hilfstabelle Datendef_KB'!R14</f>
        <v>Derzeit keine Vorgaben</v>
      </c>
      <c r="F26" s="364" t="str">
        <f ca="1">'Hilfstabelle Datendef_KB'!S14</f>
        <v>-----</v>
      </c>
      <c r="G26" s="365" t="str">
        <f ca="1">'Hilfstabelle Datendef_KB'!T14</f>
        <v>-----</v>
      </c>
      <c r="H26" s="365" t="str">
        <f ca="1">'Hilfstabelle Datendef_KB'!U14</f>
        <v>-----</v>
      </c>
      <c r="I26" s="366" t="str">
        <f ca="1">'Hilfstabelle Datendef_KB'!V14</f>
        <v>n.d.</v>
      </c>
      <c r="J26" s="362" t="str">
        <f ca="1">'Hilfstabelle Datendef_KB'!W14</f>
        <v>Unvollständig</v>
      </c>
      <c r="K26" s="375" t="str">
        <f ca="1">'Hilfstabelle Datendef_KB'!X14</f>
        <v>-----</v>
      </c>
      <c r="L26" s="363" t="str">
        <f ca="1">'Hilfstabelle Datendef_KB'!Y14</f>
        <v>-----</v>
      </c>
    </row>
    <row r="27" spans="2:12" ht="139.5" customHeight="1" x14ac:dyDescent="0.25">
      <c r="B27" s="362">
        <f ca="1">'Hilfstabelle Datendef_KB'!O15</f>
        <v>13</v>
      </c>
      <c r="C27" s="363" t="str">
        <f ca="1">'Hilfstabelle Datendef_KB'!P15</f>
        <v>Strahlentherapie bei Mundhöhlenkarzinom</v>
      </c>
      <c r="D27" s="364" t="str">
        <f ca="1">'Hilfstabelle Datendef_KB'!Q15</f>
        <v>&lt; 70%</v>
      </c>
      <c r="E27" s="364" t="str">
        <f ca="1">'Hilfstabelle Datendef_KB'!R15</f>
        <v>Derzeit keine Vorgaben</v>
      </c>
      <c r="F27" s="364" t="str">
        <f ca="1">'Hilfstabelle Datendef_KB'!S15</f>
        <v>-----</v>
      </c>
      <c r="G27" s="365" t="str">
        <f ca="1">'Hilfstabelle Datendef_KB'!T15</f>
        <v>-----</v>
      </c>
      <c r="H27" s="365" t="str">
        <f ca="1">'Hilfstabelle Datendef_KB'!U15</f>
        <v>-----</v>
      </c>
      <c r="I27" s="366" t="str">
        <f ca="1">'Hilfstabelle Datendef_KB'!V15</f>
        <v>n.d.</v>
      </c>
      <c r="J27" s="362" t="str">
        <f ca="1">'Hilfstabelle Datendef_KB'!W15</f>
        <v>Unvollständig</v>
      </c>
      <c r="K27" s="375" t="str">
        <f ca="1">'Hilfstabelle Datendef_KB'!X15</f>
        <v>-----</v>
      </c>
      <c r="L27" s="363" t="str">
        <f ca="1">'Hilfstabelle Datendef_KB'!Y15</f>
        <v>-----</v>
      </c>
    </row>
    <row r="28" spans="2:12" ht="139.5" customHeight="1" x14ac:dyDescent="0.25">
      <c r="B28" s="362">
        <f ca="1">'Hilfstabelle Datendef_KB'!O16</f>
        <v>14</v>
      </c>
      <c r="C28" s="363" t="str">
        <f ca="1">'Hilfstabelle Datendef_KB'!P16</f>
        <v>Postoperative Radio- o. Radiochemotherapie bei Mundhöhlenkarzinom</v>
      </c>
      <c r="D28" s="364" t="str">
        <f ca="1">'Hilfstabelle Datendef_KB'!Q16</f>
        <v>&lt; 40%</v>
      </c>
      <c r="E28" s="364" t="str">
        <f ca="1">'Hilfstabelle Datendef_KB'!R16</f>
        <v>Derzeit keine Vorgaben</v>
      </c>
      <c r="F28" s="364" t="str">
        <f ca="1">'Hilfstabelle Datendef_KB'!S16</f>
        <v>-----</v>
      </c>
      <c r="G28" s="365" t="str">
        <f ca="1">'Hilfstabelle Datendef_KB'!T16</f>
        <v>-----</v>
      </c>
      <c r="H28" s="365" t="str">
        <f ca="1">'Hilfstabelle Datendef_KB'!U16</f>
        <v>-----</v>
      </c>
      <c r="I28" s="366" t="str">
        <f ca="1">'Hilfstabelle Datendef_KB'!V16</f>
        <v>n.d.</v>
      </c>
      <c r="J28" s="362" t="str">
        <f ca="1">'Hilfstabelle Datendef_KB'!W16</f>
        <v>Unvollständig</v>
      </c>
      <c r="K28" s="375" t="str">
        <f ca="1">'Hilfstabelle Datendef_KB'!X16</f>
        <v>-----</v>
      </c>
      <c r="L28" s="363" t="str">
        <f ca="1">'Hilfstabelle Datendef_KB'!Y16</f>
        <v>-----</v>
      </c>
    </row>
    <row r="29" spans="2:12" ht="139.5" customHeight="1" x14ac:dyDescent="0.25">
      <c r="B29" s="362">
        <f ca="1">'Hilfstabelle Datendef_KB'!O17</f>
        <v>15</v>
      </c>
      <c r="C29" s="363" t="str">
        <f ca="1">'Hilfstabelle Datendef_KB'!P17</f>
        <v>Zahnärztliche Untersuchung vor Radio- o. Radiochemotherapie</v>
      </c>
      <c r="D29" s="364" t="str">
        <f ca="1">'Hilfstabelle Datendef_KB'!Q17</f>
        <v>-----</v>
      </c>
      <c r="E29" s="364" t="str">
        <f ca="1">'Hilfstabelle Datendef_KB'!R17</f>
        <v>≥ 95%</v>
      </c>
      <c r="F29" s="364" t="str">
        <f ca="1">'Hilfstabelle Datendef_KB'!S17</f>
        <v>-----</v>
      </c>
      <c r="G29" s="365" t="str">
        <f ca="1">'Hilfstabelle Datendef_KB'!T17</f>
        <v>-----</v>
      </c>
      <c r="H29" s="365" t="str">
        <f ca="1">'Hilfstabelle Datendef_KB'!U17</f>
        <v>-----</v>
      </c>
      <c r="I29" s="366" t="str">
        <f ca="1">'Hilfstabelle Datendef_KB'!V17</f>
        <v>n.d.</v>
      </c>
      <c r="J29" s="362" t="str">
        <f ca="1">'Hilfstabelle Datendef_KB'!W17</f>
        <v>Unvollständig</v>
      </c>
      <c r="K29" s="375" t="str">
        <f ca="1">'Hilfstabelle Datendef_KB'!X17</f>
        <v>-----</v>
      </c>
      <c r="L29" s="363" t="str">
        <f ca="1">'Hilfstabelle Datendef_KB'!Y17</f>
        <v>-----</v>
      </c>
    </row>
    <row r="30" spans="2:12" ht="139.5" customHeight="1" x14ac:dyDescent="0.25">
      <c r="B30" s="362">
        <f ca="1">'Hilfstabelle Datendef_KB'!O18</f>
        <v>16</v>
      </c>
      <c r="C30" s="363" t="str">
        <f ca="1">'Hilfstabelle Datendef_KB'!P18</f>
        <v>Vollständige Befundberichte bei Larynxkarzinom</v>
      </c>
      <c r="D30" s="364" t="str">
        <f ca="1">'Hilfstabelle Datendef_KB'!Q18</f>
        <v>&lt;90%</v>
      </c>
      <c r="E30" s="364" t="str">
        <f ca="1">'Hilfstabelle Datendef_KB'!R18</f>
        <v>Derzeit keine Vorgaben</v>
      </c>
      <c r="F30" s="364" t="str">
        <f ca="1">'Hilfstabelle Datendef_KB'!S18</f>
        <v>-----</v>
      </c>
      <c r="G30" s="365" t="str">
        <f ca="1">'Hilfstabelle Datendef_KB'!T18</f>
        <v>-----</v>
      </c>
      <c r="H30" s="365" t="str">
        <f ca="1">'Hilfstabelle Datendef_KB'!U18</f>
        <v>-----</v>
      </c>
      <c r="I30" s="366" t="str">
        <f ca="1">'Hilfstabelle Datendef_KB'!V18</f>
        <v>n.d.</v>
      </c>
      <c r="J30" s="362" t="str">
        <f ca="1">'Hilfstabelle Datendef_KB'!W18</f>
        <v>Unvollständig</v>
      </c>
      <c r="K30" s="375" t="str">
        <f ca="1">'Hilfstabelle Datendef_KB'!X18</f>
        <v>-----</v>
      </c>
      <c r="L30" s="363" t="str">
        <f ca="1">'Hilfstabelle Datendef_KB'!Y18</f>
        <v>-----</v>
      </c>
    </row>
    <row r="31" spans="2:12" ht="139.5" customHeight="1" x14ac:dyDescent="0.25">
      <c r="B31" s="362">
        <f ca="1">'Hilfstabelle Datendef_KB'!O19</f>
        <v>17</v>
      </c>
      <c r="C31" s="363" t="str">
        <f ca="1">'Hilfstabelle Datendef_KB'!P19</f>
        <v>Panendoskopie bei Larynxkarzinom</v>
      </c>
      <c r="D31" s="364" t="str">
        <f ca="1">'Hilfstabelle Datendef_KB'!Q19</f>
        <v>&lt;90%</v>
      </c>
      <c r="E31" s="364" t="str">
        <f ca="1">'Hilfstabelle Datendef_KB'!R19</f>
        <v>Derzeit keine Vorgaben</v>
      </c>
      <c r="F31" s="364" t="str">
        <f ca="1">'Hilfstabelle Datendef_KB'!S19</f>
        <v>-----</v>
      </c>
      <c r="G31" s="365" t="str">
        <f ca="1">'Hilfstabelle Datendef_KB'!T19</f>
        <v>-----</v>
      </c>
      <c r="H31" s="365">
        <f ca="1">'Hilfstabelle Datendef_KB'!U19</f>
        <v>0</v>
      </c>
      <c r="I31" s="366" t="str">
        <f ca="1">'Hilfstabelle Datendef_KB'!V19</f>
        <v>n.d.</v>
      </c>
      <c r="J31" s="362" t="str">
        <f ca="1">'Hilfstabelle Datendef_KB'!W19</f>
        <v>Unvollständig</v>
      </c>
      <c r="K31" s="375" t="str">
        <f ca="1">'Hilfstabelle Datendef_KB'!X19</f>
        <v>-----</v>
      </c>
      <c r="L31" s="363" t="str">
        <f ca="1">'Hilfstabelle Datendef_KB'!Y19</f>
        <v>-----</v>
      </c>
    </row>
    <row r="32" spans="2:12" ht="139.5" customHeight="1" x14ac:dyDescent="0.25">
      <c r="B32" s="362">
        <f ca="1">'Hilfstabelle Datendef_KB'!O20</f>
        <v>18</v>
      </c>
      <c r="C32" s="363" t="str">
        <f ca="1">'Hilfstabelle Datendef_KB'!P20</f>
        <v>Postoperative Radiochemotherapie  bei Larynxkarzinom</v>
      </c>
      <c r="D32" s="364" t="str">
        <f ca="1">'Hilfstabelle Datendef_KB'!Q20</f>
        <v>&lt;50%</v>
      </c>
      <c r="E32" s="364" t="str">
        <f ca="1">'Hilfstabelle Datendef_KB'!R20</f>
        <v>Derzeit keine Vorgaben</v>
      </c>
      <c r="F32" s="364" t="str">
        <f ca="1">'Hilfstabelle Datendef_KB'!S20</f>
        <v>-----</v>
      </c>
      <c r="G32" s="365" t="str">
        <f ca="1">'Hilfstabelle Datendef_KB'!T20</f>
        <v>-----</v>
      </c>
      <c r="H32" s="365" t="str">
        <f ca="1">'Hilfstabelle Datendef_KB'!U20</f>
        <v>-----</v>
      </c>
      <c r="I32" s="366" t="str">
        <f ca="1">'Hilfstabelle Datendef_KB'!V20</f>
        <v>n.d.</v>
      </c>
      <c r="J32" s="362" t="str">
        <f ca="1">'Hilfstabelle Datendef_KB'!W20</f>
        <v>Unvollständig</v>
      </c>
      <c r="K32" s="375" t="str">
        <f ca="1">'Hilfstabelle Datendef_KB'!X20</f>
        <v>-----</v>
      </c>
      <c r="L32" s="363" t="str">
        <f ca="1">'Hilfstabelle Datendef_KB'!Y20</f>
        <v>-----</v>
      </c>
    </row>
    <row r="33" spans="2:12" ht="139.5" customHeight="1" x14ac:dyDescent="0.25">
      <c r="B33" s="362">
        <f ca="1">'Hilfstabelle Datendef_KB'!O21</f>
        <v>19</v>
      </c>
      <c r="C33" s="363" t="str">
        <f ca="1">'Hilfstabelle Datendef_KB'!P21</f>
        <v>R0-Resektion bei Larynxkarzinom</v>
      </c>
      <c r="D33" s="364" t="str">
        <f ca="1">'Hilfstabelle Datendef_KB'!Q21</f>
        <v>&lt;70%</v>
      </c>
      <c r="E33" s="364" t="str">
        <f ca="1">'Hilfstabelle Datendef_KB'!R21</f>
        <v>Derzeit keine Vorgaben</v>
      </c>
      <c r="F33" s="364" t="str">
        <f ca="1">'Hilfstabelle Datendef_KB'!S21</f>
        <v>-----</v>
      </c>
      <c r="G33" s="365" t="str">
        <f ca="1">'Hilfstabelle Datendef_KB'!T21</f>
        <v>-----</v>
      </c>
      <c r="H33" s="365">
        <f ca="1">'Hilfstabelle Datendef_KB'!U21</f>
        <v>0</v>
      </c>
      <c r="I33" s="366" t="str">
        <f ca="1">'Hilfstabelle Datendef_KB'!V21</f>
        <v>n.d.</v>
      </c>
      <c r="J33" s="362" t="str">
        <f ca="1">'Hilfstabelle Datendef_KB'!W21</f>
        <v>Unvollständig</v>
      </c>
      <c r="K33" s="375" t="str">
        <f ca="1">'Hilfstabelle Datendef_KB'!X21</f>
        <v>-----</v>
      </c>
      <c r="L33" s="363" t="str">
        <f ca="1">'Hilfstabelle Datendef_KB'!Y21</f>
        <v>-----</v>
      </c>
    </row>
    <row r="34" spans="2:12" ht="139.5" customHeight="1" x14ac:dyDescent="0.25">
      <c r="B34" s="362">
        <f ca="1">'Hilfstabelle Datendef_KB'!O22</f>
        <v>20</v>
      </c>
      <c r="C34" s="363" t="str">
        <f ca="1">'Hilfstabelle Datendef_KB'!P22</f>
        <v xml:space="preserve">Beratung durch Logopäden/
Sprechwissenschaftler bei Larynxkarzinom
</v>
      </c>
      <c r="D34" s="364" t="str">
        <f ca="1">'Hilfstabelle Datendef_KB'!Q22</f>
        <v>&lt;70%</v>
      </c>
      <c r="E34" s="364" t="str">
        <f ca="1">'Hilfstabelle Datendef_KB'!R22</f>
        <v>Derzeit keine Vorgaben</v>
      </c>
      <c r="F34" s="364" t="str">
        <f ca="1">'Hilfstabelle Datendef_KB'!S22</f>
        <v>-----</v>
      </c>
      <c r="G34" s="365" t="str">
        <f ca="1">'Hilfstabelle Datendef_KB'!T22</f>
        <v>-----</v>
      </c>
      <c r="H34" s="365" t="str">
        <f ca="1">'Hilfstabelle Datendef_KB'!U22</f>
        <v>-----</v>
      </c>
      <c r="I34" s="366" t="str">
        <f ca="1">'Hilfstabelle Datendef_KB'!V22</f>
        <v>n.d.</v>
      </c>
      <c r="J34" s="362" t="str">
        <f ca="1">'Hilfstabelle Datendef_KB'!W22</f>
        <v>Unvollständig</v>
      </c>
      <c r="K34" s="375" t="str">
        <f ca="1">'Hilfstabelle Datendef_KB'!X22</f>
        <v>-----</v>
      </c>
      <c r="L34" s="363" t="str">
        <f ca="1">'Hilfstabelle Datendef_KB'!Y22</f>
        <v>-----</v>
      </c>
    </row>
    <row r="35" spans="2:12" ht="139.5" customHeight="1" x14ac:dyDescent="0.25">
      <c r="B35" s="362">
        <f ca="1">'Hilfstabelle Datendef_KB'!O23</f>
        <v>21</v>
      </c>
      <c r="C35" s="363" t="str">
        <f ca="1">'Hilfstabelle Datendef_KB'!P23</f>
        <v>Dauer Strahlentherapie bei Larynxkarzinom</v>
      </c>
      <c r="D35" s="364" t="str">
        <f ca="1">'Hilfstabelle Datendef_KB'!Q23</f>
        <v>&lt;60%</v>
      </c>
      <c r="E35" s="364" t="str">
        <f ca="1">'Hilfstabelle Datendef_KB'!R23</f>
        <v>Derzeit keine Vorgaben</v>
      </c>
      <c r="F35" s="364" t="str">
        <f ca="1">'Hilfstabelle Datendef_KB'!S23</f>
        <v>-----</v>
      </c>
      <c r="G35" s="365" t="str">
        <f ca="1">'Hilfstabelle Datendef_KB'!T23</f>
        <v>-----</v>
      </c>
      <c r="H35" s="365" t="str">
        <f ca="1">'Hilfstabelle Datendef_KB'!U23</f>
        <v>-----</v>
      </c>
      <c r="I35" s="366" t="str">
        <f ca="1">'Hilfstabelle Datendef_KB'!V23</f>
        <v>n.d.</v>
      </c>
      <c r="J35" s="362" t="str">
        <f ca="1">'Hilfstabelle Datendef_KB'!W23</f>
        <v>Unvollständig</v>
      </c>
      <c r="K35" s="375" t="str">
        <f ca="1">'Hilfstabelle Datendef_KB'!X23</f>
        <v>-----</v>
      </c>
      <c r="L35" s="363" t="str">
        <f ca="1">'Hilfstabelle Datendef_KB'!Y23</f>
        <v>-----</v>
      </c>
    </row>
  </sheetData>
  <sheetProtection password="CA09" sheet="1" objects="1" scenarios="1" selectLockedCells="1"/>
  <customSheetViews>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42" type="noConversion"/>
  <conditionalFormatting sqref="B12:B13 K12">
    <cfRule type="expression" dxfId="44" priority="21" stopIfTrue="1">
      <formula>$C$10="Kein Datendefizit vorhanden"</formula>
    </cfRule>
  </conditionalFormatting>
  <conditionalFormatting sqref="C12:C13">
    <cfRule type="expression" dxfId="43" priority="20" stopIfTrue="1">
      <formula>$C$10="Kein Datendefizit vorhanden"</formula>
    </cfRule>
  </conditionalFormatting>
  <conditionalFormatting sqref="D12:F12">
    <cfRule type="expression" dxfId="42" priority="19" stopIfTrue="1">
      <formula>$C$10="Kein Datendefizit vorhanden"</formula>
    </cfRule>
  </conditionalFormatting>
  <conditionalFormatting sqref="G12:I12">
    <cfRule type="expression" dxfId="41" priority="18" stopIfTrue="1">
      <formula>$C$10="Kein Datendefizit vorhanden"</formula>
    </cfRule>
  </conditionalFormatting>
  <conditionalFormatting sqref="D13">
    <cfRule type="expression" dxfId="40" priority="17" stopIfTrue="1">
      <formula>$C$10="Kein Datendefizit vorhanden"</formula>
    </cfRule>
  </conditionalFormatting>
  <conditionalFormatting sqref="E13">
    <cfRule type="expression" dxfId="39" priority="16" stopIfTrue="1">
      <formula>$C$10="Kein Datendefizit vorhanden"</formula>
    </cfRule>
  </conditionalFormatting>
  <conditionalFormatting sqref="F13">
    <cfRule type="expression" dxfId="38" priority="15" stopIfTrue="1">
      <formula>$C$10="Kein Datendefizit vorhanden"</formula>
    </cfRule>
  </conditionalFormatting>
  <conditionalFormatting sqref="G13">
    <cfRule type="expression" dxfId="37" priority="14" stopIfTrue="1">
      <formula>$C$10="Kein Datendefizit vorhanden"</formula>
    </cfRule>
  </conditionalFormatting>
  <conditionalFormatting sqref="H13">
    <cfRule type="expression" dxfId="36" priority="13" stopIfTrue="1">
      <formula>$C$10="Kein Datendefizit vorhanden"</formula>
    </cfRule>
  </conditionalFormatting>
  <conditionalFormatting sqref="I13">
    <cfRule type="expression" dxfId="35" priority="12" stopIfTrue="1">
      <formula>$C$10="Kein Datendefizit vorhanden"</formula>
    </cfRule>
  </conditionalFormatting>
  <conditionalFormatting sqref="J12:J13">
    <cfRule type="expression" dxfId="34" priority="11" stopIfTrue="1">
      <formula>$C$10="Kein Datendefizit vorhanden"</formula>
    </cfRule>
  </conditionalFormatting>
  <conditionalFormatting sqref="K13">
    <cfRule type="expression" dxfId="33" priority="9" stopIfTrue="1">
      <formula>$C$10="Kein Datendefizit vorhanden"</formula>
    </cfRule>
  </conditionalFormatting>
  <conditionalFormatting sqref="L13">
    <cfRule type="expression" dxfId="32" priority="8" stopIfTrue="1">
      <formula>$C$10="Kein Datendefizit vorhanden"</formula>
    </cfRule>
  </conditionalFormatting>
  <conditionalFormatting sqref="B14:I35 K14:L35">
    <cfRule type="notContainsBlanks" dxfId="31" priority="7" stopIfTrue="1">
      <formula>LEN(TRIM(B14))&gt;0</formula>
    </cfRule>
  </conditionalFormatting>
  <conditionalFormatting sqref="J14:J35">
    <cfRule type="expression" dxfId="30" priority="1" stopIfTrue="1">
      <formula>OR(AND($J14&lt;&gt;"",$J14="Unvollständig"),AND($J14&lt;&gt;"",$J14="Inkorrekt"))</formula>
    </cfRule>
    <cfRule type="expression" dxfId="29" priority="3" stopIfTrue="1">
      <formula>AND($J14&lt;&gt;"",$J14="Sollvorgabe nicht erfüllt")</formula>
    </cfRule>
    <cfRule type="expression" dxfId="28" priority="4">
      <formula>AND($J14&lt;&gt;"",$J14="Ausnahme (Plausibilität unklar)")=TRUE</formula>
    </cfRule>
    <cfRule type="expression" dxfId="27" priority="5" stopIfTrue="1">
      <formula>AND($J14&lt;&gt;"",$J14="I.O. (Plausibilität unklar)")</formula>
    </cfRule>
  </conditionalFormatting>
  <conditionalFormatting sqref="L12">
    <cfRule type="expression" dxfId="26" priority="2" stopIfTrue="1">
      <formula>$C$10="Kein Datendefizit vorhanden"</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Y23"/>
  <sheetViews>
    <sheetView showGridLines="0" zoomScale="80" zoomScaleNormal="80" workbookViewId="0">
      <selection activeCell="I27" sqref="I27"/>
    </sheetView>
  </sheetViews>
  <sheetFormatPr baseColWidth="10" defaultColWidth="11.42578125" defaultRowHeight="11.25" x14ac:dyDescent="0.25"/>
  <cols>
    <col min="1" max="1" width="21.42578125" style="347" customWidth="1"/>
    <col min="2" max="2" width="6" style="347" customWidth="1"/>
    <col min="3" max="3" width="7.28515625" style="347" customWidth="1"/>
    <col min="4" max="4" width="28.42578125" style="394" customWidth="1"/>
    <col min="5" max="5" width="9.140625" style="347" customWidth="1"/>
    <col min="6" max="6" width="16.140625" style="348" customWidth="1"/>
    <col min="7" max="10" width="9.140625" style="347" customWidth="1"/>
    <col min="11" max="11" width="16.85546875" style="347" customWidth="1"/>
    <col min="12" max="12" width="23.7109375" style="347" customWidth="1"/>
    <col min="13" max="13" width="25.28515625" style="347" customWidth="1"/>
    <col min="14" max="14" width="9.140625" style="347" customWidth="1"/>
    <col min="15" max="15" width="5.28515625" style="347" customWidth="1"/>
    <col min="16" max="16" width="27.85546875" style="347" customWidth="1"/>
    <col min="17" max="17" width="9.140625" style="347" customWidth="1"/>
    <col min="18" max="18" width="14.42578125" style="348" customWidth="1"/>
    <col min="19" max="22" width="9.140625" style="347" customWidth="1"/>
    <col min="23" max="23" width="21.42578125" style="347" customWidth="1"/>
    <col min="24" max="24" width="18.7109375" style="347" customWidth="1"/>
    <col min="25" max="25" width="20.7109375" style="347" customWidth="1"/>
    <col min="26" max="16384" width="11.42578125" style="347"/>
  </cols>
  <sheetData>
    <row r="1" spans="1:25" ht="36" customHeight="1" x14ac:dyDescent="0.25">
      <c r="A1" s="353" t="s">
        <v>59</v>
      </c>
      <c r="C1" s="354" t="s">
        <v>388</v>
      </c>
      <c r="D1" s="354" t="s">
        <v>376</v>
      </c>
      <c r="E1" s="354" t="s">
        <v>335</v>
      </c>
      <c r="F1" s="355" t="s">
        <v>3</v>
      </c>
      <c r="G1" s="354" t="s">
        <v>335</v>
      </c>
      <c r="H1" s="354" t="s">
        <v>377</v>
      </c>
      <c r="I1" s="354" t="s">
        <v>4</v>
      </c>
      <c r="J1" s="354" t="s">
        <v>14</v>
      </c>
      <c r="K1" s="354" t="s">
        <v>59</v>
      </c>
      <c r="L1" s="354" t="s">
        <v>378</v>
      </c>
      <c r="M1" s="354" t="s">
        <v>379</v>
      </c>
      <c r="O1" s="352" t="s">
        <v>380</v>
      </c>
    </row>
    <row r="2" spans="1:25" ht="36" customHeight="1" x14ac:dyDescent="0.25">
      <c r="A2" s="356" t="str">
        <f>IF('Kennzahlenbogen_(KB)'!R25=0,"",'Kennzahlenbogen_(KB)'!R25)</f>
        <v>Unvollständig</v>
      </c>
      <c r="C2" s="356" t="str">
        <f>IF($A2="I.O.","",'Kennzahlenbogen_(KB)'!B25)</f>
        <v xml:space="preserve">1 </v>
      </c>
      <c r="D2" s="393" t="str">
        <f>IF($A2="I.O.","",'Kennzahlenbogen_(KB)'!E25)</f>
        <v>Anzahl Primärfälle</v>
      </c>
      <c r="E2" s="358" t="str">
        <f>IF(AND('Kennzahlenbogen_(KB)'!L25="",$A2&lt;&gt;"I.O."),"-----",IF($A2="I.O.","",'Kennzahlenbogen_(KB)'!L25))</f>
        <v>-----</v>
      </c>
      <c r="F2" s="359" t="str">
        <f>IF($A2="I.O.","",'Kennzahlenbogen_(KB)'!M25)</f>
        <v>≥ 75</v>
      </c>
      <c r="G2" s="358" t="str">
        <f>IF(AND('Kennzahlenbogen_(KB)'!O25="",$A2&lt;&gt;"I.O."),"-----",IF($A2="I.O.","",'Kennzahlenbogen_(KB)'!O25))</f>
        <v>-----</v>
      </c>
      <c r="H2" s="350">
        <f>IF($A2="I.O.","",IF('Kennzahlenbogen_(KB)'!Q25="","-----",'Kennzahlenbogen_(KB)'!Q25))</f>
        <v>0</v>
      </c>
      <c r="I2" s="350" t="str">
        <f>IF($A2="I.O.","","-----")</f>
        <v>-----</v>
      </c>
      <c r="J2" s="358" t="str">
        <f>IF($A2="I.O.","","-----")</f>
        <v>-----</v>
      </c>
      <c r="K2" s="356" t="str">
        <f>IF($A2="I.O.","",'Kennzahlenbogen_(KB)'!R25)</f>
        <v>Unvollständig</v>
      </c>
      <c r="L2" s="357" t="str">
        <f>IF(AND('Kennzahlenbogen_(KB)'!S25="",$A2&lt;&gt;"I.O."),"-----",IF($A2="I.O.","",'Kennzahlenbogen_(KB)'!S25))</f>
        <v>-----</v>
      </c>
      <c r="M2" s="357" t="str">
        <f>IF(AND('Kennzahlenbogen_(KB)'!T25="",$A2&lt;&gt;"I.O."),"-----",IF($A2="I.O.","",'Kennzahlenbogen_(KB)'!T25))</f>
        <v>-----</v>
      </c>
      <c r="O2" s="356" t="str">
        <f t="array" aca="1" ref="O2" ca="1">IF(ROW()-ROW($D$2:$D$23)+1&gt;ROWS($C$2:$C$23)-COUNTBLANK($C$2:$C$23),"",INDIRECT(ADDRESS(SMALL((IF($C$2:$C$23&lt;&gt;"",ROW($C$2:$C$23),ROW()+ROWS($C$2:$C$23))),ROW()-ROW($D$2:$D$23)+1),COLUMN($C$2:$C$23),4)))</f>
        <v xml:space="preserve">1 </v>
      </c>
      <c r="P2" s="357" t="str">
        <f t="array" aca="1" ref="P2" ca="1">IF(ROW()-ROW($E$2:$E$23)+1&gt;ROWS($D$2:$D$23)-COUNTBLANK($D$2:$D$23),"",INDIRECT(ADDRESS(SMALL((IF($D$2:$D$23&gt;"",ROW($D$2:$D$23),ROW()+ROWS($D$2:$D$23))),ROW()-ROW($E$2:$E$23)+1),COLUMN($D$2:$D$23),4)))</f>
        <v>Anzahl Primärfälle</v>
      </c>
      <c r="Q2" s="358" t="str">
        <f t="array" aca="1" ref="Q2" ca="1">IF(ROW()-ROW($F$2:$F$23)+1&gt;ROWS($E$2:$E$23)-COUNTBLANK($E$2:$E$23),"",INDIRECT(ADDRESS(SMALL((IF($E$2:$E$23&gt;"",ROW($E$2:$E$23),ROW()+ROWS($E$2:$E$23))),ROW()-ROW($F$2:$F$23)+1),COLUMN($E$2:$E$23),4)))</f>
        <v>-----</v>
      </c>
      <c r="R2" s="359" t="str">
        <f t="array" aca="1" ref="R2" ca="1">IF(ROW()-ROW($G$2:$G$23)+1&gt;ROWS($F$2:$F$23)-COUNTBLANK($F$2:$F$23),"",INDIRECT(ADDRESS(SMALL((IF($F$2:$F$23&gt;"",ROW($F$2:$F$23),ROW()+ROWS($F$2:$F$23))),ROW()-ROW($G$2:$G$23)+1),COLUMN($F$2:$F$23),4)))</f>
        <v>≥ 75</v>
      </c>
      <c r="S2" s="358" t="str">
        <f t="array" aca="1" ref="S2" ca="1">IF(ROW()-ROW($H$2:$H$23)+1&gt;ROWS($G$2:$G$23)-COUNTBLANK($G$2:$G$23),"",INDIRECT(ADDRESS(SMALL((IF($G$2:$G$23&lt;&gt;"",ROW($G$2:$G$23),ROW()+ROWS($G$2:$G$23))),ROW()-ROW($H$2:$H$23)+1),COLUMN($G$2:$G$23),4)))</f>
        <v>-----</v>
      </c>
      <c r="T2" s="350">
        <f t="array" aca="1" ref="T2" ca="1">IF(ROW()-ROW($I$2:$I$23)+1&gt;ROWS($H$2:$H$23)-COUNTBLANK($H$2:$H$23),"",INDIRECT(ADDRESS(SMALL((IF($H$2:$H$23&lt;&gt;"",ROW($H$2:$H$23),ROW()+ROWS($H$2:$H$23))),ROW()-ROW($I$2:$I$23)+1),COLUMN($H$2:$H$23),4)))</f>
        <v>0</v>
      </c>
      <c r="U2" s="350" t="str">
        <f t="array" aca="1" ref="U2" ca="1">IF(ROW()-ROW($J$2:$J$23)+1&gt;ROWS($I$2:$I$23)-COUNTBLANK($I$2:$I$23),"",INDIRECT(ADDRESS(SMALL((IF($I$2:$I$23&lt;&gt;"",ROW($I$2:$I$23),ROW()+ROWS($I$2:$I$23))),ROW()-ROW($J$2:$J$23)+1),COLUMN($I$2:$I$23),4)))</f>
        <v>-----</v>
      </c>
      <c r="V2" s="351" t="str">
        <f t="array" aca="1" ref="V2" ca="1">IF(ROW()-ROW($K$2:$K$23)+1&gt;ROWS($J$2:$J$23)-COUNTBLANK($J$2:$J$23),"",INDIRECT(ADDRESS(SMALL((IF($J$2:$J$23&lt;&gt;"",ROW($J$2:$J$23),ROW()+ROWS($J$2:$J$23))),ROW()-ROW($K$2:$K$23)+1),COLUMN($J$2:$J$23),4)))</f>
        <v>-----</v>
      </c>
      <c r="W2" s="356" t="str">
        <f t="array" aca="1" ref="W2" ca="1">IF(ROW()-ROW($L$2:$L$23)+1&gt;ROWS($K$2:$K$23)-COUNTBLANK($K$2:$K$23),"",INDIRECT(ADDRESS(SMALL((IF($K$2:$K$23&lt;&gt;"",ROW($K$2:$K$23),ROW()+ROWS($K$2:$K$23))),ROW()-ROW($L$2:$L$23)+1),COLUMN($K$2:$K$23),4)))</f>
        <v>Unvollständig</v>
      </c>
      <c r="X2" s="357" t="str">
        <f t="array" aca="1" ref="X2" ca="1">IF(ROW()-ROW($M$2:$M$23)+1&gt;ROWS($L$2:$L$23)-COUNTBLANK($L$2:$L$23),"",INDIRECT(ADDRESS(SMALL((IF($L$2:$L$23&lt;&gt;"",ROW($L$2:$L$23),ROW()+ROWS($L$2:$L$23))),ROW()-ROW($M$2:$M$23)+1),COLUMN($L$2:$L$23),4)))</f>
        <v>-----</v>
      </c>
      <c r="Y2" s="357" t="str">
        <f t="array" aca="1" ref="Y2" ca="1">IF(ROW()-ROW($N$2:$N$23)+1&gt;ROWS($M$2:$M$23)-COUNTBLANK($M$2:$M$23),"",INDIRECT(ADDRESS(SMALL((IF($M$2:$M$23&lt;&gt;"",ROW($M$2:$M$23),ROW()+ROWS($M$2:$M$23))),ROW()-ROW($N$2:$N$23)+1),COLUMN($M$2:$M$23),4)))</f>
        <v>-----</v>
      </c>
    </row>
    <row r="3" spans="1:25" ht="36" customHeight="1" x14ac:dyDescent="0.25">
      <c r="A3" s="356" t="str">
        <f>IF('Kennzahlenbogen_(KB)'!R28=0,"",'Kennzahlenbogen_(KB)'!R28)</f>
        <v>Unvollständig</v>
      </c>
      <c r="C3" s="356" t="str">
        <f>IF($A3="I.O.","",'Kennzahlenbogen_(KB)'!B28)</f>
        <v>2</v>
      </c>
      <c r="D3" s="393" t="str">
        <f>IF($A3="I.O.","",'Kennzahlenbogen_(KB)'!E28)</f>
        <v>Prätherapeutische Tumorkonferenz</v>
      </c>
      <c r="E3" s="358" t="str">
        <f>IF(AND('Kennzahlenbogen_(KB)'!L28="",$A3&lt;&gt;"I.O."),"-----",IF($A3="I.O.","",'Kennzahlenbogen_(KB)'!L28))</f>
        <v>-----</v>
      </c>
      <c r="F3" s="359" t="str">
        <f>IF($A3="I.O.","",'Kennzahlenbogen_(KB)'!M28)</f>
        <v>≥ 95%</v>
      </c>
      <c r="G3" s="358" t="str">
        <f>IF(AND('Kennzahlenbogen_(KB)'!O28="",$A3&lt;&gt;"I.O."),"-----",IF($A3="I.O.","",'Kennzahlenbogen_(KB)'!O28))</f>
        <v>-----</v>
      </c>
      <c r="H3" s="350" t="str">
        <f>IF($A3="I.O.","",IF('Kennzahlenbogen_(KB)'!Q28="","-----",'Kennzahlenbogen_(KB)'!Q28))</f>
        <v>-----</v>
      </c>
      <c r="I3" s="350">
        <f>IF($A3="I.O.","",IF('Kennzahlenbogen_(KB)'!Q29="","-----",'Kennzahlenbogen_(KB)'!Q29))</f>
        <v>0</v>
      </c>
      <c r="J3" s="358" t="str">
        <f>IF($A3="I.O.","",IF('Kennzahlenbogen_(KB)'!Q30="",0,'Kennzahlenbogen_(KB)'!Q30))</f>
        <v>n.d.</v>
      </c>
      <c r="K3" s="356" t="str">
        <f>IF($A3="I.O.","",'Kennzahlenbogen_(KB)'!R28)</f>
        <v>Unvollständig</v>
      </c>
      <c r="L3" s="357" t="str">
        <f>IF(AND('Kennzahlenbogen_(KB)'!S28="",$A3&lt;&gt;"I.O."),"-----",IF($A3="I.O.","",'Kennzahlenbogen_(KB)'!S28))</f>
        <v>-----</v>
      </c>
      <c r="M3" s="357" t="str">
        <f>IF(AND('Kennzahlenbogen_(KB)'!T28="",$A3&lt;&gt;"I.O."),"-----",IF($A3="I.O.","",'Kennzahlenbogen_(KB)'!T28))</f>
        <v>-----</v>
      </c>
      <c r="O3" s="415" t="str">
        <f t="array" aca="1" ref="O3" ca="1">IF(ROW()-ROW($D$2:$D$23)+1&gt;ROWS($C$2:$C$23)-COUNTBLANK($C$2:$C$23),"",INDIRECT(ADDRESS(SMALL((IF($C$2:$C$23&lt;&gt;"",ROW($C$2:$C$23),ROW()+ROWS($C$2:$C$23))),ROW()-ROW($D$2:$D$23)+1),COLUMN($C$2:$C$23),4)))</f>
        <v>2</v>
      </c>
      <c r="P3" s="357" t="str">
        <f t="array" aca="1" ref="P3" ca="1">IF(ROW()-ROW($E$2:$E$23)+1&gt;ROWS($D$2:$D$23)-COUNTBLANK($D$2:$D$23),"",INDIRECT(ADDRESS(SMALL((IF($D$2:$D$23&gt;"",ROW($D$2:$D$23),ROW()+ROWS($D$2:$D$23))),ROW()-ROW($E$2:$E$23)+1),COLUMN($D$2:$D$23),4)))</f>
        <v>Prätherapeutische Tumorkonferenz</v>
      </c>
      <c r="Q3" s="358" t="str">
        <f t="array" aca="1" ref="Q3" ca="1">IF(ROW()-ROW($F$2:$F$23)+1&gt;ROWS($E$2:$E$23)-COUNTBLANK($E$2:$E$23),"",INDIRECT(ADDRESS(SMALL((IF($E$2:$E$23&gt;"",ROW($E$2:$E$23),ROW()+ROWS($E$2:$E$23))),ROW()-ROW($F$2:$F$23)+1),COLUMN($E$2:$E$23),4)))</f>
        <v>-----</v>
      </c>
      <c r="R3" s="359" t="str">
        <f t="array" aca="1" ref="R3" ca="1">IF(ROW()-ROW($G$2:$G$23)+1&gt;ROWS($F$2:$F$23)-COUNTBLANK($F$2:$F$23),"",INDIRECT(ADDRESS(SMALL((IF($F$2:$F$23&gt;"",ROW($F$2:$F$23),ROW()+ROWS($F$2:$F$23))),ROW()-ROW($G$2:$G$23)+1),COLUMN($F$2:$F$23),4)))</f>
        <v>≥ 95%</v>
      </c>
      <c r="S3" s="358" t="str">
        <f t="array" aca="1" ref="S3" ca="1">IF(ROW()-ROW($H$2:$H$23)+1&gt;ROWS($G$2:$G$23)-COUNTBLANK($G$2:$G$23),"",INDIRECT(ADDRESS(SMALL((IF($G$2:$G$23&lt;&gt;"",ROW($G$2:$G$23),ROW()+ROWS($G$2:$G$23))),ROW()-ROW($H$2:$H$23)+1),COLUMN($G$2:$G$23),4)))</f>
        <v>-----</v>
      </c>
      <c r="T3" s="350" t="str">
        <f t="array" aca="1" ref="T3" ca="1">IF(ROW()-ROW($I$2:$I$23)+1&gt;ROWS($H$2:$H$23)-COUNTBLANK($H$2:$H$23),"",INDIRECT(ADDRESS(SMALL((IF($H$2:$H$23&lt;&gt;"",ROW($H$2:$H$23),ROW()+ROWS($H$2:$H$23))),ROW()-ROW($I$2:$I$23)+1),COLUMN($H$2:$H$23),4)))</f>
        <v>-----</v>
      </c>
      <c r="U3" s="350">
        <f t="array" aca="1" ref="U3" ca="1">IF(ROW()-ROW($J$2:$J$23)+1&gt;ROWS($I$2:$I$23)-COUNTBLANK($I$2:$I$23),"",INDIRECT(ADDRESS(SMALL((IF($I$2:$I$23&lt;&gt;"",ROW($I$2:$I$23),ROW()+ROWS($I$2:$I$23))),ROW()-ROW($J$2:$J$23)+1),COLUMN($I$2:$I$23),4)))</f>
        <v>0</v>
      </c>
      <c r="V3" s="351" t="str">
        <f t="array" aca="1" ref="V3" ca="1">IF(ROW()-ROW($K$2:$K$23)+1&gt;ROWS($J$2:$J$23)-COUNTBLANK($J$2:$J$23),"",INDIRECT(ADDRESS(SMALL((IF($J$2:$J$23&lt;&gt;"",ROW($J$2:$J$23),ROW()+ROWS($J$2:$J$23))),ROW()-ROW($K$2:$K$23)+1),COLUMN($J$2:$J$23),4)))</f>
        <v>n.d.</v>
      </c>
      <c r="W3" s="415" t="str">
        <f t="array" aca="1" ref="W3" ca="1">IF(ROW()-ROW($L$2:$L$23)+1&gt;ROWS($K$2:$K$23)-COUNTBLANK($K$2:$K$23),"",INDIRECT(ADDRESS(SMALL((IF($K$2:$K$23&lt;&gt;"",ROW($K$2:$K$23),ROW()+ROWS($K$2:$K$23))),ROW()-ROW($L$2:$L$23)+1),COLUMN($K$2:$K$23),4)))</f>
        <v>Unvollständig</v>
      </c>
      <c r="X3" s="357" t="str">
        <f t="array" aca="1" ref="X3" ca="1">IF(ROW()-ROW($M$2:$M$23)+1&gt;ROWS($L$2:$L$23)-COUNTBLANK($L$2:$L$23),"",INDIRECT(ADDRESS(SMALL((IF($L$2:$L$23&lt;&gt;"",ROW($L$2:$L$23),ROW()+ROWS($L$2:$L$23))),ROW()-ROW($M$2:$M$23)+1),COLUMN($L$2:$L$23),4)))</f>
        <v>-----</v>
      </c>
      <c r="Y3" s="357" t="str">
        <f t="array" aca="1" ref="Y3" ca="1">IF(ROW()-ROW($N$2:$N$23)+1&gt;ROWS($M$2:$M$23)-COUNTBLANK($M$2:$M$23),"",INDIRECT(ADDRESS(SMALL((IF($M$2:$M$23&lt;&gt;"",ROW($M$2:$M$23),ROW()+ROWS($M$2:$M$23))),ROW()-ROW($N$2:$N$23)+1),COLUMN($M$2:$M$23),4)))</f>
        <v>-----</v>
      </c>
    </row>
    <row r="4" spans="1:25" ht="36" customHeight="1" x14ac:dyDescent="0.25">
      <c r="A4" s="356" t="str">
        <f>IF('Kennzahlenbogen_(KB)'!R31=0,"",'Kennzahlenbogen_(KB)'!R31)</f>
        <v>Unvollständig</v>
      </c>
      <c r="C4" s="356" t="str">
        <f>IF($A4="I.O.","",'Kennzahlenbogen_(KB)'!B31)</f>
        <v>3</v>
      </c>
      <c r="D4" s="393" t="str">
        <f>IF($A4="I.O.","",'Kennzahlenbogen_(KB)'!E31)</f>
        <v>Psychoonkologische Betreuung</v>
      </c>
      <c r="E4" s="358" t="str">
        <f>IF(AND('Kennzahlenbogen_(KB)'!L31="",$A4&lt;&gt;"I.O."),"-----",IF($A4="I.O.","",'Kennzahlenbogen_(KB)'!L31))</f>
        <v>&lt; 10%</v>
      </c>
      <c r="F4" s="359" t="str">
        <f>IF($A4="I.O.","",'Kennzahlenbogen_(KB)'!M31)</f>
        <v>Derzeit keine Vorgaben</v>
      </c>
      <c r="G4" s="358" t="str">
        <f>IF(AND('Kennzahlenbogen_(KB)'!O31="",$A4&lt;&gt;"I.O."),"-----",IF($A4="I.O.","",'Kennzahlenbogen_(KB)'!O31))</f>
        <v>&gt; 80%</v>
      </c>
      <c r="H4" s="350" t="str">
        <f>IF($A4="I.O.","",IF('Kennzahlenbogen_(KB)'!Q31="","-----",'Kennzahlenbogen_(KB)'!Q31))</f>
        <v>-----</v>
      </c>
      <c r="I4" s="350" t="str">
        <f>IF($A4="I.O.","",IF('Kennzahlenbogen_(KB)'!Q32="","-----",'Kennzahlenbogen_(KB)'!Q32))</f>
        <v>-----</v>
      </c>
      <c r="J4" s="358" t="str">
        <f>IF($A4="I.O.","",IF('Kennzahlenbogen_(KB)'!Q33="",0,'Kennzahlenbogen_(KB)'!Q33))</f>
        <v>n.d.</v>
      </c>
      <c r="K4" s="356" t="str">
        <f>IF($A4="I.O.","",'Kennzahlenbogen_(KB)'!R31)</f>
        <v>Unvollständig</v>
      </c>
      <c r="L4" s="357" t="str">
        <f>IF(AND('Kennzahlenbogen_(KB)'!S31="",$A4&lt;&gt;"I.O."),"-----",IF($A4="I.O.","",'Kennzahlenbogen_(KB)'!S31))</f>
        <v>-----</v>
      </c>
      <c r="M4" s="357" t="str">
        <f>IF(AND('Kennzahlenbogen_(KB)'!T31="",$A4&lt;&gt;"I.O."),"-----",IF($A4="I.O.","",'Kennzahlenbogen_(KB)'!T31))</f>
        <v>-----</v>
      </c>
      <c r="O4" s="415" t="str">
        <f t="array" aca="1" ref="O4" ca="1">IF(ROW()-ROW($D$2:$D$23)+1&gt;ROWS($C$2:$C$23)-COUNTBLANK($C$2:$C$23),"",INDIRECT(ADDRESS(SMALL((IF($C$2:$C$23&lt;&gt;"",ROW($C$2:$C$23),ROW()+ROWS($C$2:$C$23))),ROW()-ROW($D$2:$D$23)+1),COLUMN($C$2:$C$23),4)))</f>
        <v>3</v>
      </c>
      <c r="P4" s="357" t="str">
        <f t="array" aca="1" ref="P4" ca="1">IF(ROW()-ROW($E$2:$E$23)+1&gt;ROWS($D$2:$D$23)-COUNTBLANK($D$2:$D$23),"",INDIRECT(ADDRESS(SMALL((IF($D$2:$D$23&gt;"",ROW($D$2:$D$23),ROW()+ROWS($D$2:$D$23))),ROW()-ROW($E$2:$E$23)+1),COLUMN($D$2:$D$23),4)))</f>
        <v>Psychoonkologische Betreuung</v>
      </c>
      <c r="Q4" s="358" t="str">
        <f t="array" aca="1" ref="Q4" ca="1">IF(ROW()-ROW($F$2:$F$23)+1&gt;ROWS($E$2:$E$23)-COUNTBLANK($E$2:$E$23),"",INDIRECT(ADDRESS(SMALL((IF($E$2:$E$23&gt;"",ROW($E$2:$E$23),ROW()+ROWS($E$2:$E$23))),ROW()-ROW($F$2:$F$23)+1),COLUMN($E$2:$E$23),4)))</f>
        <v>&lt; 10%</v>
      </c>
      <c r="R4" s="359" t="str">
        <f t="array" aca="1" ref="R4" ca="1">IF(ROW()-ROW($G$2:$G$23)+1&gt;ROWS($F$2:$F$23)-COUNTBLANK($F$2:$F$23),"",INDIRECT(ADDRESS(SMALL((IF($F$2:$F$23&gt;"",ROW($F$2:$F$23),ROW()+ROWS($F$2:$F$23))),ROW()-ROW($G$2:$G$23)+1),COLUMN($F$2:$F$23),4)))</f>
        <v>Derzeit keine Vorgaben</v>
      </c>
      <c r="S4" s="358" t="str">
        <f t="array" aca="1" ref="S4" ca="1">IF(ROW()-ROW($H$2:$H$23)+1&gt;ROWS($G$2:$G$23)-COUNTBLANK($G$2:$G$23),"",INDIRECT(ADDRESS(SMALL((IF($G$2:$G$23&lt;&gt;"",ROW($G$2:$G$23),ROW()+ROWS($G$2:$G$23))),ROW()-ROW($H$2:$H$23)+1),COLUMN($G$2:$G$23),4)))</f>
        <v>&gt; 80%</v>
      </c>
      <c r="T4" s="350" t="str">
        <f t="array" aca="1" ref="T4" ca="1">IF(ROW()-ROW($I$2:$I$23)+1&gt;ROWS($H$2:$H$23)-COUNTBLANK($H$2:$H$23),"",INDIRECT(ADDRESS(SMALL((IF($H$2:$H$23&lt;&gt;"",ROW($H$2:$H$23),ROW()+ROWS($H$2:$H$23))),ROW()-ROW($I$2:$I$23)+1),COLUMN($H$2:$H$23),4)))</f>
        <v>-----</v>
      </c>
      <c r="U4" s="350" t="str">
        <f t="array" aca="1" ref="U4" ca="1">IF(ROW()-ROW($J$2:$J$23)+1&gt;ROWS($I$2:$I$23)-COUNTBLANK($I$2:$I$23),"",INDIRECT(ADDRESS(SMALL((IF($I$2:$I$23&lt;&gt;"",ROW($I$2:$I$23),ROW()+ROWS($I$2:$I$23))),ROW()-ROW($J$2:$J$23)+1),COLUMN($I$2:$I$23),4)))</f>
        <v>-----</v>
      </c>
      <c r="V4" s="351" t="str">
        <f t="array" aca="1" ref="V4" ca="1">IF(ROW()-ROW($K$2:$K$23)+1&gt;ROWS($J$2:$J$23)-COUNTBLANK($J$2:$J$23),"",INDIRECT(ADDRESS(SMALL((IF($J$2:$J$23&lt;&gt;"",ROW($J$2:$J$23),ROW()+ROWS($J$2:$J$23))),ROW()-ROW($K$2:$K$23)+1),COLUMN($J$2:$J$23),4)))</f>
        <v>n.d.</v>
      </c>
      <c r="W4" s="415" t="str">
        <f t="array" aca="1" ref="W4" ca="1">IF(ROW()-ROW($L$2:$L$23)+1&gt;ROWS($K$2:$K$23)-COUNTBLANK($K$2:$K$23),"",INDIRECT(ADDRESS(SMALL((IF($K$2:$K$23&lt;&gt;"",ROW($K$2:$K$23),ROW()+ROWS($K$2:$K$23))),ROW()-ROW($L$2:$L$23)+1),COLUMN($K$2:$K$23),4)))</f>
        <v>Unvollständig</v>
      </c>
      <c r="X4" s="357" t="str">
        <f t="array" aca="1" ref="X4" ca="1">IF(ROW()-ROW($M$2:$M$23)+1&gt;ROWS($L$2:$L$23)-COUNTBLANK($L$2:$L$23),"",INDIRECT(ADDRESS(SMALL((IF($L$2:$L$23&lt;&gt;"",ROW($L$2:$L$23),ROW()+ROWS($L$2:$L$23))),ROW()-ROW($M$2:$M$23)+1),COLUMN($L$2:$L$23),4)))</f>
        <v>-----</v>
      </c>
      <c r="Y4" s="357" t="str">
        <f t="array" aca="1" ref="Y4" ca="1">IF(ROW()-ROW($N$2:$N$23)+1&gt;ROWS($M$2:$M$23)-COUNTBLANK($M$2:$M$23),"",INDIRECT(ADDRESS(SMALL((IF($M$2:$M$23&lt;&gt;"",ROW($M$2:$M$23),ROW()+ROWS($M$2:$M$23))),ROW()-ROW($N$2:$N$23)+1),COLUMN($M$2:$M$23),4)))</f>
        <v>-----</v>
      </c>
    </row>
    <row r="5" spans="1:25" ht="36" customHeight="1" x14ac:dyDescent="0.25">
      <c r="A5" s="356" t="str">
        <f>IF('Kennzahlenbogen_(KB)'!R34=0,"",'Kennzahlenbogen_(KB)'!R34)</f>
        <v>Unvollständig</v>
      </c>
      <c r="C5" s="356" t="str">
        <f>IF($A5="I.O.","",'Kennzahlenbogen_(KB)'!B34)</f>
        <v>4</v>
      </c>
      <c r="D5" s="393" t="str">
        <f>IF($A5="I.O.","",'Kennzahlenbogen_(KB)'!E34)</f>
        <v>Beratung Sozialdienst</v>
      </c>
      <c r="E5" s="358" t="str">
        <f>IF(AND('Kennzahlenbogen_(KB)'!L34="",$A5&lt;&gt;"I.O."),"-----",IF($A5="I.O.","",'Kennzahlenbogen_(KB)'!L34))</f>
        <v>&lt; 20%</v>
      </c>
      <c r="F5" s="359" t="str">
        <f>IF($A5="I.O.","",'Kennzahlenbogen_(KB)'!M34)</f>
        <v>Derzeit keine Vorgaben</v>
      </c>
      <c r="G5" s="358" t="str">
        <f>IF(AND('Kennzahlenbogen_(KB)'!O34="",$A5&lt;&gt;"I.O."),"-----",IF($A5="I.O.","",'Kennzahlenbogen_(KB)'!O34))</f>
        <v>-----</v>
      </c>
      <c r="H5" s="350" t="str">
        <f>IF($A5="I.O.","",IF('Kennzahlenbogen_(KB)'!Q34="","-----",'Kennzahlenbogen_(KB)'!Q34))</f>
        <v>-----</v>
      </c>
      <c r="I5" s="350">
        <f>IF($A5="I.O.","",IF('Kennzahlenbogen_(KB)'!Q35="","-----",'Kennzahlenbogen_(KB)'!Q35))</f>
        <v>0</v>
      </c>
      <c r="J5" s="358" t="str">
        <f>IF($A5="I.O.","",IF('Kennzahlenbogen_(KB)'!Q36="",0,'Kennzahlenbogen_(KB)'!Q36))</f>
        <v>n.d.</v>
      </c>
      <c r="K5" s="356" t="str">
        <f>IF($A5="I.O.","",'Kennzahlenbogen_(KB)'!R34)</f>
        <v>Unvollständig</v>
      </c>
      <c r="L5" s="357" t="str">
        <f>IF(AND('Kennzahlenbogen_(KB)'!S34="",$A5&lt;&gt;"I.O."),"-----",IF($A5="I.O.","",'Kennzahlenbogen_(KB)'!S34))</f>
        <v>-----</v>
      </c>
      <c r="M5" s="357" t="str">
        <f>IF(AND('Kennzahlenbogen_(KB)'!T34="",$A5&lt;&gt;"I.O."),"-----",IF($A5="I.O.","",'Kennzahlenbogen_(KB)'!T34))</f>
        <v>-----</v>
      </c>
      <c r="O5" s="415" t="str">
        <f t="array" aca="1" ref="O5" ca="1">IF(ROW()-ROW($D$2:$D$23)+1&gt;ROWS($C$2:$C$23)-COUNTBLANK($C$2:$C$23),"",INDIRECT(ADDRESS(SMALL((IF($C$2:$C$23&lt;&gt;"",ROW($C$2:$C$23),ROW()+ROWS($C$2:$C$23))),ROW()-ROW($D$2:$D$23)+1),COLUMN($C$2:$C$23),4)))</f>
        <v>4</v>
      </c>
      <c r="P5" s="357" t="str">
        <f t="array" aca="1" ref="P5" ca="1">IF(ROW()-ROW($E$2:$E$23)+1&gt;ROWS($D$2:$D$23)-COUNTBLANK($D$2:$D$23),"",INDIRECT(ADDRESS(SMALL((IF($D$2:$D$23&gt;"",ROW($D$2:$D$23),ROW()+ROWS($D$2:$D$23))),ROW()-ROW($E$2:$E$23)+1),COLUMN($D$2:$D$23),4)))</f>
        <v>Beratung Sozialdienst</v>
      </c>
      <c r="Q5" s="358" t="str">
        <f t="array" aca="1" ref="Q5" ca="1">IF(ROW()-ROW($F$2:$F$23)+1&gt;ROWS($E$2:$E$23)-COUNTBLANK($E$2:$E$23),"",INDIRECT(ADDRESS(SMALL((IF($E$2:$E$23&gt;"",ROW($E$2:$E$23),ROW()+ROWS($E$2:$E$23))),ROW()-ROW($F$2:$F$23)+1),COLUMN($E$2:$E$23),4)))</f>
        <v>&lt; 20%</v>
      </c>
      <c r="R5" s="359" t="str">
        <f t="array" aca="1" ref="R5" ca="1">IF(ROW()-ROW($G$2:$G$23)+1&gt;ROWS($F$2:$F$23)-COUNTBLANK($F$2:$F$23),"",INDIRECT(ADDRESS(SMALL((IF($F$2:$F$23&gt;"",ROW($F$2:$F$23),ROW()+ROWS($F$2:$F$23))),ROW()-ROW($G$2:$G$23)+1),COLUMN($F$2:$F$23),4)))</f>
        <v>Derzeit keine Vorgaben</v>
      </c>
      <c r="S5" s="358" t="str">
        <f t="array" aca="1" ref="S5" ca="1">IF(ROW()-ROW($H$2:$H$23)+1&gt;ROWS($G$2:$G$23)-COUNTBLANK($G$2:$G$23),"",INDIRECT(ADDRESS(SMALL((IF($G$2:$G$23&lt;&gt;"",ROW($G$2:$G$23),ROW()+ROWS($G$2:$G$23))),ROW()-ROW($H$2:$H$23)+1),COLUMN($G$2:$G$23),4)))</f>
        <v>-----</v>
      </c>
      <c r="T5" s="350" t="str">
        <f t="array" aca="1" ref="T5" ca="1">IF(ROW()-ROW($I$2:$I$23)+1&gt;ROWS($H$2:$H$23)-COUNTBLANK($H$2:$H$23),"",INDIRECT(ADDRESS(SMALL((IF($H$2:$H$23&lt;&gt;"",ROW($H$2:$H$23),ROW()+ROWS($H$2:$H$23))),ROW()-ROW($I$2:$I$23)+1),COLUMN($H$2:$H$23),4)))</f>
        <v>-----</v>
      </c>
      <c r="U5" s="350">
        <f t="array" aca="1" ref="U5" ca="1">IF(ROW()-ROW($J$2:$J$23)+1&gt;ROWS($I$2:$I$23)-COUNTBLANK($I$2:$I$23),"",INDIRECT(ADDRESS(SMALL((IF($I$2:$I$23&lt;&gt;"",ROW($I$2:$I$23),ROW()+ROWS($I$2:$I$23))),ROW()-ROW($J$2:$J$23)+1),COLUMN($I$2:$I$23),4)))</f>
        <v>0</v>
      </c>
      <c r="V5" s="351" t="str">
        <f t="array" aca="1" ref="V5" ca="1">IF(ROW()-ROW($K$2:$K$23)+1&gt;ROWS($J$2:$J$23)-COUNTBLANK($J$2:$J$23),"",INDIRECT(ADDRESS(SMALL((IF($J$2:$J$23&lt;&gt;"",ROW($J$2:$J$23),ROW()+ROWS($J$2:$J$23))),ROW()-ROW($K$2:$K$23)+1),COLUMN($J$2:$J$23),4)))</f>
        <v>n.d.</v>
      </c>
      <c r="W5" s="415" t="str">
        <f t="array" aca="1" ref="W5" ca="1">IF(ROW()-ROW($L$2:$L$23)+1&gt;ROWS($K$2:$K$23)-COUNTBLANK($K$2:$K$23),"",INDIRECT(ADDRESS(SMALL((IF($K$2:$K$23&lt;&gt;"",ROW($K$2:$K$23),ROW()+ROWS($K$2:$K$23))),ROW()-ROW($L$2:$L$23)+1),COLUMN($K$2:$K$23),4)))</f>
        <v>Unvollständig</v>
      </c>
      <c r="X5" s="357" t="str">
        <f t="array" aca="1" ref="X5" ca="1">IF(ROW()-ROW($M$2:$M$23)+1&gt;ROWS($L$2:$L$23)-COUNTBLANK($L$2:$L$23),"",INDIRECT(ADDRESS(SMALL((IF($L$2:$L$23&lt;&gt;"",ROW($L$2:$L$23),ROW()+ROWS($L$2:$L$23))),ROW()-ROW($M$2:$M$23)+1),COLUMN($L$2:$L$23),4)))</f>
        <v>-----</v>
      </c>
      <c r="Y5" s="357" t="str">
        <f t="array" aca="1" ref="Y5" ca="1">IF(ROW()-ROW($N$2:$N$23)+1&gt;ROWS($M$2:$M$23)-COUNTBLANK($M$2:$M$23),"",INDIRECT(ADDRESS(SMALL((IF($M$2:$M$23&lt;&gt;"",ROW($M$2:$M$23),ROW()+ROWS($M$2:$M$23))),ROW()-ROW($N$2:$N$23)+1),COLUMN($M$2:$M$23),4)))</f>
        <v>-----</v>
      </c>
    </row>
    <row r="6" spans="1:25" ht="36" customHeight="1" x14ac:dyDescent="0.25">
      <c r="A6" s="356" t="str">
        <f>IF('Kennzahlenbogen_(KB)'!R37=0,"",'Kennzahlenbogen_(KB)'!R37)</f>
        <v>Unvollständig</v>
      </c>
      <c r="C6" s="356">
        <f>IF($A6="I.O.","",'Kennzahlenbogen_(KB)'!B37)</f>
        <v>5</v>
      </c>
      <c r="D6" s="393" t="str">
        <f>IF($A6="I.O.","",'Kennzahlenbogen_(KB)'!E37)</f>
        <v>Anteil 
Studienpatienten</v>
      </c>
      <c r="E6" s="358" t="str">
        <f>IF(AND('Kennzahlenbogen_(KB)'!L37="",$A6&lt;&gt;"I.O."),"-----",IF($A6="I.O.","",'Kennzahlenbogen_(KB)'!L37))</f>
        <v>-----</v>
      </c>
      <c r="F6" s="359" t="str">
        <f>IF($A6="I.O.","",'Kennzahlenbogen_(KB)'!M37)</f>
        <v>≥ 5%</v>
      </c>
      <c r="G6" s="358" t="str">
        <f>IF(AND('Kennzahlenbogen_(KB)'!O37="",$A6&lt;&gt;"I.O."),"-----",IF($A6="I.O.","",'Kennzahlenbogen_(KB)'!O37))</f>
        <v>&gt; 80%</v>
      </c>
      <c r="H6" s="350" t="str">
        <f>IF($A6="I.O.","",IF('Kennzahlenbogen_(KB)'!Q37="","-----",'Kennzahlenbogen_(KB)'!Q37))</f>
        <v>-----</v>
      </c>
      <c r="I6" s="350">
        <f>IF($A6="I.O.","",IF('Kennzahlenbogen_(KB)'!Q38="","-----",'Kennzahlenbogen_(KB)'!Q38))</f>
        <v>0</v>
      </c>
      <c r="J6" s="358" t="str">
        <f>IF($A6="I.O.","",IF('Kennzahlenbogen_(KB)'!Q39="",0,'Kennzahlenbogen_(KB)'!Q39))</f>
        <v>n.d.</v>
      </c>
      <c r="K6" s="356" t="str">
        <f>IF($A6="I.O.","",'Kennzahlenbogen_(KB)'!R37)</f>
        <v>Unvollständig</v>
      </c>
      <c r="L6" s="357" t="str">
        <f>IF(AND('Kennzahlenbogen_(KB)'!S37="",$A6&lt;&gt;"I.O."),"-----",IF($A6="I.O.","",'Kennzahlenbogen_(KB)'!S37))</f>
        <v>-----</v>
      </c>
      <c r="M6" s="357" t="str">
        <f>IF(AND('Kennzahlenbogen_(KB)'!T37="",$A6&lt;&gt;"I.O."),"-----",IF($A6="I.O.","",'Kennzahlenbogen_(KB)'!T37))</f>
        <v>-----</v>
      </c>
      <c r="O6" s="415">
        <f t="array" aca="1" ref="O6" ca="1">IF(ROW()-ROW($D$2:$D$23)+1&gt;ROWS($C$2:$C$23)-COUNTBLANK($C$2:$C$23),"",INDIRECT(ADDRESS(SMALL((IF($C$2:$C$23&lt;&gt;"",ROW($C$2:$C$23),ROW()+ROWS($C$2:$C$23))),ROW()-ROW($D$2:$D$23)+1),COLUMN($C$2:$C$23),4)))</f>
        <v>5</v>
      </c>
      <c r="P6" s="357" t="str">
        <f t="array" aca="1" ref="P6" ca="1">IF(ROW()-ROW($E$2:$E$23)+1&gt;ROWS($D$2:$D$23)-COUNTBLANK($D$2:$D$23),"",INDIRECT(ADDRESS(SMALL((IF($D$2:$D$23&gt;"",ROW($D$2:$D$23),ROW()+ROWS($D$2:$D$23))),ROW()-ROW($E$2:$E$23)+1),COLUMN($D$2:$D$23),4)))</f>
        <v>Anteil 
Studienpatienten</v>
      </c>
      <c r="Q6" s="358" t="str">
        <f t="array" aca="1" ref="Q6" ca="1">IF(ROW()-ROW($F$2:$F$23)+1&gt;ROWS($E$2:$E$23)-COUNTBLANK($E$2:$E$23),"",INDIRECT(ADDRESS(SMALL((IF($E$2:$E$23&gt;"",ROW($E$2:$E$23),ROW()+ROWS($E$2:$E$23))),ROW()-ROW($F$2:$F$23)+1),COLUMN($E$2:$E$23),4)))</f>
        <v>-----</v>
      </c>
      <c r="R6" s="359" t="str">
        <f t="array" aca="1" ref="R6" ca="1">IF(ROW()-ROW($G$2:$G$23)+1&gt;ROWS($F$2:$F$23)-COUNTBLANK($F$2:$F$23),"",INDIRECT(ADDRESS(SMALL((IF($F$2:$F$23&gt;"",ROW($F$2:$F$23),ROW()+ROWS($F$2:$F$23))),ROW()-ROW($G$2:$G$23)+1),COLUMN($F$2:$F$23),4)))</f>
        <v>≥ 5%</v>
      </c>
      <c r="S6" s="358" t="str">
        <f t="array" aca="1" ref="S6" ca="1">IF(ROW()-ROW($H$2:$H$23)+1&gt;ROWS($G$2:$G$23)-COUNTBLANK($G$2:$G$23),"",INDIRECT(ADDRESS(SMALL((IF($G$2:$G$23&lt;&gt;"",ROW($G$2:$G$23),ROW()+ROWS($G$2:$G$23))),ROW()-ROW($H$2:$H$23)+1),COLUMN($G$2:$G$23),4)))</f>
        <v>&gt; 80%</v>
      </c>
      <c r="T6" s="350" t="str">
        <f t="array" aca="1" ref="T6" ca="1">IF(ROW()-ROW($I$2:$I$23)+1&gt;ROWS($H$2:$H$23)-COUNTBLANK($H$2:$H$23),"",INDIRECT(ADDRESS(SMALL((IF($H$2:$H$23&lt;&gt;"",ROW($H$2:$H$23),ROW()+ROWS($H$2:$H$23))),ROW()-ROW($I$2:$I$23)+1),COLUMN($H$2:$H$23),4)))</f>
        <v>-----</v>
      </c>
      <c r="U6" s="350">
        <f t="array" aca="1" ref="U6" ca="1">IF(ROW()-ROW($J$2:$J$23)+1&gt;ROWS($I$2:$I$23)-COUNTBLANK($I$2:$I$23),"",INDIRECT(ADDRESS(SMALL((IF($I$2:$I$23&lt;&gt;"",ROW($I$2:$I$23),ROW()+ROWS($I$2:$I$23))),ROW()-ROW($J$2:$J$23)+1),COLUMN($I$2:$I$23),4)))</f>
        <v>0</v>
      </c>
      <c r="V6" s="351" t="str">
        <f t="array" aca="1" ref="V6" ca="1">IF(ROW()-ROW($K$2:$K$23)+1&gt;ROWS($J$2:$J$23)-COUNTBLANK($J$2:$J$23),"",INDIRECT(ADDRESS(SMALL((IF($J$2:$J$23&lt;&gt;"",ROW($J$2:$J$23),ROW()+ROWS($J$2:$J$23))),ROW()-ROW($K$2:$K$23)+1),COLUMN($J$2:$J$23),4)))</f>
        <v>n.d.</v>
      </c>
      <c r="W6" s="415" t="str">
        <f t="array" aca="1" ref="W6" ca="1">IF(ROW()-ROW($L$2:$L$23)+1&gt;ROWS($K$2:$K$23)-COUNTBLANK($K$2:$K$23),"",INDIRECT(ADDRESS(SMALL((IF($K$2:$K$23&lt;&gt;"",ROW($K$2:$K$23),ROW()+ROWS($K$2:$K$23))),ROW()-ROW($L$2:$L$23)+1),COLUMN($K$2:$K$23),4)))</f>
        <v>Unvollständig</v>
      </c>
      <c r="X6" s="357" t="str">
        <f t="array" aca="1" ref="X6" ca="1">IF(ROW()-ROW($M$2:$M$23)+1&gt;ROWS($L$2:$L$23)-COUNTBLANK($L$2:$L$23),"",INDIRECT(ADDRESS(SMALL((IF($L$2:$L$23&lt;&gt;"",ROW($L$2:$L$23),ROW()+ROWS($L$2:$L$23))),ROW()-ROW($M$2:$M$23)+1),COLUMN($L$2:$L$23),4)))</f>
        <v>-----</v>
      </c>
      <c r="Y6" s="357" t="str">
        <f t="array" aca="1" ref="Y6" ca="1">IF(ROW()-ROW($N$2:$N$23)+1&gt;ROWS($M$2:$M$23)-COUNTBLANK($M$2:$M$23),"",INDIRECT(ADDRESS(SMALL((IF($M$2:$M$23&lt;&gt;"",ROW($M$2:$M$23),ROW()+ROWS($M$2:$M$23))),ROW()-ROW($N$2:$N$23)+1),COLUMN($M$2:$M$23),4)))</f>
        <v>-----</v>
      </c>
    </row>
    <row r="7" spans="1:25" ht="36" customHeight="1" x14ac:dyDescent="0.25">
      <c r="A7" s="415" t="str">
        <f>IF('Kennzahlenbogen_(KB)'!R40=0,"",'Kennzahlenbogen_(KB)'!R40)</f>
        <v>Unvollständig</v>
      </c>
      <c r="C7" s="415" t="str">
        <f>IF($A7="I.O.","",'Kennzahlenbogen_(KB)'!B40)</f>
        <v>6a</v>
      </c>
      <c r="D7" s="393" t="str">
        <f>IF($A7="I.O.","",'Kennzahlenbogen_(KB)'!E40)</f>
        <v>Operative Expertise HNO</v>
      </c>
      <c r="E7" s="358" t="str">
        <f>IF(AND('Kennzahlenbogen_(KB)'!L40="",$A7&lt;&gt;"I.O."),"-----",IF($A7="I.O.","",'Kennzahlenbogen_(KB)'!L40))</f>
        <v>-----</v>
      </c>
      <c r="F7" s="359" t="str">
        <f>IF($A7="I.O.","",'Kennzahlenbogen_(KB)'!M40)</f>
        <v>≥ 20</v>
      </c>
      <c r="G7" s="358" t="str">
        <f>IF(AND('Kennzahlenbogen_(KB)'!O40="",$A7&lt;&gt;"I.O."),"-----",IF($A7="I.O.","",'Kennzahlenbogen_(KB)'!O40))</f>
        <v>-----</v>
      </c>
      <c r="H7" s="350">
        <f>IF($A7="I.O.","",IF('Kennzahlenbogen_(KB)'!Q40="","-----",'Kennzahlenbogen_(KB)'!Q40))</f>
        <v>0</v>
      </c>
      <c r="I7" s="350" t="str">
        <f>IF($A7="I.O.","",IF('Kennzahlenbogen_(KB)'!Q41="","-----",'Kennzahlenbogen_(KB)'!Q41))</f>
        <v>-----</v>
      </c>
      <c r="J7" s="358" t="str">
        <f>IF($A7="I.O.","","-----")</f>
        <v>-----</v>
      </c>
      <c r="K7" s="415" t="str">
        <f>IF($A7="I.O.","",'Kennzahlenbogen_(KB)'!R40)</f>
        <v>Unvollständig</v>
      </c>
      <c r="L7" s="357" t="str">
        <f>IF(AND('Kennzahlenbogen_(KB)'!S40="",$A7&lt;&gt;"I.O."),"-----",IF($A7="I.O.","",'Kennzahlenbogen_(KB)'!S40))</f>
        <v>-----</v>
      </c>
      <c r="M7" s="357" t="str">
        <f>IF(AND('Kennzahlenbogen_(KB)'!T40="",$A7&lt;&gt;"I.O."),"-----",IF($A7="I.O.","",'Kennzahlenbogen_(KB)'!T40))</f>
        <v>-----</v>
      </c>
      <c r="O7" s="415" t="str">
        <f t="array" aca="1" ref="O7" ca="1">IF(ROW()-ROW($D$2:$D$23)+1&gt;ROWS($C$2:$C$23)-COUNTBLANK($C$2:$C$23),"",INDIRECT(ADDRESS(SMALL((IF($C$2:$C$23&lt;&gt;"",ROW($C$2:$C$23),ROW()+ROWS($C$2:$C$23))),ROW()-ROW($D$2:$D$23)+1),COLUMN($C$2:$C$23),4)))</f>
        <v>6a</v>
      </c>
      <c r="P7" s="357" t="str">
        <f t="array" aca="1" ref="P7" ca="1">IF(ROW()-ROW($E$2:$E$23)+1&gt;ROWS($D$2:$D$23)-COUNTBLANK($D$2:$D$23),"",INDIRECT(ADDRESS(SMALL((IF($D$2:$D$23&gt;"",ROW($D$2:$D$23),ROW()+ROWS($D$2:$D$23))),ROW()-ROW($E$2:$E$23)+1),COLUMN($D$2:$D$23),4)))</f>
        <v>Operative Expertise HNO</v>
      </c>
      <c r="Q7" s="358" t="str">
        <f t="array" aca="1" ref="Q7" ca="1">IF(ROW()-ROW($F$2:$F$23)+1&gt;ROWS($E$2:$E$23)-COUNTBLANK($E$2:$E$23),"",INDIRECT(ADDRESS(SMALL((IF($E$2:$E$23&gt;"",ROW($E$2:$E$23),ROW()+ROWS($E$2:$E$23))),ROW()-ROW($F$2:$F$23)+1),COLUMN($E$2:$E$23),4)))</f>
        <v>-----</v>
      </c>
      <c r="R7" s="359" t="str">
        <f t="array" aca="1" ref="R7" ca="1">IF(ROW()-ROW($G$2:$G$23)+1&gt;ROWS($F$2:$F$23)-COUNTBLANK($F$2:$F$23),"",INDIRECT(ADDRESS(SMALL((IF($F$2:$F$23&gt;"",ROW($F$2:$F$23),ROW()+ROWS($F$2:$F$23))),ROW()-ROW($G$2:$G$23)+1),COLUMN($F$2:$F$23),4)))</f>
        <v>≥ 20</v>
      </c>
      <c r="S7" s="358" t="str">
        <f t="array" aca="1" ref="S7" ca="1">IF(ROW()-ROW($H$2:$H$23)+1&gt;ROWS($G$2:$G$23)-COUNTBLANK($G$2:$G$23),"",INDIRECT(ADDRESS(SMALL((IF($G$2:$G$23&lt;&gt;"",ROW($G$2:$G$23),ROW()+ROWS($G$2:$G$23))),ROW()-ROW($H$2:$H$23)+1),COLUMN($G$2:$G$23),4)))</f>
        <v>-----</v>
      </c>
      <c r="T7" s="350">
        <f t="array" aca="1" ref="T7" ca="1">IF(ROW()-ROW($I$2:$I$23)+1&gt;ROWS($H$2:$H$23)-COUNTBLANK($H$2:$H$23),"",INDIRECT(ADDRESS(SMALL((IF($H$2:$H$23&lt;&gt;"",ROW($H$2:$H$23),ROW()+ROWS($H$2:$H$23))),ROW()-ROW($I$2:$I$23)+1),COLUMN($H$2:$H$23),4)))</f>
        <v>0</v>
      </c>
      <c r="U7" s="350" t="str">
        <f t="array" aca="1" ref="U7" ca="1">IF(ROW()-ROW($J$2:$J$23)+1&gt;ROWS($I$2:$I$23)-COUNTBLANK($I$2:$I$23),"",INDIRECT(ADDRESS(SMALL((IF($I$2:$I$23&lt;&gt;"",ROW($I$2:$I$23),ROW()+ROWS($I$2:$I$23))),ROW()-ROW($J$2:$J$23)+1),COLUMN($I$2:$I$23),4)))</f>
        <v>-----</v>
      </c>
      <c r="V7" s="351" t="str">
        <f t="array" aca="1" ref="V7" ca="1">IF(ROW()-ROW($K$2:$K$23)+1&gt;ROWS($J$2:$J$23)-COUNTBLANK($J$2:$J$23),"",INDIRECT(ADDRESS(SMALL((IF($J$2:$J$23&lt;&gt;"",ROW($J$2:$J$23),ROW()+ROWS($J$2:$J$23))),ROW()-ROW($K$2:$K$23)+1),COLUMN($J$2:$J$23),4)))</f>
        <v>-----</v>
      </c>
      <c r="W7" s="415" t="str">
        <f t="array" aca="1" ref="W7" ca="1">IF(ROW()-ROW($L$2:$L$23)+1&gt;ROWS($K$2:$K$23)-COUNTBLANK($K$2:$K$23),"",INDIRECT(ADDRESS(SMALL((IF($K$2:$K$23&lt;&gt;"",ROW($K$2:$K$23),ROW()+ROWS($K$2:$K$23))),ROW()-ROW($L$2:$L$23)+1),COLUMN($K$2:$K$23),4)))</f>
        <v>Unvollständig</v>
      </c>
      <c r="X7" s="357" t="str">
        <f t="array" aca="1" ref="X7" ca="1">IF(ROW()-ROW($M$2:$M$23)+1&gt;ROWS($L$2:$L$23)-COUNTBLANK($L$2:$L$23),"",INDIRECT(ADDRESS(SMALL((IF($L$2:$L$23&lt;&gt;"",ROW($L$2:$L$23),ROW()+ROWS($L$2:$L$23))),ROW()-ROW($M$2:$M$23)+1),COLUMN($L$2:$L$23),4)))</f>
        <v>-----</v>
      </c>
      <c r="Y7" s="357" t="str">
        <f t="array" aca="1" ref="Y7" ca="1">IF(ROW()-ROW($N$2:$N$23)+1&gt;ROWS($M$2:$M$23)-COUNTBLANK($M$2:$M$23),"",INDIRECT(ADDRESS(SMALL((IF($M$2:$M$23&lt;&gt;"",ROW($M$2:$M$23),ROW()+ROWS($M$2:$M$23))),ROW()-ROW($N$2:$N$23)+1),COLUMN($M$2:$M$23),4)))</f>
        <v>-----</v>
      </c>
    </row>
    <row r="8" spans="1:25" ht="36" customHeight="1" x14ac:dyDescent="0.25">
      <c r="A8" s="415" t="str">
        <f>IF('Kennzahlenbogen_(KB)'!R43=0,"",'Kennzahlenbogen_(KB)'!R43)</f>
        <v>Unvollständig</v>
      </c>
      <c r="C8" s="415" t="str">
        <f>IF($A8="I.O.","",'Kennzahlenbogen_(KB)'!B43)</f>
        <v>6b</v>
      </c>
      <c r="D8" s="393" t="str">
        <f>IF($A8="I.O.","",'Kennzahlenbogen_(KB)'!E43)</f>
        <v>Operative Expertise MKG</v>
      </c>
      <c r="E8" s="358" t="str">
        <f>IF(AND('Kennzahlenbogen_(KB)'!L43="",$A8&lt;&gt;"I.O."),"-----",IF($A8="I.O.","",'Kennzahlenbogen_(KB)'!L43))</f>
        <v>-----</v>
      </c>
      <c r="F8" s="359" t="str">
        <f>IF($A8="I.O.","",'Kennzahlenbogen_(KB)'!M43)</f>
        <v>≥ 20</v>
      </c>
      <c r="G8" s="358" t="str">
        <f>IF(AND('Kennzahlenbogen_(KB)'!O43="",$A8&lt;&gt;"I.O."),"-----",IF($A8="I.O.","",'Kennzahlenbogen_(KB)'!O43))</f>
        <v>-----</v>
      </c>
      <c r="H8" s="350">
        <f>IF($A8="I.O.","",IF('Kennzahlenbogen_(KB)'!Q43="","-----",'Kennzahlenbogen_(KB)'!Q43))</f>
        <v>0</v>
      </c>
      <c r="I8" s="350" t="str">
        <f>IF($A8="I.O.","",IF('Kennzahlenbogen_(KB)'!Q44="","-----",'Kennzahlenbogen_(KB)'!Q44))</f>
        <v>-----</v>
      </c>
      <c r="J8" s="358" t="str">
        <f>IF($A8="I.O.","","-----")</f>
        <v>-----</v>
      </c>
      <c r="K8" s="415" t="str">
        <f>IF($A8="I.O.","",'Kennzahlenbogen_(KB)'!R43)</f>
        <v>Unvollständig</v>
      </c>
      <c r="L8" s="357" t="str">
        <f>IF(AND('Kennzahlenbogen_(KB)'!S43="",$A8&lt;&gt;"I.O."),"-----",IF($A8="I.O.","",'Kennzahlenbogen_(KB)'!S43))</f>
        <v>-----</v>
      </c>
      <c r="M8" s="357" t="str">
        <f>IF(AND('Kennzahlenbogen_(KB)'!T43="",$A8&lt;&gt;"I.O."),"-----",IF($A8="I.O.","",'Kennzahlenbogen_(KB)'!T43))</f>
        <v>-----</v>
      </c>
      <c r="O8" s="415" t="str">
        <f t="array" aca="1" ref="O8" ca="1">IF(ROW()-ROW($D$2:$D$23)+1&gt;ROWS($C$2:$C$23)-COUNTBLANK($C$2:$C$23),"",INDIRECT(ADDRESS(SMALL((IF($C$2:$C$23&lt;&gt;"",ROW($C$2:$C$23),ROW()+ROWS($C$2:$C$23))),ROW()-ROW($D$2:$D$23)+1),COLUMN($C$2:$C$23),4)))</f>
        <v>6b</v>
      </c>
      <c r="P8" s="357" t="str">
        <f t="array" aca="1" ref="P8" ca="1">IF(ROW()-ROW($E$2:$E$23)+1&gt;ROWS($D$2:$D$23)-COUNTBLANK($D$2:$D$23),"",INDIRECT(ADDRESS(SMALL((IF($D$2:$D$23&gt;"",ROW($D$2:$D$23),ROW()+ROWS($D$2:$D$23))),ROW()-ROW($E$2:$E$23)+1),COLUMN($D$2:$D$23),4)))</f>
        <v>Operative Expertise MKG</v>
      </c>
      <c r="Q8" s="358" t="str">
        <f t="array" aca="1" ref="Q8" ca="1">IF(ROW()-ROW($F$2:$F$23)+1&gt;ROWS($E$2:$E$23)-COUNTBLANK($E$2:$E$23),"",INDIRECT(ADDRESS(SMALL((IF($E$2:$E$23&gt;"",ROW($E$2:$E$23),ROW()+ROWS($E$2:$E$23))),ROW()-ROW($F$2:$F$23)+1),COLUMN($E$2:$E$23),4)))</f>
        <v>-----</v>
      </c>
      <c r="R8" s="359" t="str">
        <f t="array" aca="1" ref="R8" ca="1">IF(ROW()-ROW($G$2:$G$23)+1&gt;ROWS($F$2:$F$23)-COUNTBLANK($F$2:$F$23),"",INDIRECT(ADDRESS(SMALL((IF($F$2:$F$23&gt;"",ROW($F$2:$F$23),ROW()+ROWS($F$2:$F$23))),ROW()-ROW($G$2:$G$23)+1),COLUMN($F$2:$F$23),4)))</f>
        <v>≥ 20</v>
      </c>
      <c r="S8" s="358" t="str">
        <f t="array" aca="1" ref="S8" ca="1">IF(ROW()-ROW($H$2:$H$23)+1&gt;ROWS($G$2:$G$23)-COUNTBLANK($G$2:$G$23),"",INDIRECT(ADDRESS(SMALL((IF($G$2:$G$23&lt;&gt;"",ROW($G$2:$G$23),ROW()+ROWS($G$2:$G$23))),ROW()-ROW($H$2:$H$23)+1),COLUMN($G$2:$G$23),4)))</f>
        <v>-----</v>
      </c>
      <c r="T8" s="350">
        <f t="array" aca="1" ref="T8" ca="1">IF(ROW()-ROW($I$2:$I$23)+1&gt;ROWS($H$2:$H$23)-COUNTBLANK($H$2:$H$23),"",INDIRECT(ADDRESS(SMALL((IF($H$2:$H$23&lt;&gt;"",ROW($H$2:$H$23),ROW()+ROWS($H$2:$H$23))),ROW()-ROW($I$2:$I$23)+1),COLUMN($H$2:$H$23),4)))</f>
        <v>0</v>
      </c>
      <c r="U8" s="350" t="str">
        <f t="array" aca="1" ref="U8" ca="1">IF(ROW()-ROW($J$2:$J$23)+1&gt;ROWS($I$2:$I$23)-COUNTBLANK($I$2:$I$23),"",INDIRECT(ADDRESS(SMALL((IF($I$2:$I$23&lt;&gt;"",ROW($I$2:$I$23),ROW()+ROWS($I$2:$I$23))),ROW()-ROW($J$2:$J$23)+1),COLUMN($I$2:$I$23),4)))</f>
        <v>-----</v>
      </c>
      <c r="V8" s="351" t="str">
        <f t="array" aca="1" ref="V8" ca="1">IF(ROW()-ROW($K$2:$K$23)+1&gt;ROWS($J$2:$J$23)-COUNTBLANK($J$2:$J$23),"",INDIRECT(ADDRESS(SMALL((IF($J$2:$J$23&lt;&gt;"",ROW($J$2:$J$23),ROW()+ROWS($J$2:$J$23))),ROW()-ROW($K$2:$K$23)+1),COLUMN($J$2:$J$23),4)))</f>
        <v>-----</v>
      </c>
      <c r="W8" s="415" t="str">
        <f t="array" aca="1" ref="W8" ca="1">IF(ROW()-ROW($L$2:$L$23)+1&gt;ROWS($K$2:$K$23)-COUNTBLANK($K$2:$K$23),"",INDIRECT(ADDRESS(SMALL((IF($K$2:$K$23&lt;&gt;"",ROW($K$2:$K$23),ROW()+ROWS($K$2:$K$23))),ROW()-ROW($L$2:$L$23)+1),COLUMN($K$2:$K$23),4)))</f>
        <v>Unvollständig</v>
      </c>
      <c r="X8" s="357" t="str">
        <f t="array" aca="1" ref="X8" ca="1">IF(ROW()-ROW($M$2:$M$23)+1&gt;ROWS($L$2:$L$23)-COUNTBLANK($L$2:$L$23),"",INDIRECT(ADDRESS(SMALL((IF($L$2:$L$23&lt;&gt;"",ROW($L$2:$L$23),ROW()+ROWS($L$2:$L$23))),ROW()-ROW($M$2:$M$23)+1),COLUMN($L$2:$L$23),4)))</f>
        <v>-----</v>
      </c>
      <c r="Y8" s="357" t="str">
        <f t="array" aca="1" ref="Y8" ca="1">IF(ROW()-ROW($N$2:$N$23)+1&gt;ROWS($M$2:$M$23)-COUNTBLANK($M$2:$M$23),"",INDIRECT(ADDRESS(SMALL((IF($M$2:$M$23&lt;&gt;"",ROW($M$2:$M$23),ROW()+ROWS($M$2:$M$23))),ROW()-ROW($N$2:$N$23)+1),COLUMN($M$2:$M$23),4)))</f>
        <v>-----</v>
      </c>
    </row>
    <row r="9" spans="1:25" ht="36" customHeight="1" x14ac:dyDescent="0.25">
      <c r="A9" s="356" t="str">
        <f>IF('Kennzahlenbogen_(KB)'!R46=0,"",'Kennzahlenbogen_(KB)'!R46)</f>
        <v>Unvollständig</v>
      </c>
      <c r="C9" s="356">
        <f>IF($A9="I.O.","",'Kennzahlenbogen_(KB)'!B46)</f>
        <v>7</v>
      </c>
      <c r="D9" s="393" t="str">
        <f>IF($A9="I.O.","",'Kennzahlenbogen_(KB)'!E46)</f>
        <v>Revisionsoperationen</v>
      </c>
      <c r="E9" s="358" t="str">
        <f>IF(AND('Kennzahlenbogen_(KB)'!L46="",$A9&lt;&gt;"I.O."),"-----",IF($A9="I.O.","",'Kennzahlenbogen_(KB)'!L46))</f>
        <v>-----</v>
      </c>
      <c r="F9" s="359" t="str">
        <f>IF($A9="I.O.","",'Kennzahlenbogen_(KB)'!M46)</f>
        <v>≤ 15%</v>
      </c>
      <c r="G9" s="358" t="str">
        <f>IF(AND('Kennzahlenbogen_(KB)'!O46="",$A9&lt;&gt;"I.O."),"-----",IF($A9="I.O.","",'Kennzahlenbogen_(KB)'!O46))</f>
        <v>-----</v>
      </c>
      <c r="H9" s="350" t="str">
        <f>IF($A9="I.O.","",IF('Kennzahlenbogen_(KB)'!Q46="","-----",'Kennzahlenbogen_(KB)'!Q46))</f>
        <v>-----</v>
      </c>
      <c r="I9" s="350">
        <f>IF($A9="I.O.","",IF('Kennzahlenbogen_(KB)'!Q47="","-----",'Kennzahlenbogen_(KB)'!Q47))</f>
        <v>0</v>
      </c>
      <c r="J9" s="358" t="str">
        <f>IF($A9="I.O.","",IF('Kennzahlenbogen_(KB)'!Q48="",0,'Kennzahlenbogen_(KB)'!Q48))</f>
        <v>n.d.</v>
      </c>
      <c r="K9" s="356" t="str">
        <f>IF($A9="I.O.","",'Kennzahlenbogen_(KB)'!R46)</f>
        <v>Unvollständig</v>
      </c>
      <c r="L9" s="357" t="str">
        <f>IF(AND('Kennzahlenbogen_(KB)'!S46="",$A9&lt;&gt;"I.O."),"-----",IF($A9="I.O.","",'Kennzahlenbogen_(KB)'!S46))</f>
        <v>-----</v>
      </c>
      <c r="M9" s="357" t="str">
        <f>IF(AND('Kennzahlenbogen_(KB)'!T46="",$A9&lt;&gt;"I.O."),"-----",IF($A9="I.O.","",'Kennzahlenbogen_(KB)'!T46))</f>
        <v>-----</v>
      </c>
      <c r="O9" s="415">
        <f t="array" aca="1" ref="O9" ca="1">IF(ROW()-ROW($D$2:$D$23)+1&gt;ROWS($C$2:$C$23)-COUNTBLANK($C$2:$C$23),"",INDIRECT(ADDRESS(SMALL((IF($C$2:$C$23&lt;&gt;"",ROW($C$2:$C$23),ROW()+ROWS($C$2:$C$23))),ROW()-ROW($D$2:$D$23)+1),COLUMN($C$2:$C$23),4)))</f>
        <v>7</v>
      </c>
      <c r="P9" s="357" t="str">
        <f t="array" aca="1" ref="P9" ca="1">IF(ROW()-ROW($E$2:$E$23)+1&gt;ROWS($D$2:$D$23)-COUNTBLANK($D$2:$D$23),"",INDIRECT(ADDRESS(SMALL((IF($D$2:$D$23&gt;"",ROW($D$2:$D$23),ROW()+ROWS($D$2:$D$23))),ROW()-ROW($E$2:$E$23)+1),COLUMN($D$2:$D$23),4)))</f>
        <v>Revisionsoperationen</v>
      </c>
      <c r="Q9" s="358" t="str">
        <f t="array" aca="1" ref="Q9" ca="1">IF(ROW()-ROW($F$2:$F$23)+1&gt;ROWS($E$2:$E$23)-COUNTBLANK($E$2:$E$23),"",INDIRECT(ADDRESS(SMALL((IF($E$2:$E$23&gt;"",ROW($E$2:$E$23),ROW()+ROWS($E$2:$E$23))),ROW()-ROW($F$2:$F$23)+1),COLUMN($E$2:$E$23),4)))</f>
        <v>-----</v>
      </c>
      <c r="R9" s="359" t="str">
        <f t="array" aca="1" ref="R9" ca="1">IF(ROW()-ROW($G$2:$G$23)+1&gt;ROWS($F$2:$F$23)-COUNTBLANK($F$2:$F$23),"",INDIRECT(ADDRESS(SMALL((IF($F$2:$F$23&gt;"",ROW($F$2:$F$23),ROW()+ROWS($F$2:$F$23))),ROW()-ROW($G$2:$G$23)+1),COLUMN($F$2:$F$23),4)))</f>
        <v>≤ 15%</v>
      </c>
      <c r="S9" s="358" t="str">
        <f t="array" aca="1" ref="S9" ca="1">IF(ROW()-ROW($H$2:$H$23)+1&gt;ROWS($G$2:$G$23)-COUNTBLANK($G$2:$G$23),"",INDIRECT(ADDRESS(SMALL((IF($G$2:$G$23&lt;&gt;"",ROW($G$2:$G$23),ROW()+ROWS($G$2:$G$23))),ROW()-ROW($H$2:$H$23)+1),COLUMN($G$2:$G$23),4)))</f>
        <v>-----</v>
      </c>
      <c r="T9" s="350" t="str">
        <f t="array" aca="1" ref="T9" ca="1">IF(ROW()-ROW($I$2:$I$23)+1&gt;ROWS($H$2:$H$23)-COUNTBLANK($H$2:$H$23),"",INDIRECT(ADDRESS(SMALL((IF($H$2:$H$23&lt;&gt;"",ROW($H$2:$H$23),ROW()+ROWS($H$2:$H$23))),ROW()-ROW($I$2:$I$23)+1),COLUMN($H$2:$H$23),4)))</f>
        <v>-----</v>
      </c>
      <c r="U9" s="350">
        <f t="array" aca="1" ref="U9" ca="1">IF(ROW()-ROW($J$2:$J$23)+1&gt;ROWS($I$2:$I$23)-COUNTBLANK($I$2:$I$23),"",INDIRECT(ADDRESS(SMALL((IF($I$2:$I$23&lt;&gt;"",ROW($I$2:$I$23),ROW()+ROWS($I$2:$I$23))),ROW()-ROW($J$2:$J$23)+1),COLUMN($I$2:$I$23),4)))</f>
        <v>0</v>
      </c>
      <c r="V9" s="351" t="str">
        <f t="array" aca="1" ref="V9" ca="1">IF(ROW()-ROW($K$2:$K$23)+1&gt;ROWS($J$2:$J$23)-COUNTBLANK($J$2:$J$23),"",INDIRECT(ADDRESS(SMALL((IF($J$2:$J$23&lt;&gt;"",ROW($J$2:$J$23),ROW()+ROWS($J$2:$J$23))),ROW()-ROW($K$2:$K$23)+1),COLUMN($J$2:$J$23),4)))</f>
        <v>n.d.</v>
      </c>
      <c r="W9" s="415" t="str">
        <f t="array" aca="1" ref="W9" ca="1">IF(ROW()-ROW($L$2:$L$23)+1&gt;ROWS($K$2:$K$23)-COUNTBLANK($K$2:$K$23),"",INDIRECT(ADDRESS(SMALL((IF($K$2:$K$23&lt;&gt;"",ROW($K$2:$K$23),ROW()+ROWS($K$2:$K$23))),ROW()-ROW($L$2:$L$23)+1),COLUMN($K$2:$K$23),4)))</f>
        <v>Unvollständig</v>
      </c>
      <c r="X9" s="357" t="str">
        <f t="array" aca="1" ref="X9" ca="1">IF(ROW()-ROW($M$2:$M$23)+1&gt;ROWS($L$2:$L$23)-COUNTBLANK($L$2:$L$23),"",INDIRECT(ADDRESS(SMALL((IF($L$2:$L$23&lt;&gt;"",ROW($L$2:$L$23),ROW()+ROWS($L$2:$L$23))),ROW()-ROW($M$2:$M$23)+1),COLUMN($L$2:$L$23),4)))</f>
        <v>-----</v>
      </c>
      <c r="Y9" s="357" t="str">
        <f t="array" aca="1" ref="Y9" ca="1">IF(ROW()-ROW($N$2:$N$23)+1&gt;ROWS($M$2:$M$23)-COUNTBLANK($M$2:$M$23),"",INDIRECT(ADDRESS(SMALL((IF($M$2:$M$23&lt;&gt;"",ROW($M$2:$M$23),ROW()+ROWS($M$2:$M$23))),ROW()-ROW($N$2:$N$23)+1),COLUMN($M$2:$M$23),4)))</f>
        <v>-----</v>
      </c>
    </row>
    <row r="10" spans="1:25" ht="36" customHeight="1" x14ac:dyDescent="0.25">
      <c r="A10" s="356" t="str">
        <f>IF('Kennzahlenbogen_(KB)'!R49=0,"",'Kennzahlenbogen_(KB)'!R49)</f>
        <v>Unvollständig</v>
      </c>
      <c r="C10" s="356">
        <f>IF($A10="I.O.","",'Kennzahlenbogen_(KB)'!B49)</f>
        <v>8</v>
      </c>
      <c r="D10" s="393" t="str">
        <f>IF($A10="I.O.","",'Kennzahlenbogen_(KB)'!E49)</f>
        <v>Ausschluss Zweittumoren in Mundhöhlenkarzinom</v>
      </c>
      <c r="E10" s="358" t="str">
        <f>IF(AND('Kennzahlenbogen_(KB)'!L49="",$A10&lt;&gt;"I.O."),"-----",IF($A10="I.O.","",'Kennzahlenbogen_(KB)'!L49))</f>
        <v>-----</v>
      </c>
      <c r="F10" s="359" t="str">
        <f>IF($A10="I.O.","",'Kennzahlenbogen_(KB)'!M49)</f>
        <v>≥ 90%</v>
      </c>
      <c r="G10" s="358" t="str">
        <f>IF(AND('Kennzahlenbogen_(KB)'!O49="",$A10&lt;&gt;"I.O."),"-----",IF($A10="I.O.","",'Kennzahlenbogen_(KB)'!O49))</f>
        <v>-----</v>
      </c>
      <c r="H10" s="350" t="str">
        <f>IF($A10="I.O.","",IF('Kennzahlenbogen_(KB)'!Q49="","-----",'Kennzahlenbogen_(KB)'!Q49))</f>
        <v>-----</v>
      </c>
      <c r="I10" s="350">
        <f>IF($A10="I.O.","",IF('Kennzahlenbogen_(KB)'!Q50="","-----",'Kennzahlenbogen_(KB)'!Q50))</f>
        <v>0</v>
      </c>
      <c r="J10" s="358" t="str">
        <f>IF($A10="I.O.","",IF('Kennzahlenbogen_(KB)'!Q51="",0,'Kennzahlenbogen_(KB)'!Q51))</f>
        <v>n.d.</v>
      </c>
      <c r="K10" s="356" t="str">
        <f>IF($A10="I.O.","",'Kennzahlenbogen_(KB)'!R49)</f>
        <v>Unvollständig</v>
      </c>
      <c r="L10" s="357" t="str">
        <f>IF(AND('Kennzahlenbogen_(KB)'!S49="",$A10&lt;&gt;"I.O."),"-----",IF($A10="I.O.","",'Kennzahlenbogen_(KB)'!S49))</f>
        <v>-----</v>
      </c>
      <c r="M10" s="357" t="str">
        <f>IF(AND('Kennzahlenbogen_(KB)'!T49="",$A10&lt;&gt;"I.O."),"-----",IF($A10="I.O.","",'Kennzahlenbogen_(KB)'!T49))</f>
        <v>-----</v>
      </c>
      <c r="O10" s="415">
        <f t="array" aca="1" ref="O10" ca="1">IF(ROW()-ROW($D$2:$D$23)+1&gt;ROWS($C$2:$C$23)-COUNTBLANK($C$2:$C$23),"",INDIRECT(ADDRESS(SMALL((IF($C$2:$C$23&lt;&gt;"",ROW($C$2:$C$23),ROW()+ROWS($C$2:$C$23))),ROW()-ROW($D$2:$D$23)+1),COLUMN($C$2:$C$23),4)))</f>
        <v>8</v>
      </c>
      <c r="P10" s="357" t="str">
        <f t="array" aca="1" ref="P10" ca="1">IF(ROW()-ROW($E$2:$E$23)+1&gt;ROWS($D$2:$D$23)-COUNTBLANK($D$2:$D$23),"",INDIRECT(ADDRESS(SMALL((IF($D$2:$D$23&gt;"",ROW($D$2:$D$23),ROW()+ROWS($D$2:$D$23))),ROW()-ROW($E$2:$E$23)+1),COLUMN($D$2:$D$23),4)))</f>
        <v>Ausschluss Zweittumoren in Mundhöhlenkarzinom</v>
      </c>
      <c r="Q10" s="358" t="str">
        <f t="array" aca="1" ref="Q10" ca="1">IF(ROW()-ROW($F$2:$F$23)+1&gt;ROWS($E$2:$E$23)-COUNTBLANK($E$2:$E$23),"",INDIRECT(ADDRESS(SMALL((IF($E$2:$E$23&gt;"",ROW($E$2:$E$23),ROW()+ROWS($E$2:$E$23))),ROW()-ROW($F$2:$F$23)+1),COLUMN($E$2:$E$23),4)))</f>
        <v>-----</v>
      </c>
      <c r="R10" s="359" t="str">
        <f t="array" aca="1" ref="R10" ca="1">IF(ROW()-ROW($G$2:$G$23)+1&gt;ROWS($F$2:$F$23)-COUNTBLANK($F$2:$F$23),"",INDIRECT(ADDRESS(SMALL((IF($F$2:$F$23&gt;"",ROW($F$2:$F$23),ROW()+ROWS($F$2:$F$23))),ROW()-ROW($G$2:$G$23)+1),COLUMN($F$2:$F$23),4)))</f>
        <v>≥ 90%</v>
      </c>
      <c r="S10" s="358" t="str">
        <f t="array" aca="1" ref="S10" ca="1">IF(ROW()-ROW($H$2:$H$23)+1&gt;ROWS($G$2:$G$23)-COUNTBLANK($G$2:$G$23),"",INDIRECT(ADDRESS(SMALL((IF($G$2:$G$23&lt;&gt;"",ROW($G$2:$G$23),ROW()+ROWS($G$2:$G$23))),ROW()-ROW($H$2:$H$23)+1),COLUMN($G$2:$G$23),4)))</f>
        <v>-----</v>
      </c>
      <c r="T10" s="350" t="str">
        <f t="array" aca="1" ref="T10" ca="1">IF(ROW()-ROW($I$2:$I$23)+1&gt;ROWS($H$2:$H$23)-COUNTBLANK($H$2:$H$23),"",INDIRECT(ADDRESS(SMALL((IF($H$2:$H$23&lt;&gt;"",ROW($H$2:$H$23),ROW()+ROWS($H$2:$H$23))),ROW()-ROW($I$2:$I$23)+1),COLUMN($H$2:$H$23),4)))</f>
        <v>-----</v>
      </c>
      <c r="U10" s="350">
        <f t="array" aca="1" ref="U10" ca="1">IF(ROW()-ROW($J$2:$J$23)+1&gt;ROWS($I$2:$I$23)-COUNTBLANK($I$2:$I$23),"",INDIRECT(ADDRESS(SMALL((IF($I$2:$I$23&lt;&gt;"",ROW($I$2:$I$23),ROW()+ROWS($I$2:$I$23))),ROW()-ROW($J$2:$J$23)+1),COLUMN($I$2:$I$23),4)))</f>
        <v>0</v>
      </c>
      <c r="V10" s="351" t="str">
        <f t="array" aca="1" ref="V10" ca="1">IF(ROW()-ROW($K$2:$K$23)+1&gt;ROWS($J$2:$J$23)-COUNTBLANK($J$2:$J$23),"",INDIRECT(ADDRESS(SMALL((IF($J$2:$J$23&lt;&gt;"",ROW($J$2:$J$23),ROW()+ROWS($J$2:$J$23))),ROW()-ROW($K$2:$K$23)+1),COLUMN($J$2:$J$23),4)))</f>
        <v>n.d.</v>
      </c>
      <c r="W10" s="415" t="str">
        <f t="array" aca="1" ref="W10" ca="1">IF(ROW()-ROW($L$2:$L$23)+1&gt;ROWS($K$2:$K$23)-COUNTBLANK($K$2:$K$23),"",INDIRECT(ADDRESS(SMALL((IF($K$2:$K$23&lt;&gt;"",ROW($K$2:$K$23),ROW()+ROWS($K$2:$K$23))),ROW()-ROW($L$2:$L$23)+1),COLUMN($K$2:$K$23),4)))</f>
        <v>Unvollständig</v>
      </c>
      <c r="X10" s="357" t="str">
        <f t="array" aca="1" ref="X10" ca="1">IF(ROW()-ROW($M$2:$M$23)+1&gt;ROWS($L$2:$L$23)-COUNTBLANK($L$2:$L$23),"",INDIRECT(ADDRESS(SMALL((IF($L$2:$L$23&lt;&gt;"",ROW($L$2:$L$23),ROW()+ROWS($L$2:$L$23))),ROW()-ROW($M$2:$M$23)+1),COLUMN($L$2:$L$23),4)))</f>
        <v>-----</v>
      </c>
      <c r="Y10" s="357" t="str">
        <f t="array" aca="1" ref="Y10" ca="1">IF(ROW()-ROW($N$2:$N$23)+1&gt;ROWS($M$2:$M$23)-COUNTBLANK($M$2:$M$23),"",INDIRECT(ADDRESS(SMALL((IF($M$2:$M$23&lt;&gt;"",ROW($M$2:$M$23),ROW()+ROWS($M$2:$M$23))),ROW()-ROW($N$2:$N$23)+1),COLUMN($M$2:$M$23),4)))</f>
        <v>-----</v>
      </c>
    </row>
    <row r="11" spans="1:25" ht="36" customHeight="1" x14ac:dyDescent="0.25">
      <c r="A11" s="356" t="str">
        <f>IF('Kennzahlenbogen_(KB)'!R52=0,"",'Kennzahlenbogen_(KB)'!R52)</f>
        <v>Unvollständig</v>
      </c>
      <c r="C11" s="356">
        <f>IF($A11="I.O.","",'Kennzahlenbogen_(KB)'!B52)</f>
        <v>9</v>
      </c>
      <c r="D11" s="393" t="str">
        <f>IF($A11="I.O.","",'Kennzahlenbogen_(KB)'!E52)</f>
        <v>Bildgebung bei Mundhöhlenkarzinom für Feststellung 
N-Kategorie</v>
      </c>
      <c r="E11" s="358" t="str">
        <f>IF(AND('Kennzahlenbogen_(KB)'!L52="",$A11&lt;&gt;"I.O."),"-----",IF($A11="I.O.","",'Kennzahlenbogen_(KB)'!L52))</f>
        <v>-----</v>
      </c>
      <c r="F11" s="359" t="str">
        <f>IF($A11="I.O.","",'Kennzahlenbogen_(KB)'!M52)</f>
        <v>≥ 90%</v>
      </c>
      <c r="G11" s="358" t="str">
        <f>IF(AND('Kennzahlenbogen_(KB)'!O52="",$A11&lt;&gt;"I.O."),"-----",IF($A11="I.O.","",'Kennzahlenbogen_(KB)'!O52))</f>
        <v>-----</v>
      </c>
      <c r="H11" s="350" t="str">
        <f>IF($A11="I.O.","",IF('Kennzahlenbogen_(KB)'!Q52="","-----",'Kennzahlenbogen_(KB)'!Q52))</f>
        <v>-----</v>
      </c>
      <c r="I11" s="350">
        <f>IF($A11="I.O.","",IF('Kennzahlenbogen_(KB)'!Q53="","-----",'Kennzahlenbogen_(KB)'!Q53))</f>
        <v>0</v>
      </c>
      <c r="J11" s="358" t="str">
        <f>IF($A11="I.O.","",IF('Kennzahlenbogen_(KB)'!Q54="",0,'Kennzahlenbogen_(KB)'!Q54))</f>
        <v>n.d.</v>
      </c>
      <c r="K11" s="356" t="str">
        <f>IF($A11="I.O.","",'Kennzahlenbogen_(KB)'!R52)</f>
        <v>Unvollständig</v>
      </c>
      <c r="L11" s="357" t="str">
        <f>IF(AND('Kennzahlenbogen_(KB)'!S52="",$A11&lt;&gt;"I.O."),"-----",IF($A11="I.O.","",'Kennzahlenbogen_(KB)'!S52))</f>
        <v>-----</v>
      </c>
      <c r="M11" s="357" t="str">
        <f>IF(AND('Kennzahlenbogen_(KB)'!T52="",$A11&lt;&gt;"I.O."),"-----",IF($A11="I.O.","",'Kennzahlenbogen_(KB)'!T52))</f>
        <v>-----</v>
      </c>
      <c r="O11" s="415">
        <f t="array" aca="1" ref="O11" ca="1">IF(ROW()-ROW($D$2:$D$23)+1&gt;ROWS($C$2:$C$23)-COUNTBLANK($C$2:$C$23),"",INDIRECT(ADDRESS(SMALL((IF($C$2:$C$23&lt;&gt;"",ROW($C$2:$C$23),ROW()+ROWS($C$2:$C$23))),ROW()-ROW($D$2:$D$23)+1),COLUMN($C$2:$C$23),4)))</f>
        <v>9</v>
      </c>
      <c r="P11" s="357" t="str">
        <f t="array" aca="1" ref="P11" ca="1">IF(ROW()-ROW($E$2:$E$23)+1&gt;ROWS($D$2:$D$23)-COUNTBLANK($D$2:$D$23),"",INDIRECT(ADDRESS(SMALL((IF($D$2:$D$23&gt;"",ROW($D$2:$D$23),ROW()+ROWS($D$2:$D$23))),ROW()-ROW($E$2:$E$23)+1),COLUMN($D$2:$D$23),4)))</f>
        <v>Bildgebung bei Mundhöhlenkarzinom für Feststellung 
N-Kategorie</v>
      </c>
      <c r="Q11" s="358" t="str">
        <f t="array" aca="1" ref="Q11" ca="1">IF(ROW()-ROW($F$2:$F$23)+1&gt;ROWS($E$2:$E$23)-COUNTBLANK($E$2:$E$23),"",INDIRECT(ADDRESS(SMALL((IF($E$2:$E$23&gt;"",ROW($E$2:$E$23),ROW()+ROWS($E$2:$E$23))),ROW()-ROW($F$2:$F$23)+1),COLUMN($E$2:$E$23),4)))</f>
        <v>-----</v>
      </c>
      <c r="R11" s="359" t="str">
        <f t="array" aca="1" ref="R11" ca="1">IF(ROW()-ROW($G$2:$G$23)+1&gt;ROWS($F$2:$F$23)-COUNTBLANK($F$2:$F$23),"",INDIRECT(ADDRESS(SMALL((IF($F$2:$F$23&gt;"",ROW($F$2:$F$23),ROW()+ROWS($F$2:$F$23))),ROW()-ROW($G$2:$G$23)+1),COLUMN($F$2:$F$23),4)))</f>
        <v>≥ 90%</v>
      </c>
      <c r="S11" s="358" t="str">
        <f t="array" aca="1" ref="S11" ca="1">IF(ROW()-ROW($H$2:$H$23)+1&gt;ROWS($G$2:$G$23)-COUNTBLANK($G$2:$G$23),"",INDIRECT(ADDRESS(SMALL((IF($G$2:$G$23&lt;&gt;"",ROW($G$2:$G$23),ROW()+ROWS($G$2:$G$23))),ROW()-ROW($H$2:$H$23)+1),COLUMN($G$2:$G$23),4)))</f>
        <v>-----</v>
      </c>
      <c r="T11" s="350" t="str">
        <f t="array" aca="1" ref="T11" ca="1">IF(ROW()-ROW($I$2:$I$23)+1&gt;ROWS($H$2:$H$23)-COUNTBLANK($H$2:$H$23),"",INDIRECT(ADDRESS(SMALL((IF($H$2:$H$23&lt;&gt;"",ROW($H$2:$H$23),ROW()+ROWS($H$2:$H$23))),ROW()-ROW($I$2:$I$23)+1),COLUMN($H$2:$H$23),4)))</f>
        <v>-----</v>
      </c>
      <c r="U11" s="350">
        <f t="array" aca="1" ref="U11" ca="1">IF(ROW()-ROW($J$2:$J$23)+1&gt;ROWS($I$2:$I$23)-COUNTBLANK($I$2:$I$23),"",INDIRECT(ADDRESS(SMALL((IF($I$2:$I$23&lt;&gt;"",ROW($I$2:$I$23),ROW()+ROWS($I$2:$I$23))),ROW()-ROW($J$2:$J$23)+1),COLUMN($I$2:$I$23),4)))</f>
        <v>0</v>
      </c>
      <c r="V11" s="351" t="str">
        <f t="array" aca="1" ref="V11" ca="1">IF(ROW()-ROW($K$2:$K$23)+1&gt;ROWS($J$2:$J$23)-COUNTBLANK($J$2:$J$23),"",INDIRECT(ADDRESS(SMALL((IF($J$2:$J$23&lt;&gt;"",ROW($J$2:$J$23),ROW()+ROWS($J$2:$J$23))),ROW()-ROW($K$2:$K$23)+1),COLUMN($J$2:$J$23),4)))</f>
        <v>n.d.</v>
      </c>
      <c r="W11" s="415" t="str">
        <f t="array" aca="1" ref="W11" ca="1">IF(ROW()-ROW($L$2:$L$23)+1&gt;ROWS($K$2:$K$23)-COUNTBLANK($K$2:$K$23),"",INDIRECT(ADDRESS(SMALL((IF($K$2:$K$23&lt;&gt;"",ROW($K$2:$K$23),ROW()+ROWS($K$2:$K$23))),ROW()-ROW($L$2:$L$23)+1),COLUMN($K$2:$K$23),4)))</f>
        <v>Unvollständig</v>
      </c>
      <c r="X11" s="357" t="str">
        <f t="array" aca="1" ref="X11" ca="1">IF(ROW()-ROW($M$2:$M$23)+1&gt;ROWS($L$2:$L$23)-COUNTBLANK($L$2:$L$23),"",INDIRECT(ADDRESS(SMALL((IF($L$2:$L$23&lt;&gt;"",ROW($L$2:$L$23),ROW()+ROWS($L$2:$L$23))),ROW()-ROW($M$2:$M$23)+1),COLUMN($L$2:$L$23),4)))</f>
        <v>-----</v>
      </c>
      <c r="Y11" s="357" t="str">
        <f t="array" aca="1" ref="Y11" ca="1">IF(ROW()-ROW($N$2:$N$23)+1&gt;ROWS($M$2:$M$23)-COUNTBLANK($M$2:$M$23),"",INDIRECT(ADDRESS(SMALL((IF($M$2:$M$23&lt;&gt;"",ROW($M$2:$M$23),ROW()+ROWS($M$2:$M$23))),ROW()-ROW($N$2:$N$23)+1),COLUMN($M$2:$M$23),4)))</f>
        <v>-----</v>
      </c>
    </row>
    <row r="12" spans="1:25" ht="36" customHeight="1" x14ac:dyDescent="0.25">
      <c r="A12" s="356" t="str">
        <f>IF('Kennzahlenbogen_(KB)'!R55=0,"",'Kennzahlenbogen_(KB)'!R55)</f>
        <v>Unvollständig</v>
      </c>
      <c r="C12" s="356">
        <f>IF($A12="I.O.","",'Kennzahlenbogen_(KB)'!B55)</f>
        <v>10</v>
      </c>
      <c r="D12" s="393" t="str">
        <f>IF($A12="I.O.","",'Kennzahlenbogen_(KB)'!E55)</f>
        <v>Thorax-CT zum Ausschluss pulmonale Filiae bei Mundhöhlenkarzinom</v>
      </c>
      <c r="E12" s="358" t="str">
        <f>IF(AND('Kennzahlenbogen_(KB)'!L55="",$A12&lt;&gt;"I.O."),"-----",IF($A12="I.O.","",'Kennzahlenbogen_(KB)'!L55))</f>
        <v>-----</v>
      </c>
      <c r="F12" s="359" t="str">
        <f>IF($A12="I.O.","",'Kennzahlenbogen_(KB)'!M55)</f>
        <v>≥ 90%</v>
      </c>
      <c r="G12" s="358" t="str">
        <f>IF(AND('Kennzahlenbogen_(KB)'!O55="",$A12&lt;&gt;"I.O."),"-----",IF($A12="I.O.","",'Kennzahlenbogen_(KB)'!O55))</f>
        <v>-----</v>
      </c>
      <c r="H12" s="350" t="str">
        <f>IF($A12="I.O.","",IF('Kennzahlenbogen_(KB)'!Q55="","-----",'Kennzahlenbogen_(KB)'!Q55))</f>
        <v>-----</v>
      </c>
      <c r="I12" s="350">
        <f>IF($A12="I.O.","",IF('Kennzahlenbogen_(KB)'!Q56="","-----",'Kennzahlenbogen_(KB)'!Q56))</f>
        <v>0</v>
      </c>
      <c r="J12" s="358" t="str">
        <f>IF($A12="I.O.","",IF('Kennzahlenbogen_(KB)'!Q57="",0,'Kennzahlenbogen_(KB)'!Q57))</f>
        <v>n.d.</v>
      </c>
      <c r="K12" s="356" t="str">
        <f>IF($A12="I.O.","",'Kennzahlenbogen_(KB)'!R55)</f>
        <v>Unvollständig</v>
      </c>
      <c r="L12" s="357" t="str">
        <f>IF(AND('Kennzahlenbogen_(KB)'!S55="",$A12&lt;&gt;"I.O."),"-----",IF($A12="I.O.","",'Kennzahlenbogen_(KB)'!S55))</f>
        <v>-----</v>
      </c>
      <c r="M12" s="357" t="str">
        <f>IF(AND('Kennzahlenbogen_(KB)'!T55="",$A12&lt;&gt;"I.O."),"-----",IF($A12="I.O.","",'Kennzahlenbogen_(KB)'!T55))</f>
        <v>-----</v>
      </c>
      <c r="O12" s="415">
        <f t="array" aca="1" ref="O12" ca="1">IF(ROW()-ROW($D$2:$D$23)+1&gt;ROWS($C$2:$C$23)-COUNTBLANK($C$2:$C$23),"",INDIRECT(ADDRESS(SMALL((IF($C$2:$C$23&lt;&gt;"",ROW($C$2:$C$23),ROW()+ROWS($C$2:$C$23))),ROW()-ROW($D$2:$D$23)+1),COLUMN($C$2:$C$23),4)))</f>
        <v>10</v>
      </c>
      <c r="P12" s="357" t="str">
        <f t="array" aca="1" ref="P12" ca="1">IF(ROW()-ROW($E$2:$E$23)+1&gt;ROWS($D$2:$D$23)-COUNTBLANK($D$2:$D$23),"",INDIRECT(ADDRESS(SMALL((IF($D$2:$D$23&gt;"",ROW($D$2:$D$23),ROW()+ROWS($D$2:$D$23))),ROW()-ROW($E$2:$E$23)+1),COLUMN($D$2:$D$23),4)))</f>
        <v>Thorax-CT zum Ausschluss pulmonale Filiae bei Mundhöhlenkarzinom</v>
      </c>
      <c r="Q12" s="358" t="str">
        <f t="array" aca="1" ref="Q12" ca="1">IF(ROW()-ROW($F$2:$F$23)+1&gt;ROWS($E$2:$E$23)-COUNTBLANK($E$2:$E$23),"",INDIRECT(ADDRESS(SMALL((IF($E$2:$E$23&gt;"",ROW($E$2:$E$23),ROW()+ROWS($E$2:$E$23))),ROW()-ROW($F$2:$F$23)+1),COLUMN($E$2:$E$23),4)))</f>
        <v>-----</v>
      </c>
      <c r="R12" s="359" t="str">
        <f t="array" aca="1" ref="R12" ca="1">IF(ROW()-ROW($G$2:$G$23)+1&gt;ROWS($F$2:$F$23)-COUNTBLANK($F$2:$F$23),"",INDIRECT(ADDRESS(SMALL((IF($F$2:$F$23&gt;"",ROW($F$2:$F$23),ROW()+ROWS($F$2:$F$23))),ROW()-ROW($G$2:$G$23)+1),COLUMN($F$2:$F$23),4)))</f>
        <v>≥ 90%</v>
      </c>
      <c r="S12" s="358" t="str">
        <f t="array" aca="1" ref="S12" ca="1">IF(ROW()-ROW($H$2:$H$23)+1&gt;ROWS($G$2:$G$23)-COUNTBLANK($G$2:$G$23),"",INDIRECT(ADDRESS(SMALL((IF($G$2:$G$23&lt;&gt;"",ROW($G$2:$G$23),ROW()+ROWS($G$2:$G$23))),ROW()-ROW($H$2:$H$23)+1),COLUMN($G$2:$G$23),4)))</f>
        <v>-----</v>
      </c>
      <c r="T12" s="350" t="str">
        <f t="array" aca="1" ref="T12" ca="1">IF(ROW()-ROW($I$2:$I$23)+1&gt;ROWS($H$2:$H$23)-COUNTBLANK($H$2:$H$23),"",INDIRECT(ADDRESS(SMALL((IF($H$2:$H$23&lt;&gt;"",ROW($H$2:$H$23),ROW()+ROWS($H$2:$H$23))),ROW()-ROW($I$2:$I$23)+1),COLUMN($H$2:$H$23),4)))</f>
        <v>-----</v>
      </c>
      <c r="U12" s="350">
        <f t="array" aca="1" ref="U12" ca="1">IF(ROW()-ROW($J$2:$J$23)+1&gt;ROWS($I$2:$I$23)-COUNTBLANK($I$2:$I$23),"",INDIRECT(ADDRESS(SMALL((IF($I$2:$I$23&lt;&gt;"",ROW($I$2:$I$23),ROW()+ROWS($I$2:$I$23))),ROW()-ROW($J$2:$J$23)+1),COLUMN($I$2:$I$23),4)))</f>
        <v>0</v>
      </c>
      <c r="V12" s="351" t="str">
        <f t="array" aca="1" ref="V12" ca="1">IF(ROW()-ROW($K$2:$K$23)+1&gt;ROWS($J$2:$J$23)-COUNTBLANK($J$2:$J$23),"",INDIRECT(ADDRESS(SMALL((IF($J$2:$J$23&lt;&gt;"",ROW($J$2:$J$23),ROW()+ROWS($J$2:$J$23))),ROW()-ROW($K$2:$K$23)+1),COLUMN($J$2:$J$23),4)))</f>
        <v>n.d.</v>
      </c>
      <c r="W12" s="415" t="str">
        <f t="array" aca="1" ref="W12" ca="1">IF(ROW()-ROW($L$2:$L$23)+1&gt;ROWS($K$2:$K$23)-COUNTBLANK($K$2:$K$23),"",INDIRECT(ADDRESS(SMALL((IF($K$2:$K$23&lt;&gt;"",ROW($K$2:$K$23),ROW()+ROWS($K$2:$K$23))),ROW()-ROW($L$2:$L$23)+1),COLUMN($K$2:$K$23),4)))</f>
        <v>Unvollständig</v>
      </c>
      <c r="X12" s="357" t="str">
        <f t="array" aca="1" ref="X12" ca="1">IF(ROW()-ROW($M$2:$M$23)+1&gt;ROWS($L$2:$L$23)-COUNTBLANK($L$2:$L$23),"",INDIRECT(ADDRESS(SMALL((IF($L$2:$L$23&lt;&gt;"",ROW($L$2:$L$23),ROW()+ROWS($L$2:$L$23))),ROW()-ROW($M$2:$M$23)+1),COLUMN($L$2:$L$23),4)))</f>
        <v>-----</v>
      </c>
      <c r="Y12" s="357" t="str">
        <f t="array" aca="1" ref="Y12" ca="1">IF(ROW()-ROW($N$2:$N$23)+1&gt;ROWS($M$2:$M$23)-COUNTBLANK($M$2:$M$23),"",INDIRECT(ADDRESS(SMALL((IF($M$2:$M$23&lt;&gt;"",ROW($M$2:$M$23),ROW()+ROWS($M$2:$M$23))),ROW()-ROW($N$2:$N$23)+1),COLUMN($M$2:$M$23),4)))</f>
        <v>-----</v>
      </c>
    </row>
    <row r="13" spans="1:25" ht="36" customHeight="1" x14ac:dyDescent="0.25">
      <c r="A13" s="356" t="str">
        <f>IF('Kennzahlenbogen_(KB)'!R58=0,"",'Kennzahlenbogen_(KB)'!R58)</f>
        <v>Unvollständig</v>
      </c>
      <c r="C13" s="356">
        <f>IF($A13="I.O.","",'Kennzahlenbogen_(KB)'!B58)</f>
        <v>11</v>
      </c>
      <c r="D13" s="393" t="str">
        <f>IF($A13="I.O.","",'Kennzahlenbogen_(KB)'!E58)</f>
        <v>Histologischer Befund bei Mundhöhlenkarzinom</v>
      </c>
      <c r="E13" s="358" t="str">
        <f>IF(AND('Kennzahlenbogen_(KB)'!L58="",$A13&lt;&gt;"I.O."),"-----",IF($A13="I.O.","",'Kennzahlenbogen_(KB)'!L58))</f>
        <v>-----</v>
      </c>
      <c r="F13" s="359" t="str">
        <f>IF($A13="I.O.","",'Kennzahlenbogen_(KB)'!M58)</f>
        <v>≥ 90%</v>
      </c>
      <c r="G13" s="358" t="str">
        <f>IF(AND('Kennzahlenbogen_(KB)'!O58="",$A13&lt;&gt;"I.O."),"-----",IF($A13="I.O.","",'Kennzahlenbogen_(KB)'!O58))</f>
        <v>-----</v>
      </c>
      <c r="H13" s="350" t="str">
        <f>IF($A13="I.O.","",IF('Kennzahlenbogen_(KB)'!Q58="","-----",'Kennzahlenbogen_(KB)'!Q58))</f>
        <v>-----</v>
      </c>
      <c r="I13" s="350">
        <f>IF($A13="I.O.","",IF('Kennzahlenbogen_(KB)'!Q59="","-----",'Kennzahlenbogen_(KB)'!Q59))</f>
        <v>0</v>
      </c>
      <c r="J13" s="358" t="str">
        <f>IF($A13="I.O.","",IF('Kennzahlenbogen_(KB)'!Q60="",0,'Kennzahlenbogen_(KB)'!Q60))</f>
        <v>n.d.</v>
      </c>
      <c r="K13" s="356" t="str">
        <f>IF($A13="I.O.","",'Kennzahlenbogen_(KB)'!R58)</f>
        <v>Unvollständig</v>
      </c>
      <c r="L13" s="357" t="str">
        <f>IF(AND('Kennzahlenbogen_(KB)'!S58="",$A13&lt;&gt;"I.O."),"-----",IF($A13="I.O.","",'Kennzahlenbogen_(KB)'!S58))</f>
        <v>-----</v>
      </c>
      <c r="M13" s="357" t="str">
        <f>IF(AND('Kennzahlenbogen_(KB)'!T58="",$A13&lt;&gt;"I.O."),"-----",IF($A13="I.O.","",'Kennzahlenbogen_(KB)'!T58))</f>
        <v>-----</v>
      </c>
      <c r="O13" s="415">
        <f t="array" aca="1" ref="O13" ca="1">IF(ROW()-ROW($D$2:$D$23)+1&gt;ROWS($C$2:$C$23)-COUNTBLANK($C$2:$C$23),"",INDIRECT(ADDRESS(SMALL((IF($C$2:$C$23&lt;&gt;"",ROW($C$2:$C$23),ROW()+ROWS($C$2:$C$23))),ROW()-ROW($D$2:$D$23)+1),COLUMN($C$2:$C$23),4)))</f>
        <v>11</v>
      </c>
      <c r="P13" s="357" t="str">
        <f t="array" aca="1" ref="P13" ca="1">IF(ROW()-ROW($E$2:$E$23)+1&gt;ROWS($D$2:$D$23)-COUNTBLANK($D$2:$D$23),"",INDIRECT(ADDRESS(SMALL((IF($D$2:$D$23&gt;"",ROW($D$2:$D$23),ROW()+ROWS($D$2:$D$23))),ROW()-ROW($E$2:$E$23)+1),COLUMN($D$2:$D$23),4)))</f>
        <v>Histologischer Befund bei Mundhöhlenkarzinom</v>
      </c>
      <c r="Q13" s="358" t="str">
        <f t="array" aca="1" ref="Q13" ca="1">IF(ROW()-ROW($F$2:$F$23)+1&gt;ROWS($E$2:$E$23)-COUNTBLANK($E$2:$E$23),"",INDIRECT(ADDRESS(SMALL((IF($E$2:$E$23&gt;"",ROW($E$2:$E$23),ROW()+ROWS($E$2:$E$23))),ROW()-ROW($F$2:$F$23)+1),COLUMN($E$2:$E$23),4)))</f>
        <v>-----</v>
      </c>
      <c r="R13" s="359" t="str">
        <f t="array" aca="1" ref="R13" ca="1">IF(ROW()-ROW($G$2:$G$23)+1&gt;ROWS($F$2:$F$23)-COUNTBLANK($F$2:$F$23),"",INDIRECT(ADDRESS(SMALL((IF($F$2:$F$23&gt;"",ROW($F$2:$F$23),ROW()+ROWS($F$2:$F$23))),ROW()-ROW($G$2:$G$23)+1),COLUMN($F$2:$F$23),4)))</f>
        <v>≥ 90%</v>
      </c>
      <c r="S13" s="358" t="str">
        <f t="array" aca="1" ref="S13" ca="1">IF(ROW()-ROW($H$2:$H$23)+1&gt;ROWS($G$2:$G$23)-COUNTBLANK($G$2:$G$23),"",INDIRECT(ADDRESS(SMALL((IF($G$2:$G$23&lt;&gt;"",ROW($G$2:$G$23),ROW()+ROWS($G$2:$G$23))),ROW()-ROW($H$2:$H$23)+1),COLUMN($G$2:$G$23),4)))</f>
        <v>-----</v>
      </c>
      <c r="T13" s="350" t="str">
        <f t="array" aca="1" ref="T13" ca="1">IF(ROW()-ROW($I$2:$I$23)+1&gt;ROWS($H$2:$H$23)-COUNTBLANK($H$2:$H$23),"",INDIRECT(ADDRESS(SMALL((IF($H$2:$H$23&lt;&gt;"",ROW($H$2:$H$23),ROW()+ROWS($H$2:$H$23))),ROW()-ROW($I$2:$I$23)+1),COLUMN($H$2:$H$23),4)))</f>
        <v>-----</v>
      </c>
      <c r="U13" s="350">
        <f t="array" aca="1" ref="U13" ca="1">IF(ROW()-ROW($J$2:$J$23)+1&gt;ROWS($I$2:$I$23)-COUNTBLANK($I$2:$I$23),"",INDIRECT(ADDRESS(SMALL((IF($I$2:$I$23&lt;&gt;"",ROW($I$2:$I$23),ROW()+ROWS($I$2:$I$23))),ROW()-ROW($J$2:$J$23)+1),COLUMN($I$2:$I$23),4)))</f>
        <v>0</v>
      </c>
      <c r="V13" s="351" t="str">
        <f t="array" aca="1" ref="V13" ca="1">IF(ROW()-ROW($K$2:$K$23)+1&gt;ROWS($J$2:$J$23)-COUNTBLANK($J$2:$J$23),"",INDIRECT(ADDRESS(SMALL((IF($J$2:$J$23&lt;&gt;"",ROW($J$2:$J$23),ROW()+ROWS($J$2:$J$23))),ROW()-ROW($K$2:$K$23)+1),COLUMN($J$2:$J$23),4)))</f>
        <v>n.d.</v>
      </c>
      <c r="W13" s="415" t="str">
        <f t="array" aca="1" ref="W13" ca="1">IF(ROW()-ROW($L$2:$L$23)+1&gt;ROWS($K$2:$K$23)-COUNTBLANK($K$2:$K$23),"",INDIRECT(ADDRESS(SMALL((IF($K$2:$K$23&lt;&gt;"",ROW($K$2:$K$23),ROW()+ROWS($K$2:$K$23))),ROW()-ROW($L$2:$L$23)+1),COLUMN($K$2:$K$23),4)))</f>
        <v>Unvollständig</v>
      </c>
      <c r="X13" s="357" t="str">
        <f t="array" aca="1" ref="X13" ca="1">IF(ROW()-ROW($M$2:$M$23)+1&gt;ROWS($L$2:$L$23)-COUNTBLANK($L$2:$L$23),"",INDIRECT(ADDRESS(SMALL((IF($L$2:$L$23&lt;&gt;"",ROW($L$2:$L$23),ROW()+ROWS($L$2:$L$23))),ROW()-ROW($M$2:$M$23)+1),COLUMN($L$2:$L$23),4)))</f>
        <v>-----</v>
      </c>
      <c r="Y13" s="357" t="str">
        <f t="array" aca="1" ref="Y13" ca="1">IF(ROW()-ROW($N$2:$N$23)+1&gt;ROWS($M$2:$M$23)-COUNTBLANK($M$2:$M$23),"",INDIRECT(ADDRESS(SMALL((IF($M$2:$M$23&lt;&gt;"",ROW($M$2:$M$23),ROW()+ROWS($M$2:$M$23))),ROW()-ROW($N$2:$N$23)+1),COLUMN($M$2:$M$23),4)))</f>
        <v>-----</v>
      </c>
    </row>
    <row r="14" spans="1:25" ht="36" customHeight="1" x14ac:dyDescent="0.25">
      <c r="A14" s="356" t="str">
        <f>IF('Kennzahlenbogen_(KB)'!R61=0,"",'Kennzahlenbogen_(KB)'!R61)</f>
        <v>Unvollständig</v>
      </c>
      <c r="C14" s="508">
        <f>IF($A14="I.O.","",'Kennzahlenbogen_(KB)'!B61)</f>
        <v>12</v>
      </c>
      <c r="D14" s="393" t="str">
        <f>IF($A14="I.O.","",'Kennzahlenbogen_(KB)'!E61)</f>
        <v>Neck-Dissection bei Mundhöhlenkarzinom</v>
      </c>
      <c r="E14" s="358" t="str">
        <f>IF(AND('Kennzahlenbogen_(KB)'!L61="",$A14&lt;&gt;"I.O."),"-----",IF($A14="I.O.","",'Kennzahlenbogen_(KB)'!L61))</f>
        <v>&lt; 70%</v>
      </c>
      <c r="F14" s="359" t="str">
        <f>IF($A14="I.O.","",'Kennzahlenbogen_(KB)'!M61)</f>
        <v>Derzeit keine Vorgaben</v>
      </c>
      <c r="G14" s="358" t="str">
        <f>IF(AND('Kennzahlenbogen_(KB)'!O61="",$A14&lt;&gt;"I.O."),"-----",IF($A14="I.O.","",'Kennzahlenbogen_(KB)'!O61))</f>
        <v>-----</v>
      </c>
      <c r="H14" s="350" t="str">
        <f>IF($A14="I.O.","",IF('Kennzahlenbogen_(KB)'!Q61="","-----",'Kennzahlenbogen_(KB)'!Q61))</f>
        <v>-----</v>
      </c>
      <c r="I14" s="350" t="str">
        <f>IF($A14="I.O.","",IF('Kennzahlenbogen_(KB)'!Q62="","-----",'Kennzahlenbogen_(KB)'!Q62))</f>
        <v>-----</v>
      </c>
      <c r="J14" s="358" t="str">
        <f>IF($A14="I.O.","",IF('Kennzahlenbogen_(KB)'!Q63="","-----",'Kennzahlenbogen_(KB)'!Q63))</f>
        <v>n.d.</v>
      </c>
      <c r="K14" s="356" t="str">
        <f>IF($A14="I.O.","",'Kennzahlenbogen_(KB)'!R61)</f>
        <v>Unvollständig</v>
      </c>
      <c r="L14" s="357" t="str">
        <f>IF(AND('Kennzahlenbogen_(KB)'!S61="",$A14&lt;&gt;"I.O."),"-----",IF($A14="I.O.","",'Kennzahlenbogen_(KB)'!S61))</f>
        <v>-----</v>
      </c>
      <c r="M14" s="357" t="str">
        <f>IF(AND('Kennzahlenbogen_(KB)'!T61="",$A14&lt;&gt;"I.O."),"-----",IF($A14="I.O.","",'Kennzahlenbogen_(KB)'!T61))</f>
        <v>-----</v>
      </c>
      <c r="O14" s="415">
        <f t="array" aca="1" ref="O14" ca="1">IF(ROW()-ROW($D$2:$D$23)+1&gt;ROWS($C$2:$C$23)-COUNTBLANK($C$2:$C$23),"",INDIRECT(ADDRESS(SMALL((IF($C$2:$C$23&lt;&gt;"",ROW($C$2:$C$23),ROW()+ROWS($C$2:$C$23))),ROW()-ROW($D$2:$D$23)+1),COLUMN($C$2:$C$23),4)))</f>
        <v>12</v>
      </c>
      <c r="P14" s="357" t="str">
        <f t="array" aca="1" ref="P14" ca="1">IF(ROW()-ROW($E$2:$E$23)+1&gt;ROWS($D$2:$D$23)-COUNTBLANK($D$2:$D$23),"",INDIRECT(ADDRESS(SMALL((IF($D$2:$D$23&gt;"",ROW($D$2:$D$23),ROW()+ROWS($D$2:$D$23))),ROW()-ROW($E$2:$E$23)+1),COLUMN($D$2:$D$23),4)))</f>
        <v>Neck-Dissection bei Mundhöhlenkarzinom</v>
      </c>
      <c r="Q14" s="358" t="str">
        <f t="array" aca="1" ref="Q14" ca="1">IF(ROW()-ROW($F$2:$F$23)+1&gt;ROWS($E$2:$E$23)-COUNTBLANK($E$2:$E$23),"",INDIRECT(ADDRESS(SMALL((IF($E$2:$E$23&gt;"",ROW($E$2:$E$23),ROW()+ROWS($E$2:$E$23))),ROW()-ROW($F$2:$F$23)+1),COLUMN($E$2:$E$23),4)))</f>
        <v>&lt; 70%</v>
      </c>
      <c r="R14" s="359" t="str">
        <f t="array" aca="1" ref="R14" ca="1">IF(ROW()-ROW($G$2:$G$23)+1&gt;ROWS($F$2:$F$23)-COUNTBLANK($F$2:$F$23),"",INDIRECT(ADDRESS(SMALL((IF($F$2:$F$23&gt;"",ROW($F$2:$F$23),ROW()+ROWS($F$2:$F$23))),ROW()-ROW($G$2:$G$23)+1),COLUMN($F$2:$F$23),4)))</f>
        <v>Derzeit keine Vorgaben</v>
      </c>
      <c r="S14" s="358" t="str">
        <f t="array" aca="1" ref="S14" ca="1">IF(ROW()-ROW($H$2:$H$23)+1&gt;ROWS($G$2:$G$23)-COUNTBLANK($G$2:$G$23),"",INDIRECT(ADDRESS(SMALL((IF($G$2:$G$23&lt;&gt;"",ROW($G$2:$G$23),ROW()+ROWS($G$2:$G$23))),ROW()-ROW($H$2:$H$23)+1),COLUMN($G$2:$G$23),4)))</f>
        <v>-----</v>
      </c>
      <c r="T14" s="350" t="str">
        <f t="array" aca="1" ref="T14" ca="1">IF(ROW()-ROW($I$2:$I$23)+1&gt;ROWS($H$2:$H$23)-COUNTBLANK($H$2:$H$23),"",INDIRECT(ADDRESS(SMALL((IF($H$2:$H$23&lt;&gt;"",ROW($H$2:$H$23),ROW()+ROWS($H$2:$H$23))),ROW()-ROW($I$2:$I$23)+1),COLUMN($H$2:$H$23),4)))</f>
        <v>-----</v>
      </c>
      <c r="U14" s="350" t="str">
        <f t="array" aca="1" ref="U14" ca="1">IF(ROW()-ROW($J$2:$J$23)+1&gt;ROWS($I$2:$I$23)-COUNTBLANK($I$2:$I$23),"",INDIRECT(ADDRESS(SMALL((IF($I$2:$I$23&lt;&gt;"",ROW($I$2:$I$23),ROW()+ROWS($I$2:$I$23))),ROW()-ROW($J$2:$J$23)+1),COLUMN($I$2:$I$23),4)))</f>
        <v>-----</v>
      </c>
      <c r="V14" s="351" t="str">
        <f t="array" aca="1" ref="V14" ca="1">IF(ROW()-ROW($K$2:$K$23)+1&gt;ROWS($J$2:$J$23)-COUNTBLANK($J$2:$J$23),"",INDIRECT(ADDRESS(SMALL((IF($J$2:$J$23&lt;&gt;"",ROW($J$2:$J$23),ROW()+ROWS($J$2:$J$23))),ROW()-ROW($K$2:$K$23)+1),COLUMN($J$2:$J$23),4)))</f>
        <v>n.d.</v>
      </c>
      <c r="W14" s="415" t="str">
        <f t="array" aca="1" ref="W14" ca="1">IF(ROW()-ROW($L$2:$L$23)+1&gt;ROWS($K$2:$K$23)-COUNTBLANK($K$2:$K$23),"",INDIRECT(ADDRESS(SMALL((IF($K$2:$K$23&lt;&gt;"",ROW($K$2:$K$23),ROW()+ROWS($K$2:$K$23))),ROW()-ROW($L$2:$L$23)+1),COLUMN($K$2:$K$23),4)))</f>
        <v>Unvollständig</v>
      </c>
      <c r="X14" s="357" t="str">
        <f t="array" aca="1" ref="X14" ca="1">IF(ROW()-ROW($M$2:$M$23)+1&gt;ROWS($L$2:$L$23)-COUNTBLANK($L$2:$L$23),"",INDIRECT(ADDRESS(SMALL((IF($L$2:$L$23&lt;&gt;"",ROW($L$2:$L$23),ROW()+ROWS($L$2:$L$23))),ROW()-ROW($M$2:$M$23)+1),COLUMN($L$2:$L$23),4)))</f>
        <v>-----</v>
      </c>
      <c r="Y14" s="357" t="str">
        <f t="array" aca="1" ref="Y14" ca="1">IF(ROW()-ROW($N$2:$N$23)+1&gt;ROWS($M$2:$M$23)-COUNTBLANK($M$2:$M$23),"",INDIRECT(ADDRESS(SMALL((IF($M$2:$M$23&lt;&gt;"",ROW($M$2:$M$23),ROW()+ROWS($M$2:$M$23))),ROW()-ROW($N$2:$N$23)+1),COLUMN($M$2:$M$23),4)))</f>
        <v>-----</v>
      </c>
    </row>
    <row r="15" spans="1:25" ht="36" customHeight="1" x14ac:dyDescent="0.25">
      <c r="A15" s="356" t="str">
        <f>IF('Kennzahlenbogen_(KB)'!R64=0,"",'Kennzahlenbogen_(KB)'!R64)</f>
        <v>Unvollständig</v>
      </c>
      <c r="C15" s="508">
        <f>IF($A15="I.O.","",'Kennzahlenbogen_(KB)'!B64)</f>
        <v>13</v>
      </c>
      <c r="D15" s="393" t="str">
        <f>IF($A15="I.O.","",'Kennzahlenbogen_(KB)'!E64)</f>
        <v>Strahlentherapie bei Mundhöhlenkarzinom</v>
      </c>
      <c r="E15" s="358" t="str">
        <f>IF(AND('Kennzahlenbogen_(KB)'!L64="",$A15&lt;&gt;"I.O."),"-----",IF($A15="I.O.","",'Kennzahlenbogen_(KB)'!L64))</f>
        <v>&lt; 70%</v>
      </c>
      <c r="F15" s="359" t="str">
        <f>IF($A15="I.O.","",'Kennzahlenbogen_(KB)'!M64)</f>
        <v>Derzeit keine Vorgaben</v>
      </c>
      <c r="G15" s="358" t="str">
        <f>IF(AND('Kennzahlenbogen_(KB)'!O64="",$A15&lt;&gt;"I.O."),"-----",IF($A15="I.O.","",'Kennzahlenbogen_(KB)'!O64))</f>
        <v>-----</v>
      </c>
      <c r="H15" s="350" t="str">
        <f>IF($A15="I.O.","",IF('Kennzahlenbogen_(KB)'!Q64="","-----",'Kennzahlenbogen_(KB)'!Q64))</f>
        <v>-----</v>
      </c>
      <c r="I15" s="350" t="str">
        <f>IF($A15="I.O.","",IF('Kennzahlenbogen_(KB)'!Q65="","-----",'Kennzahlenbogen_(KB)'!Q65))</f>
        <v>-----</v>
      </c>
      <c r="J15" s="358" t="str">
        <f>IF($A15="I.O.","",IF('Kennzahlenbogen_(KB)'!Q66="","-----",'Kennzahlenbogen_(KB)'!Q66))</f>
        <v>n.d.</v>
      </c>
      <c r="K15" s="356" t="str">
        <f>IF($A15="I.O.","",'Kennzahlenbogen_(KB)'!R64)</f>
        <v>Unvollständig</v>
      </c>
      <c r="L15" s="357" t="str">
        <f>IF(AND('Kennzahlenbogen_(KB)'!S64="",$A15&lt;&gt;"I.O."),"-----",IF($A15="I.O.","",'Kennzahlenbogen_(KB)'!S64))</f>
        <v>-----</v>
      </c>
      <c r="M15" s="357" t="str">
        <f>IF(AND('Kennzahlenbogen_(KB)'!T64="",$A15&lt;&gt;"I.O."),"-----",IF($A15="I.O.","",'Kennzahlenbogen_(KB)'!T64))</f>
        <v>-----</v>
      </c>
      <c r="O15" s="415">
        <f t="array" aca="1" ref="O15" ca="1">IF(ROW()-ROW($D$2:$D$23)+1&gt;ROWS($C$2:$C$23)-COUNTBLANK($C$2:$C$23),"",INDIRECT(ADDRESS(SMALL((IF($C$2:$C$23&lt;&gt;"",ROW($C$2:$C$23),ROW()+ROWS($C$2:$C$23))),ROW()-ROW($D$2:$D$23)+1),COLUMN($C$2:$C$23),4)))</f>
        <v>13</v>
      </c>
      <c r="P15" s="357" t="str">
        <f t="array" aca="1" ref="P15" ca="1">IF(ROW()-ROW($E$2:$E$23)+1&gt;ROWS($D$2:$D$23)-COUNTBLANK($D$2:$D$23),"",INDIRECT(ADDRESS(SMALL((IF($D$2:$D$23&gt;"",ROW($D$2:$D$23),ROW()+ROWS($D$2:$D$23))),ROW()-ROW($E$2:$E$23)+1),COLUMN($D$2:$D$23),4)))</f>
        <v>Strahlentherapie bei Mundhöhlenkarzinom</v>
      </c>
      <c r="Q15" s="358" t="str">
        <f t="array" aca="1" ref="Q15" ca="1">IF(ROW()-ROW($F$2:$F$23)+1&gt;ROWS($E$2:$E$23)-COUNTBLANK($E$2:$E$23),"",INDIRECT(ADDRESS(SMALL((IF($E$2:$E$23&gt;"",ROW($E$2:$E$23),ROW()+ROWS($E$2:$E$23))),ROW()-ROW($F$2:$F$23)+1),COLUMN($E$2:$E$23),4)))</f>
        <v>&lt; 70%</v>
      </c>
      <c r="R15" s="359" t="str">
        <f t="array" aca="1" ref="R15" ca="1">IF(ROW()-ROW($G$2:$G$23)+1&gt;ROWS($F$2:$F$23)-COUNTBLANK($F$2:$F$23),"",INDIRECT(ADDRESS(SMALL((IF($F$2:$F$23&gt;"",ROW($F$2:$F$23),ROW()+ROWS($F$2:$F$23))),ROW()-ROW($G$2:$G$23)+1),COLUMN($F$2:$F$23),4)))</f>
        <v>Derzeit keine Vorgaben</v>
      </c>
      <c r="S15" s="358" t="str">
        <f t="array" aca="1" ref="S15" ca="1">IF(ROW()-ROW($H$2:$H$23)+1&gt;ROWS($G$2:$G$23)-COUNTBLANK($G$2:$G$23),"",INDIRECT(ADDRESS(SMALL((IF($G$2:$G$23&lt;&gt;"",ROW($G$2:$G$23),ROW()+ROWS($G$2:$G$23))),ROW()-ROW($H$2:$H$23)+1),COLUMN($G$2:$G$23),4)))</f>
        <v>-----</v>
      </c>
      <c r="T15" s="350" t="str">
        <f t="array" aca="1" ref="T15" ca="1">IF(ROW()-ROW($I$2:$I$23)+1&gt;ROWS($H$2:$H$23)-COUNTBLANK($H$2:$H$23),"",INDIRECT(ADDRESS(SMALL((IF($H$2:$H$23&lt;&gt;"",ROW($H$2:$H$23),ROW()+ROWS($H$2:$H$23))),ROW()-ROW($I$2:$I$23)+1),COLUMN($H$2:$H$23),4)))</f>
        <v>-----</v>
      </c>
      <c r="U15" s="350" t="str">
        <f t="array" aca="1" ref="U15" ca="1">IF(ROW()-ROW($J$2:$J$23)+1&gt;ROWS($I$2:$I$23)-COUNTBLANK($I$2:$I$23),"",INDIRECT(ADDRESS(SMALL((IF($I$2:$I$23&lt;&gt;"",ROW($I$2:$I$23),ROW()+ROWS($I$2:$I$23))),ROW()-ROW($J$2:$J$23)+1),COLUMN($I$2:$I$23),4)))</f>
        <v>-----</v>
      </c>
      <c r="V15" s="351" t="str">
        <f t="array" aca="1" ref="V15" ca="1">IF(ROW()-ROW($K$2:$K$23)+1&gt;ROWS($J$2:$J$23)-COUNTBLANK($J$2:$J$23),"",INDIRECT(ADDRESS(SMALL((IF($J$2:$J$23&lt;&gt;"",ROW($J$2:$J$23),ROW()+ROWS($J$2:$J$23))),ROW()-ROW($K$2:$K$23)+1),COLUMN($J$2:$J$23),4)))</f>
        <v>n.d.</v>
      </c>
      <c r="W15" s="415" t="str">
        <f t="array" aca="1" ref="W15" ca="1">IF(ROW()-ROW($L$2:$L$23)+1&gt;ROWS($K$2:$K$23)-COUNTBLANK($K$2:$K$23),"",INDIRECT(ADDRESS(SMALL((IF($K$2:$K$23&lt;&gt;"",ROW($K$2:$K$23),ROW()+ROWS($K$2:$K$23))),ROW()-ROW($L$2:$L$23)+1),COLUMN($K$2:$K$23),4)))</f>
        <v>Unvollständig</v>
      </c>
      <c r="X15" s="357" t="str">
        <f t="array" aca="1" ref="X15" ca="1">IF(ROW()-ROW($M$2:$M$23)+1&gt;ROWS($L$2:$L$23)-COUNTBLANK($L$2:$L$23),"",INDIRECT(ADDRESS(SMALL((IF($L$2:$L$23&lt;&gt;"",ROW($L$2:$L$23),ROW()+ROWS($L$2:$L$23))),ROW()-ROW($M$2:$M$23)+1),COLUMN($L$2:$L$23),4)))</f>
        <v>-----</v>
      </c>
      <c r="Y15" s="357" t="str">
        <f t="array" aca="1" ref="Y15" ca="1">IF(ROW()-ROW($N$2:$N$23)+1&gt;ROWS($M$2:$M$23)-COUNTBLANK($M$2:$M$23),"",INDIRECT(ADDRESS(SMALL((IF($M$2:$M$23&lt;&gt;"",ROW($M$2:$M$23),ROW()+ROWS($M$2:$M$23))),ROW()-ROW($N$2:$N$23)+1),COLUMN($M$2:$M$23),4)))</f>
        <v>-----</v>
      </c>
    </row>
    <row r="16" spans="1:25" ht="36" customHeight="1" x14ac:dyDescent="0.25">
      <c r="A16" s="356" t="str">
        <f>IF('Kennzahlenbogen_(KB)'!R67=0,"",'Kennzahlenbogen_(KB)'!R67)</f>
        <v>Unvollständig</v>
      </c>
      <c r="C16" s="356">
        <f>IF($A16="I.O.","",'Kennzahlenbogen_(KB)'!B67)</f>
        <v>14</v>
      </c>
      <c r="D16" s="393" t="str">
        <f>IF($A16="I.O.","",'Kennzahlenbogen_(KB)'!E67)</f>
        <v>Postoperative Radio- o. Radiochemotherapie bei Mundhöhlenkarzinom</v>
      </c>
      <c r="E16" s="358" t="str">
        <f>IF(AND('Kennzahlenbogen_(KB)'!L67="",$A16&lt;&gt;"I.O."),"-----",IF($A16="I.O.","",'Kennzahlenbogen_(KB)'!L67))</f>
        <v>&lt; 40%</v>
      </c>
      <c r="F16" s="359" t="str">
        <f>IF($A16="I.O.","",'Kennzahlenbogen_(KB)'!M67)</f>
        <v>Derzeit keine Vorgaben</v>
      </c>
      <c r="G16" s="358" t="str">
        <f>IF(AND('Kennzahlenbogen_(KB)'!O67="",$A16&lt;&gt;"I.O."),"-----",IF($A16="I.O.","",'Kennzahlenbogen_(KB)'!O67))</f>
        <v>-----</v>
      </c>
      <c r="H16" s="350" t="str">
        <f>IF($A16="I.O.","",IF('Kennzahlenbogen_(KB)'!Q67="","-----",'Kennzahlenbogen_(KB)'!Q67))</f>
        <v>-----</v>
      </c>
      <c r="I16" s="350" t="str">
        <f>IF($A16="I.O.","",IF('Kennzahlenbogen_(KB)'!Q68="","-----",'Kennzahlenbogen_(KB)'!Q68))</f>
        <v>-----</v>
      </c>
      <c r="J16" s="358" t="str">
        <f>IF($A16="I.O.","",IF('Kennzahlenbogen_(KB)'!Q69="",0,'Kennzahlenbogen_(KB)'!Q69))</f>
        <v>n.d.</v>
      </c>
      <c r="K16" s="356" t="str">
        <f>IF($A16="I.O.","",'Kennzahlenbogen_(KB)'!R67)</f>
        <v>Unvollständig</v>
      </c>
      <c r="L16" s="357" t="str">
        <f>IF(AND('Kennzahlenbogen_(KB)'!S67="",$A16&lt;&gt;"I.O."),"-----",IF($A16="I.O.","",'Kennzahlenbogen_(KB)'!S67))</f>
        <v>-----</v>
      </c>
      <c r="M16" s="357" t="str">
        <f>IF(AND('Kennzahlenbogen_(KB)'!T67="",$A16&lt;&gt;"I.O."),"-----",IF($A16="I.O.","",'Kennzahlenbogen_(KB)'!T67))</f>
        <v>-----</v>
      </c>
      <c r="O16" s="415">
        <f t="array" aca="1" ref="O16" ca="1">IF(ROW()-ROW($D$2:$D$23)+1&gt;ROWS($C$2:$C$23)-COUNTBLANK($C$2:$C$23),"",INDIRECT(ADDRESS(SMALL((IF($C$2:$C$23&lt;&gt;"",ROW($C$2:$C$23),ROW()+ROWS($C$2:$C$23))),ROW()-ROW($D$2:$D$23)+1),COLUMN($C$2:$C$23),4)))</f>
        <v>14</v>
      </c>
      <c r="P16" s="357" t="str">
        <f t="array" aca="1" ref="P16" ca="1">IF(ROW()-ROW($E$2:$E$23)+1&gt;ROWS($D$2:$D$23)-COUNTBLANK($D$2:$D$23),"",INDIRECT(ADDRESS(SMALL((IF($D$2:$D$23&gt;"",ROW($D$2:$D$23),ROW()+ROWS($D$2:$D$23))),ROW()-ROW($E$2:$E$23)+1),COLUMN($D$2:$D$23),4)))</f>
        <v>Postoperative Radio- o. Radiochemotherapie bei Mundhöhlenkarzinom</v>
      </c>
      <c r="Q16" s="358" t="str">
        <f t="array" aca="1" ref="Q16" ca="1">IF(ROW()-ROW($F$2:$F$23)+1&gt;ROWS($E$2:$E$23)-COUNTBLANK($E$2:$E$23),"",INDIRECT(ADDRESS(SMALL((IF($E$2:$E$23&gt;"",ROW($E$2:$E$23),ROW()+ROWS($E$2:$E$23))),ROW()-ROW($F$2:$F$23)+1),COLUMN($E$2:$E$23),4)))</f>
        <v>&lt; 40%</v>
      </c>
      <c r="R16" s="359" t="str">
        <f t="array" aca="1" ref="R16" ca="1">IF(ROW()-ROW($G$2:$G$23)+1&gt;ROWS($F$2:$F$23)-COUNTBLANK($F$2:$F$23),"",INDIRECT(ADDRESS(SMALL((IF($F$2:$F$23&gt;"",ROW($F$2:$F$23),ROW()+ROWS($F$2:$F$23))),ROW()-ROW($G$2:$G$23)+1),COLUMN($F$2:$F$23),4)))</f>
        <v>Derzeit keine Vorgaben</v>
      </c>
      <c r="S16" s="358" t="str">
        <f t="array" aca="1" ref="S16" ca="1">IF(ROW()-ROW($H$2:$H$23)+1&gt;ROWS($G$2:$G$23)-COUNTBLANK($G$2:$G$23),"",INDIRECT(ADDRESS(SMALL((IF($G$2:$G$23&lt;&gt;"",ROW($G$2:$G$23),ROW()+ROWS($G$2:$G$23))),ROW()-ROW($H$2:$H$23)+1),COLUMN($G$2:$G$23),4)))</f>
        <v>-----</v>
      </c>
      <c r="T16" s="350" t="str">
        <f t="array" aca="1" ref="T16" ca="1">IF(ROW()-ROW($I$2:$I$23)+1&gt;ROWS($H$2:$H$23)-COUNTBLANK($H$2:$H$23),"",INDIRECT(ADDRESS(SMALL((IF($H$2:$H$23&lt;&gt;"",ROW($H$2:$H$23),ROW()+ROWS($H$2:$H$23))),ROW()-ROW($I$2:$I$23)+1),COLUMN($H$2:$H$23),4)))</f>
        <v>-----</v>
      </c>
      <c r="U16" s="350" t="str">
        <f t="array" aca="1" ref="U16" ca="1">IF(ROW()-ROW($J$2:$J$23)+1&gt;ROWS($I$2:$I$23)-COUNTBLANK($I$2:$I$23),"",INDIRECT(ADDRESS(SMALL((IF($I$2:$I$23&lt;&gt;"",ROW($I$2:$I$23),ROW()+ROWS($I$2:$I$23))),ROW()-ROW($J$2:$J$23)+1),COLUMN($I$2:$I$23),4)))</f>
        <v>-----</v>
      </c>
      <c r="V16" s="351" t="str">
        <f t="array" aca="1" ref="V16" ca="1">IF(ROW()-ROW($K$2:$K$23)+1&gt;ROWS($J$2:$J$23)-COUNTBLANK($J$2:$J$23),"",INDIRECT(ADDRESS(SMALL((IF($J$2:$J$23&lt;&gt;"",ROW($J$2:$J$23),ROW()+ROWS($J$2:$J$23))),ROW()-ROW($K$2:$K$23)+1),COLUMN($J$2:$J$23),4)))</f>
        <v>n.d.</v>
      </c>
      <c r="W16" s="415" t="str">
        <f t="array" aca="1" ref="W16" ca="1">IF(ROW()-ROW($L$2:$L$23)+1&gt;ROWS($K$2:$K$23)-COUNTBLANK($K$2:$K$23),"",INDIRECT(ADDRESS(SMALL((IF($K$2:$K$23&lt;&gt;"",ROW($K$2:$K$23),ROW()+ROWS($K$2:$K$23))),ROW()-ROW($L$2:$L$23)+1),COLUMN($K$2:$K$23),4)))</f>
        <v>Unvollständig</v>
      </c>
      <c r="X16" s="357" t="str">
        <f t="array" aca="1" ref="X16" ca="1">IF(ROW()-ROW($M$2:$M$23)+1&gt;ROWS($L$2:$L$23)-COUNTBLANK($L$2:$L$23),"",INDIRECT(ADDRESS(SMALL((IF($L$2:$L$23&lt;&gt;"",ROW($L$2:$L$23),ROW()+ROWS($L$2:$L$23))),ROW()-ROW($M$2:$M$23)+1),COLUMN($L$2:$L$23),4)))</f>
        <v>-----</v>
      </c>
      <c r="Y16" s="357" t="str">
        <f t="array" aca="1" ref="Y16" ca="1">IF(ROW()-ROW($N$2:$N$23)+1&gt;ROWS($M$2:$M$23)-COUNTBLANK($M$2:$M$23),"",INDIRECT(ADDRESS(SMALL((IF($M$2:$M$23&lt;&gt;"",ROW($M$2:$M$23),ROW()+ROWS($M$2:$M$23))),ROW()-ROW($N$2:$N$23)+1),COLUMN($M$2:$M$23),4)))</f>
        <v>-----</v>
      </c>
    </row>
    <row r="17" spans="1:25" ht="36" customHeight="1" x14ac:dyDescent="0.25">
      <c r="A17" s="356" t="str">
        <f>IF('Kennzahlenbogen_(KB)'!R70=0,"",'Kennzahlenbogen_(KB)'!R70)</f>
        <v>Unvollständig</v>
      </c>
      <c r="C17" s="508">
        <f>IF($A17="I.O.","",'Kennzahlenbogen_(KB)'!B70)</f>
        <v>15</v>
      </c>
      <c r="D17" s="393" t="str">
        <f>IF($A17="I.O.","",'Kennzahlenbogen_(KB)'!E70)</f>
        <v>Zahnärztliche Untersuchung vor Radio- o. Radiochemotherapie</v>
      </c>
      <c r="E17" s="358" t="str">
        <f>IF(AND('Kennzahlenbogen_(KB)'!L70="",$A17&lt;&gt;"I.O."),"-----",IF($A17="I.O.","",'Kennzahlenbogen_(KB)'!L70))</f>
        <v>-----</v>
      </c>
      <c r="F17" s="359" t="str">
        <f>IF($A17="I.O.","",'Kennzahlenbogen_(KB)'!M70)</f>
        <v>≥ 95%</v>
      </c>
      <c r="G17" s="358" t="str">
        <f>IF(AND('Kennzahlenbogen_(KB)'!O70="",$A17&lt;&gt;"I.O."),"-----",IF($A17="I.O.","",'Kennzahlenbogen_(KB)'!O70))</f>
        <v>-----</v>
      </c>
      <c r="H17" s="350" t="str">
        <f>IF($A17="I.O.","",IF('Kennzahlenbogen_(KB)'!Q70="","-----",'Kennzahlenbogen_(KB)'!Q70))</f>
        <v>-----</v>
      </c>
      <c r="I17" s="350" t="str">
        <f>IF($A17="I.O.","",IF('Kennzahlenbogen_(KB)'!Q71="","-----",'Kennzahlenbogen_(KB)'!Q71))</f>
        <v>-----</v>
      </c>
      <c r="J17" s="358" t="str">
        <f>IF($A17="I.O.","",IF('Kennzahlenbogen_(KB)'!Q72="","-----",'Kennzahlenbogen_(KB)'!Q72))</f>
        <v>n.d.</v>
      </c>
      <c r="K17" s="356" t="str">
        <f>IF($A17="I.O.","",'Kennzahlenbogen_(KB)'!R70)</f>
        <v>Unvollständig</v>
      </c>
      <c r="L17" s="357" t="str">
        <f>IF(AND('Kennzahlenbogen_(KB)'!S70="",$A17&lt;&gt;"I.O."),"-----",IF($A17="I.O.","",'Kennzahlenbogen_(KB)'!S70))</f>
        <v>-----</v>
      </c>
      <c r="M17" s="357" t="str">
        <f>IF(AND('Kennzahlenbogen_(KB)'!T70="",$A17&lt;&gt;"I.O."),"-----",IF($A17="I.O.","",'Kennzahlenbogen_(KB)'!T70))</f>
        <v>-----</v>
      </c>
      <c r="O17" s="415">
        <f t="array" aca="1" ref="O17" ca="1">IF(ROW()-ROW($D$2:$D$23)+1&gt;ROWS($C$2:$C$23)-COUNTBLANK($C$2:$C$23),"",INDIRECT(ADDRESS(SMALL((IF($C$2:$C$23&lt;&gt;"",ROW($C$2:$C$23),ROW()+ROWS($C$2:$C$23))),ROW()-ROW($D$2:$D$23)+1),COLUMN($C$2:$C$23),4)))</f>
        <v>15</v>
      </c>
      <c r="P17" s="357" t="str">
        <f t="array" aca="1" ref="P17" ca="1">IF(ROW()-ROW($E$2:$E$23)+1&gt;ROWS($D$2:$D$23)-COUNTBLANK($D$2:$D$23),"",INDIRECT(ADDRESS(SMALL((IF($D$2:$D$23&gt;"",ROW($D$2:$D$23),ROW()+ROWS($D$2:$D$23))),ROW()-ROW($E$2:$E$23)+1),COLUMN($D$2:$D$23),4)))</f>
        <v>Zahnärztliche Untersuchung vor Radio- o. Radiochemotherapie</v>
      </c>
      <c r="Q17" s="358" t="str">
        <f t="array" aca="1" ref="Q17" ca="1">IF(ROW()-ROW($F$2:$F$23)+1&gt;ROWS($E$2:$E$23)-COUNTBLANK($E$2:$E$23),"",INDIRECT(ADDRESS(SMALL((IF($E$2:$E$23&gt;"",ROW($E$2:$E$23),ROW()+ROWS($E$2:$E$23))),ROW()-ROW($F$2:$F$23)+1),COLUMN($E$2:$E$23),4)))</f>
        <v>-----</v>
      </c>
      <c r="R17" s="359" t="str">
        <f t="array" aca="1" ref="R17" ca="1">IF(ROW()-ROW($G$2:$G$23)+1&gt;ROWS($F$2:$F$23)-COUNTBLANK($F$2:$F$23),"",INDIRECT(ADDRESS(SMALL((IF($F$2:$F$23&gt;"",ROW($F$2:$F$23),ROW()+ROWS($F$2:$F$23))),ROW()-ROW($G$2:$G$23)+1),COLUMN($F$2:$F$23),4)))</f>
        <v>≥ 95%</v>
      </c>
      <c r="S17" s="358" t="str">
        <f t="array" aca="1" ref="S17" ca="1">IF(ROW()-ROW($H$2:$H$23)+1&gt;ROWS($G$2:$G$23)-COUNTBLANK($G$2:$G$23),"",INDIRECT(ADDRESS(SMALL((IF($G$2:$G$23&lt;&gt;"",ROW($G$2:$G$23),ROW()+ROWS($G$2:$G$23))),ROW()-ROW($H$2:$H$23)+1),COLUMN($G$2:$G$23),4)))</f>
        <v>-----</v>
      </c>
      <c r="T17" s="350" t="str">
        <f t="array" aca="1" ref="T17" ca="1">IF(ROW()-ROW($I$2:$I$23)+1&gt;ROWS($H$2:$H$23)-COUNTBLANK($H$2:$H$23),"",INDIRECT(ADDRESS(SMALL((IF($H$2:$H$23&lt;&gt;"",ROW($H$2:$H$23),ROW()+ROWS($H$2:$H$23))),ROW()-ROW($I$2:$I$23)+1),COLUMN($H$2:$H$23),4)))</f>
        <v>-----</v>
      </c>
      <c r="U17" s="350" t="str">
        <f t="array" aca="1" ref="U17" ca="1">IF(ROW()-ROW($J$2:$J$23)+1&gt;ROWS($I$2:$I$23)-COUNTBLANK($I$2:$I$23),"",INDIRECT(ADDRESS(SMALL((IF($I$2:$I$23&lt;&gt;"",ROW($I$2:$I$23),ROW()+ROWS($I$2:$I$23))),ROW()-ROW($J$2:$J$23)+1),COLUMN($I$2:$I$23),4)))</f>
        <v>-----</v>
      </c>
      <c r="V17" s="351" t="str">
        <f t="array" aca="1" ref="V17" ca="1">IF(ROW()-ROW($K$2:$K$23)+1&gt;ROWS($J$2:$J$23)-COUNTBLANK($J$2:$J$23),"",INDIRECT(ADDRESS(SMALL((IF($J$2:$J$23&lt;&gt;"",ROW($J$2:$J$23),ROW()+ROWS($J$2:$J$23))),ROW()-ROW($K$2:$K$23)+1),COLUMN($J$2:$J$23),4)))</f>
        <v>n.d.</v>
      </c>
      <c r="W17" s="415" t="str">
        <f t="array" aca="1" ref="W17" ca="1">IF(ROW()-ROW($L$2:$L$23)+1&gt;ROWS($K$2:$K$23)-COUNTBLANK($K$2:$K$23),"",INDIRECT(ADDRESS(SMALL((IF($K$2:$K$23&lt;&gt;"",ROW($K$2:$K$23),ROW()+ROWS($K$2:$K$23))),ROW()-ROW($L$2:$L$23)+1),COLUMN($K$2:$K$23),4)))</f>
        <v>Unvollständig</v>
      </c>
      <c r="X17" s="357" t="str">
        <f t="array" aca="1" ref="X17" ca="1">IF(ROW()-ROW($M$2:$M$23)+1&gt;ROWS($L$2:$L$23)-COUNTBLANK($L$2:$L$23),"",INDIRECT(ADDRESS(SMALL((IF($L$2:$L$23&lt;&gt;"",ROW($L$2:$L$23),ROW()+ROWS($L$2:$L$23))),ROW()-ROW($M$2:$M$23)+1),COLUMN($L$2:$L$23),4)))</f>
        <v>-----</v>
      </c>
      <c r="Y17" s="357" t="str">
        <f t="array" aca="1" ref="Y17" ca="1">IF(ROW()-ROW($N$2:$N$23)+1&gt;ROWS($M$2:$M$23)-COUNTBLANK($M$2:$M$23),"",INDIRECT(ADDRESS(SMALL((IF($M$2:$M$23&lt;&gt;"",ROW($M$2:$M$23),ROW()+ROWS($M$2:$M$23))),ROW()-ROW($N$2:$N$23)+1),COLUMN($M$2:$M$23),4)))</f>
        <v>-----</v>
      </c>
    </row>
    <row r="18" spans="1:25" ht="22.5" x14ac:dyDescent="0.25">
      <c r="A18" s="415" t="str">
        <f>IF('Kennzahlenbogen_(KB)'!R73=0,"",'Kennzahlenbogen_(KB)'!R73)</f>
        <v>Unvollständig</v>
      </c>
      <c r="C18" s="415">
        <f>IF($A18="I.O.","",'Kennzahlenbogen_(KB)'!B73)</f>
        <v>16</v>
      </c>
      <c r="D18" s="393" t="str">
        <f>IF($A18="I.O.","",'Kennzahlenbogen_(KB)'!E73)</f>
        <v>Vollständige Befundberichte bei Larynxkarzinom</v>
      </c>
      <c r="E18" s="358" t="str">
        <f>IF(AND('Kennzahlenbogen_(KB)'!L73="",$A18&lt;&gt;"I.O."),"-----",IF($A18="I.O.","",'Kennzahlenbogen_(KB)'!L73))</f>
        <v>&lt;90%</v>
      </c>
      <c r="F18" s="359" t="str">
        <f>IF($A18="I.O.","",'Kennzahlenbogen_(KB)'!M73)</f>
        <v>Derzeit keine Vorgaben</v>
      </c>
      <c r="G18" s="358" t="str">
        <f>IF(AND('Kennzahlenbogen_(KB)'!O73="",$A18&lt;&gt;"I.O."),"-----",IF($A18="I.O.","",'Kennzahlenbogen_(KB)'!O73))</f>
        <v>-----</v>
      </c>
      <c r="H18" s="350" t="str">
        <f>IF($A18="I.O.","",IF('Kennzahlenbogen_(KB)'!Q73="","-----",'Kennzahlenbogen_(KB)'!Q73))</f>
        <v>-----</v>
      </c>
      <c r="I18" s="350" t="str">
        <f>IF($A18="I.O.","",IF('Kennzahlenbogen_(KB)'!Q74="","-----",'Kennzahlenbogen_(KB)'!Q74))</f>
        <v>-----</v>
      </c>
      <c r="J18" s="358" t="str">
        <f>IF($A18="I.O.","",IF('Kennzahlenbogen_(KB)'!Q75="",0,'Kennzahlenbogen_(KB)'!Q75))</f>
        <v>n.d.</v>
      </c>
      <c r="K18" s="415" t="str">
        <f>IF($A18="I.O.","",'Kennzahlenbogen_(KB)'!R73)</f>
        <v>Unvollständig</v>
      </c>
      <c r="L18" s="357" t="str">
        <f>IF(AND('Kennzahlenbogen_(KB)'!S73="",$A18&lt;&gt;"I.O."),"-----",IF($A18="I.O.","",'Kennzahlenbogen_(KB)'!S73))</f>
        <v>-----</v>
      </c>
      <c r="M18" s="357" t="str">
        <f>IF(AND('Kennzahlenbogen_(KB)'!T73="",$A18&lt;&gt;"I.O."),"-----",IF($A18="I.O.","",'Kennzahlenbogen_(KB)'!T73))</f>
        <v>-----</v>
      </c>
      <c r="O18" s="415">
        <f t="array" aca="1" ref="O18" ca="1">IF(ROW()-ROW($D$2:$D$23)+1&gt;ROWS($C$2:$C$23)-COUNTBLANK($C$2:$C$23),"",INDIRECT(ADDRESS(SMALL((IF($C$2:$C$23&lt;&gt;"",ROW($C$2:$C$23),ROW()+ROWS($C$2:$C$23))),ROW()-ROW($D$2:$D$23)+1),COLUMN($C$2:$C$23),4)))</f>
        <v>16</v>
      </c>
      <c r="P18" s="357" t="str">
        <f t="array" aca="1" ref="P18" ca="1">IF(ROW()-ROW($E$2:$E$23)+1&gt;ROWS($D$2:$D$23)-COUNTBLANK($D$2:$D$23),"",INDIRECT(ADDRESS(SMALL((IF($D$2:$D$23&gt;"",ROW($D$2:$D$23),ROW()+ROWS($D$2:$D$23))),ROW()-ROW($E$2:$E$23)+1),COLUMN($D$2:$D$23),4)))</f>
        <v>Vollständige Befundberichte bei Larynxkarzinom</v>
      </c>
      <c r="Q18" s="358" t="str">
        <f t="array" aca="1" ref="Q18" ca="1">IF(ROW()-ROW($F$2:$F$23)+1&gt;ROWS($E$2:$E$23)-COUNTBLANK($E$2:$E$23),"",INDIRECT(ADDRESS(SMALL((IF($E$2:$E$23&gt;"",ROW($E$2:$E$23),ROW()+ROWS($E$2:$E$23))),ROW()-ROW($F$2:$F$23)+1),COLUMN($E$2:$E$23),4)))</f>
        <v>&lt;90%</v>
      </c>
      <c r="R18" s="359" t="str">
        <f t="array" aca="1" ref="R18" ca="1">IF(ROW()-ROW($G$2:$G$23)+1&gt;ROWS($F$2:$F$23)-COUNTBLANK($F$2:$F$23),"",INDIRECT(ADDRESS(SMALL((IF($F$2:$F$23&gt;"",ROW($F$2:$F$23),ROW()+ROWS($F$2:$F$23))),ROW()-ROW($G$2:$G$23)+1),COLUMN($F$2:$F$23),4)))</f>
        <v>Derzeit keine Vorgaben</v>
      </c>
      <c r="S18" s="358" t="str">
        <f t="array" aca="1" ref="S18" ca="1">IF(ROW()-ROW($H$2:$H$23)+1&gt;ROWS($G$2:$G$23)-COUNTBLANK($G$2:$G$23),"",INDIRECT(ADDRESS(SMALL((IF($G$2:$G$23&lt;&gt;"",ROW($G$2:$G$23),ROW()+ROWS($G$2:$G$23))),ROW()-ROW($H$2:$H$23)+1),COLUMN($G$2:$G$23),4)))</f>
        <v>-----</v>
      </c>
      <c r="T18" s="350" t="str">
        <f t="array" aca="1" ref="T18" ca="1">IF(ROW()-ROW($I$2:$I$23)+1&gt;ROWS($H$2:$H$23)-COUNTBLANK($H$2:$H$23),"",INDIRECT(ADDRESS(SMALL((IF($H$2:$H$23&lt;&gt;"",ROW($H$2:$H$23),ROW()+ROWS($H$2:$H$23))),ROW()-ROW($I$2:$I$23)+1),COLUMN($H$2:$H$23),4)))</f>
        <v>-----</v>
      </c>
      <c r="U18" s="350" t="str">
        <f t="array" aca="1" ref="U18" ca="1">IF(ROW()-ROW($J$2:$J$23)+1&gt;ROWS($I$2:$I$23)-COUNTBLANK($I$2:$I$23),"",INDIRECT(ADDRESS(SMALL((IF($I$2:$I$23&lt;&gt;"",ROW($I$2:$I$23),ROW()+ROWS($I$2:$I$23))),ROW()-ROW($J$2:$J$23)+1),COLUMN($I$2:$I$23),4)))</f>
        <v>-----</v>
      </c>
      <c r="V18" s="351" t="str">
        <f t="array" aca="1" ref="V18" ca="1">IF(ROW()-ROW($K$2:$K$23)+1&gt;ROWS($J$2:$J$23)-COUNTBLANK($J$2:$J$23),"",INDIRECT(ADDRESS(SMALL((IF($J$2:$J$23&lt;&gt;"",ROW($J$2:$J$23),ROW()+ROWS($J$2:$J$23))),ROW()-ROW($K$2:$K$23)+1),COLUMN($J$2:$J$23),4)))</f>
        <v>n.d.</v>
      </c>
      <c r="W18" s="415" t="str">
        <f t="array" aca="1" ref="W18" ca="1">IF(ROW()-ROW($L$2:$L$23)+1&gt;ROWS($K$2:$K$23)-COUNTBLANK($K$2:$K$23),"",INDIRECT(ADDRESS(SMALL((IF($K$2:$K$23&lt;&gt;"",ROW($K$2:$K$23),ROW()+ROWS($K$2:$K$23))),ROW()-ROW($L$2:$L$23)+1),COLUMN($K$2:$K$23),4)))</f>
        <v>Unvollständig</v>
      </c>
      <c r="X18" s="357" t="str">
        <f t="array" aca="1" ref="X18" ca="1">IF(ROW()-ROW($M$2:$M$23)+1&gt;ROWS($L$2:$L$23)-COUNTBLANK($L$2:$L$23),"",INDIRECT(ADDRESS(SMALL((IF($L$2:$L$23&lt;&gt;"",ROW($L$2:$L$23),ROW()+ROWS($L$2:$L$23))),ROW()-ROW($M$2:$M$23)+1),COLUMN($L$2:$L$23),4)))</f>
        <v>-----</v>
      </c>
      <c r="Y18" s="357" t="str">
        <f t="array" aca="1" ref="Y18" ca="1">IF(ROW()-ROW($N$2:$N$23)+1&gt;ROWS($M$2:$M$23)-COUNTBLANK($M$2:$M$23),"",INDIRECT(ADDRESS(SMALL((IF($M$2:$M$23&lt;&gt;"",ROW($M$2:$M$23),ROW()+ROWS($M$2:$M$23))),ROW()-ROW($N$2:$N$23)+1),COLUMN($M$2:$M$23),4)))</f>
        <v>-----</v>
      </c>
    </row>
    <row r="19" spans="1:25" ht="22.5" x14ac:dyDescent="0.25">
      <c r="A19" s="415" t="str">
        <f>IF('Kennzahlenbogen_(KB)'!R76=0,"",'Kennzahlenbogen_(KB)'!R76)</f>
        <v>Unvollständig</v>
      </c>
      <c r="C19" s="415">
        <f>IF($A19="I.O.","",'Kennzahlenbogen_(KB)'!B76)</f>
        <v>17</v>
      </c>
      <c r="D19" s="393" t="str">
        <f>IF($A19="I.O.","",'Kennzahlenbogen_(KB)'!E76)</f>
        <v>Panendoskopie bei Larynxkarzinom</v>
      </c>
      <c r="E19" s="358" t="str">
        <f>IF(AND('Kennzahlenbogen_(KB)'!L76="",$A19&lt;&gt;"I.O."),"-----",IF($A19="I.O.","",'Kennzahlenbogen_(KB)'!L76))</f>
        <v>&lt;90%</v>
      </c>
      <c r="F19" s="359" t="str">
        <f>IF($A19="I.O.","",'Kennzahlenbogen_(KB)'!M76)</f>
        <v>Derzeit keine Vorgaben</v>
      </c>
      <c r="G19" s="358" t="str">
        <f>IF(AND('Kennzahlenbogen_(KB)'!O76="",$A19&lt;&gt;"I.O."),"-----",IF($A19="I.O.","",'Kennzahlenbogen_(KB)'!O76))</f>
        <v>-----</v>
      </c>
      <c r="H19" s="350" t="str">
        <f>IF($A19="I.O.","",IF('Kennzahlenbogen_(KB)'!Q76="","-----",'Kennzahlenbogen_(KB)'!Q76))</f>
        <v>-----</v>
      </c>
      <c r="I19" s="350">
        <f>IF($A19="I.O.","",IF('Kennzahlenbogen_(KB)'!Q77="","-----",'Kennzahlenbogen_(KB)'!Q77))</f>
        <v>0</v>
      </c>
      <c r="J19" s="358" t="str">
        <f>IF($A19="I.O.","",IF('Kennzahlenbogen_(KB)'!Q78="",0,'Kennzahlenbogen_(KB)'!Q78))</f>
        <v>n.d.</v>
      </c>
      <c r="K19" s="415" t="str">
        <f>IF($A19="I.O.","",'Kennzahlenbogen_(KB)'!R76)</f>
        <v>Unvollständig</v>
      </c>
      <c r="L19" s="357" t="str">
        <f>IF(AND('Kennzahlenbogen_(KB)'!S76="",$A19&lt;&gt;"I.O."),"-----",IF($A19="I.O.","",'Kennzahlenbogen_(KB)'!S76))</f>
        <v>-----</v>
      </c>
      <c r="M19" s="357" t="str">
        <f>IF(AND('Kennzahlenbogen_(KB)'!T76="",$A19&lt;&gt;"I.O."),"-----",IF($A19="I.O.","",'Kennzahlenbogen_(KB)'!T76))</f>
        <v>-----</v>
      </c>
      <c r="O19" s="415">
        <f t="array" aca="1" ref="O19" ca="1">IF(ROW()-ROW($D$2:$D$23)+1&gt;ROWS($C$2:$C$23)-COUNTBLANK($C$2:$C$23),"",INDIRECT(ADDRESS(SMALL((IF($C$2:$C$23&lt;&gt;"",ROW($C$2:$C$23),ROW()+ROWS($C$2:$C$23))),ROW()-ROW($D$2:$D$23)+1),COLUMN($C$2:$C$23),4)))</f>
        <v>17</v>
      </c>
      <c r="P19" s="357" t="str">
        <f t="array" aca="1" ref="P19" ca="1">IF(ROW()-ROW($E$2:$E$23)+1&gt;ROWS($D$2:$D$23)-COUNTBLANK($D$2:$D$23),"",INDIRECT(ADDRESS(SMALL((IF($D$2:$D$23&gt;"",ROW($D$2:$D$23),ROW()+ROWS($D$2:$D$23))),ROW()-ROW($E$2:$E$23)+1),COLUMN($D$2:$D$23),4)))</f>
        <v>Panendoskopie bei Larynxkarzinom</v>
      </c>
      <c r="Q19" s="358" t="str">
        <f t="array" aca="1" ref="Q19" ca="1">IF(ROW()-ROW($F$2:$F$23)+1&gt;ROWS($E$2:$E$23)-COUNTBLANK($E$2:$E$23),"",INDIRECT(ADDRESS(SMALL((IF($E$2:$E$23&gt;"",ROW($E$2:$E$23),ROW()+ROWS($E$2:$E$23))),ROW()-ROW($F$2:$F$23)+1),COLUMN($E$2:$E$23),4)))</f>
        <v>&lt;90%</v>
      </c>
      <c r="R19" s="359" t="str">
        <f t="array" aca="1" ref="R19" ca="1">IF(ROW()-ROW($G$2:$G$23)+1&gt;ROWS($F$2:$F$23)-COUNTBLANK($F$2:$F$23),"",INDIRECT(ADDRESS(SMALL((IF($F$2:$F$23&gt;"",ROW($F$2:$F$23),ROW()+ROWS($F$2:$F$23))),ROW()-ROW($G$2:$G$23)+1),COLUMN($F$2:$F$23),4)))</f>
        <v>Derzeit keine Vorgaben</v>
      </c>
      <c r="S19" s="358" t="str">
        <f t="array" aca="1" ref="S19" ca="1">IF(ROW()-ROW($H$2:$H$23)+1&gt;ROWS($G$2:$G$23)-COUNTBLANK($G$2:$G$23),"",INDIRECT(ADDRESS(SMALL((IF($G$2:$G$23&lt;&gt;"",ROW($G$2:$G$23),ROW()+ROWS($G$2:$G$23))),ROW()-ROW($H$2:$H$23)+1),COLUMN($G$2:$G$23),4)))</f>
        <v>-----</v>
      </c>
      <c r="T19" s="350" t="str">
        <f t="array" aca="1" ref="T19" ca="1">IF(ROW()-ROW($I$2:$I$23)+1&gt;ROWS($H$2:$H$23)-COUNTBLANK($H$2:$H$23),"",INDIRECT(ADDRESS(SMALL((IF($H$2:$H$23&lt;&gt;"",ROW($H$2:$H$23),ROW()+ROWS($H$2:$H$23))),ROW()-ROW($I$2:$I$23)+1),COLUMN($H$2:$H$23),4)))</f>
        <v>-----</v>
      </c>
      <c r="U19" s="350">
        <f t="array" aca="1" ref="U19" ca="1">IF(ROW()-ROW($J$2:$J$23)+1&gt;ROWS($I$2:$I$23)-COUNTBLANK($I$2:$I$23),"",INDIRECT(ADDRESS(SMALL((IF($I$2:$I$23&lt;&gt;"",ROW($I$2:$I$23),ROW()+ROWS($I$2:$I$23))),ROW()-ROW($J$2:$J$23)+1),COLUMN($I$2:$I$23),4)))</f>
        <v>0</v>
      </c>
      <c r="V19" s="351" t="str">
        <f t="array" aca="1" ref="V19" ca="1">IF(ROW()-ROW($K$2:$K$23)+1&gt;ROWS($J$2:$J$23)-COUNTBLANK($J$2:$J$23),"",INDIRECT(ADDRESS(SMALL((IF($J$2:$J$23&lt;&gt;"",ROW($J$2:$J$23),ROW()+ROWS($J$2:$J$23))),ROW()-ROW($K$2:$K$23)+1),COLUMN($J$2:$J$23),4)))</f>
        <v>n.d.</v>
      </c>
      <c r="W19" s="415" t="str">
        <f t="array" aca="1" ref="W19" ca="1">IF(ROW()-ROW($L$2:$L$23)+1&gt;ROWS($K$2:$K$23)-COUNTBLANK($K$2:$K$23),"",INDIRECT(ADDRESS(SMALL((IF($K$2:$K$23&lt;&gt;"",ROW($K$2:$K$23),ROW()+ROWS($K$2:$K$23))),ROW()-ROW($L$2:$L$23)+1),COLUMN($K$2:$K$23),4)))</f>
        <v>Unvollständig</v>
      </c>
      <c r="X19" s="357" t="str">
        <f t="array" aca="1" ref="X19" ca="1">IF(ROW()-ROW($M$2:$M$23)+1&gt;ROWS($L$2:$L$23)-COUNTBLANK($L$2:$L$23),"",INDIRECT(ADDRESS(SMALL((IF($L$2:$L$23&lt;&gt;"",ROW($L$2:$L$23),ROW()+ROWS($L$2:$L$23))),ROW()-ROW($M$2:$M$23)+1),COLUMN($L$2:$L$23),4)))</f>
        <v>-----</v>
      </c>
      <c r="Y19" s="357" t="str">
        <f t="array" aca="1" ref="Y19" ca="1">IF(ROW()-ROW($N$2:$N$23)+1&gt;ROWS($M$2:$M$23)-COUNTBLANK($M$2:$M$23),"",INDIRECT(ADDRESS(SMALL((IF($M$2:$M$23&lt;&gt;"",ROW($M$2:$M$23),ROW()+ROWS($M$2:$M$23))),ROW()-ROW($N$2:$N$23)+1),COLUMN($M$2:$M$23),4)))</f>
        <v>-----</v>
      </c>
    </row>
    <row r="20" spans="1:25" ht="22.5" x14ac:dyDescent="0.25">
      <c r="A20" s="415" t="str">
        <f>IF('Kennzahlenbogen_(KB)'!R79=0,"",'Kennzahlenbogen_(KB)'!R79)</f>
        <v>Unvollständig</v>
      </c>
      <c r="C20" s="415">
        <f>IF($A20="I.O.","",'Kennzahlenbogen_(KB)'!B79)</f>
        <v>18</v>
      </c>
      <c r="D20" s="393" t="str">
        <f>IF($A20="I.O.","",'Kennzahlenbogen_(KB)'!E79)</f>
        <v>Postoperative Radiochemotherapie  bei Larynxkarzinom</v>
      </c>
      <c r="E20" s="358" t="str">
        <f>IF(AND('Kennzahlenbogen_(KB)'!L79="",$A20&lt;&gt;"I.O."),"-----",IF($A20="I.O.","",'Kennzahlenbogen_(KB)'!L79))</f>
        <v>&lt;50%</v>
      </c>
      <c r="F20" s="359" t="str">
        <f>IF($A20="I.O.","",'Kennzahlenbogen_(KB)'!M79)</f>
        <v>Derzeit keine Vorgaben</v>
      </c>
      <c r="G20" s="358" t="str">
        <f>IF(AND('Kennzahlenbogen_(KB)'!O79="",$A20&lt;&gt;"I.O."),"-----",IF($A20="I.O.","",'Kennzahlenbogen_(KB)'!O79))</f>
        <v>-----</v>
      </c>
      <c r="H20" s="350" t="str">
        <f>IF($A20="I.O.","",IF('Kennzahlenbogen_(KB)'!Q79="","-----",'Kennzahlenbogen_(KB)'!Q79))</f>
        <v>-----</v>
      </c>
      <c r="I20" s="350" t="str">
        <f>IF($A20="I.O.","",IF('Kennzahlenbogen_(KB)'!Q80="","-----",'Kennzahlenbogen_(KB)'!Q80))</f>
        <v>-----</v>
      </c>
      <c r="J20" s="358" t="str">
        <f>IF($A20="I.O.","",IF('Kennzahlenbogen_(KB)'!Q81="",0,'Kennzahlenbogen_(KB)'!Q81))</f>
        <v>n.d.</v>
      </c>
      <c r="K20" s="415" t="str">
        <f>IF($A20="I.O.","",'Kennzahlenbogen_(KB)'!R79)</f>
        <v>Unvollständig</v>
      </c>
      <c r="L20" s="357" t="str">
        <f>IF(AND('Kennzahlenbogen_(KB)'!S79="",$A20&lt;&gt;"I.O."),"-----",IF($A20="I.O.","",'Kennzahlenbogen_(KB)'!S79))</f>
        <v>-----</v>
      </c>
      <c r="M20" s="357" t="str">
        <f>IF(AND('Kennzahlenbogen_(KB)'!T79="",$A20&lt;&gt;"I.O."),"-----",IF($A20="I.O.","",'Kennzahlenbogen_(KB)'!T79))</f>
        <v>-----</v>
      </c>
      <c r="O20" s="415">
        <f t="array" aca="1" ref="O20" ca="1">IF(ROW()-ROW($D$2:$D$23)+1&gt;ROWS($C$2:$C$23)-COUNTBLANK($C$2:$C$23),"",INDIRECT(ADDRESS(SMALL((IF($C$2:$C$23&lt;&gt;"",ROW($C$2:$C$23),ROW()+ROWS($C$2:$C$23))),ROW()-ROW($D$2:$D$23)+1),COLUMN($C$2:$C$23),4)))</f>
        <v>18</v>
      </c>
      <c r="P20" s="357" t="str">
        <f t="array" aca="1" ref="P20" ca="1">IF(ROW()-ROW($E$2:$E$23)+1&gt;ROWS($D$2:$D$23)-COUNTBLANK($D$2:$D$23),"",INDIRECT(ADDRESS(SMALL((IF($D$2:$D$23&gt;"",ROW($D$2:$D$23),ROW()+ROWS($D$2:$D$23))),ROW()-ROW($E$2:$E$23)+1),COLUMN($D$2:$D$23),4)))</f>
        <v>Postoperative Radiochemotherapie  bei Larynxkarzinom</v>
      </c>
      <c r="Q20" s="358" t="str">
        <f t="array" aca="1" ref="Q20" ca="1">IF(ROW()-ROW($F$2:$F$23)+1&gt;ROWS($E$2:$E$23)-COUNTBLANK($E$2:$E$23),"",INDIRECT(ADDRESS(SMALL((IF($E$2:$E$23&gt;"",ROW($E$2:$E$23),ROW()+ROWS($E$2:$E$23))),ROW()-ROW($F$2:$F$23)+1),COLUMN($E$2:$E$23),4)))</f>
        <v>&lt;50%</v>
      </c>
      <c r="R20" s="359" t="str">
        <f t="array" aca="1" ref="R20" ca="1">IF(ROW()-ROW($G$2:$G$23)+1&gt;ROWS($F$2:$F$23)-COUNTBLANK($F$2:$F$23),"",INDIRECT(ADDRESS(SMALL((IF($F$2:$F$23&gt;"",ROW($F$2:$F$23),ROW()+ROWS($F$2:$F$23))),ROW()-ROW($G$2:$G$23)+1),COLUMN($F$2:$F$23),4)))</f>
        <v>Derzeit keine Vorgaben</v>
      </c>
      <c r="S20" s="358" t="str">
        <f t="array" aca="1" ref="S20" ca="1">IF(ROW()-ROW($H$2:$H$23)+1&gt;ROWS($G$2:$G$23)-COUNTBLANK($G$2:$G$23),"",INDIRECT(ADDRESS(SMALL((IF($G$2:$G$23&lt;&gt;"",ROW($G$2:$G$23),ROW()+ROWS($G$2:$G$23))),ROW()-ROW($H$2:$H$23)+1),COLUMN($G$2:$G$23),4)))</f>
        <v>-----</v>
      </c>
      <c r="T20" s="350" t="str">
        <f t="array" aca="1" ref="T20" ca="1">IF(ROW()-ROW($I$2:$I$23)+1&gt;ROWS($H$2:$H$23)-COUNTBLANK($H$2:$H$23),"",INDIRECT(ADDRESS(SMALL((IF($H$2:$H$23&lt;&gt;"",ROW($H$2:$H$23),ROW()+ROWS($H$2:$H$23))),ROW()-ROW($I$2:$I$23)+1),COLUMN($H$2:$H$23),4)))</f>
        <v>-----</v>
      </c>
      <c r="U20" s="350" t="str">
        <f t="array" aca="1" ref="U20" ca="1">IF(ROW()-ROW($J$2:$J$23)+1&gt;ROWS($I$2:$I$23)-COUNTBLANK($I$2:$I$23),"",INDIRECT(ADDRESS(SMALL((IF($I$2:$I$23&lt;&gt;"",ROW($I$2:$I$23),ROW()+ROWS($I$2:$I$23))),ROW()-ROW($J$2:$J$23)+1),COLUMN($I$2:$I$23),4)))</f>
        <v>-----</v>
      </c>
      <c r="V20" s="351" t="str">
        <f t="array" aca="1" ref="V20" ca="1">IF(ROW()-ROW($K$2:$K$23)+1&gt;ROWS($J$2:$J$23)-COUNTBLANK($J$2:$J$23),"",INDIRECT(ADDRESS(SMALL((IF($J$2:$J$23&lt;&gt;"",ROW($J$2:$J$23),ROW()+ROWS($J$2:$J$23))),ROW()-ROW($K$2:$K$23)+1),COLUMN($J$2:$J$23),4)))</f>
        <v>n.d.</v>
      </c>
      <c r="W20" s="415" t="str">
        <f t="array" aca="1" ref="W20" ca="1">IF(ROW()-ROW($L$2:$L$23)+1&gt;ROWS($K$2:$K$23)-COUNTBLANK($K$2:$K$23),"",INDIRECT(ADDRESS(SMALL((IF($K$2:$K$23&lt;&gt;"",ROW($K$2:$K$23),ROW()+ROWS($K$2:$K$23))),ROW()-ROW($L$2:$L$23)+1),COLUMN($K$2:$K$23),4)))</f>
        <v>Unvollständig</v>
      </c>
      <c r="X20" s="357" t="str">
        <f t="array" aca="1" ref="X20" ca="1">IF(ROW()-ROW($M$2:$M$23)+1&gt;ROWS($L$2:$L$23)-COUNTBLANK($L$2:$L$23),"",INDIRECT(ADDRESS(SMALL((IF($L$2:$L$23&lt;&gt;"",ROW($L$2:$L$23),ROW()+ROWS($L$2:$L$23))),ROW()-ROW($M$2:$M$23)+1),COLUMN($L$2:$L$23),4)))</f>
        <v>-----</v>
      </c>
      <c r="Y20" s="357" t="str">
        <f t="array" aca="1" ref="Y20" ca="1">IF(ROW()-ROW($N$2:$N$23)+1&gt;ROWS($M$2:$M$23)-COUNTBLANK($M$2:$M$23),"",INDIRECT(ADDRESS(SMALL((IF($M$2:$M$23&lt;&gt;"",ROW($M$2:$M$23),ROW()+ROWS($M$2:$M$23))),ROW()-ROW($N$2:$N$23)+1),COLUMN($M$2:$M$23),4)))</f>
        <v>-----</v>
      </c>
    </row>
    <row r="21" spans="1:25" ht="22.5" x14ac:dyDescent="0.25">
      <c r="A21" s="415" t="str">
        <f>IF('Kennzahlenbogen_(KB)'!R82=0,"",'Kennzahlenbogen_(KB)'!R82)</f>
        <v>Unvollständig</v>
      </c>
      <c r="C21" s="415">
        <f>IF($A21="I.O.","",'Kennzahlenbogen_(KB)'!B82)</f>
        <v>19</v>
      </c>
      <c r="D21" s="393" t="str">
        <f>IF($A21="I.O.","",'Kennzahlenbogen_(KB)'!E82)</f>
        <v>R0-Resektion bei Larynxkarzinom</v>
      </c>
      <c r="E21" s="358" t="str">
        <f>IF(AND('Kennzahlenbogen_(KB)'!L82="",$A21&lt;&gt;"I.O."),"-----",IF($A21="I.O.","",'Kennzahlenbogen_(KB)'!L82))</f>
        <v>&lt;70%</v>
      </c>
      <c r="F21" s="359" t="str">
        <f>IF($A21="I.O.","",'Kennzahlenbogen_(KB)'!M82)</f>
        <v>Derzeit keine Vorgaben</v>
      </c>
      <c r="G21" s="358" t="str">
        <f>IF(AND('Kennzahlenbogen_(KB)'!O82="",$A21&lt;&gt;"I.O."),"-----",IF($A21="I.O.","",'Kennzahlenbogen_(KB)'!O82))</f>
        <v>-----</v>
      </c>
      <c r="H21" s="350" t="str">
        <f>IF($A21="I.O.","",IF('Kennzahlenbogen_(KB)'!Q82="","-----",'Kennzahlenbogen_(KB)'!Q82))</f>
        <v>-----</v>
      </c>
      <c r="I21" s="350">
        <f>IF($A21="I.O.","",IF('Kennzahlenbogen_(KB)'!Q83="","-----",'Kennzahlenbogen_(KB)'!Q83))</f>
        <v>0</v>
      </c>
      <c r="J21" s="358" t="str">
        <f>IF($A21="I.O.","",IF('Kennzahlenbogen_(KB)'!Q84="",0,'Kennzahlenbogen_(KB)'!Q84))</f>
        <v>n.d.</v>
      </c>
      <c r="K21" s="415" t="str">
        <f>IF($A21="I.O.","",'Kennzahlenbogen_(KB)'!R82)</f>
        <v>Unvollständig</v>
      </c>
      <c r="L21" s="357" t="str">
        <f>IF(AND('Kennzahlenbogen_(KB)'!S82="",$A21&lt;&gt;"I.O."),"-----",IF($A21="I.O.","",'Kennzahlenbogen_(KB)'!S82))</f>
        <v>-----</v>
      </c>
      <c r="M21" s="357" t="str">
        <f>IF(AND('Kennzahlenbogen_(KB)'!T82="",$A21&lt;&gt;"I.O."),"-----",IF($A21="I.O.","",'Kennzahlenbogen_(KB)'!T82))</f>
        <v>-----</v>
      </c>
      <c r="O21" s="415">
        <f t="array" aca="1" ref="O21" ca="1">IF(ROW()-ROW($D$2:$D$23)+1&gt;ROWS($C$2:$C$23)-COUNTBLANK($C$2:$C$23),"",INDIRECT(ADDRESS(SMALL((IF($C$2:$C$23&lt;&gt;"",ROW($C$2:$C$23),ROW()+ROWS($C$2:$C$23))),ROW()-ROW($D$2:$D$23)+1),COLUMN($C$2:$C$23),4)))</f>
        <v>19</v>
      </c>
      <c r="P21" s="357" t="str">
        <f t="array" aca="1" ref="P21" ca="1">IF(ROW()-ROW($E$2:$E$23)+1&gt;ROWS($D$2:$D$23)-COUNTBLANK($D$2:$D$23),"",INDIRECT(ADDRESS(SMALL((IF($D$2:$D$23&gt;"",ROW($D$2:$D$23),ROW()+ROWS($D$2:$D$23))),ROW()-ROW($E$2:$E$23)+1),COLUMN($D$2:$D$23),4)))</f>
        <v>R0-Resektion bei Larynxkarzinom</v>
      </c>
      <c r="Q21" s="358" t="str">
        <f t="array" aca="1" ref="Q21" ca="1">IF(ROW()-ROW($F$2:$F$23)+1&gt;ROWS($E$2:$E$23)-COUNTBLANK($E$2:$E$23),"",INDIRECT(ADDRESS(SMALL((IF($E$2:$E$23&gt;"",ROW($E$2:$E$23),ROW()+ROWS($E$2:$E$23))),ROW()-ROW($F$2:$F$23)+1),COLUMN($E$2:$E$23),4)))</f>
        <v>&lt;70%</v>
      </c>
      <c r="R21" s="359" t="str">
        <f t="array" aca="1" ref="R21" ca="1">IF(ROW()-ROW($G$2:$G$23)+1&gt;ROWS($F$2:$F$23)-COUNTBLANK($F$2:$F$23),"",INDIRECT(ADDRESS(SMALL((IF($F$2:$F$23&gt;"",ROW($F$2:$F$23),ROW()+ROWS($F$2:$F$23))),ROW()-ROW($G$2:$G$23)+1),COLUMN($F$2:$F$23),4)))</f>
        <v>Derzeit keine Vorgaben</v>
      </c>
      <c r="S21" s="358" t="str">
        <f t="array" aca="1" ref="S21" ca="1">IF(ROW()-ROW($H$2:$H$23)+1&gt;ROWS($G$2:$G$23)-COUNTBLANK($G$2:$G$23),"",INDIRECT(ADDRESS(SMALL((IF($G$2:$G$23&lt;&gt;"",ROW($G$2:$G$23),ROW()+ROWS($G$2:$G$23))),ROW()-ROW($H$2:$H$23)+1),COLUMN($G$2:$G$23),4)))</f>
        <v>-----</v>
      </c>
      <c r="T21" s="350" t="str">
        <f t="array" aca="1" ref="T21" ca="1">IF(ROW()-ROW($I$2:$I$23)+1&gt;ROWS($H$2:$H$23)-COUNTBLANK($H$2:$H$23),"",INDIRECT(ADDRESS(SMALL((IF($H$2:$H$23&lt;&gt;"",ROW($H$2:$H$23),ROW()+ROWS($H$2:$H$23))),ROW()-ROW($I$2:$I$23)+1),COLUMN($H$2:$H$23),4)))</f>
        <v>-----</v>
      </c>
      <c r="U21" s="350">
        <f t="array" aca="1" ref="U21" ca="1">IF(ROW()-ROW($J$2:$J$23)+1&gt;ROWS($I$2:$I$23)-COUNTBLANK($I$2:$I$23),"",INDIRECT(ADDRESS(SMALL((IF($I$2:$I$23&lt;&gt;"",ROW($I$2:$I$23),ROW()+ROWS($I$2:$I$23))),ROW()-ROW($J$2:$J$23)+1),COLUMN($I$2:$I$23),4)))</f>
        <v>0</v>
      </c>
      <c r="V21" s="351" t="str">
        <f t="array" aca="1" ref="V21" ca="1">IF(ROW()-ROW($K$2:$K$23)+1&gt;ROWS($J$2:$J$23)-COUNTBLANK($J$2:$J$23),"",INDIRECT(ADDRESS(SMALL((IF($J$2:$J$23&lt;&gt;"",ROW($J$2:$J$23),ROW()+ROWS($J$2:$J$23))),ROW()-ROW($K$2:$K$23)+1),COLUMN($J$2:$J$23),4)))</f>
        <v>n.d.</v>
      </c>
      <c r="W21" s="415" t="str">
        <f t="array" aca="1" ref="W21" ca="1">IF(ROW()-ROW($L$2:$L$23)+1&gt;ROWS($K$2:$K$23)-COUNTBLANK($K$2:$K$23),"",INDIRECT(ADDRESS(SMALL((IF($K$2:$K$23&lt;&gt;"",ROW($K$2:$K$23),ROW()+ROWS($K$2:$K$23))),ROW()-ROW($L$2:$L$23)+1),COLUMN($K$2:$K$23),4)))</f>
        <v>Unvollständig</v>
      </c>
      <c r="X21" s="357" t="str">
        <f t="array" aca="1" ref="X21" ca="1">IF(ROW()-ROW($M$2:$M$23)+1&gt;ROWS($L$2:$L$23)-COUNTBLANK($L$2:$L$23),"",INDIRECT(ADDRESS(SMALL((IF($L$2:$L$23&lt;&gt;"",ROW($L$2:$L$23),ROW()+ROWS($L$2:$L$23))),ROW()-ROW($M$2:$M$23)+1),COLUMN($L$2:$L$23),4)))</f>
        <v>-----</v>
      </c>
      <c r="Y21" s="357" t="str">
        <f t="array" aca="1" ref="Y21" ca="1">IF(ROW()-ROW($N$2:$N$23)+1&gt;ROWS($M$2:$M$23)-COUNTBLANK($M$2:$M$23),"",INDIRECT(ADDRESS(SMALL((IF($M$2:$M$23&lt;&gt;"",ROW($M$2:$M$23),ROW()+ROWS($M$2:$M$23))),ROW()-ROW($N$2:$N$23)+1),COLUMN($M$2:$M$23),4)))</f>
        <v>-----</v>
      </c>
    </row>
    <row r="22" spans="1:25" ht="45" x14ac:dyDescent="0.25">
      <c r="A22" s="415" t="str">
        <f>IF('Kennzahlenbogen_(KB)'!R85=0,"",'Kennzahlenbogen_(KB)'!R85)</f>
        <v>Unvollständig</v>
      </c>
      <c r="C22" s="508">
        <f>IF($A22="I.O.","",'Kennzahlenbogen_(KB)'!B85)</f>
        <v>20</v>
      </c>
      <c r="D22" s="393" t="str">
        <f>IF($A22="I.O.","",'Kennzahlenbogen_(KB)'!E85)</f>
        <v xml:space="preserve">Beratung durch Logopäden/
Sprechwissenschaftler bei Larynxkarzinom
</v>
      </c>
      <c r="E22" s="358" t="str">
        <f>IF(AND('Kennzahlenbogen_(KB)'!L85="",$A22&lt;&gt;"I.O."),"-----",IF($A22="I.O.","",'Kennzahlenbogen_(KB)'!L85))</f>
        <v>&lt;70%</v>
      </c>
      <c r="F22" s="359" t="str">
        <f>IF($A22="I.O.","",'Kennzahlenbogen_(KB)'!M85)</f>
        <v>Derzeit keine Vorgaben</v>
      </c>
      <c r="G22" s="358" t="str">
        <f>IF(AND('Kennzahlenbogen_(KB)'!O85="",$A22&lt;&gt;"I.O."),"-----",IF($A22="I.O.","",'Kennzahlenbogen_(KB)'!O85))</f>
        <v>-----</v>
      </c>
      <c r="H22" s="350" t="str">
        <f>IF($A22="I.O.","",IF('Kennzahlenbogen_(KB)'!Q85="","-----",'Kennzahlenbogen_(KB)'!Q85))</f>
        <v>-----</v>
      </c>
      <c r="I22" s="350" t="str">
        <f>IF($A22="I.O.","",IF('Kennzahlenbogen_(KB)'!Q86="","-----",'Kennzahlenbogen_(KB)'!Q86))</f>
        <v>-----</v>
      </c>
      <c r="J22" s="358" t="str">
        <f>IF($A22="I.O.","",IF('Kennzahlenbogen_(KB)'!Q87="","-----",'Kennzahlenbogen_(KB)'!Q87))</f>
        <v>n.d.</v>
      </c>
      <c r="K22" s="415" t="str">
        <f>IF($A22="I.O.","",'Kennzahlenbogen_(KB)'!R85)</f>
        <v>Unvollständig</v>
      </c>
      <c r="L22" s="357" t="str">
        <f>IF(AND('Kennzahlenbogen_(KB)'!S85="",$A22&lt;&gt;"I.O."),"-----",IF($A22="I.O.","",'Kennzahlenbogen_(KB)'!S85))</f>
        <v>-----</v>
      </c>
      <c r="M22" s="357" t="str">
        <f>IF(AND('Kennzahlenbogen_(KB)'!T85="",$A22&lt;&gt;"I.O."),"-----",IF($A22="I.O.","",'Kennzahlenbogen_(KB)'!T85))</f>
        <v>-----</v>
      </c>
      <c r="O22" s="415">
        <f t="array" aca="1" ref="O22" ca="1">IF(ROW()-ROW($D$2:$D$23)+1&gt;ROWS($C$2:$C$23)-COUNTBLANK($C$2:$C$23),"",INDIRECT(ADDRESS(SMALL((IF($C$2:$C$23&lt;&gt;"",ROW($C$2:$C$23),ROW()+ROWS($C$2:$C$23))),ROW()-ROW($D$2:$D$23)+1),COLUMN($C$2:$C$23),4)))</f>
        <v>20</v>
      </c>
      <c r="P22" s="357" t="str">
        <f t="array" aca="1" ref="P22" ca="1">IF(ROW()-ROW($E$2:$E$23)+1&gt;ROWS($D$2:$D$23)-COUNTBLANK($D$2:$D$23),"",INDIRECT(ADDRESS(SMALL((IF($D$2:$D$23&gt;"",ROW($D$2:$D$23),ROW()+ROWS($D$2:$D$23))),ROW()-ROW($E$2:$E$23)+1),COLUMN($D$2:$D$23),4)))</f>
        <v xml:space="preserve">Beratung durch Logopäden/
Sprechwissenschaftler bei Larynxkarzinom
</v>
      </c>
      <c r="Q22" s="358" t="str">
        <f t="array" aca="1" ref="Q22" ca="1">IF(ROW()-ROW($F$2:$F$23)+1&gt;ROWS($E$2:$E$23)-COUNTBLANK($E$2:$E$23),"",INDIRECT(ADDRESS(SMALL((IF($E$2:$E$23&gt;"",ROW($E$2:$E$23),ROW()+ROWS($E$2:$E$23))),ROW()-ROW($F$2:$F$23)+1),COLUMN($E$2:$E$23),4)))</f>
        <v>&lt;70%</v>
      </c>
      <c r="R22" s="359" t="str">
        <f t="array" aca="1" ref="R22" ca="1">IF(ROW()-ROW($G$2:$G$23)+1&gt;ROWS($F$2:$F$23)-COUNTBLANK($F$2:$F$23),"",INDIRECT(ADDRESS(SMALL((IF($F$2:$F$23&gt;"",ROW($F$2:$F$23),ROW()+ROWS($F$2:$F$23))),ROW()-ROW($G$2:$G$23)+1),COLUMN($F$2:$F$23),4)))</f>
        <v>Derzeit keine Vorgaben</v>
      </c>
      <c r="S22" s="358" t="str">
        <f t="array" aca="1" ref="S22" ca="1">IF(ROW()-ROW($H$2:$H$23)+1&gt;ROWS($G$2:$G$23)-COUNTBLANK($G$2:$G$23),"",INDIRECT(ADDRESS(SMALL((IF($G$2:$G$23&lt;&gt;"",ROW($G$2:$G$23),ROW()+ROWS($G$2:$G$23))),ROW()-ROW($H$2:$H$23)+1),COLUMN($G$2:$G$23),4)))</f>
        <v>-----</v>
      </c>
      <c r="T22" s="350" t="str">
        <f t="array" aca="1" ref="T22" ca="1">IF(ROW()-ROW($I$2:$I$23)+1&gt;ROWS($H$2:$H$23)-COUNTBLANK($H$2:$H$23),"",INDIRECT(ADDRESS(SMALL((IF($H$2:$H$23&lt;&gt;"",ROW($H$2:$H$23),ROW()+ROWS($H$2:$H$23))),ROW()-ROW($I$2:$I$23)+1),COLUMN($H$2:$H$23),4)))</f>
        <v>-----</v>
      </c>
      <c r="U22" s="350" t="str">
        <f t="array" aca="1" ref="U22" ca="1">IF(ROW()-ROW($J$2:$J$23)+1&gt;ROWS($I$2:$I$23)-COUNTBLANK($I$2:$I$23),"",INDIRECT(ADDRESS(SMALL((IF($I$2:$I$23&lt;&gt;"",ROW($I$2:$I$23),ROW()+ROWS($I$2:$I$23))),ROW()-ROW($J$2:$J$23)+1),COLUMN($I$2:$I$23),4)))</f>
        <v>-----</v>
      </c>
      <c r="V22" s="351" t="str">
        <f t="array" aca="1" ref="V22" ca="1">IF(ROW()-ROW($K$2:$K$23)+1&gt;ROWS($J$2:$J$23)-COUNTBLANK($J$2:$J$23),"",INDIRECT(ADDRESS(SMALL((IF($J$2:$J$23&lt;&gt;"",ROW($J$2:$J$23),ROW()+ROWS($J$2:$J$23))),ROW()-ROW($K$2:$K$23)+1),COLUMN($J$2:$J$23),4)))</f>
        <v>n.d.</v>
      </c>
      <c r="W22" s="415" t="str">
        <f t="array" aca="1" ref="W22" ca="1">IF(ROW()-ROW($L$2:$L$23)+1&gt;ROWS($K$2:$K$23)-COUNTBLANK($K$2:$K$23),"",INDIRECT(ADDRESS(SMALL((IF($K$2:$K$23&lt;&gt;"",ROW($K$2:$K$23),ROW()+ROWS($K$2:$K$23))),ROW()-ROW($L$2:$L$23)+1),COLUMN($K$2:$K$23),4)))</f>
        <v>Unvollständig</v>
      </c>
      <c r="X22" s="357" t="str">
        <f t="array" aca="1" ref="X22" ca="1">IF(ROW()-ROW($M$2:$M$23)+1&gt;ROWS($L$2:$L$23)-COUNTBLANK($L$2:$L$23),"",INDIRECT(ADDRESS(SMALL((IF($L$2:$L$23&lt;&gt;"",ROW($L$2:$L$23),ROW()+ROWS($L$2:$L$23))),ROW()-ROW($M$2:$M$23)+1),COLUMN($L$2:$L$23),4)))</f>
        <v>-----</v>
      </c>
      <c r="Y22" s="357" t="str">
        <f t="array" aca="1" ref="Y22" ca="1">IF(ROW()-ROW($N$2:$N$23)+1&gt;ROWS($M$2:$M$23)-COUNTBLANK($M$2:$M$23),"",INDIRECT(ADDRESS(SMALL((IF($M$2:$M$23&lt;&gt;"",ROW($M$2:$M$23),ROW()+ROWS($M$2:$M$23))),ROW()-ROW($N$2:$N$23)+1),COLUMN($M$2:$M$23),4)))</f>
        <v>-----</v>
      </c>
    </row>
    <row r="23" spans="1:25" ht="22.5" x14ac:dyDescent="0.25">
      <c r="A23" s="415" t="str">
        <f>IF('Kennzahlenbogen_(KB)'!R88=0,"",'Kennzahlenbogen_(KB)'!R88)</f>
        <v>Unvollständig</v>
      </c>
      <c r="C23" s="508">
        <f>IF($A23="I.O.","",'Kennzahlenbogen_(KB)'!B88)</f>
        <v>21</v>
      </c>
      <c r="D23" s="393" t="str">
        <f>IF($A23="I.O.","",'Kennzahlenbogen_(KB)'!E88)</f>
        <v>Dauer Strahlentherapie bei Larynxkarzinom</v>
      </c>
      <c r="E23" s="358" t="str">
        <f>IF(AND('Kennzahlenbogen_(KB)'!L88="",$A23&lt;&gt;"I.O."),"-----",IF($A23="I.O.","",'Kennzahlenbogen_(KB)'!L88))</f>
        <v>&lt;60%</v>
      </c>
      <c r="F23" s="359" t="str">
        <f>IF($A23="I.O.","",'Kennzahlenbogen_(KB)'!M88)</f>
        <v>Derzeit keine Vorgaben</v>
      </c>
      <c r="G23" s="358" t="str">
        <f>IF(AND('Kennzahlenbogen_(KB)'!O88="",$A23&lt;&gt;"I.O."),"-----",IF($A23="I.O.","",'Kennzahlenbogen_(KB)'!O88))</f>
        <v>-----</v>
      </c>
      <c r="H23" s="350" t="str">
        <f>IF($A23="I.O.","",IF('Kennzahlenbogen_(KB)'!Q88="","-----",'Kennzahlenbogen_(KB)'!Q88))</f>
        <v>-----</v>
      </c>
      <c r="I23" s="350" t="str">
        <f>IF($A23="I.O.","",IF('Kennzahlenbogen_(KB)'!Q89="","-----",'Kennzahlenbogen_(KB)'!Q89))</f>
        <v>-----</v>
      </c>
      <c r="J23" s="358" t="str">
        <f>IF($A23="I.O.","",IF('Kennzahlenbogen_(KB)'!Q90="","-----",'Kennzahlenbogen_(KB)'!Q90))</f>
        <v>n.d.</v>
      </c>
      <c r="K23" s="415" t="str">
        <f>IF($A23="I.O.","",'Kennzahlenbogen_(KB)'!R88)</f>
        <v>Unvollständig</v>
      </c>
      <c r="L23" s="357" t="str">
        <f>IF(AND('Kennzahlenbogen_(KB)'!S88="",$A23&lt;&gt;"I.O."),"-----",IF($A23="I.O.","",'Kennzahlenbogen_(KB)'!S88))</f>
        <v>-----</v>
      </c>
      <c r="M23" s="357" t="str">
        <f>IF(AND('Kennzahlenbogen_(KB)'!T88="",$A23&lt;&gt;"I.O."),"-----",IF($A23="I.O.","",'Kennzahlenbogen_(KB)'!T88))</f>
        <v>-----</v>
      </c>
      <c r="O23" s="415">
        <f t="array" aca="1" ref="O23" ca="1">IF(ROW()-ROW($D$2:$D$23)+1&gt;ROWS($C$2:$C$23)-COUNTBLANK($C$2:$C$23),"",INDIRECT(ADDRESS(SMALL((IF($C$2:$C$23&lt;&gt;"",ROW($C$2:$C$23),ROW()+ROWS($C$2:$C$23))),ROW()-ROW($D$2:$D$23)+1),COLUMN($C$2:$C$23),4)))</f>
        <v>21</v>
      </c>
      <c r="P23" s="357" t="str">
        <f t="array" aca="1" ref="P23" ca="1">IF(ROW()-ROW($E$2:$E$23)+1&gt;ROWS($D$2:$D$23)-COUNTBLANK($D$2:$D$23),"",INDIRECT(ADDRESS(SMALL((IF($D$2:$D$23&gt;"",ROW($D$2:$D$23),ROW()+ROWS($D$2:$D$23))),ROW()-ROW($E$2:$E$23)+1),COLUMN($D$2:$D$23),4)))</f>
        <v>Dauer Strahlentherapie bei Larynxkarzinom</v>
      </c>
      <c r="Q23" s="358" t="str">
        <f t="array" aca="1" ref="Q23" ca="1">IF(ROW()-ROW($F$2:$F$23)+1&gt;ROWS($E$2:$E$23)-COUNTBLANK($E$2:$E$23),"",INDIRECT(ADDRESS(SMALL((IF($E$2:$E$23&gt;"",ROW($E$2:$E$23),ROW()+ROWS($E$2:$E$23))),ROW()-ROW($F$2:$F$23)+1),COLUMN($E$2:$E$23),4)))</f>
        <v>&lt;60%</v>
      </c>
      <c r="R23" s="359" t="str">
        <f t="array" aca="1" ref="R23" ca="1">IF(ROW()-ROW($G$2:$G$23)+1&gt;ROWS($F$2:$F$23)-COUNTBLANK($F$2:$F$23),"",INDIRECT(ADDRESS(SMALL((IF($F$2:$F$23&gt;"",ROW($F$2:$F$23),ROW()+ROWS($F$2:$F$23))),ROW()-ROW($G$2:$G$23)+1),COLUMN($F$2:$F$23),4)))</f>
        <v>Derzeit keine Vorgaben</v>
      </c>
      <c r="S23" s="358" t="str">
        <f t="array" aca="1" ref="S23" ca="1">IF(ROW()-ROW($H$2:$H$23)+1&gt;ROWS($G$2:$G$23)-COUNTBLANK($G$2:$G$23),"",INDIRECT(ADDRESS(SMALL((IF($G$2:$G$23&lt;&gt;"",ROW($G$2:$G$23),ROW()+ROWS($G$2:$G$23))),ROW()-ROW($H$2:$H$23)+1),COLUMN($G$2:$G$23),4)))</f>
        <v>-----</v>
      </c>
      <c r="T23" s="350" t="str">
        <f t="array" aca="1" ref="T23" ca="1">IF(ROW()-ROW($I$2:$I$23)+1&gt;ROWS($H$2:$H$23)-COUNTBLANK($H$2:$H$23),"",INDIRECT(ADDRESS(SMALL((IF($H$2:$H$23&lt;&gt;"",ROW($H$2:$H$23),ROW()+ROWS($H$2:$H$23))),ROW()-ROW($I$2:$I$23)+1),COLUMN($H$2:$H$23),4)))</f>
        <v>-----</v>
      </c>
      <c r="U23" s="350" t="str">
        <f t="array" aca="1" ref="U23" ca="1">IF(ROW()-ROW($J$2:$J$23)+1&gt;ROWS($I$2:$I$23)-COUNTBLANK($I$2:$I$23),"",INDIRECT(ADDRESS(SMALL((IF($I$2:$I$23&lt;&gt;"",ROW($I$2:$I$23),ROW()+ROWS($I$2:$I$23))),ROW()-ROW($J$2:$J$23)+1),COLUMN($I$2:$I$23),4)))</f>
        <v>-----</v>
      </c>
      <c r="V23" s="351" t="str">
        <f t="array" aca="1" ref="V23" ca="1">IF(ROW()-ROW($K$2:$K$23)+1&gt;ROWS($J$2:$J$23)-COUNTBLANK($J$2:$J$23),"",INDIRECT(ADDRESS(SMALL((IF($J$2:$J$23&lt;&gt;"",ROW($J$2:$J$23),ROW()+ROWS($J$2:$J$23))),ROW()-ROW($K$2:$K$23)+1),COLUMN($J$2:$J$23),4)))</f>
        <v>n.d.</v>
      </c>
      <c r="W23" s="415" t="str">
        <f t="array" aca="1" ref="W23" ca="1">IF(ROW()-ROW($L$2:$L$23)+1&gt;ROWS($K$2:$K$23)-COUNTBLANK($K$2:$K$23),"",INDIRECT(ADDRESS(SMALL((IF($K$2:$K$23&lt;&gt;"",ROW($K$2:$K$23),ROW()+ROWS($K$2:$K$23))),ROW()-ROW($L$2:$L$23)+1),COLUMN($K$2:$K$23),4)))</f>
        <v>Unvollständig</v>
      </c>
      <c r="X23" s="357" t="str">
        <f t="array" aca="1" ref="X23" ca="1">IF(ROW()-ROW($M$2:$M$23)+1&gt;ROWS($L$2:$L$23)-COUNTBLANK($L$2:$L$23),"",INDIRECT(ADDRESS(SMALL((IF($L$2:$L$23&lt;&gt;"",ROW($L$2:$L$23),ROW()+ROWS($L$2:$L$23))),ROW()-ROW($M$2:$M$23)+1),COLUMN($L$2:$L$23),4)))</f>
        <v>-----</v>
      </c>
      <c r="Y23" s="357" t="str">
        <f t="array" aca="1" ref="Y23" ca="1">IF(ROW()-ROW($N$2:$N$23)+1&gt;ROWS($M$2:$M$23)-COUNTBLANK($M$2:$M$23),"",INDIRECT(ADDRESS(SMALL((IF($M$2:$M$23&lt;&gt;"",ROW($M$2:$M$23),ROW()+ROWS($M$2:$M$23))),ROW()-ROW($N$2:$N$23)+1),COLUMN($M$2:$M$23),4)))</f>
        <v>-----</v>
      </c>
    </row>
  </sheetData>
  <pageMargins left="0.7" right="0.7" top="0.78740157499999996" bottom="0.78740157499999996"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B1:AH77"/>
  <sheetViews>
    <sheetView showGridLines="0" zoomScaleNormal="100" workbookViewId="0">
      <selection activeCell="D19" sqref="D19"/>
    </sheetView>
  </sheetViews>
  <sheetFormatPr baseColWidth="10" defaultColWidth="9" defaultRowHeight="14.25" x14ac:dyDescent="0.2"/>
  <cols>
    <col min="1" max="1" width="0.7109375" style="5" customWidth="1"/>
    <col min="2" max="2" width="8" style="5" customWidth="1"/>
    <col min="3" max="3" width="7.140625" style="5" customWidth="1"/>
    <col min="4" max="7" width="8.7109375" style="5" customWidth="1"/>
    <col min="8" max="8" width="7.42578125" style="5" customWidth="1"/>
    <col min="9" max="12" width="8.7109375" style="5" customWidth="1"/>
    <col min="13" max="13" width="7.42578125" style="5" customWidth="1"/>
    <col min="14" max="17" width="8.7109375" style="5" customWidth="1"/>
    <col min="18" max="18" width="7.42578125" style="5" customWidth="1"/>
    <col min="19" max="19" width="4.85546875" style="5" customWidth="1"/>
    <col min="20" max="20" width="10.7109375" style="5" customWidth="1"/>
    <col min="21" max="22" width="4.42578125" style="5" customWidth="1"/>
    <col min="23" max="23" width="8.5703125" style="5" customWidth="1"/>
    <col min="24" max="24" width="4.42578125" style="5" customWidth="1"/>
    <col min="25" max="26" width="4.85546875" style="5" customWidth="1"/>
    <col min="27" max="27" width="0.5703125" style="5" customWidth="1"/>
    <col min="28" max="28" width="8.7109375" style="5" customWidth="1"/>
    <col min="29" max="29" width="6.42578125" style="35" customWidth="1"/>
    <col min="30" max="223" width="11.42578125" style="5" customWidth="1"/>
    <col min="224" max="16384" width="9" style="5"/>
  </cols>
  <sheetData>
    <row r="1" spans="2:34" ht="9.9499999999999993" customHeight="1" x14ac:dyDescent="0.2">
      <c r="D1" s="30"/>
      <c r="E1" s="30"/>
      <c r="P1" s="21"/>
      <c r="Q1" s="21"/>
      <c r="R1" s="21"/>
      <c r="S1" s="21"/>
      <c r="T1" s="21"/>
      <c r="U1" s="21"/>
    </row>
    <row r="2" spans="2:34" ht="12.95" customHeight="1" x14ac:dyDescent="0.2">
      <c r="B2" s="437" t="str">
        <f>Basisdaten!B2</f>
        <v>Anlage EB Version E2.2 (Auditjahr 2020 / Kennzahlenjahr 2019)</v>
      </c>
      <c r="C2" s="9"/>
      <c r="D2" s="9"/>
      <c r="E2" s="9"/>
      <c r="F2" s="9"/>
      <c r="G2" s="9"/>
      <c r="H2" s="9"/>
      <c r="P2" s="21"/>
      <c r="Q2" s="21"/>
      <c r="R2" s="21"/>
      <c r="S2" s="21"/>
      <c r="T2" s="21"/>
      <c r="U2" s="21"/>
    </row>
    <row r="3" spans="2:34" ht="16.5" customHeight="1" x14ac:dyDescent="0.2">
      <c r="B3" s="48" t="s">
        <v>202</v>
      </c>
      <c r="P3" s="21"/>
      <c r="Q3" s="21"/>
      <c r="R3" s="21"/>
      <c r="S3" s="21"/>
      <c r="T3" s="31"/>
      <c r="U3" s="22"/>
      <c r="V3" s="22"/>
      <c r="W3" s="22"/>
      <c r="X3" s="22"/>
    </row>
    <row r="4" spans="2:34" ht="8.25" customHeight="1" x14ac:dyDescent="0.2">
      <c r="B4" s="25"/>
      <c r="P4" s="21"/>
      <c r="Q4" s="21"/>
      <c r="R4" s="21"/>
      <c r="S4" s="21"/>
      <c r="T4" s="31"/>
      <c r="U4" s="22"/>
      <c r="V4" s="22"/>
      <c r="W4" s="22"/>
      <c r="X4" s="22"/>
    </row>
    <row r="5" spans="2:34" ht="13.5" customHeight="1" x14ac:dyDescent="0.2">
      <c r="B5" s="9"/>
      <c r="C5" s="9"/>
      <c r="D5" s="9"/>
      <c r="E5" s="9"/>
      <c r="F5" s="9"/>
      <c r="G5" s="9"/>
      <c r="H5" s="9"/>
      <c r="I5" s="9"/>
      <c r="J5" s="9"/>
      <c r="K5" s="9"/>
      <c r="L5" s="9"/>
      <c r="M5" s="9"/>
      <c r="N5" s="9"/>
      <c r="O5" s="9"/>
      <c r="P5" s="9"/>
      <c r="Q5" s="9"/>
      <c r="R5" s="9"/>
      <c r="S5" s="118"/>
      <c r="T5" s="119"/>
      <c r="U5" s="31"/>
      <c r="V5" s="31"/>
      <c r="W5" s="31"/>
      <c r="X5" s="31"/>
    </row>
    <row r="6" spans="2:34" s="27" customFormat="1" ht="15" customHeight="1" x14ac:dyDescent="0.2">
      <c r="B6" s="133" t="s">
        <v>136</v>
      </c>
      <c r="C6" s="844" t="str">
        <f>IF(Basisdaten!C8=0,"",Basisdaten!C8)</f>
        <v/>
      </c>
      <c r="D6" s="845"/>
      <c r="E6" s="845"/>
      <c r="F6" s="845"/>
      <c r="G6" s="845"/>
      <c r="H6" s="845"/>
      <c r="I6" s="845"/>
      <c r="J6" s="845"/>
      <c r="K6" s="845"/>
      <c r="L6" s="845"/>
      <c r="M6" s="845"/>
      <c r="N6" s="846"/>
      <c r="O6" s="120"/>
      <c r="P6" s="121"/>
      <c r="Q6" s="120"/>
      <c r="R6" s="120"/>
      <c r="S6" s="120"/>
      <c r="T6" s="120"/>
    </row>
    <row r="7" spans="2:34" s="27" customFormat="1" ht="6.95" customHeight="1" x14ac:dyDescent="0.2">
      <c r="B7" s="124"/>
      <c r="C7" s="122"/>
      <c r="D7" s="14"/>
      <c r="E7" s="14"/>
      <c r="F7" s="14"/>
      <c r="G7" s="14"/>
      <c r="H7" s="14"/>
      <c r="I7" s="14"/>
      <c r="J7" s="14"/>
      <c r="K7" s="14"/>
      <c r="L7" s="120"/>
      <c r="M7" s="120"/>
      <c r="N7" s="120"/>
      <c r="O7" s="120"/>
      <c r="P7" s="120"/>
      <c r="Q7" s="121"/>
      <c r="R7" s="120"/>
      <c r="S7" s="120"/>
      <c r="T7" s="120"/>
    </row>
    <row r="8" spans="2:34" s="27" customFormat="1" ht="15" customHeight="1" x14ac:dyDescent="0.2">
      <c r="B8" s="131" t="s">
        <v>79</v>
      </c>
      <c r="C8" s="844" t="str">
        <f>IF(Basisdaten!C6=0,"",Basisdaten!C6)</f>
        <v/>
      </c>
      <c r="D8" s="845"/>
      <c r="E8" s="846"/>
      <c r="G8" s="136"/>
      <c r="H8" s="128"/>
      <c r="I8" s="853" t="s">
        <v>76</v>
      </c>
      <c r="J8" s="853"/>
      <c r="K8" s="854"/>
      <c r="L8" s="870" t="str">
        <f>IF(Basisdaten!J12=0,"",Basisdaten!J12)</f>
        <v/>
      </c>
      <c r="M8" s="871"/>
      <c r="N8" s="872"/>
      <c r="O8" s="120"/>
      <c r="P8" s="121"/>
      <c r="Q8" s="120"/>
      <c r="R8" s="120"/>
      <c r="S8" s="120"/>
      <c r="T8" s="120"/>
    </row>
    <row r="9" spans="2:34" s="120" customFormat="1" ht="3.75" customHeight="1" x14ac:dyDescent="0.2">
      <c r="B9" s="131"/>
      <c r="C9" s="138"/>
      <c r="D9" s="138"/>
      <c r="E9" s="138"/>
      <c r="G9" s="136"/>
      <c r="H9" s="128"/>
      <c r="I9" s="137"/>
      <c r="J9" s="137"/>
      <c r="K9" s="137"/>
      <c r="L9" s="139"/>
      <c r="M9" s="139"/>
      <c r="N9" s="139"/>
      <c r="P9" s="121"/>
    </row>
    <row r="10" spans="2:34" s="27" customFormat="1" ht="11.25" customHeight="1" x14ac:dyDescent="0.2">
      <c r="B10" s="120"/>
      <c r="C10" s="123"/>
      <c r="D10" s="124"/>
      <c r="E10" s="124"/>
      <c r="F10" s="120"/>
      <c r="G10" s="120"/>
      <c r="H10" s="120"/>
      <c r="I10" s="120"/>
      <c r="J10" s="120"/>
      <c r="K10" s="120"/>
      <c r="L10" s="120"/>
      <c r="M10" s="120"/>
      <c r="N10" s="120"/>
      <c r="O10" s="120"/>
      <c r="P10" s="120"/>
      <c r="Q10" s="121"/>
      <c r="R10" s="120"/>
      <c r="S10" s="120"/>
      <c r="T10" s="120"/>
    </row>
    <row r="11" spans="2:34" s="27" customFormat="1" ht="13.5" customHeight="1" x14ac:dyDescent="0.2">
      <c r="B11" s="888"/>
      <c r="C11" s="888"/>
      <c r="D11" s="888"/>
      <c r="E11" s="888"/>
      <c r="F11" s="888"/>
      <c r="G11" s="888"/>
      <c r="H11" s="888"/>
      <c r="I11" s="888"/>
      <c r="J11" s="888"/>
      <c r="K11" s="888"/>
      <c r="L11" s="888"/>
      <c r="M11" s="888"/>
      <c r="N11" s="888"/>
      <c r="O11" s="888"/>
      <c r="P11" s="888"/>
      <c r="Q11" s="888"/>
      <c r="R11" s="888"/>
      <c r="S11" s="120"/>
      <c r="T11" s="120"/>
    </row>
    <row r="12" spans="2:34" s="41" customFormat="1" ht="15.75" customHeight="1" x14ac:dyDescent="0.25">
      <c r="B12" s="32" t="s">
        <v>103</v>
      </c>
      <c r="C12" s="42"/>
      <c r="D12" s="43"/>
      <c r="E12" s="43"/>
      <c r="F12" s="43"/>
      <c r="G12" s="43"/>
      <c r="H12" s="43"/>
      <c r="I12" s="42"/>
      <c r="J12" s="42"/>
      <c r="K12" s="42"/>
      <c r="L12" s="42"/>
      <c r="M12" s="42"/>
      <c r="N12" s="42"/>
      <c r="O12" s="42"/>
      <c r="P12" s="43"/>
      <c r="Q12" s="43"/>
      <c r="R12" s="43"/>
      <c r="S12" s="43"/>
      <c r="T12" s="43"/>
      <c r="U12" s="43"/>
      <c r="V12" s="43"/>
      <c r="W12" s="43"/>
      <c r="X12" s="42"/>
      <c r="Y12" s="43"/>
      <c r="Z12" s="43"/>
      <c r="AA12" s="43"/>
      <c r="AB12" s="424"/>
      <c r="AC12" s="43"/>
    </row>
    <row r="13" spans="2:34" s="41" customFormat="1" ht="13.5" customHeight="1" x14ac:dyDescent="0.2">
      <c r="B13" s="855" t="str">
        <f>IF(OR(B14="",B14="Matrix kann eingereicht werden"),"In Ordnung",IF(B14="die inkorrekten und unvollständigen Einträge beheben","Nicht in Ordnung"))</f>
        <v>In Ordnung</v>
      </c>
      <c r="C13" s="856"/>
      <c r="D13" s="856"/>
      <c r="E13" s="857"/>
      <c r="F13" s="849" t="s">
        <v>77</v>
      </c>
      <c r="G13" s="850"/>
      <c r="H13" s="850"/>
      <c r="I13" s="885" t="s">
        <v>10</v>
      </c>
      <c r="J13" s="886"/>
      <c r="K13" s="887"/>
      <c r="L13" s="879" t="s">
        <v>95</v>
      </c>
      <c r="M13" s="880"/>
      <c r="N13" s="881"/>
      <c r="O13" s="879" t="s">
        <v>382</v>
      </c>
      <c r="P13" s="880"/>
      <c r="Q13" s="880"/>
      <c r="R13" s="881"/>
      <c r="S13" s="42"/>
      <c r="T13" s="42"/>
      <c r="U13" s="42"/>
      <c r="V13" s="42"/>
      <c r="W13" s="42"/>
      <c r="X13" s="42"/>
      <c r="Y13" s="42"/>
      <c r="Z13" s="42"/>
      <c r="AA13" s="42"/>
      <c r="AB13" s="42"/>
      <c r="AC13" s="42"/>
      <c r="AD13" s="42"/>
      <c r="AE13" s="42"/>
      <c r="AF13" s="42"/>
      <c r="AG13" s="42"/>
      <c r="AH13" s="42"/>
    </row>
    <row r="14" spans="2:34" s="27" customFormat="1" ht="18.75" customHeight="1" x14ac:dyDescent="0.2">
      <c r="B14" s="858" t="str">
        <f>Berechnung2!B6</f>
        <v/>
      </c>
      <c r="C14" s="859"/>
      <c r="D14" s="859"/>
      <c r="E14" s="860"/>
      <c r="F14" s="851">
        <f>Berechnung2!C6</f>
        <v>0</v>
      </c>
      <c r="G14" s="852"/>
      <c r="H14" s="852"/>
      <c r="I14" s="874">
        <f>Berechnung2!D6</f>
        <v>0</v>
      </c>
      <c r="J14" s="875"/>
      <c r="K14" s="876"/>
      <c r="L14" s="882">
        <f>Berechnung2!E6</f>
        <v>0</v>
      </c>
      <c r="M14" s="883"/>
      <c r="N14" s="884"/>
      <c r="O14" s="882">
        <f>Berechnung2!F6</f>
        <v>0</v>
      </c>
      <c r="P14" s="883"/>
      <c r="Q14" s="883"/>
      <c r="R14" s="884"/>
      <c r="S14" s="120"/>
      <c r="AH14" s="16"/>
    </row>
    <row r="15" spans="2:34" s="27" customFormat="1" ht="14.25" customHeight="1" x14ac:dyDescent="0.2">
      <c r="B15" s="120"/>
      <c r="C15" s="122"/>
      <c r="D15" s="43"/>
      <c r="E15" s="43"/>
      <c r="F15" s="43"/>
      <c r="G15" s="43"/>
      <c r="H15" s="43"/>
      <c r="I15" s="43"/>
      <c r="J15" s="125"/>
      <c r="K15" s="125"/>
      <c r="L15" s="125"/>
      <c r="M15" s="125"/>
      <c r="N15" s="120"/>
      <c r="O15" s="9"/>
      <c r="P15" s="9"/>
      <c r="Q15" s="9"/>
      <c r="R15" s="9"/>
      <c r="S15" s="9"/>
      <c r="T15" s="9"/>
      <c r="AC15" s="16"/>
    </row>
    <row r="16" spans="2:34" s="27" customFormat="1" ht="36" customHeight="1" x14ac:dyDescent="0.2">
      <c r="B16" s="873" t="s">
        <v>56</v>
      </c>
      <c r="C16" s="873"/>
      <c r="D16" s="877" t="str">
        <f>IF(Berechnung2!$B$29&gt;3,IF(Berechnung2!$B$29=4,"EZ",IF(Berechnung2!$B$29&gt;4,"relevant","?")),"nicht relevant")</f>
        <v>nicht relevant</v>
      </c>
      <c r="E16" s="877"/>
      <c r="F16" s="877"/>
      <c r="G16" s="877"/>
      <c r="H16" s="877"/>
      <c r="I16" s="877" t="str">
        <f>IF(Berechnung2!$B$29&gt;2,IF(Berechnung2!$B$29=3,"EZ",IF(Berechnung2!$B$29&gt;3,"relevant","?")),"nicht relevant")</f>
        <v>nicht relevant</v>
      </c>
      <c r="J16" s="877"/>
      <c r="K16" s="877"/>
      <c r="L16" s="877"/>
      <c r="M16" s="877"/>
      <c r="N16" s="877" t="str">
        <f>IF(Berechnung2!$B$29&gt;1,IF(Berechnung2!$B$29=2,"EZ",IF(Berechnung2!$B$29&gt;2,"relevant","?")),"nicht relevant")</f>
        <v>nicht relevant</v>
      </c>
      <c r="O16" s="877"/>
      <c r="P16" s="877"/>
      <c r="Q16" s="877"/>
      <c r="R16" s="877"/>
      <c r="S16" s="9"/>
      <c r="T16" s="9"/>
      <c r="AC16" s="16"/>
    </row>
    <row r="17" spans="2:29" s="27" customFormat="1" ht="21" customHeight="1" x14ac:dyDescent="0.2">
      <c r="B17" s="873" t="s">
        <v>266</v>
      </c>
      <c r="C17" s="873"/>
      <c r="D17" s="878" t="s">
        <v>502</v>
      </c>
      <c r="E17" s="877"/>
      <c r="F17" s="877"/>
      <c r="G17" s="877"/>
      <c r="H17" s="877"/>
      <c r="I17" s="878" t="s">
        <v>545</v>
      </c>
      <c r="J17" s="877"/>
      <c r="K17" s="877"/>
      <c r="L17" s="877"/>
      <c r="M17" s="877"/>
      <c r="N17" s="878" t="s">
        <v>856</v>
      </c>
      <c r="O17" s="877"/>
      <c r="P17" s="877"/>
      <c r="Q17" s="877"/>
      <c r="R17" s="877"/>
      <c r="S17" s="9"/>
      <c r="T17" s="9"/>
      <c r="AC17" s="16"/>
    </row>
    <row r="18" spans="2:29" s="27" customFormat="1" ht="32.25" customHeight="1" x14ac:dyDescent="0.2">
      <c r="B18" s="892"/>
      <c r="C18" s="893"/>
      <c r="D18" s="150" t="s">
        <v>268</v>
      </c>
      <c r="E18" s="150" t="s">
        <v>269</v>
      </c>
      <c r="F18" s="150" t="s">
        <v>270</v>
      </c>
      <c r="G18" s="150" t="s">
        <v>271</v>
      </c>
      <c r="H18" s="150" t="s">
        <v>13</v>
      </c>
      <c r="I18" s="150" t="s">
        <v>268</v>
      </c>
      <c r="J18" s="150" t="s">
        <v>269</v>
      </c>
      <c r="K18" s="150" t="s">
        <v>270</v>
      </c>
      <c r="L18" s="150" t="s">
        <v>271</v>
      </c>
      <c r="M18" s="150" t="s">
        <v>13</v>
      </c>
      <c r="N18" s="150" t="s">
        <v>268</v>
      </c>
      <c r="O18" s="150" t="s">
        <v>269</v>
      </c>
      <c r="P18" s="150" t="s">
        <v>270</v>
      </c>
      <c r="Q18" s="150" t="s">
        <v>271</v>
      </c>
      <c r="R18" s="150" t="s">
        <v>13</v>
      </c>
      <c r="S18" s="9"/>
      <c r="T18" s="9"/>
      <c r="AC18" s="16"/>
    </row>
    <row r="19" spans="2:29" s="27" customFormat="1" ht="14.25" customHeight="1" x14ac:dyDescent="0.2">
      <c r="B19" s="861" t="s">
        <v>101</v>
      </c>
      <c r="C19" s="132" t="s">
        <v>2</v>
      </c>
      <c r="D19" s="147"/>
      <c r="E19" s="147"/>
      <c r="F19" s="147"/>
      <c r="G19" s="147"/>
      <c r="H19" s="372" t="str">
        <f>IF(OR(D19="",E19="",F19="",G19="",SUM(D19:G19)=0),"",SUM(D19:G19))</f>
        <v/>
      </c>
      <c r="I19" s="147"/>
      <c r="J19" s="147"/>
      <c r="K19" s="147"/>
      <c r="L19" s="147"/>
      <c r="M19" s="372" t="str">
        <f>IF(OR(I19="",J19="",K19="",L19="",SUM(I19:L19)=0),"",SUM(I19:L19))</f>
        <v/>
      </c>
      <c r="N19" s="147"/>
      <c r="O19" s="147"/>
      <c r="P19" s="147"/>
      <c r="Q19" s="147"/>
      <c r="R19" s="372" t="str">
        <f>IF(OR(N19="",O19="",P19="",Q19="",SUM(N19:Q19)=0),"",SUM(N19:Q19))</f>
        <v/>
      </c>
      <c r="S19" s="9"/>
      <c r="T19" s="377"/>
      <c r="AC19" s="16"/>
    </row>
    <row r="20" spans="2:29" s="27" customFormat="1" ht="14.25" customHeight="1" x14ac:dyDescent="0.2">
      <c r="B20" s="862"/>
      <c r="C20" s="132" t="s">
        <v>4</v>
      </c>
      <c r="D20" s="147"/>
      <c r="E20" s="147"/>
      <c r="F20" s="147"/>
      <c r="G20" s="147"/>
      <c r="H20" s="372" t="str">
        <f>IF(OR(D20="",E20="",F20="",G20="",SUM(D20:G20)=0),"",SUM(D20:G20))</f>
        <v/>
      </c>
      <c r="I20" s="147"/>
      <c r="J20" s="147"/>
      <c r="K20" s="147"/>
      <c r="L20" s="147"/>
      <c r="M20" s="372" t="str">
        <f>IF(OR(I20="",J20="",K20="",L20="",SUM(I20:L20)=0),"",SUM(I20:L20))</f>
        <v/>
      </c>
      <c r="N20" s="147"/>
      <c r="O20" s="147"/>
      <c r="P20" s="147"/>
      <c r="Q20" s="147"/>
      <c r="R20" s="372" t="str">
        <f>IF(OR(N20="",O20="",P20="",Q20="",SUM(N20:Q20)=0),"",SUM(N20:Q20))</f>
        <v/>
      </c>
      <c r="S20" s="9"/>
      <c r="T20" s="9"/>
      <c r="AB20" s="374"/>
      <c r="AC20" s="16"/>
    </row>
    <row r="21" spans="2:29" s="27" customFormat="1" ht="14.25" customHeight="1" x14ac:dyDescent="0.2">
      <c r="B21" s="863"/>
      <c r="C21" s="132" t="s">
        <v>5</v>
      </c>
      <c r="D21" s="367" t="str">
        <f>IF(D19="","",IF(D20="","",IF(D20=0,"",D19/D20)))</f>
        <v/>
      </c>
      <c r="E21" s="367" t="str">
        <f t="shared" ref="E21:G21" si="0">IF(E19="","",IF(E20="","",IF(E20=0,"",E19/E20)))</f>
        <v/>
      </c>
      <c r="F21" s="367" t="str">
        <f t="shared" si="0"/>
        <v/>
      </c>
      <c r="G21" s="367" t="str">
        <f t="shared" si="0"/>
        <v/>
      </c>
      <c r="H21" s="367" t="str">
        <f>IF(OR(H19="",H20=""),"",H19/H20)</f>
        <v/>
      </c>
      <c r="I21" s="367" t="str">
        <f>IF(I19="","",IF(I20="","",IF(I20=0,"",I19/I20)))</f>
        <v/>
      </c>
      <c r="J21" s="367" t="str">
        <f t="shared" ref="J21:L21" si="1">IF(J19="","",IF(J20="","",IF(J20=0,"",J19/J20)))</f>
        <v/>
      </c>
      <c r="K21" s="367" t="str">
        <f t="shared" si="1"/>
        <v/>
      </c>
      <c r="L21" s="367" t="str">
        <f t="shared" si="1"/>
        <v/>
      </c>
      <c r="M21" s="367" t="str">
        <f>IF(OR(M19="",M20=""),"",M19/M20)</f>
        <v/>
      </c>
      <c r="N21" s="367" t="str">
        <f>IF(N19="","",IF(N20="","",IF(N20=0,"",N19/N20)))</f>
        <v/>
      </c>
      <c r="O21" s="367" t="str">
        <f t="shared" ref="O21:Q21" si="2">IF(O19="","",IF(O20="","",IF(O20=0,"",O19/O20)))</f>
        <v/>
      </c>
      <c r="P21" s="367" t="str">
        <f t="shared" si="2"/>
        <v/>
      </c>
      <c r="Q21" s="367" t="str">
        <f t="shared" si="2"/>
        <v/>
      </c>
      <c r="R21" s="367" t="str">
        <f>IF(OR(R19="",R20=""),"",R19/R20)</f>
        <v/>
      </c>
      <c r="S21" s="9"/>
      <c r="T21" s="9"/>
      <c r="W21" s="374"/>
      <c r="AC21" s="16"/>
    </row>
    <row r="22" spans="2:29" s="27" customFormat="1" ht="6.75" customHeight="1" x14ac:dyDescent="0.2">
      <c r="B22" s="135"/>
      <c r="C22" s="134"/>
      <c r="D22" s="141"/>
      <c r="E22" s="141"/>
      <c r="F22" s="141"/>
      <c r="G22" s="141"/>
      <c r="H22" s="140"/>
      <c r="I22" s="141"/>
      <c r="J22" s="141"/>
      <c r="K22" s="141"/>
      <c r="L22" s="141"/>
      <c r="M22" s="140"/>
      <c r="N22" s="141"/>
      <c r="O22" s="141"/>
      <c r="P22" s="141"/>
      <c r="Q22" s="141"/>
      <c r="R22" s="150"/>
      <c r="S22" s="9"/>
      <c r="T22" s="9"/>
      <c r="AC22" s="16"/>
    </row>
    <row r="23" spans="2:29" s="27" customFormat="1" ht="14.25" customHeight="1" x14ac:dyDescent="0.2">
      <c r="B23" s="861" t="s">
        <v>58</v>
      </c>
      <c r="C23" s="132" t="s">
        <v>2</v>
      </c>
      <c r="D23" s="147"/>
      <c r="E23" s="147"/>
      <c r="F23" s="147"/>
      <c r="G23" s="147"/>
      <c r="H23" s="373" t="str">
        <f>IF(OR(D23="",E23="",F23="",G23="",SUM(D23:G23)=0),"",SUM(D23:G23))</f>
        <v/>
      </c>
      <c r="I23" s="147"/>
      <c r="J23" s="147"/>
      <c r="K23" s="147"/>
      <c r="L23" s="147"/>
      <c r="M23" s="373" t="str">
        <f>IF(OR(I23="",J23="",K23="",L23="",SUM(I23:L23)=0),"",SUM(I23:L23))</f>
        <v/>
      </c>
      <c r="N23" s="147"/>
      <c r="O23" s="147"/>
      <c r="P23" s="147"/>
      <c r="Q23" s="147"/>
      <c r="R23" s="372" t="str">
        <f>IF(OR(N23="",O23="",P23="",Q23="",SUM(N23:Q23)=0),"",SUM(N23:Q23))</f>
        <v/>
      </c>
      <c r="S23" s="9"/>
      <c r="T23" s="9"/>
      <c r="AC23" s="16"/>
    </row>
    <row r="24" spans="2:29" s="27" customFormat="1" ht="14.25" customHeight="1" x14ac:dyDescent="0.2">
      <c r="B24" s="862"/>
      <c r="C24" s="132" t="s">
        <v>4</v>
      </c>
      <c r="D24" s="147"/>
      <c r="E24" s="147"/>
      <c r="F24" s="147"/>
      <c r="G24" s="147"/>
      <c r="H24" s="373" t="str">
        <f>IF(OR(D24="",E24="",F24="",G24="",SUM(D24:G24)=0),"",SUM(D24:G24))</f>
        <v/>
      </c>
      <c r="I24" s="147"/>
      <c r="J24" s="147"/>
      <c r="K24" s="147"/>
      <c r="L24" s="147"/>
      <c r="M24" s="373" t="str">
        <f>IF(OR(I24="",J24="",K24="",L24="",SUM(I24:L24)=0),"",SUM(I24:L24))</f>
        <v/>
      </c>
      <c r="N24" s="147"/>
      <c r="O24" s="147"/>
      <c r="P24" s="147"/>
      <c r="Q24" s="147"/>
      <c r="R24" s="372" t="str">
        <f>IF(OR(N24="",O24="",P24="",Q24="",SUM(N24:Q24)=0),"",SUM(N24:Q24))</f>
        <v/>
      </c>
      <c r="S24" s="9"/>
      <c r="T24" s="9"/>
      <c r="AC24" s="16"/>
    </row>
    <row r="25" spans="2:29" s="27" customFormat="1" ht="14.25" customHeight="1" x14ac:dyDescent="0.2">
      <c r="B25" s="863"/>
      <c r="C25" s="132" t="s">
        <v>5</v>
      </c>
      <c r="D25" s="367" t="str">
        <f>IF(D23="","",IF(D24="","",IF(D24=0,"",D23/D24)))</f>
        <v/>
      </c>
      <c r="E25" s="367" t="str">
        <f t="shared" ref="E25:G25" si="3">IF(E23="","",IF(E24="","",IF(E24=0,"",E23/E24)))</f>
        <v/>
      </c>
      <c r="F25" s="367" t="str">
        <f t="shared" si="3"/>
        <v/>
      </c>
      <c r="G25" s="367" t="str">
        <f t="shared" si="3"/>
        <v/>
      </c>
      <c r="H25" s="367" t="str">
        <f>IF(OR(H23="",H24=""),"",H23/H24)</f>
        <v/>
      </c>
      <c r="I25" s="367" t="str">
        <f>IF(I23="","",IF(I24="","",IF(I24=0,"",I23/I24)))</f>
        <v/>
      </c>
      <c r="J25" s="367" t="str">
        <f t="shared" ref="J25:L25" si="4">IF(J23="","",IF(J24="","",IF(J24=0,"",J23/J24)))</f>
        <v/>
      </c>
      <c r="K25" s="367" t="str">
        <f t="shared" si="4"/>
        <v/>
      </c>
      <c r="L25" s="367" t="str">
        <f t="shared" si="4"/>
        <v/>
      </c>
      <c r="M25" s="367" t="str">
        <f>IF(OR(M23="",M24=""),"",M23/M24)</f>
        <v/>
      </c>
      <c r="N25" s="367" t="str">
        <f>IF(N23="","",IF(N24="","",IF(N24=0,"",N23/N24)))</f>
        <v/>
      </c>
      <c r="O25" s="367" t="str">
        <f t="shared" ref="O25:Q25" si="5">IF(O23="","",IF(O24="","",IF(O24=0,"",O23/O24)))</f>
        <v/>
      </c>
      <c r="P25" s="367" t="str">
        <f t="shared" si="5"/>
        <v/>
      </c>
      <c r="Q25" s="367" t="str">
        <f t="shared" si="5"/>
        <v/>
      </c>
      <c r="R25" s="367" t="str">
        <f>IF(OR(R23="",R24=""),"",R23/R24)</f>
        <v/>
      </c>
      <c r="S25" s="9"/>
      <c r="T25" s="9"/>
      <c r="AC25" s="16"/>
    </row>
    <row r="26" spans="2:29" s="27" customFormat="1" ht="6.75" customHeight="1" x14ac:dyDescent="0.2">
      <c r="B26" s="120"/>
      <c r="C26" s="122"/>
      <c r="D26" s="43"/>
      <c r="E26" s="43"/>
      <c r="F26" s="43"/>
      <c r="G26" s="43"/>
      <c r="H26" s="43"/>
      <c r="I26" s="43"/>
      <c r="J26" s="125"/>
      <c r="K26" s="125"/>
      <c r="L26" s="125"/>
      <c r="M26" s="125"/>
      <c r="N26" s="120"/>
      <c r="O26" s="9"/>
      <c r="P26" s="9"/>
      <c r="Q26" s="9"/>
      <c r="R26" s="9"/>
      <c r="S26" s="9"/>
      <c r="T26" s="9"/>
      <c r="AC26" s="16"/>
    </row>
    <row r="27" spans="2:29" s="27" customFormat="1" ht="35.25" customHeight="1" x14ac:dyDescent="0.2">
      <c r="B27" s="562" t="s">
        <v>857</v>
      </c>
      <c r="C27" s="562"/>
      <c r="D27" s="562"/>
      <c r="E27" s="562"/>
      <c r="F27" s="562"/>
      <c r="G27" s="562"/>
      <c r="H27" s="562"/>
      <c r="I27" s="562"/>
      <c r="J27" s="562"/>
      <c r="K27" s="562"/>
      <c r="L27" s="562"/>
      <c r="M27" s="562"/>
      <c r="N27" s="562"/>
      <c r="O27" s="562"/>
      <c r="P27" s="562"/>
      <c r="Q27" s="562"/>
      <c r="R27" s="562"/>
      <c r="S27" s="9"/>
      <c r="T27" s="9"/>
      <c r="AC27" s="16"/>
    </row>
    <row r="28" spans="2:29" s="27" customFormat="1" ht="3.75" customHeight="1" x14ac:dyDescent="0.2">
      <c r="B28" s="120"/>
      <c r="C28" s="122"/>
      <c r="D28" s="43"/>
      <c r="E28" s="43"/>
      <c r="F28" s="43"/>
      <c r="G28" s="43"/>
      <c r="H28" s="43"/>
      <c r="I28" s="43"/>
      <c r="J28" s="125"/>
      <c r="K28" s="125"/>
      <c r="L28" s="125"/>
      <c r="M28" s="125"/>
      <c r="N28" s="120"/>
      <c r="O28" s="9"/>
      <c r="P28" s="9"/>
      <c r="Q28" s="9"/>
      <c r="R28" s="9"/>
      <c r="S28" s="9"/>
      <c r="T28" s="9"/>
      <c r="AC28" s="16"/>
    </row>
    <row r="29" spans="2:29" s="9" customFormat="1" ht="81" customHeight="1" x14ac:dyDescent="0.2">
      <c r="B29" s="866" t="s">
        <v>512</v>
      </c>
      <c r="C29" s="867"/>
      <c r="D29" s="867"/>
      <c r="E29" s="867"/>
      <c r="F29" s="867"/>
      <c r="G29" s="867"/>
      <c r="H29" s="867"/>
      <c r="I29" s="867"/>
      <c r="J29" s="867"/>
      <c r="K29" s="867"/>
      <c r="L29" s="867"/>
      <c r="M29" s="867"/>
      <c r="N29" s="867"/>
      <c r="O29" s="867"/>
      <c r="P29" s="867"/>
      <c r="Q29" s="867"/>
      <c r="R29" s="867"/>
      <c r="S29" s="46"/>
      <c r="T29" s="46"/>
      <c r="U29" s="46"/>
      <c r="V29" s="46"/>
      <c r="W29" s="46"/>
      <c r="X29" s="46"/>
      <c r="Y29" s="46"/>
      <c r="Z29" s="46"/>
      <c r="AA29" s="46"/>
      <c r="AB29" s="46"/>
      <c r="AC29" s="47"/>
    </row>
    <row r="30" spans="2:29" s="6" customFormat="1" ht="10.5" customHeight="1" x14ac:dyDescent="0.2">
      <c r="B30" s="126"/>
      <c r="C30" s="46"/>
      <c r="D30" s="46"/>
      <c r="E30" s="46"/>
      <c r="F30" s="46"/>
      <c r="G30" s="46"/>
      <c r="H30" s="46"/>
      <c r="I30" s="46"/>
      <c r="J30" s="46"/>
      <c r="K30" s="46"/>
      <c r="L30" s="46"/>
      <c r="M30" s="46"/>
      <c r="N30" s="46"/>
      <c r="O30" s="46"/>
      <c r="P30" s="46"/>
      <c r="Q30" s="46"/>
      <c r="R30" s="46"/>
      <c r="S30" s="46"/>
      <c r="T30" s="46"/>
    </row>
    <row r="31" spans="2:29" s="6" customFormat="1" ht="12" x14ac:dyDescent="0.2">
      <c r="B31" s="891" t="s">
        <v>276</v>
      </c>
      <c r="C31" s="891"/>
      <c r="D31" s="868" t="s">
        <v>272</v>
      </c>
      <c r="E31" s="868"/>
      <c r="F31" s="864" t="s">
        <v>59</v>
      </c>
      <c r="G31" s="864"/>
      <c r="H31" s="894" t="s">
        <v>133</v>
      </c>
      <c r="I31" s="894"/>
      <c r="J31" s="894"/>
      <c r="K31" s="894"/>
      <c r="L31" s="894"/>
      <c r="M31" s="894"/>
      <c r="N31" s="894"/>
      <c r="O31" s="894"/>
      <c r="P31" s="894"/>
      <c r="Q31" s="894"/>
      <c r="R31" s="894"/>
      <c r="S31" s="46"/>
      <c r="T31" s="46"/>
    </row>
    <row r="32" spans="2:29" s="6" customFormat="1" ht="12.95" customHeight="1" x14ac:dyDescent="0.2">
      <c r="B32" s="869" t="s">
        <v>111</v>
      </c>
      <c r="C32" s="869"/>
      <c r="D32" s="869" t="s">
        <v>267</v>
      </c>
      <c r="E32" s="869"/>
      <c r="F32" s="865"/>
      <c r="G32" s="865"/>
      <c r="H32" s="889" t="s">
        <v>149</v>
      </c>
      <c r="I32" s="889"/>
      <c r="J32" s="889"/>
      <c r="K32" s="889"/>
      <c r="L32" s="889"/>
      <c r="M32" s="889"/>
      <c r="N32" s="889"/>
      <c r="O32" s="889"/>
      <c r="P32" s="889"/>
      <c r="Q32" s="889"/>
      <c r="R32" s="889"/>
      <c r="S32" s="46"/>
      <c r="T32" s="46"/>
    </row>
    <row r="33" spans="2:29" s="6" customFormat="1" ht="12.95" customHeight="1" x14ac:dyDescent="0.25">
      <c r="B33" s="869" t="s">
        <v>111</v>
      </c>
      <c r="C33" s="869"/>
      <c r="D33" s="869" t="s">
        <v>134</v>
      </c>
      <c r="E33" s="869"/>
      <c r="F33" s="847"/>
      <c r="G33" s="847"/>
      <c r="H33" s="889" t="s">
        <v>273</v>
      </c>
      <c r="I33" s="890"/>
      <c r="J33" s="890"/>
      <c r="K33" s="890"/>
      <c r="L33" s="890"/>
      <c r="M33" s="890"/>
      <c r="N33" s="890"/>
      <c r="O33" s="890"/>
      <c r="P33" s="890"/>
      <c r="Q33" s="890"/>
      <c r="R33" s="890"/>
      <c r="S33" s="127"/>
      <c r="T33" s="127"/>
    </row>
    <row r="34" spans="2:29" ht="12.95" customHeight="1" x14ac:dyDescent="0.2">
      <c r="B34" s="869" t="s">
        <v>511</v>
      </c>
      <c r="C34" s="869"/>
      <c r="D34" s="869" t="s">
        <v>274</v>
      </c>
      <c r="E34" s="869"/>
      <c r="F34" s="848" t="s">
        <v>382</v>
      </c>
      <c r="G34" s="848"/>
      <c r="H34" s="889" t="s">
        <v>275</v>
      </c>
      <c r="I34" s="890"/>
      <c r="J34" s="890"/>
      <c r="K34" s="890"/>
      <c r="L34" s="890"/>
      <c r="M34" s="890"/>
      <c r="N34" s="890"/>
      <c r="O34" s="890"/>
      <c r="P34" s="890"/>
      <c r="Q34" s="890"/>
      <c r="R34" s="890"/>
      <c r="S34" s="9"/>
      <c r="T34" s="9"/>
    </row>
    <row r="35" spans="2:29" x14ac:dyDescent="0.2">
      <c r="B35" s="9"/>
      <c r="C35" s="9"/>
      <c r="D35" s="9"/>
      <c r="E35" s="9"/>
      <c r="F35" s="9"/>
      <c r="G35" s="9"/>
      <c r="H35" s="9"/>
      <c r="I35" s="9"/>
      <c r="J35" s="9"/>
      <c r="K35" s="9"/>
      <c r="L35" s="9"/>
      <c r="M35" s="9"/>
      <c r="N35" s="9" t="s">
        <v>156</v>
      </c>
      <c r="O35" s="9"/>
      <c r="P35" s="9"/>
      <c r="Q35" s="9"/>
      <c r="R35" s="9"/>
      <c r="S35" s="9"/>
      <c r="T35" s="9"/>
    </row>
    <row r="36" spans="2:29" s="9" customFormat="1" ht="15" x14ac:dyDescent="0.25">
      <c r="B36" s="32"/>
      <c r="AC36" s="17"/>
    </row>
    <row r="45" spans="2:29" x14ac:dyDescent="0.2">
      <c r="B45" s="60"/>
      <c r="D45" s="60"/>
      <c r="E45" s="60"/>
      <c r="F45" s="60"/>
      <c r="G45" s="60"/>
      <c r="H45" s="60"/>
      <c r="I45" s="60"/>
      <c r="J45" s="60"/>
      <c r="K45" s="60"/>
      <c r="L45" s="60"/>
      <c r="M45" s="60"/>
      <c r="N45" s="60"/>
      <c r="O45" s="60"/>
      <c r="P45" s="60"/>
      <c r="Q45" s="60"/>
      <c r="R45" s="60"/>
    </row>
    <row r="47" spans="2:29" hidden="1" x14ac:dyDescent="0.2">
      <c r="B47" s="25" t="s">
        <v>168</v>
      </c>
    </row>
    <row r="48" spans="2:29" hidden="1" x14ac:dyDescent="0.2">
      <c r="B48" s="110" t="str">
        <f>Berechnung2!B34</f>
        <v>ART</v>
      </c>
      <c r="C48" s="107">
        <f>Berechnung2!C34</f>
        <v>0</v>
      </c>
      <c r="D48" s="107">
        <f>Berechnung2!D34</f>
        <v>0</v>
      </c>
      <c r="E48" s="107"/>
      <c r="F48" s="107" t="str">
        <f>Berechnung2!F34</f>
        <v>Werte</v>
      </c>
      <c r="G48" s="107"/>
      <c r="H48" s="107">
        <f>Berechnung2!G34</f>
        <v>0</v>
      </c>
      <c r="I48" s="107">
        <f>Berechnung2!I34</f>
        <v>0</v>
      </c>
      <c r="J48" s="107">
        <f>Berechnung2!J34</f>
        <v>0</v>
      </c>
      <c r="K48" s="107"/>
      <c r="L48" s="107" t="str">
        <f>Berechnung2!L34</f>
        <v>Texte Matrix Datenquali</v>
      </c>
      <c r="M48" s="107">
        <f>Berechnung2!M34</f>
        <v>0</v>
      </c>
      <c r="N48" s="107">
        <f>Berechnung2!N34</f>
        <v>0</v>
      </c>
      <c r="O48" s="107">
        <f>Berechnung2!O34</f>
        <v>0</v>
      </c>
      <c r="P48" s="107" t="str">
        <f>Berechnung2!P34</f>
        <v>Fehlermeldungen Matrix</v>
      </c>
      <c r="Q48" s="10"/>
      <c r="R48" s="10"/>
      <c r="S48" s="10"/>
      <c r="T48" s="10"/>
      <c r="U48" s="10"/>
      <c r="V48" s="10"/>
      <c r="W48" s="10"/>
    </row>
    <row r="49" spans="2:23" hidden="1" x14ac:dyDescent="0.2">
      <c r="B49" s="109">
        <f>Berechnung2!B35</f>
        <v>0</v>
      </c>
      <c r="C49" s="107">
        <f>Berechnung2!C35</f>
        <v>0</v>
      </c>
      <c r="D49" s="107">
        <f>Berechnung2!D35</f>
        <v>0</v>
      </c>
      <c r="E49" s="107"/>
      <c r="F49" s="107">
        <f>Berechnung2!F35</f>
        <v>0</v>
      </c>
      <c r="G49" s="107"/>
      <c r="H49" s="107">
        <f>Berechnung2!G35</f>
        <v>0</v>
      </c>
      <c r="I49" s="107">
        <f>Berechnung2!I35</f>
        <v>0</v>
      </c>
      <c r="J49" s="107">
        <f>Berechnung2!J35</f>
        <v>0</v>
      </c>
      <c r="K49" s="107"/>
      <c r="L49" s="107">
        <f>Berechnung2!L35</f>
        <v>0</v>
      </c>
      <c r="M49" s="107">
        <f>Berechnung2!M35</f>
        <v>0</v>
      </c>
      <c r="N49" s="107">
        <f>Berechnung2!N35</f>
        <v>0</v>
      </c>
      <c r="O49" s="107">
        <f>Berechnung2!O35</f>
        <v>0</v>
      </c>
      <c r="P49" s="107" t="str">
        <f>Berechnung2!P35</f>
        <v>Ganze Zahl zwischen 0 und 5000 eingeben.</v>
      </c>
      <c r="Q49" s="10"/>
      <c r="R49" s="10"/>
      <c r="S49" s="10"/>
      <c r="T49" s="10"/>
      <c r="U49" s="10"/>
      <c r="V49" s="10"/>
      <c r="W49" s="10"/>
    </row>
    <row r="50" spans="2:23" hidden="1" x14ac:dyDescent="0.2">
      <c r="B50" s="109">
        <f>Berechnung2!B36</f>
        <v>0</v>
      </c>
      <c r="C50" s="107">
        <f>Berechnung2!C36</f>
        <v>0</v>
      </c>
      <c r="D50" s="107" t="str">
        <f>Berechnung2!D36</f>
        <v>unvollständig</v>
      </c>
      <c r="E50" s="107"/>
      <c r="F50" s="107">
        <f>Berechnung2!F36</f>
        <v>0</v>
      </c>
      <c r="G50" s="107"/>
      <c r="H50" s="107">
        <f>Berechnung2!G36</f>
        <v>0</v>
      </c>
      <c r="I50" s="107">
        <f>Berechnung2!I36</f>
        <v>0</v>
      </c>
      <c r="J50" s="107">
        <f>Berechnung2!J36</f>
        <v>0</v>
      </c>
      <c r="K50" s="107"/>
      <c r="L50" s="107" t="str">
        <f>Berechnung2!L36</f>
        <v>relevante Nachsorgejahre nicht/unvollständig bearbeitet</v>
      </c>
      <c r="M50" s="107">
        <f>Berechnung2!M36</f>
        <v>0</v>
      </c>
      <c r="N50" s="107">
        <f>Berechnung2!N36</f>
        <v>0</v>
      </c>
      <c r="O50" s="107">
        <f>Berechnung2!O36</f>
        <v>0</v>
      </c>
      <c r="P50" s="107">
        <f>Berechnung2!P36</f>
        <v>0</v>
      </c>
      <c r="Q50" s="10"/>
      <c r="R50" s="10"/>
      <c r="S50" s="10"/>
      <c r="T50" s="10"/>
      <c r="U50" s="10"/>
      <c r="V50" s="10"/>
      <c r="W50" s="10"/>
    </row>
    <row r="51" spans="2:23" hidden="1" x14ac:dyDescent="0.2">
      <c r="B51" s="109" t="str">
        <f>Berechnung2!B37</f>
        <v>zu geringe Anzahl der Primärfälle</v>
      </c>
      <c r="C51" s="107">
        <f>Berechnung2!C37</f>
        <v>0</v>
      </c>
      <c r="D51" s="107" t="str">
        <f>Berechnung2!D37</f>
        <v>plausi</v>
      </c>
      <c r="E51" s="107"/>
      <c r="F51" s="107">
        <f>Berechnung2!F37</f>
        <v>0</v>
      </c>
      <c r="G51" s="107"/>
      <c r="H51" s="113">
        <f>Berechnung2!G37</f>
        <v>100</v>
      </c>
      <c r="I51" s="107">
        <f>Berechnung2!I37</f>
        <v>0</v>
      </c>
      <c r="J51" s="107">
        <f>Berechnung2!J37</f>
        <v>0</v>
      </c>
      <c r="K51" s="107"/>
      <c r="L51" s="107" t="str">
        <f>Berechnung2!L37</f>
        <v>zu wenig Primärfälle angegeben</v>
      </c>
      <c r="M51" s="107">
        <f>Berechnung2!M37</f>
        <v>0</v>
      </c>
      <c r="N51" s="107">
        <f>Berechnung2!N37</f>
        <v>0</v>
      </c>
      <c r="O51" s="107">
        <f>Berechnung2!O37</f>
        <v>0</v>
      </c>
      <c r="P51" s="107">
        <f>Berechnung2!P37</f>
        <v>0</v>
      </c>
      <c r="Q51" s="10"/>
      <c r="R51" s="10"/>
      <c r="S51" s="10"/>
      <c r="T51" s="10"/>
      <c r="U51" s="10"/>
      <c r="V51" s="10"/>
      <c r="W51" s="10"/>
    </row>
    <row r="52" spans="2:23" hidden="1" x14ac:dyDescent="0.2">
      <c r="B52" s="109" t="str">
        <f>Berechnung2!B38</f>
        <v>geringe Follow-Up-Quote</v>
      </c>
      <c r="C52" s="107">
        <f>Berechnung2!C38</f>
        <v>0</v>
      </c>
      <c r="D52" s="107" t="str">
        <f>Berechnung2!D38</f>
        <v>plausi</v>
      </c>
      <c r="E52" s="107"/>
      <c r="F52" s="112">
        <f>Berechnung2!F38</f>
        <v>0</v>
      </c>
      <c r="G52" s="112"/>
      <c r="H52" s="111">
        <f>Berechnung2!G38</f>
        <v>1E-3</v>
      </c>
      <c r="I52" s="111">
        <f>Berechnung2!I38</f>
        <v>0.69899999999999995</v>
      </c>
      <c r="J52" s="111">
        <f>Berechnung2!J38</f>
        <v>0.7</v>
      </c>
      <c r="K52" s="111"/>
      <c r="L52" s="107" t="str">
        <f>Berechnung2!L38</f>
        <v>geringe Follow-Up Quote der Datenjahre</v>
      </c>
      <c r="M52" s="107">
        <f>Berechnung2!M38</f>
        <v>0</v>
      </c>
      <c r="N52" s="107">
        <f>Berechnung2!N38</f>
        <v>0</v>
      </c>
      <c r="O52" s="107">
        <f>Berechnung2!O38</f>
        <v>0</v>
      </c>
      <c r="P52" s="107">
        <f>Berechnung2!P38</f>
        <v>0</v>
      </c>
      <c r="Q52" s="10"/>
      <c r="R52" s="10"/>
      <c r="S52" s="10"/>
      <c r="T52" s="10"/>
      <c r="U52" s="10"/>
      <c r="V52" s="10"/>
      <c r="W52" s="10"/>
    </row>
    <row r="53" spans="2:23" hidden="1" x14ac:dyDescent="0.2">
      <c r="B53" s="109" t="str">
        <f>Berechnung2!B39</f>
        <v>geringe Follow-Up-Quote der letzten 1-3 Jahre</v>
      </c>
      <c r="C53" s="107">
        <f>Berechnung2!C39</f>
        <v>0</v>
      </c>
      <c r="D53" s="107" t="str">
        <f>Berechnung2!D39</f>
        <v>sollvorgabe</v>
      </c>
      <c r="E53" s="107"/>
      <c r="F53" s="112">
        <f>Berechnung2!F39</f>
        <v>0</v>
      </c>
      <c r="G53" s="112"/>
      <c r="H53" s="111">
        <f>Berechnung2!G39</f>
        <v>1E-3</v>
      </c>
      <c r="I53" s="111">
        <f>Berechnung2!I39</f>
        <v>0.79900000000000004</v>
      </c>
      <c r="J53" s="111">
        <f>Berechnung2!J39</f>
        <v>0.8</v>
      </c>
      <c r="K53" s="111"/>
      <c r="L53" s="107" t="str">
        <f>Berechnung2!L39</f>
        <v>durchschnittliche Follow-Up-Quote &lt; 80%</v>
      </c>
      <c r="M53" s="107">
        <f>Berechnung2!M39</f>
        <v>0</v>
      </c>
      <c r="N53" s="107">
        <f>Berechnung2!N39</f>
        <v>0</v>
      </c>
      <c r="O53" s="107">
        <f>Berechnung2!O39</f>
        <v>0</v>
      </c>
      <c r="P53" s="107">
        <f>Berechnung2!P39</f>
        <v>0</v>
      </c>
      <c r="Q53" s="10"/>
      <c r="R53" s="10"/>
      <c r="S53" s="10"/>
      <c r="T53" s="10"/>
      <c r="U53" s="10"/>
      <c r="V53" s="10"/>
      <c r="W53" s="10"/>
    </row>
    <row r="54" spans="2:23" hidden="1" x14ac:dyDescent="0.2">
      <c r="B54" s="109" t="str">
        <f>Berechnung2!B40</f>
        <v>zu hohe Follow-Up-Quote der letzten 1-3 Jahre</v>
      </c>
      <c r="C54" s="107">
        <f>Berechnung2!C40</f>
        <v>0</v>
      </c>
      <c r="D54" s="107" t="str">
        <f>Berechnung2!D40</f>
        <v>plausi</v>
      </c>
      <c r="E54" s="107"/>
      <c r="F54" s="107">
        <f>Berechnung2!F40</f>
        <v>0</v>
      </c>
      <c r="G54" s="107"/>
      <c r="H54" s="111">
        <f>Berechnung2!G40</f>
        <v>1E-3</v>
      </c>
      <c r="I54" s="111">
        <f>Berechnung2!I40</f>
        <v>1</v>
      </c>
      <c r="J54" s="111">
        <f>Berechnung2!J40</f>
        <v>0.95099999999999996</v>
      </c>
      <c r="K54" s="111"/>
      <c r="L54" s="107" t="str">
        <f>Berechnung2!L40</f>
        <v>durchschnittliche Follow-Up-Quote &gt; 95%</v>
      </c>
      <c r="M54" s="107">
        <f>Berechnung2!M40</f>
        <v>0</v>
      </c>
      <c r="N54" s="107">
        <f>Berechnung2!N40</f>
        <v>0</v>
      </c>
      <c r="O54" s="107">
        <f>Berechnung2!O40</f>
        <v>0</v>
      </c>
      <c r="P54" s="107">
        <f>Berechnung2!P40</f>
        <v>0</v>
      </c>
      <c r="Q54" s="10"/>
      <c r="R54" s="10"/>
      <c r="S54" s="10"/>
      <c r="T54" s="10"/>
      <c r="U54" s="10"/>
      <c r="V54" s="10"/>
      <c r="W54" s="10"/>
    </row>
    <row r="55" spans="2:23" hidden="1" x14ac:dyDescent="0.2">
      <c r="B55" s="109">
        <f>Berechnung2!B41</f>
        <v>0</v>
      </c>
      <c r="C55" s="107">
        <f>Berechnung2!C41</f>
        <v>0</v>
      </c>
      <c r="D55" s="107">
        <f>Berechnung2!D41</f>
        <v>0</v>
      </c>
      <c r="E55" s="107"/>
      <c r="F55" s="107">
        <f>Berechnung2!F41</f>
        <v>0</v>
      </c>
      <c r="G55" s="107"/>
      <c r="H55" s="107">
        <f>Berechnung2!G41</f>
        <v>0</v>
      </c>
      <c r="I55" s="107">
        <f>Berechnung2!I41</f>
        <v>0</v>
      </c>
      <c r="J55" s="107">
        <f>Berechnung2!J41</f>
        <v>0</v>
      </c>
      <c r="K55" s="107"/>
      <c r="L55" s="107">
        <f>Berechnung2!L41</f>
        <v>0</v>
      </c>
      <c r="M55" s="107">
        <f>Berechnung2!M41</f>
        <v>0</v>
      </c>
      <c r="N55" s="107">
        <f>Berechnung2!N41</f>
        <v>0</v>
      </c>
      <c r="O55" s="107">
        <f>Berechnung2!O41</f>
        <v>0</v>
      </c>
      <c r="P55" s="107">
        <f>Berechnung2!P41</f>
        <v>0</v>
      </c>
      <c r="Q55" s="10"/>
      <c r="R55" s="10"/>
      <c r="S55" s="10"/>
      <c r="T55" s="10"/>
      <c r="U55" s="10"/>
      <c r="V55" s="10"/>
      <c r="W55" s="10"/>
    </row>
    <row r="56" spans="2:23" hidden="1" x14ac:dyDescent="0.2">
      <c r="B56" s="109">
        <f>Berechnung2!B42</f>
        <v>0</v>
      </c>
      <c r="C56" s="107">
        <f>Berechnung2!C42</f>
        <v>0</v>
      </c>
      <c r="D56" s="107">
        <f>Berechnung2!D42</f>
        <v>0</v>
      </c>
      <c r="E56" s="107"/>
      <c r="F56" s="107">
        <f>Berechnung2!F42</f>
        <v>0</v>
      </c>
      <c r="G56" s="107"/>
      <c r="H56" s="107">
        <f>Berechnung2!G42</f>
        <v>0</v>
      </c>
      <c r="I56" s="107">
        <f>Berechnung2!I42</f>
        <v>0</v>
      </c>
      <c r="J56" s="107">
        <f>Berechnung2!J42</f>
        <v>0</v>
      </c>
      <c r="K56" s="107"/>
      <c r="L56" s="107">
        <f>Berechnung2!L42</f>
        <v>0</v>
      </c>
      <c r="M56" s="107">
        <f>Berechnung2!M42</f>
        <v>0</v>
      </c>
      <c r="N56" s="107">
        <f>Berechnung2!N42</f>
        <v>0</v>
      </c>
      <c r="O56" s="107">
        <f>Berechnung2!O42</f>
        <v>0</v>
      </c>
      <c r="P56" s="107">
        <f>Berechnung2!P42</f>
        <v>0</v>
      </c>
      <c r="Q56" s="10"/>
      <c r="R56" s="10"/>
      <c r="S56" s="10"/>
      <c r="T56" s="10"/>
      <c r="U56" s="10"/>
      <c r="V56" s="10"/>
      <c r="W56" s="10"/>
    </row>
    <row r="57" spans="2:23" hidden="1" x14ac:dyDescent="0.2">
      <c r="B57" s="109">
        <f>Berechnung2!B43</f>
        <v>0</v>
      </c>
      <c r="C57" s="107">
        <f>Berechnung2!C43</f>
        <v>0</v>
      </c>
      <c r="D57" s="107">
        <f>Berechnung2!D43</f>
        <v>0</v>
      </c>
      <c r="E57" s="107"/>
      <c r="F57" s="107">
        <f>Berechnung2!F43</f>
        <v>0</v>
      </c>
      <c r="G57" s="107"/>
      <c r="H57" s="107">
        <f>Berechnung2!G43</f>
        <v>0</v>
      </c>
      <c r="I57" s="107">
        <f>Berechnung2!I43</f>
        <v>0</v>
      </c>
      <c r="J57" s="107">
        <f>Berechnung2!J43</f>
        <v>0</v>
      </c>
      <c r="K57" s="107"/>
      <c r="L57" s="107">
        <f>Berechnung2!L43</f>
        <v>0</v>
      </c>
      <c r="M57" s="107">
        <f>Berechnung2!M43</f>
        <v>0</v>
      </c>
      <c r="N57" s="107">
        <f>Berechnung2!N43</f>
        <v>0</v>
      </c>
      <c r="O57" s="107">
        <f>Berechnung2!O43</f>
        <v>0</v>
      </c>
      <c r="P57" s="107">
        <f>Berechnung2!P43</f>
        <v>0</v>
      </c>
      <c r="Q57" s="10"/>
      <c r="R57" s="10"/>
      <c r="S57" s="10"/>
      <c r="T57" s="10"/>
      <c r="U57" s="10"/>
      <c r="V57" s="10"/>
      <c r="W57" s="10"/>
    </row>
    <row r="58" spans="2:23" hidden="1" x14ac:dyDescent="0.2">
      <c r="B58" s="109">
        <f>Berechnung2!B44</f>
        <v>0</v>
      </c>
      <c r="C58" s="107">
        <f>Berechnung2!C44</f>
        <v>0</v>
      </c>
      <c r="D58" s="107">
        <f>Berechnung2!D44</f>
        <v>0</v>
      </c>
      <c r="E58" s="107"/>
      <c r="F58" s="107">
        <f>Berechnung2!F44</f>
        <v>0</v>
      </c>
      <c r="G58" s="107"/>
      <c r="H58" s="107">
        <f>Berechnung2!G44</f>
        <v>0</v>
      </c>
      <c r="I58" s="107">
        <f>Berechnung2!I44</f>
        <v>0</v>
      </c>
      <c r="J58" s="107">
        <f>Berechnung2!J44</f>
        <v>0</v>
      </c>
      <c r="K58" s="107"/>
      <c r="L58" s="107">
        <f>Berechnung2!L44</f>
        <v>0</v>
      </c>
      <c r="M58" s="107">
        <f>Berechnung2!M44</f>
        <v>0</v>
      </c>
      <c r="N58" s="107">
        <f>Berechnung2!N44</f>
        <v>0</v>
      </c>
      <c r="O58" s="107">
        <f>Berechnung2!O44</f>
        <v>0</v>
      </c>
      <c r="P58" s="107">
        <f>Berechnung2!P44</f>
        <v>0</v>
      </c>
      <c r="Q58" s="10"/>
      <c r="R58" s="10"/>
      <c r="S58" s="10"/>
      <c r="T58" s="10"/>
      <c r="U58" s="10"/>
      <c r="V58" s="10"/>
      <c r="W58" s="10"/>
    </row>
    <row r="59" spans="2:23" hidden="1" x14ac:dyDescent="0.2">
      <c r="B59" s="109" t="str">
        <f>Berechnung2!B45</f>
        <v>DFS</v>
      </c>
      <c r="C59" s="107">
        <f>Berechnung2!C45</f>
        <v>0</v>
      </c>
      <c r="D59" s="107">
        <f>Berechnung2!D45</f>
        <v>0</v>
      </c>
      <c r="E59" s="107"/>
      <c r="F59" s="107" t="str">
        <f>Berechnung2!F45</f>
        <v>untere Grenze</v>
      </c>
      <c r="G59" s="107"/>
      <c r="H59" s="107">
        <f>Berechnung2!G45</f>
        <v>0</v>
      </c>
      <c r="I59" s="107">
        <f>Berechnung2!I45</f>
        <v>0</v>
      </c>
      <c r="J59" s="107" t="str">
        <f>Berechnung2!J45</f>
        <v>obere Grenze</v>
      </c>
      <c r="K59" s="107"/>
      <c r="L59" s="107" t="str">
        <f>Berechnung2!L45</f>
        <v>DFS auffällig niedrig</v>
      </c>
      <c r="M59" s="107">
        <f>Berechnung2!M45</f>
        <v>0</v>
      </c>
      <c r="N59" s="107" t="str">
        <f>Berechnung2!N45</f>
        <v>DFS auffällig hoch</v>
      </c>
      <c r="O59" s="107">
        <f>Berechnung2!O45</f>
        <v>0</v>
      </c>
      <c r="P59" s="107">
        <f>Berechnung2!P45</f>
        <v>0</v>
      </c>
      <c r="Q59" s="10"/>
      <c r="R59" s="10"/>
      <c r="S59" s="10"/>
      <c r="T59" s="10"/>
      <c r="U59" s="10"/>
      <c r="V59" s="10"/>
      <c r="W59" s="10"/>
    </row>
    <row r="60" spans="2:23" hidden="1" x14ac:dyDescent="0.2">
      <c r="B60" s="109">
        <f>Berechnung2!B46</f>
        <v>0</v>
      </c>
      <c r="C60" s="107">
        <f>Berechnung2!C46</f>
        <v>0</v>
      </c>
      <c r="D60" s="111">
        <f>Berechnung2!D46</f>
        <v>1E-3</v>
      </c>
      <c r="E60" s="111"/>
      <c r="F60" s="111">
        <f>Berechnung2!F46</f>
        <v>0.59899999999999998</v>
      </c>
      <c r="G60" s="111"/>
      <c r="H60" s="111">
        <f>Berechnung2!G46</f>
        <v>0.6</v>
      </c>
      <c r="I60" s="111">
        <f>Berechnung2!I46</f>
        <v>0.98899999999999999</v>
      </c>
      <c r="J60" s="111">
        <f>Berechnung2!J46</f>
        <v>0.99</v>
      </c>
      <c r="K60" s="111"/>
      <c r="L60" s="107" t="str">
        <f>Berechnung2!L46</f>
        <v>DFS auffällig niedrig</v>
      </c>
      <c r="M60" s="107">
        <f>Berechnung2!M46</f>
        <v>0</v>
      </c>
      <c r="N60" s="107" t="str">
        <f>Berechnung2!N46</f>
        <v>DFS auffällig hoch</v>
      </c>
      <c r="O60" s="107">
        <f>Berechnung2!O46</f>
        <v>0</v>
      </c>
      <c r="P60" s="107">
        <f>Berechnung2!P46</f>
        <v>0</v>
      </c>
      <c r="Q60" s="10"/>
      <c r="R60" s="10"/>
      <c r="S60" s="10"/>
      <c r="T60" s="10"/>
      <c r="U60" s="10"/>
      <c r="V60" s="10"/>
      <c r="W60" s="10"/>
    </row>
    <row r="61" spans="2:23" hidden="1" x14ac:dyDescent="0.2">
      <c r="B61" s="109">
        <f>Berechnung2!B47</f>
        <v>0</v>
      </c>
      <c r="C61" s="107">
        <f>Berechnung2!C47</f>
        <v>0</v>
      </c>
      <c r="D61" s="111">
        <f>Berechnung2!D47</f>
        <v>1E-3</v>
      </c>
      <c r="E61" s="111"/>
      <c r="F61" s="111">
        <f>Berechnung2!F47</f>
        <v>0.59899999999999998</v>
      </c>
      <c r="G61" s="111"/>
      <c r="H61" s="111">
        <f>Berechnung2!G47</f>
        <v>0.6</v>
      </c>
      <c r="I61" s="111">
        <f>Berechnung2!I47</f>
        <v>0.98899999999999999</v>
      </c>
      <c r="J61" s="111">
        <f>Berechnung2!J47</f>
        <v>0.99</v>
      </c>
      <c r="K61" s="111"/>
      <c r="L61" s="107" t="str">
        <f>Berechnung2!L47</f>
        <v>DFS auffällig niedrig</v>
      </c>
      <c r="M61" s="107">
        <f>Berechnung2!M47</f>
        <v>0</v>
      </c>
      <c r="N61" s="107" t="str">
        <f>Berechnung2!N47</f>
        <v>DFS auffällig hoch</v>
      </c>
      <c r="O61" s="107">
        <f>Berechnung2!O47</f>
        <v>0</v>
      </c>
      <c r="P61" s="107">
        <f>Berechnung2!P47</f>
        <v>0</v>
      </c>
      <c r="Q61" s="10"/>
      <c r="R61" s="10"/>
      <c r="S61" s="10"/>
      <c r="T61" s="10"/>
      <c r="U61" s="10"/>
      <c r="V61" s="10"/>
      <c r="W61" s="10"/>
    </row>
    <row r="62" spans="2:23" hidden="1" x14ac:dyDescent="0.2">
      <c r="B62" s="109">
        <f>Berechnung2!B48</f>
        <v>0</v>
      </c>
      <c r="C62" s="107">
        <f>Berechnung2!C48</f>
        <v>0</v>
      </c>
      <c r="D62" s="111">
        <f>Berechnung2!D48</f>
        <v>1E-3</v>
      </c>
      <c r="E62" s="111"/>
      <c r="F62" s="111">
        <f>Berechnung2!F48</f>
        <v>0.59899999999999998</v>
      </c>
      <c r="G62" s="111"/>
      <c r="H62" s="111">
        <f>Berechnung2!G48</f>
        <v>0.6</v>
      </c>
      <c r="I62" s="111">
        <f>Berechnung2!I48</f>
        <v>0.98899999999999999</v>
      </c>
      <c r="J62" s="111">
        <f>Berechnung2!J48</f>
        <v>0.99</v>
      </c>
      <c r="K62" s="111"/>
      <c r="L62" s="107" t="str">
        <f>Berechnung2!L48</f>
        <v>DFS auffällig niedrig</v>
      </c>
      <c r="M62" s="107">
        <f>Berechnung2!M48</f>
        <v>0</v>
      </c>
      <c r="N62" s="107" t="str">
        <f>Berechnung2!N48</f>
        <v>DFS auffällig hoch</v>
      </c>
      <c r="O62" s="107">
        <f>Berechnung2!O48</f>
        <v>0</v>
      </c>
      <c r="P62" s="107">
        <f>Berechnung2!P48</f>
        <v>0</v>
      </c>
      <c r="Q62" s="10"/>
      <c r="R62" s="10"/>
      <c r="S62" s="10"/>
      <c r="T62" s="10"/>
      <c r="U62" s="10"/>
      <c r="V62" s="10"/>
      <c r="W62" s="10"/>
    </row>
    <row r="63" spans="2:23" hidden="1" x14ac:dyDescent="0.2">
      <c r="B63" s="109">
        <f>Berechnung2!B49</f>
        <v>0</v>
      </c>
      <c r="C63" s="107">
        <f>Berechnung2!C49</f>
        <v>0</v>
      </c>
      <c r="D63" s="111">
        <f>Berechnung2!D49</f>
        <v>1E-3</v>
      </c>
      <c r="E63" s="111"/>
      <c r="F63" s="111">
        <f>Berechnung2!F49</f>
        <v>0.59899999999999998</v>
      </c>
      <c r="G63" s="111"/>
      <c r="H63" s="111">
        <f>Berechnung2!G49</f>
        <v>0.6</v>
      </c>
      <c r="I63" s="111">
        <f>Berechnung2!I49</f>
        <v>0.98899999999999999</v>
      </c>
      <c r="J63" s="111">
        <f>Berechnung2!J49</f>
        <v>0.99</v>
      </c>
      <c r="K63" s="111"/>
      <c r="L63" s="107" t="str">
        <f>Berechnung2!L49</f>
        <v>DFS auffällig niedrig</v>
      </c>
      <c r="M63" s="107">
        <f>Berechnung2!M49</f>
        <v>0</v>
      </c>
      <c r="N63" s="107" t="str">
        <f>Berechnung2!N49</f>
        <v>DFS auffällig hoch</v>
      </c>
      <c r="O63" s="107">
        <f>Berechnung2!O49</f>
        <v>0</v>
      </c>
      <c r="P63" s="107">
        <f>Berechnung2!P49</f>
        <v>0</v>
      </c>
      <c r="Q63" s="10"/>
      <c r="R63" s="10"/>
      <c r="S63" s="10"/>
      <c r="T63" s="10"/>
      <c r="U63" s="10"/>
      <c r="V63" s="10"/>
      <c r="W63" s="10"/>
    </row>
    <row r="64" spans="2:23" hidden="1" x14ac:dyDescent="0.2">
      <c r="B64" s="109">
        <f>Berechnung2!B50</f>
        <v>0</v>
      </c>
      <c r="C64" s="107">
        <f>Berechnung2!C50</f>
        <v>0</v>
      </c>
      <c r="D64" s="111">
        <f>Berechnung2!D50</f>
        <v>1E-3</v>
      </c>
      <c r="E64" s="111"/>
      <c r="F64" s="111">
        <f>Berechnung2!F50</f>
        <v>0.59899999999999998</v>
      </c>
      <c r="G64" s="111"/>
      <c r="H64" s="111">
        <f>Berechnung2!G50</f>
        <v>0.6</v>
      </c>
      <c r="I64" s="111">
        <f>Berechnung2!I50</f>
        <v>0.98899999999999999</v>
      </c>
      <c r="J64" s="111">
        <f>Berechnung2!J50</f>
        <v>0.99</v>
      </c>
      <c r="K64" s="111"/>
      <c r="L64" s="107" t="str">
        <f>Berechnung2!L50</f>
        <v>DFS auffällig niedrig</v>
      </c>
      <c r="M64" s="107">
        <f>Berechnung2!M50</f>
        <v>0</v>
      </c>
      <c r="N64" s="107" t="str">
        <f>Berechnung2!N50</f>
        <v>DFS auffällig hoch</v>
      </c>
      <c r="O64" s="107">
        <f>Berechnung2!O50</f>
        <v>0</v>
      </c>
      <c r="P64" s="107">
        <f>Berechnung2!P50</f>
        <v>0</v>
      </c>
      <c r="Q64" s="10"/>
      <c r="R64" s="10"/>
      <c r="S64" s="10"/>
      <c r="T64" s="10"/>
      <c r="U64" s="10"/>
      <c r="V64" s="10"/>
      <c r="W64" s="10"/>
    </row>
    <row r="65" spans="2:23" hidden="1" x14ac:dyDescent="0.2">
      <c r="B65" s="109">
        <f>Berechnung2!B51</f>
        <v>0</v>
      </c>
      <c r="C65" s="107">
        <f>Berechnung2!C51</f>
        <v>0</v>
      </c>
      <c r="D65" s="111">
        <f>Berechnung2!D51</f>
        <v>1E-3</v>
      </c>
      <c r="E65" s="111"/>
      <c r="F65" s="111">
        <f>Berechnung2!F51</f>
        <v>0.59899999999999998</v>
      </c>
      <c r="G65" s="111"/>
      <c r="H65" s="111">
        <f>Berechnung2!G51</f>
        <v>0.6</v>
      </c>
      <c r="I65" s="111">
        <f>Berechnung2!I51</f>
        <v>0.98899999999999999</v>
      </c>
      <c r="J65" s="111">
        <f>Berechnung2!J51</f>
        <v>0.99</v>
      </c>
      <c r="K65" s="111"/>
      <c r="L65" s="107" t="str">
        <f>Berechnung2!L51</f>
        <v>DFS auffällig niedrig</v>
      </c>
      <c r="M65" s="107">
        <f>Berechnung2!M51</f>
        <v>0</v>
      </c>
      <c r="N65" s="107" t="str">
        <f>Berechnung2!N51</f>
        <v>DFS auffällig hoch</v>
      </c>
      <c r="O65" s="107">
        <f>Berechnung2!O51</f>
        <v>0</v>
      </c>
      <c r="P65" s="107">
        <f>Berechnung2!P51</f>
        <v>0</v>
      </c>
      <c r="Q65" s="10"/>
      <c r="R65" s="10"/>
      <c r="S65" s="10"/>
      <c r="T65" s="10"/>
      <c r="U65" s="10"/>
      <c r="V65" s="10"/>
      <c r="W65" s="10"/>
    </row>
    <row r="66" spans="2:23" hidden="1" x14ac:dyDescent="0.2">
      <c r="B66" s="109">
        <f>Berechnung2!B52</f>
        <v>0</v>
      </c>
      <c r="C66" s="107">
        <f>Berechnung2!C52</f>
        <v>0</v>
      </c>
      <c r="D66" s="111">
        <f>Berechnung2!D52</f>
        <v>1E-3</v>
      </c>
      <c r="E66" s="111"/>
      <c r="F66" s="111">
        <f>Berechnung2!F52</f>
        <v>0.59899999999999998</v>
      </c>
      <c r="G66" s="111"/>
      <c r="H66" s="111">
        <f>Berechnung2!G52</f>
        <v>0.6</v>
      </c>
      <c r="I66" s="111">
        <f>Berechnung2!I52</f>
        <v>0.98899999999999999</v>
      </c>
      <c r="J66" s="111">
        <f>Berechnung2!J52</f>
        <v>0.99</v>
      </c>
      <c r="K66" s="111"/>
      <c r="L66" s="107" t="str">
        <f>Berechnung2!L52</f>
        <v>DFS auffällig niedrig</v>
      </c>
      <c r="M66" s="107">
        <f>Berechnung2!M52</f>
        <v>0</v>
      </c>
      <c r="N66" s="107" t="str">
        <f>Berechnung2!N52</f>
        <v>DFS auffällig hoch</v>
      </c>
      <c r="O66" s="107">
        <f>Berechnung2!O52</f>
        <v>0</v>
      </c>
      <c r="P66" s="107">
        <f>Berechnung2!P52</f>
        <v>0</v>
      </c>
      <c r="Q66" s="10"/>
      <c r="R66" s="10"/>
      <c r="S66" s="10"/>
      <c r="T66" s="10"/>
      <c r="U66" s="10"/>
      <c r="V66" s="10"/>
      <c r="W66" s="10"/>
    </row>
    <row r="67" spans="2:23" hidden="1" x14ac:dyDescent="0.2">
      <c r="B67" s="109">
        <f>Berechnung2!B53</f>
        <v>0</v>
      </c>
      <c r="C67" s="107">
        <f>Berechnung2!C53</f>
        <v>0</v>
      </c>
      <c r="D67" s="111">
        <f>Berechnung2!D53</f>
        <v>1E-3</v>
      </c>
      <c r="E67" s="111"/>
      <c r="F67" s="111">
        <f>Berechnung2!F53</f>
        <v>0.59899999999999998</v>
      </c>
      <c r="G67" s="111"/>
      <c r="H67" s="111">
        <f>Berechnung2!G53</f>
        <v>0.6</v>
      </c>
      <c r="I67" s="111">
        <f>Berechnung2!I53</f>
        <v>0.98899999999999999</v>
      </c>
      <c r="J67" s="111">
        <f>Berechnung2!J53</f>
        <v>0.99</v>
      </c>
      <c r="K67" s="111"/>
      <c r="L67" s="107" t="str">
        <f>Berechnung2!L53</f>
        <v>DFS auffällig niedrig</v>
      </c>
      <c r="M67" s="107">
        <f>Berechnung2!M53</f>
        <v>0</v>
      </c>
      <c r="N67" s="107" t="str">
        <f>Berechnung2!N53</f>
        <v>DFS auffällig hoch</v>
      </c>
      <c r="O67" s="107">
        <f>Berechnung2!O53</f>
        <v>0</v>
      </c>
      <c r="P67" s="107">
        <f>Berechnung2!P53</f>
        <v>0</v>
      </c>
      <c r="Q67" s="10"/>
      <c r="R67" s="10"/>
      <c r="S67" s="10"/>
      <c r="T67" s="10"/>
      <c r="U67" s="10"/>
      <c r="V67" s="10"/>
      <c r="W67" s="10"/>
    </row>
    <row r="68" spans="2:23" hidden="1" x14ac:dyDescent="0.2">
      <c r="B68" s="109">
        <f>Berechnung2!B54</f>
        <v>0</v>
      </c>
      <c r="C68" s="107">
        <f>Berechnung2!C54</f>
        <v>0</v>
      </c>
      <c r="D68" s="107">
        <f>Berechnung2!D54</f>
        <v>0</v>
      </c>
      <c r="E68" s="107"/>
      <c r="F68" s="107">
        <f>Berechnung2!F54</f>
        <v>0</v>
      </c>
      <c r="G68" s="107"/>
      <c r="H68" s="107">
        <f>Berechnung2!G54</f>
        <v>0</v>
      </c>
      <c r="I68" s="107">
        <f>Berechnung2!I54</f>
        <v>0</v>
      </c>
      <c r="J68" s="107">
        <f>Berechnung2!J54</f>
        <v>0</v>
      </c>
      <c r="K68" s="107"/>
      <c r="L68" s="107">
        <f>Berechnung2!L54</f>
        <v>0</v>
      </c>
      <c r="M68" s="107">
        <f>Berechnung2!M54</f>
        <v>0</v>
      </c>
      <c r="N68" s="107">
        <f>Berechnung2!N54</f>
        <v>0</v>
      </c>
      <c r="O68" s="107">
        <f>Berechnung2!O54</f>
        <v>0</v>
      </c>
      <c r="P68" s="107">
        <f>Berechnung2!P54</f>
        <v>0</v>
      </c>
      <c r="Q68" s="10"/>
      <c r="R68" s="10"/>
      <c r="S68" s="10"/>
      <c r="T68" s="10"/>
      <c r="U68" s="10"/>
      <c r="V68" s="10"/>
      <c r="W68" s="10"/>
    </row>
    <row r="69" spans="2:23" hidden="1" x14ac:dyDescent="0.2">
      <c r="B69" s="109" t="str">
        <f>Berechnung2!B55</f>
        <v>OAS</v>
      </c>
      <c r="C69" s="107">
        <f>Berechnung2!C55</f>
        <v>0</v>
      </c>
      <c r="D69" s="107">
        <f>Berechnung2!D55</f>
        <v>0</v>
      </c>
      <c r="E69" s="107"/>
      <c r="F69" s="107" t="str">
        <f>Berechnung2!F55</f>
        <v>untere Grenze</v>
      </c>
      <c r="G69" s="107"/>
      <c r="H69" s="107">
        <f>Berechnung2!G55</f>
        <v>0</v>
      </c>
      <c r="I69" s="107">
        <f>Berechnung2!I55</f>
        <v>0</v>
      </c>
      <c r="J69" s="107" t="str">
        <f>Berechnung2!J55</f>
        <v>obere Grenze</v>
      </c>
      <c r="K69" s="107"/>
      <c r="L69" s="107" t="str">
        <f>Berechnung2!L55</f>
        <v xml:space="preserve">OAS auffällig niedrig </v>
      </c>
      <c r="M69" s="107">
        <f>Berechnung2!M55</f>
        <v>0</v>
      </c>
      <c r="N69" s="107" t="str">
        <f>Berechnung2!N55</f>
        <v>OAS auffällig hoch</v>
      </c>
      <c r="O69" s="107">
        <f>Berechnung2!O55</f>
        <v>0</v>
      </c>
      <c r="P69" s="107">
        <f>Berechnung2!P55</f>
        <v>0</v>
      </c>
      <c r="Q69" s="10"/>
      <c r="R69" s="10"/>
      <c r="S69" s="10"/>
      <c r="T69" s="10"/>
      <c r="U69" s="10"/>
      <c r="V69" s="10"/>
      <c r="W69" s="10"/>
    </row>
    <row r="70" spans="2:23" hidden="1" x14ac:dyDescent="0.2">
      <c r="B70" s="109">
        <f>Berechnung2!B56</f>
        <v>0</v>
      </c>
      <c r="C70" s="107">
        <f>Berechnung2!C56</f>
        <v>0</v>
      </c>
      <c r="D70" s="111">
        <f>Berechnung2!D56</f>
        <v>1E-3</v>
      </c>
      <c r="E70" s="111"/>
      <c r="F70" s="111">
        <f>Berechnung2!F56</f>
        <v>0.69899999999999995</v>
      </c>
      <c r="G70" s="111"/>
      <c r="H70" s="111">
        <f>Berechnung2!G56</f>
        <v>0.7</v>
      </c>
      <c r="I70" s="111">
        <f>Berechnung2!I56</f>
        <v>0.98899999999999999</v>
      </c>
      <c r="J70" s="111">
        <f>Berechnung2!J56</f>
        <v>0.99</v>
      </c>
      <c r="K70" s="111"/>
      <c r="L70" s="107" t="str">
        <f>Berechnung2!L56</f>
        <v xml:space="preserve">OAS auffällig niedrig </v>
      </c>
      <c r="M70" s="107">
        <f>Berechnung2!M56</f>
        <v>0</v>
      </c>
      <c r="N70" s="107" t="str">
        <f>Berechnung2!N56</f>
        <v>OAS auffällig hoch</v>
      </c>
      <c r="O70" s="107">
        <f>Berechnung2!O56</f>
        <v>0</v>
      </c>
      <c r="P70" s="107">
        <f>Berechnung2!P56</f>
        <v>0</v>
      </c>
      <c r="Q70" s="10"/>
      <c r="R70" s="10"/>
      <c r="S70" s="10"/>
      <c r="T70" s="10"/>
      <c r="U70" s="10"/>
      <c r="V70" s="10"/>
      <c r="W70" s="10"/>
    </row>
    <row r="71" spans="2:23" hidden="1" x14ac:dyDescent="0.2">
      <c r="B71" s="109">
        <f>Berechnung2!B57</f>
        <v>0</v>
      </c>
      <c r="C71" s="107">
        <f>Berechnung2!C57</f>
        <v>0</v>
      </c>
      <c r="D71" s="111">
        <f>Berechnung2!D57</f>
        <v>1E-3</v>
      </c>
      <c r="E71" s="111"/>
      <c r="F71" s="111">
        <f>Berechnung2!F57</f>
        <v>0.69899999999999995</v>
      </c>
      <c r="G71" s="111"/>
      <c r="H71" s="111">
        <f>Berechnung2!G57</f>
        <v>0.7</v>
      </c>
      <c r="I71" s="111">
        <f>Berechnung2!I57</f>
        <v>0.98899999999999999</v>
      </c>
      <c r="J71" s="111">
        <f>Berechnung2!J57</f>
        <v>0.99</v>
      </c>
      <c r="K71" s="111"/>
      <c r="L71" s="107" t="str">
        <f>Berechnung2!L57</f>
        <v xml:space="preserve">OAS auffällig niedrig </v>
      </c>
      <c r="M71" s="107">
        <f>Berechnung2!M57</f>
        <v>0</v>
      </c>
      <c r="N71" s="107" t="str">
        <f>Berechnung2!N57</f>
        <v>OAS auffällig hoch</v>
      </c>
      <c r="O71" s="107">
        <f>Berechnung2!O57</f>
        <v>0</v>
      </c>
      <c r="P71" s="107">
        <f>Berechnung2!P57</f>
        <v>0</v>
      </c>
      <c r="Q71" s="10"/>
      <c r="R71" s="10"/>
      <c r="S71" s="10"/>
      <c r="T71" s="10"/>
      <c r="U71" s="10"/>
      <c r="V71" s="10"/>
      <c r="W71" s="10"/>
    </row>
    <row r="72" spans="2:23" hidden="1" x14ac:dyDescent="0.2">
      <c r="B72" s="109">
        <f>Berechnung2!B58</f>
        <v>0</v>
      </c>
      <c r="C72" s="107">
        <f>Berechnung2!C58</f>
        <v>0</v>
      </c>
      <c r="D72" s="111">
        <f>Berechnung2!D58</f>
        <v>1E-3</v>
      </c>
      <c r="E72" s="111"/>
      <c r="F72" s="111">
        <f>Berechnung2!F58</f>
        <v>0.69899999999999995</v>
      </c>
      <c r="G72" s="111"/>
      <c r="H72" s="111">
        <f>Berechnung2!G58</f>
        <v>0.7</v>
      </c>
      <c r="I72" s="111">
        <f>Berechnung2!I58</f>
        <v>0.98899999999999999</v>
      </c>
      <c r="J72" s="111">
        <f>Berechnung2!J58</f>
        <v>0.99</v>
      </c>
      <c r="K72" s="111"/>
      <c r="L72" s="107" t="str">
        <f>Berechnung2!L58</f>
        <v xml:space="preserve">OAS auffällig niedrig </v>
      </c>
      <c r="M72" s="107">
        <f>Berechnung2!M58</f>
        <v>0</v>
      </c>
      <c r="N72" s="107" t="str">
        <f>Berechnung2!N58</f>
        <v>OAS auffällig hoch</v>
      </c>
      <c r="O72" s="107">
        <f>Berechnung2!O58</f>
        <v>0</v>
      </c>
      <c r="P72" s="107">
        <f>Berechnung2!P58</f>
        <v>0</v>
      </c>
      <c r="Q72" s="10"/>
      <c r="R72" s="10"/>
      <c r="S72" s="10"/>
      <c r="T72" s="10"/>
      <c r="U72" s="10"/>
      <c r="V72" s="10"/>
      <c r="W72" s="10"/>
    </row>
    <row r="73" spans="2:23" hidden="1" x14ac:dyDescent="0.2">
      <c r="B73" s="109">
        <f>Berechnung2!B59</f>
        <v>0</v>
      </c>
      <c r="C73" s="107">
        <f>Berechnung2!C59</f>
        <v>0</v>
      </c>
      <c r="D73" s="111">
        <f>Berechnung2!D59</f>
        <v>1E-3</v>
      </c>
      <c r="E73" s="111"/>
      <c r="F73" s="111">
        <f>Berechnung2!F59</f>
        <v>0.69899999999999995</v>
      </c>
      <c r="G73" s="111"/>
      <c r="H73" s="111">
        <f>Berechnung2!G59</f>
        <v>0.7</v>
      </c>
      <c r="I73" s="111">
        <f>Berechnung2!I59</f>
        <v>0.98899999999999999</v>
      </c>
      <c r="J73" s="111">
        <f>Berechnung2!J59</f>
        <v>0.99</v>
      </c>
      <c r="K73" s="111"/>
      <c r="L73" s="107" t="str">
        <f>Berechnung2!L59</f>
        <v xml:space="preserve">OAS auffällig niedrig </v>
      </c>
      <c r="M73" s="107">
        <f>Berechnung2!M59</f>
        <v>0</v>
      </c>
      <c r="N73" s="107" t="str">
        <f>Berechnung2!N59</f>
        <v>OAS auffällig hoch</v>
      </c>
      <c r="O73" s="107">
        <f>Berechnung2!O59</f>
        <v>0</v>
      </c>
      <c r="P73" s="107">
        <f>Berechnung2!P59</f>
        <v>0</v>
      </c>
      <c r="Q73" s="10"/>
      <c r="R73" s="10"/>
      <c r="S73" s="10"/>
      <c r="T73" s="10"/>
      <c r="U73" s="10"/>
      <c r="V73" s="10"/>
      <c r="W73" s="10"/>
    </row>
    <row r="74" spans="2:23" hidden="1" x14ac:dyDescent="0.2">
      <c r="B74" s="109">
        <f>Berechnung2!B60</f>
        <v>0</v>
      </c>
      <c r="C74" s="107">
        <f>Berechnung2!C60</f>
        <v>0</v>
      </c>
      <c r="D74" s="111">
        <f>Berechnung2!D60</f>
        <v>1E-3</v>
      </c>
      <c r="E74" s="111"/>
      <c r="F74" s="111">
        <f>Berechnung2!F60</f>
        <v>0.69899999999999995</v>
      </c>
      <c r="G74" s="111"/>
      <c r="H74" s="111">
        <f>Berechnung2!G60</f>
        <v>0.7</v>
      </c>
      <c r="I74" s="111">
        <f>Berechnung2!I60</f>
        <v>0.98899999999999999</v>
      </c>
      <c r="J74" s="111">
        <f>Berechnung2!J60</f>
        <v>0.99</v>
      </c>
      <c r="K74" s="111"/>
      <c r="L74" s="107" t="str">
        <f>Berechnung2!L60</f>
        <v xml:space="preserve">OAS auffällig niedrig </v>
      </c>
      <c r="M74" s="107">
        <f>Berechnung2!M60</f>
        <v>0</v>
      </c>
      <c r="N74" s="107" t="str">
        <f>Berechnung2!N60</f>
        <v>OAS auffällig hoch</v>
      </c>
      <c r="O74" s="107">
        <f>Berechnung2!O60</f>
        <v>0</v>
      </c>
      <c r="P74" s="107">
        <f>Berechnung2!P60</f>
        <v>0</v>
      </c>
      <c r="Q74" s="10"/>
      <c r="R74" s="10"/>
      <c r="S74" s="10"/>
      <c r="T74" s="10"/>
      <c r="U74" s="10"/>
      <c r="V74" s="10"/>
      <c r="W74" s="10"/>
    </row>
    <row r="75" spans="2:23" hidden="1" x14ac:dyDescent="0.2">
      <c r="B75" s="109">
        <f>Berechnung2!B61</f>
        <v>0</v>
      </c>
      <c r="C75" s="107">
        <f>Berechnung2!C61</f>
        <v>0</v>
      </c>
      <c r="D75" s="111">
        <f>Berechnung2!D61</f>
        <v>1E-3</v>
      </c>
      <c r="E75" s="111"/>
      <c r="F75" s="111">
        <f>Berechnung2!F61</f>
        <v>0.69899999999999995</v>
      </c>
      <c r="G75" s="111"/>
      <c r="H75" s="111">
        <f>Berechnung2!G61</f>
        <v>0.7</v>
      </c>
      <c r="I75" s="111">
        <f>Berechnung2!I61</f>
        <v>0.98899999999999999</v>
      </c>
      <c r="J75" s="111">
        <f>Berechnung2!J61</f>
        <v>0.99</v>
      </c>
      <c r="K75" s="111"/>
      <c r="L75" s="107" t="str">
        <f>Berechnung2!L61</f>
        <v xml:space="preserve">OAS auffällig niedrig </v>
      </c>
      <c r="M75" s="107">
        <f>Berechnung2!M61</f>
        <v>0</v>
      </c>
      <c r="N75" s="107" t="str">
        <f>Berechnung2!N61</f>
        <v>OAS auffällig hoch</v>
      </c>
      <c r="O75" s="107">
        <f>Berechnung2!O61</f>
        <v>0</v>
      </c>
      <c r="P75" s="107">
        <f>Berechnung2!P61</f>
        <v>0</v>
      </c>
      <c r="Q75" s="10"/>
      <c r="R75" s="10"/>
      <c r="S75" s="10"/>
      <c r="T75" s="10"/>
      <c r="U75" s="10"/>
      <c r="V75" s="10"/>
      <c r="W75" s="10"/>
    </row>
    <row r="76" spans="2:23" hidden="1" x14ac:dyDescent="0.2">
      <c r="B76" s="109">
        <f>Berechnung2!B62</f>
        <v>0</v>
      </c>
      <c r="C76" s="107">
        <f>Berechnung2!C62</f>
        <v>0</v>
      </c>
      <c r="D76" s="111">
        <f>Berechnung2!D62</f>
        <v>1E-3</v>
      </c>
      <c r="E76" s="111"/>
      <c r="F76" s="111">
        <f>Berechnung2!F62</f>
        <v>0.69899999999999995</v>
      </c>
      <c r="G76" s="111"/>
      <c r="H76" s="111">
        <f>Berechnung2!G62</f>
        <v>0.7</v>
      </c>
      <c r="I76" s="111">
        <f>Berechnung2!I62</f>
        <v>0.98899999999999999</v>
      </c>
      <c r="J76" s="111">
        <f>Berechnung2!J62</f>
        <v>0.99</v>
      </c>
      <c r="K76" s="111"/>
      <c r="L76" s="107" t="str">
        <f>Berechnung2!L62</f>
        <v xml:space="preserve">OAS auffällig niedrig </v>
      </c>
      <c r="M76" s="107">
        <f>Berechnung2!M62</f>
        <v>0</v>
      </c>
      <c r="N76" s="107" t="str">
        <f>Berechnung2!N62</f>
        <v>OAS auffällig hoch</v>
      </c>
      <c r="O76" s="107">
        <f>Berechnung2!O62</f>
        <v>0</v>
      </c>
      <c r="P76" s="107">
        <f>Berechnung2!P62</f>
        <v>0</v>
      </c>
      <c r="Q76" s="10"/>
      <c r="R76" s="10"/>
      <c r="S76" s="10"/>
      <c r="T76" s="10"/>
      <c r="U76" s="10"/>
      <c r="V76" s="10"/>
      <c r="W76" s="10"/>
    </row>
    <row r="77" spans="2:23" hidden="1" x14ac:dyDescent="0.2">
      <c r="B77" s="109">
        <f>Berechnung2!B63</f>
        <v>0</v>
      </c>
      <c r="C77" s="107">
        <f>Berechnung2!C63</f>
        <v>0</v>
      </c>
      <c r="D77" s="111">
        <f>Berechnung2!D63</f>
        <v>1E-3</v>
      </c>
      <c r="E77" s="111"/>
      <c r="F77" s="111">
        <f>Berechnung2!F63</f>
        <v>0.69899999999999995</v>
      </c>
      <c r="G77" s="111"/>
      <c r="H77" s="111">
        <f>Berechnung2!G63</f>
        <v>0.7</v>
      </c>
      <c r="I77" s="111">
        <f>Berechnung2!I63</f>
        <v>0.98899999999999999</v>
      </c>
      <c r="J77" s="111">
        <f>Berechnung2!J63</f>
        <v>0.99</v>
      </c>
      <c r="K77" s="111"/>
      <c r="L77" s="107" t="str">
        <f>Berechnung2!L63</f>
        <v xml:space="preserve">OAS auffällig niedrig </v>
      </c>
      <c r="M77" s="107">
        <f>Berechnung2!M63</f>
        <v>0</v>
      </c>
      <c r="N77" s="108" t="s">
        <v>167</v>
      </c>
      <c r="O77" s="107">
        <f>Berechnung2!O63</f>
        <v>0</v>
      </c>
      <c r="P77" s="107">
        <f>Berechnung2!P63</f>
        <v>0</v>
      </c>
      <c r="Q77" s="10"/>
      <c r="R77" s="10"/>
      <c r="S77" s="10"/>
      <c r="T77" s="10"/>
      <c r="U77" s="10"/>
      <c r="V77" s="10"/>
      <c r="W77" s="10"/>
    </row>
  </sheetData>
  <sheetProtection password="CA09" sheet="1" objects="1" scenarios="1" selectLockedCells="1"/>
  <dataConsolidate/>
  <customSheetViews>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44">
    <mergeCell ref="H34:R34"/>
    <mergeCell ref="I17:M17"/>
    <mergeCell ref="D34:E34"/>
    <mergeCell ref="B31:C31"/>
    <mergeCell ref="B32:C32"/>
    <mergeCell ref="B33:C33"/>
    <mergeCell ref="B34:C34"/>
    <mergeCell ref="B19:B21"/>
    <mergeCell ref="B18:C18"/>
    <mergeCell ref="N17:R17"/>
    <mergeCell ref="H31:R31"/>
    <mergeCell ref="H32:R32"/>
    <mergeCell ref="H33:R33"/>
    <mergeCell ref="L8:N8"/>
    <mergeCell ref="D33:E33"/>
    <mergeCell ref="B16:C16"/>
    <mergeCell ref="I14:K14"/>
    <mergeCell ref="B17:C17"/>
    <mergeCell ref="D16:H16"/>
    <mergeCell ref="I16:M16"/>
    <mergeCell ref="D17:H17"/>
    <mergeCell ref="L13:N13"/>
    <mergeCell ref="L14:N14"/>
    <mergeCell ref="I13:K13"/>
    <mergeCell ref="B11:R11"/>
    <mergeCell ref="N16:R16"/>
    <mergeCell ref="O13:R13"/>
    <mergeCell ref="O14:R14"/>
    <mergeCell ref="C6:N6"/>
    <mergeCell ref="F33:G33"/>
    <mergeCell ref="F34:G34"/>
    <mergeCell ref="F13:H13"/>
    <mergeCell ref="F14:H14"/>
    <mergeCell ref="I8:K8"/>
    <mergeCell ref="B13:E13"/>
    <mergeCell ref="B14:E14"/>
    <mergeCell ref="B23:B25"/>
    <mergeCell ref="C8:E8"/>
    <mergeCell ref="F31:G31"/>
    <mergeCell ref="F32:G32"/>
    <mergeCell ref="B27:R27"/>
    <mergeCell ref="B29:R29"/>
    <mergeCell ref="D31:E31"/>
    <mergeCell ref="D32:E32"/>
  </mergeCells>
  <phoneticPr fontId="42" type="noConversion"/>
  <conditionalFormatting sqref="B14:E14">
    <cfRule type="expression" dxfId="25" priority="144" stopIfTrue="1">
      <formula>$B$14="die inkorrekten und unvollständigen Einträge beheben"</formula>
    </cfRule>
  </conditionalFormatting>
  <conditionalFormatting sqref="B13:E13">
    <cfRule type="expression" dxfId="24" priority="143" stopIfTrue="1">
      <formula>$B$13="Nicht in Ordnung"</formula>
    </cfRule>
  </conditionalFormatting>
  <conditionalFormatting sqref="D23:G24">
    <cfRule type="expression" dxfId="23" priority="11">
      <formula>OR($D$16="nicht relevant",$D$16="EZ")</formula>
    </cfRule>
    <cfRule type="expression" dxfId="22" priority="12">
      <formula>LEN(TRIM(D23))=0</formula>
    </cfRule>
  </conditionalFormatting>
  <conditionalFormatting sqref="I19:L20">
    <cfRule type="expression" dxfId="21" priority="9">
      <formula>OR($I$16="nicht relevant",$I$16="EZ")</formula>
    </cfRule>
    <cfRule type="expression" dxfId="20" priority="10">
      <formula>LEN(TRIM(I19))=0</formula>
    </cfRule>
  </conditionalFormatting>
  <conditionalFormatting sqref="I23:L24">
    <cfRule type="expression" dxfId="19" priority="7">
      <formula>OR($I$16="nicht relevant",$I$16="EZ")</formula>
    </cfRule>
    <cfRule type="expression" dxfId="18" priority="8">
      <formula>LEN(TRIM(I23))=0</formula>
    </cfRule>
  </conditionalFormatting>
  <conditionalFormatting sqref="N19:Q20">
    <cfRule type="expression" dxfId="17" priority="5">
      <formula>OR($N$16="nicht relevant",$N$16="EZ")</formula>
    </cfRule>
    <cfRule type="expression" dxfId="16" priority="6">
      <formula>LEN(TRIM(N19))=0</formula>
    </cfRule>
  </conditionalFormatting>
  <conditionalFormatting sqref="N23:Q24">
    <cfRule type="expression" dxfId="15" priority="3">
      <formula>OR($N$16="nicht relevant",$N$16="EZ")</formula>
    </cfRule>
    <cfRule type="expression" dxfId="14" priority="4">
      <formula>LEN(TRIM(N23))=0</formula>
    </cfRule>
  </conditionalFormatting>
  <conditionalFormatting sqref="D19:G20">
    <cfRule type="expression" dxfId="13" priority="1">
      <formula>OR($D$16="nicht relevant",$D$16="EZ")</formula>
    </cfRule>
    <cfRule type="expression" dxfId="12" priority="2">
      <formula>LEN(TRIM(D19))=0</formula>
    </cfRule>
  </conditionalFormatting>
  <dataValidations count="2">
    <dataValidation type="whole" showInputMessage="1" showErrorMessage="1" errorTitle="Eingabefehler" error="1. Zähler muss eine positive ganze Zahl sein._x000a_2. Zähler kann nicht größer als Nenner sein." sqref="I19:L19 N23:Q23 N19:Q19 I23:L23 D23:G23 D19:G19">
      <formula1>0</formula1>
      <formula2>IF(D20="",5000,D20)</formula2>
    </dataValidation>
    <dataValidation type="whole" showInputMessage="1" showErrorMessage="1" errorTitle="Eingabefehler" error="1. Nenner muss eine positive ganze Zahl sein. _x000a_2. Nenner kann nicht kleiner als Zähler sein." sqref="N24:Q24 I20:L20 N20:Q20 D24:G24 I24:L24 D20:G20">
      <formula1>0</formula1>
      <formula2>IF(ISNUMBER(D20),IF(D20&gt;0,IF(AND(D20&gt;=D19,D20&lt;5001),D20,FALSE),FALSE))</formula2>
    </dataValidation>
  </dataValidations>
  <pageMargins left="7.874015748031496E-2" right="3.937007874015748E-2" top="0.27559055118110237" bottom="0.27559055118110237" header="0.11811023622047245" footer="0.11811023622047245"/>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G14"/>
  <sheetViews>
    <sheetView workbookViewId="0">
      <selection activeCell="U3" sqref="U3"/>
    </sheetView>
  </sheetViews>
  <sheetFormatPr baseColWidth="10" defaultColWidth="11.42578125" defaultRowHeight="11.25" x14ac:dyDescent="0.25"/>
  <cols>
    <col min="1" max="1" width="13.140625" style="186" customWidth="1"/>
    <col min="2" max="2" width="7.7109375" style="347" customWidth="1"/>
    <col min="3" max="17" width="9.5703125" style="186" customWidth="1"/>
    <col min="18" max="18" width="7.140625" style="186" customWidth="1"/>
    <col min="19" max="30" width="5.7109375" style="186" customWidth="1"/>
    <col min="31" max="31" width="7" style="186" customWidth="1"/>
    <col min="32" max="32" width="7.140625" style="186" customWidth="1"/>
    <col min="33" max="33" width="7.28515625" style="186" customWidth="1"/>
    <col min="34" max="16384" width="11.42578125" style="186"/>
  </cols>
  <sheetData>
    <row r="1" spans="1:33" x14ac:dyDescent="0.25">
      <c r="A1" s="408"/>
      <c r="B1" s="408"/>
      <c r="C1" s="839" t="s">
        <v>101</v>
      </c>
      <c r="D1" s="839"/>
      <c r="E1" s="839"/>
      <c r="F1" s="839"/>
      <c r="G1" s="839"/>
      <c r="H1" s="839"/>
      <c r="I1" s="839"/>
      <c r="J1" s="839"/>
      <c r="K1" s="839"/>
      <c r="L1" s="839"/>
      <c r="M1" s="839"/>
      <c r="N1" s="839"/>
      <c r="O1" s="839"/>
      <c r="P1" s="839"/>
      <c r="Q1" s="896"/>
      <c r="R1" s="895" t="s">
        <v>58</v>
      </c>
      <c r="S1" s="839"/>
      <c r="T1" s="839"/>
      <c r="U1" s="839"/>
      <c r="V1" s="839"/>
      <c r="W1" s="839"/>
      <c r="X1" s="839"/>
      <c r="Y1" s="839"/>
      <c r="Z1" s="839"/>
      <c r="AA1" s="839"/>
      <c r="AB1" s="839"/>
      <c r="AC1" s="839"/>
      <c r="AD1" s="839"/>
      <c r="AE1" s="839"/>
      <c r="AF1" s="839"/>
      <c r="AG1" s="401"/>
    </row>
    <row r="2" spans="1:33" ht="14.25" customHeight="1" x14ac:dyDescent="0.25">
      <c r="A2" s="408"/>
      <c r="B2" s="408"/>
      <c r="C2" s="839" t="s">
        <v>440</v>
      </c>
      <c r="D2" s="839"/>
      <c r="E2" s="839"/>
      <c r="F2" s="839" t="s">
        <v>441</v>
      </c>
      <c r="G2" s="839"/>
      <c r="H2" s="839"/>
      <c r="I2" s="839" t="s">
        <v>442</v>
      </c>
      <c r="J2" s="839"/>
      <c r="K2" s="839"/>
      <c r="L2" s="839" t="s">
        <v>443</v>
      </c>
      <c r="M2" s="839"/>
      <c r="N2" s="839"/>
      <c r="O2" s="839" t="s">
        <v>13</v>
      </c>
      <c r="P2" s="839"/>
      <c r="Q2" s="896"/>
      <c r="R2" s="895" t="s">
        <v>440</v>
      </c>
      <c r="S2" s="839"/>
      <c r="T2" s="839"/>
      <c r="U2" s="839" t="s">
        <v>441</v>
      </c>
      <c r="V2" s="839"/>
      <c r="W2" s="839"/>
      <c r="X2" s="839" t="s">
        <v>442</v>
      </c>
      <c r="Y2" s="839"/>
      <c r="Z2" s="839"/>
      <c r="AA2" s="839" t="s">
        <v>443</v>
      </c>
      <c r="AB2" s="839"/>
      <c r="AC2" s="839"/>
      <c r="AD2" s="839" t="s">
        <v>13</v>
      </c>
      <c r="AE2" s="839"/>
      <c r="AF2" s="839"/>
      <c r="AG2" s="401"/>
    </row>
    <row r="3" spans="1:33" ht="49.5" customHeight="1" x14ac:dyDescent="0.25">
      <c r="A3" s="407" t="s">
        <v>56</v>
      </c>
      <c r="B3" s="407" t="s">
        <v>444</v>
      </c>
      <c r="C3" s="407" t="s">
        <v>445</v>
      </c>
      <c r="D3" s="407" t="s">
        <v>446</v>
      </c>
      <c r="E3" s="407" t="s">
        <v>447</v>
      </c>
      <c r="F3" s="407" t="s">
        <v>448</v>
      </c>
      <c r="G3" s="407" t="s">
        <v>449</v>
      </c>
      <c r="H3" s="407" t="s">
        <v>450</v>
      </c>
      <c r="I3" s="407" t="s">
        <v>451</v>
      </c>
      <c r="J3" s="407" t="s">
        <v>452</v>
      </c>
      <c r="K3" s="407" t="s">
        <v>453</v>
      </c>
      <c r="L3" s="407" t="s">
        <v>454</v>
      </c>
      <c r="M3" s="407" t="s">
        <v>455</v>
      </c>
      <c r="N3" s="407" t="s">
        <v>456</v>
      </c>
      <c r="O3" s="407" t="s">
        <v>457</v>
      </c>
      <c r="P3" s="407" t="s">
        <v>458</v>
      </c>
      <c r="Q3" s="410" t="s">
        <v>459</v>
      </c>
      <c r="R3" s="409" t="s">
        <v>460</v>
      </c>
      <c r="S3" s="407" t="s">
        <v>461</v>
      </c>
      <c r="T3" s="407" t="s">
        <v>462</v>
      </c>
      <c r="U3" s="407" t="s">
        <v>463</v>
      </c>
      <c r="V3" s="407" t="s">
        <v>464</v>
      </c>
      <c r="W3" s="407" t="s">
        <v>465</v>
      </c>
      <c r="X3" s="407" t="s">
        <v>466</v>
      </c>
      <c r="Y3" s="407" t="s">
        <v>467</v>
      </c>
      <c r="Z3" s="407" t="s">
        <v>468</v>
      </c>
      <c r="AA3" s="407" t="s">
        <v>469</v>
      </c>
      <c r="AB3" s="407" t="s">
        <v>470</v>
      </c>
      <c r="AC3" s="407" t="s">
        <v>471</v>
      </c>
      <c r="AD3" s="407" t="s">
        <v>472</v>
      </c>
      <c r="AE3" s="407" t="s">
        <v>473</v>
      </c>
      <c r="AF3" s="407" t="s">
        <v>474</v>
      </c>
      <c r="AG3" s="399"/>
    </row>
    <row r="4" spans="1:33" x14ac:dyDescent="0.25">
      <c r="A4" s="415" t="str">
        <f>Matrix!D16</f>
        <v>nicht relevant</v>
      </c>
      <c r="B4" s="415" t="str">
        <f>RIGHT(Matrix!D17,4)</f>
        <v>2014</v>
      </c>
      <c r="C4" s="416" t="str">
        <f>IF(Matrix!$D19="","",Matrix!$D19)</f>
        <v/>
      </c>
      <c r="D4" s="416" t="str">
        <f>IF(Matrix!$D20="","",Matrix!$D20)</f>
        <v/>
      </c>
      <c r="E4" s="404" t="str">
        <f>IF(Matrix!$D21="","",Matrix!$D21*100)</f>
        <v/>
      </c>
      <c r="F4" s="416" t="str">
        <f>IF(Matrix!$E19="","",Matrix!$E19)</f>
        <v/>
      </c>
      <c r="G4" s="416" t="str">
        <f>IF(Matrix!$E20="","",Matrix!$E20)</f>
        <v/>
      </c>
      <c r="H4" s="404" t="str">
        <f>IF(Matrix!$E21="","",Matrix!$E21*100)</f>
        <v/>
      </c>
      <c r="I4" s="416" t="str">
        <f>IF(Matrix!$F19="","",Matrix!$F19)</f>
        <v/>
      </c>
      <c r="J4" s="416" t="str">
        <f>IF(Matrix!$F20="","",Matrix!$F20)</f>
        <v/>
      </c>
      <c r="K4" s="404" t="str">
        <f>IF(Matrix!$F21="","",Matrix!$F21*100)</f>
        <v/>
      </c>
      <c r="L4" s="416" t="str">
        <f>IF(Matrix!$G19="","",Matrix!$G19)</f>
        <v/>
      </c>
      <c r="M4" s="416" t="str">
        <f>IF(Matrix!$G20="","",Matrix!$G20)</f>
        <v/>
      </c>
      <c r="N4" s="404" t="str">
        <f>IF(Matrix!$G21="","",Matrix!$G21*100)</f>
        <v/>
      </c>
      <c r="O4" s="416" t="str">
        <f>IF(Matrix!$H19="","",Matrix!$H19)</f>
        <v/>
      </c>
      <c r="P4" s="416" t="str">
        <f>IF(Matrix!$H20="","",Matrix!$H20)</f>
        <v/>
      </c>
      <c r="Q4" s="405" t="str">
        <f>IF(Matrix!$H21="","",Matrix!$H21*100)</f>
        <v/>
      </c>
      <c r="R4" s="411" t="str">
        <f>IF(Matrix!$D23="","",Matrix!$D23)</f>
        <v/>
      </c>
      <c r="S4" s="417" t="str">
        <f>IF(Matrix!$D24="","",Matrix!$D24)</f>
        <v/>
      </c>
      <c r="T4" s="406" t="str">
        <f>IF(Matrix!$D25="","",Matrix!$D25*100)</f>
        <v/>
      </c>
      <c r="U4" s="417" t="str">
        <f>IF(Matrix!$E23="","",Matrix!$E23)</f>
        <v/>
      </c>
      <c r="V4" s="417" t="str">
        <f>IF(Matrix!$E24="","",Matrix!$E24)</f>
        <v/>
      </c>
      <c r="W4" s="406" t="str">
        <f>IF(Matrix!$E25="","",Matrix!$E25*100)</f>
        <v/>
      </c>
      <c r="X4" s="417" t="str">
        <f>IF(Matrix!$F23="","",Matrix!$F23)</f>
        <v/>
      </c>
      <c r="Y4" s="417" t="str">
        <f>IF(Matrix!$F24="","",Matrix!$F24)</f>
        <v/>
      </c>
      <c r="Z4" s="406" t="str">
        <f>IF(Matrix!$F25="","",Matrix!$F25*100)</f>
        <v/>
      </c>
      <c r="AA4" s="417" t="str">
        <f>IF(Matrix!$G23="","",Matrix!$G23)</f>
        <v/>
      </c>
      <c r="AB4" s="417" t="str">
        <f>IF(Matrix!$G24="","",Matrix!$G24)</f>
        <v/>
      </c>
      <c r="AC4" s="406" t="str">
        <f>IF(Matrix!$G25="","",Matrix!$G25*100)</f>
        <v/>
      </c>
      <c r="AD4" s="417" t="str">
        <f>IF(Matrix!$H23="","",Matrix!$H23)</f>
        <v/>
      </c>
      <c r="AE4" s="417" t="str">
        <f>IF(Matrix!$H24="","",Matrix!$H24)</f>
        <v/>
      </c>
      <c r="AF4" s="406" t="str">
        <f>IF(Matrix!$H25="","",Matrix!$H25*100)</f>
        <v/>
      </c>
      <c r="AG4" s="400"/>
    </row>
    <row r="5" spans="1:33" x14ac:dyDescent="0.25">
      <c r="A5" s="415" t="str">
        <f>Matrix!I16</f>
        <v>nicht relevant</v>
      </c>
      <c r="B5" s="415" t="str">
        <f>RIGHT(Matrix!I17,4)</f>
        <v>2015</v>
      </c>
      <c r="C5" s="416" t="str">
        <f>IF(Matrix!$I$19="","",Matrix!$I$19)</f>
        <v/>
      </c>
      <c r="D5" s="416" t="str">
        <f>IF(Matrix!$I$20="","",Matrix!$I$20)</f>
        <v/>
      </c>
      <c r="E5" s="404" t="str">
        <f>IF(Matrix!$I$21="","",Matrix!$I$21*100)</f>
        <v/>
      </c>
      <c r="F5" s="416" t="str">
        <f>IF(Matrix!$J$19="","",Matrix!$J$19)</f>
        <v/>
      </c>
      <c r="G5" s="416" t="str">
        <f>IF(Matrix!$J$20="","",Matrix!$J$20)</f>
        <v/>
      </c>
      <c r="H5" s="404" t="str">
        <f>IF(Matrix!$J$21="","",Matrix!$J$21*100)</f>
        <v/>
      </c>
      <c r="I5" s="416" t="str">
        <f>IF(Matrix!$K$19="","",Matrix!$K$19)</f>
        <v/>
      </c>
      <c r="J5" s="416" t="str">
        <f>IF(Matrix!$K$20="","",Matrix!$K$20)</f>
        <v/>
      </c>
      <c r="K5" s="404" t="str">
        <f>IF(Matrix!$K$21="","",Matrix!$K$21*100)</f>
        <v/>
      </c>
      <c r="L5" s="416" t="str">
        <f>IF(Matrix!$L$19="","",Matrix!$L$19)</f>
        <v/>
      </c>
      <c r="M5" s="416" t="str">
        <f>IF(Matrix!$L$20="","",Matrix!$L$20)</f>
        <v/>
      </c>
      <c r="N5" s="404" t="str">
        <f>IF(Matrix!$L$21="","",Matrix!$L$21*100)</f>
        <v/>
      </c>
      <c r="O5" s="416" t="str">
        <f>IF(Matrix!$M$19="","",Matrix!$M$19)</f>
        <v/>
      </c>
      <c r="P5" s="416" t="str">
        <f>IF(Matrix!$M$20="","",Matrix!$M$20)</f>
        <v/>
      </c>
      <c r="Q5" s="405" t="str">
        <f>IF(Matrix!$M$21="","",Matrix!$M$21*100)</f>
        <v/>
      </c>
      <c r="R5" s="411" t="str">
        <f>IF(Matrix!$I23="","",Matrix!$I23)</f>
        <v/>
      </c>
      <c r="S5" s="417" t="str">
        <f>IF(Matrix!$I24="","",Matrix!$I24)</f>
        <v/>
      </c>
      <c r="T5" s="406" t="str">
        <f>IF(Matrix!$I25="","",Matrix!$I25*100)</f>
        <v/>
      </c>
      <c r="U5" s="417" t="str">
        <f>IF(Matrix!$J23="","",Matrix!$J23)</f>
        <v/>
      </c>
      <c r="V5" s="417" t="str">
        <f>IF(Matrix!$J24="","",Matrix!$J24)</f>
        <v/>
      </c>
      <c r="W5" s="406" t="str">
        <f>IF(Matrix!$J25="","",Matrix!$J25*100)</f>
        <v/>
      </c>
      <c r="X5" s="417" t="str">
        <f>IF(Matrix!$K23="","",Matrix!$K23)</f>
        <v/>
      </c>
      <c r="Y5" s="417" t="str">
        <f>IF(Matrix!$K24="","",Matrix!$K24)</f>
        <v/>
      </c>
      <c r="Z5" s="406" t="str">
        <f>IF(Matrix!$K25="","",Matrix!$K25*100)</f>
        <v/>
      </c>
      <c r="AA5" s="417" t="str">
        <f>IF(Matrix!$L23="","",Matrix!$L23)</f>
        <v/>
      </c>
      <c r="AB5" s="417" t="str">
        <f>IF(Matrix!$L24="","",Matrix!$L24)</f>
        <v/>
      </c>
      <c r="AC5" s="406" t="str">
        <f>IF(Matrix!$L25="","",Matrix!$L25*100)</f>
        <v/>
      </c>
      <c r="AD5" s="417" t="str">
        <f>IF(Matrix!$M23="","",Matrix!$M23)</f>
        <v/>
      </c>
      <c r="AE5" s="417" t="str">
        <f>IF(Matrix!$M24="","",Matrix!$M24)</f>
        <v/>
      </c>
      <c r="AF5" s="406" t="str">
        <f>IF(Matrix!$M25="","",Matrix!$M25*100)</f>
        <v/>
      </c>
      <c r="AG5" s="400"/>
    </row>
    <row r="6" spans="1:33" x14ac:dyDescent="0.25">
      <c r="A6" s="415" t="str">
        <f>Matrix!N16</f>
        <v>nicht relevant</v>
      </c>
      <c r="B6" s="415" t="str">
        <f>RIGHT(Matrix!N17,4)</f>
        <v>2016</v>
      </c>
      <c r="C6" s="416" t="str">
        <f>IF(Matrix!$N$19="","",Matrix!$N$19)</f>
        <v/>
      </c>
      <c r="D6" s="416" t="str">
        <f>IF(Matrix!$N$20="","",Matrix!$N$20)</f>
        <v/>
      </c>
      <c r="E6" s="404" t="str">
        <f>IF(Matrix!$N$21="","",Matrix!$N$21*100)</f>
        <v/>
      </c>
      <c r="F6" s="416" t="str">
        <f>IF(Matrix!$O$19="","",Matrix!$O$19)</f>
        <v/>
      </c>
      <c r="G6" s="416" t="str">
        <f>IF(Matrix!$O$20="","",Matrix!$O$20)</f>
        <v/>
      </c>
      <c r="H6" s="404" t="str">
        <f>IF(Matrix!$O$21="","",Matrix!$O$21*100)</f>
        <v/>
      </c>
      <c r="I6" s="416" t="str">
        <f>IF(Matrix!$P$19="","",Matrix!$P$19)</f>
        <v/>
      </c>
      <c r="J6" s="416" t="str">
        <f>IF(Matrix!$P$20="","",Matrix!$P$20)</f>
        <v/>
      </c>
      <c r="K6" s="404" t="str">
        <f>IF(Matrix!$P$21="","",Matrix!$P$21*100)</f>
        <v/>
      </c>
      <c r="L6" s="416" t="str">
        <f>IF(Matrix!$Q$19="","",Matrix!$Q$19)</f>
        <v/>
      </c>
      <c r="M6" s="416" t="str">
        <f>IF(Matrix!$Q$20="","",Matrix!$Q$20)</f>
        <v/>
      </c>
      <c r="N6" s="404" t="str">
        <f>IF(Matrix!$Q$21="","",Matrix!$Q$21*100)</f>
        <v/>
      </c>
      <c r="O6" s="416" t="str">
        <f>IF(Matrix!$R$19="","",Matrix!$R$19)</f>
        <v/>
      </c>
      <c r="P6" s="416" t="str">
        <f>IF(Matrix!$R$20="","",Matrix!$R$20)</f>
        <v/>
      </c>
      <c r="Q6" s="405" t="str">
        <f>IF(Matrix!$R$21="","",Matrix!$R$21*100)</f>
        <v/>
      </c>
      <c r="R6" s="411" t="str">
        <f>IF(Matrix!$N23="","",Matrix!$N23)</f>
        <v/>
      </c>
      <c r="S6" s="417" t="str">
        <f>IF(Matrix!$N24="","",Matrix!$N24)</f>
        <v/>
      </c>
      <c r="T6" s="406" t="str">
        <f>IF(Matrix!$N25="","",Matrix!$N25*100)</f>
        <v/>
      </c>
      <c r="U6" s="417" t="str">
        <f>IF(Matrix!$O23="","",Matrix!$O23)</f>
        <v/>
      </c>
      <c r="V6" s="417" t="str">
        <f>IF(Matrix!$O24="","",Matrix!$O24)</f>
        <v/>
      </c>
      <c r="W6" s="406" t="str">
        <f>IF(Matrix!$O25="","",Matrix!$O25*100)</f>
        <v/>
      </c>
      <c r="X6" s="417" t="str">
        <f>IF(Matrix!$P23="","",Matrix!$P23)</f>
        <v/>
      </c>
      <c r="Y6" s="417" t="str">
        <f>IF(Matrix!$P24="","",Matrix!$P24)</f>
        <v/>
      </c>
      <c r="Z6" s="406" t="str">
        <f>IF(Matrix!$P25="","",Matrix!$P25*100)</f>
        <v/>
      </c>
      <c r="AA6" s="417" t="str">
        <f>IF(Matrix!$Q23="","",Matrix!$Q23)</f>
        <v/>
      </c>
      <c r="AB6" s="417" t="str">
        <f>IF(Matrix!$Q24="","",Matrix!$Q24)</f>
        <v/>
      </c>
      <c r="AC6" s="406" t="str">
        <f>IF(Matrix!$Q25="","",Matrix!$Q25*100)</f>
        <v/>
      </c>
      <c r="AD6" s="417" t="str">
        <f>IF(Matrix!$R23="","",Matrix!$R23)</f>
        <v/>
      </c>
      <c r="AE6" s="417" t="str">
        <f>IF(Matrix!$R24="","",Matrix!$R24)</f>
        <v/>
      </c>
      <c r="AF6" s="406" t="str">
        <f>IF(Matrix!$R25="","",Matrix!$R25*100)</f>
        <v/>
      </c>
      <c r="AG6" s="400"/>
    </row>
    <row r="7" spans="1:33" s="347" customFormat="1" x14ac:dyDescent="0.25">
      <c r="A7" s="399"/>
      <c r="B7" s="399"/>
      <c r="C7" s="399"/>
      <c r="D7" s="399"/>
      <c r="E7" s="399"/>
      <c r="F7" s="399"/>
      <c r="G7" s="399"/>
      <c r="H7" s="399"/>
      <c r="I7" s="399"/>
      <c r="J7" s="399"/>
      <c r="K7" s="399"/>
      <c r="L7" s="399"/>
      <c r="M7" s="399"/>
      <c r="N7" s="399"/>
      <c r="O7" s="399"/>
      <c r="P7" s="399"/>
      <c r="Q7" s="399"/>
      <c r="R7" s="400"/>
      <c r="S7" s="399"/>
      <c r="T7" s="399"/>
      <c r="U7" s="400"/>
      <c r="V7" s="399"/>
      <c r="W7" s="399"/>
      <c r="X7" s="400"/>
      <c r="Y7" s="399"/>
      <c r="Z7" s="399"/>
      <c r="AA7" s="400"/>
      <c r="AB7" s="399"/>
      <c r="AC7" s="399"/>
      <c r="AD7" s="400"/>
      <c r="AE7" s="399"/>
      <c r="AF7" s="399"/>
      <c r="AG7" s="400"/>
    </row>
    <row r="8" spans="1:33" x14ac:dyDescent="0.25">
      <c r="A8" s="325"/>
      <c r="B8" s="399"/>
      <c r="C8" s="399"/>
      <c r="D8" s="399"/>
      <c r="E8" s="399"/>
      <c r="F8" s="399"/>
      <c r="G8" s="399"/>
      <c r="H8" s="399"/>
      <c r="I8" s="399"/>
      <c r="J8" s="399"/>
      <c r="K8" s="399"/>
      <c r="L8" s="399"/>
      <c r="M8" s="399"/>
      <c r="N8" s="399"/>
      <c r="O8" s="399"/>
      <c r="P8" s="399"/>
      <c r="Q8" s="399"/>
    </row>
    <row r="9" spans="1:33" x14ac:dyDescent="0.25">
      <c r="A9" s="325"/>
      <c r="B9" s="399"/>
      <c r="C9" s="399"/>
      <c r="D9" s="399"/>
      <c r="E9" s="399"/>
      <c r="F9" s="399"/>
      <c r="G9" s="399"/>
      <c r="H9" s="399"/>
      <c r="I9" s="399"/>
      <c r="J9" s="399"/>
      <c r="K9" s="399"/>
      <c r="L9" s="399"/>
      <c r="M9" s="399"/>
      <c r="N9" s="399"/>
      <c r="O9" s="399"/>
      <c r="P9" s="399"/>
      <c r="Q9" s="399"/>
    </row>
    <row r="10" spans="1:33" x14ac:dyDescent="0.25">
      <c r="A10" s="325"/>
      <c r="B10" s="399"/>
      <c r="C10" s="402"/>
      <c r="D10" s="402"/>
      <c r="E10" s="402"/>
      <c r="F10" s="402"/>
      <c r="G10" s="402"/>
      <c r="H10" s="402"/>
      <c r="I10" s="402"/>
      <c r="J10" s="402"/>
      <c r="K10" s="402"/>
      <c r="L10" s="402"/>
      <c r="M10" s="402"/>
      <c r="N10" s="402"/>
      <c r="O10" s="402"/>
      <c r="P10" s="402"/>
      <c r="Q10" s="402"/>
    </row>
    <row r="11" spans="1:33" x14ac:dyDescent="0.25">
      <c r="A11" s="403"/>
      <c r="B11" s="403"/>
      <c r="C11" s="403"/>
      <c r="D11" s="403"/>
      <c r="E11" s="403"/>
      <c r="F11" s="403"/>
      <c r="G11" s="403"/>
      <c r="H11" s="403"/>
      <c r="I11" s="403"/>
      <c r="J11" s="403"/>
      <c r="K11" s="403"/>
      <c r="L11" s="403"/>
      <c r="M11" s="403"/>
      <c r="N11" s="403"/>
      <c r="O11" s="403"/>
      <c r="P11" s="403"/>
      <c r="Q11" s="403"/>
    </row>
    <row r="12" spans="1:33" x14ac:dyDescent="0.25">
      <c r="A12" s="403"/>
      <c r="B12" s="403"/>
      <c r="C12" s="403"/>
      <c r="D12" s="403"/>
      <c r="E12" s="403"/>
      <c r="F12" s="403"/>
      <c r="G12" s="403"/>
      <c r="H12" s="403"/>
      <c r="I12" s="403"/>
      <c r="J12" s="403"/>
      <c r="K12" s="403"/>
      <c r="L12" s="403"/>
      <c r="M12" s="403"/>
      <c r="N12" s="403"/>
      <c r="O12" s="403"/>
      <c r="P12" s="403"/>
      <c r="Q12" s="403"/>
    </row>
    <row r="13" spans="1:33" x14ac:dyDescent="0.25">
      <c r="A13" s="403"/>
      <c r="B13" s="403"/>
      <c r="C13" s="403"/>
      <c r="D13" s="403"/>
      <c r="E13" s="403"/>
      <c r="F13" s="403"/>
      <c r="G13" s="403"/>
      <c r="H13" s="403"/>
      <c r="I13" s="403"/>
      <c r="J13" s="403"/>
      <c r="K13" s="403"/>
      <c r="L13" s="403"/>
      <c r="M13" s="403"/>
      <c r="N13" s="403"/>
      <c r="O13" s="403"/>
      <c r="P13" s="403"/>
      <c r="Q13" s="403"/>
    </row>
    <row r="14" spans="1:33" x14ac:dyDescent="0.25">
      <c r="A14" s="403"/>
      <c r="B14" s="403"/>
      <c r="C14" s="403"/>
      <c r="D14" s="403"/>
      <c r="E14" s="403"/>
      <c r="F14" s="403"/>
      <c r="G14" s="403"/>
      <c r="H14" s="403"/>
      <c r="I14" s="403"/>
      <c r="J14" s="403"/>
      <c r="K14" s="403"/>
      <c r="L14" s="403"/>
      <c r="M14" s="403"/>
      <c r="N14" s="403"/>
      <c r="O14" s="403"/>
      <c r="P14" s="403"/>
      <c r="Q14" s="403"/>
    </row>
  </sheetData>
  <customSheetViews>
    <customSheetView guid="{AD479C9E-06F7-4C03-8179-295428B49475}">
      <selection activeCell="H28" sqref="H28"/>
      <pageMargins left="0.7" right="0.7" top="0.78740157499999996" bottom="0.78740157499999996" header="0.3" footer="0.3"/>
    </customSheetView>
    <customSheetView guid="{DAA0C1F4-4D8F-4BD8-91F9-40281B589772}" state="hidden">
      <selection activeCell="D30" sqref="D30"/>
      <pageMargins left="0.7" right="0.7" top="0.78740157499999996" bottom="0.78740157499999996" header="0.3" footer="0.3"/>
    </customSheetView>
  </customSheetViews>
  <mergeCells count="12">
    <mergeCell ref="C2:E2"/>
    <mergeCell ref="F2:H2"/>
    <mergeCell ref="C1:Q1"/>
    <mergeCell ref="I2:K2"/>
    <mergeCell ref="L2:N2"/>
    <mergeCell ref="O2:Q2"/>
    <mergeCell ref="R1:AF1"/>
    <mergeCell ref="R2:T2"/>
    <mergeCell ref="U2:W2"/>
    <mergeCell ref="X2:Z2"/>
    <mergeCell ref="AA2:AC2"/>
    <mergeCell ref="AD2:AF2"/>
  </mergeCells>
  <phoneticPr fontId="42" type="noConversion"/>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BK63"/>
  <sheetViews>
    <sheetView showGridLines="0" zoomScale="80" zoomScaleNormal="80" workbookViewId="0">
      <selection activeCell="A23" sqref="A23"/>
    </sheetView>
  </sheetViews>
  <sheetFormatPr baseColWidth="10" defaultColWidth="9" defaultRowHeight="12.75" x14ac:dyDescent="0.2"/>
  <cols>
    <col min="1" max="1" width="20.7109375" style="27" customWidth="1"/>
    <col min="2" max="2" width="36.7109375" style="27" customWidth="1"/>
    <col min="3" max="3" width="34" style="27" customWidth="1"/>
    <col min="4" max="6" width="29.42578125" style="27" customWidth="1"/>
    <col min="7" max="7" width="29.42578125" style="16" customWidth="1"/>
    <col min="8" max="8" width="37.28515625" style="33" customWidth="1"/>
    <col min="9" max="9" width="25.28515625" style="33" customWidth="1"/>
    <col min="10" max="10" width="61" style="27" customWidth="1"/>
    <col min="11" max="11" width="29.85546875" style="27" customWidth="1"/>
    <col min="12" max="12" width="32.85546875" style="27" customWidth="1"/>
    <col min="13" max="13" width="27.5703125" style="27" customWidth="1"/>
    <col min="14" max="14" width="24.42578125" style="27" customWidth="1"/>
    <col min="15" max="15" width="21.42578125" style="27" customWidth="1"/>
    <col min="16" max="16" width="42.85546875" style="27" customWidth="1"/>
    <col min="17" max="17" width="41.140625" style="27" customWidth="1"/>
    <col min="18" max="18" width="27.5703125" style="27" customWidth="1"/>
    <col min="19" max="19" width="21.7109375" style="27" customWidth="1"/>
    <col min="20" max="20" width="19.7109375" style="27" customWidth="1"/>
    <col min="21" max="21" width="18.7109375" style="27" customWidth="1"/>
    <col min="22" max="160" width="11.42578125" style="27" customWidth="1"/>
    <col min="161" max="16384" width="9" style="27"/>
  </cols>
  <sheetData>
    <row r="1" spans="1:63" s="120" customFormat="1" x14ac:dyDescent="0.2"/>
    <row r="2" spans="1:63" ht="20.25" customHeight="1" x14ac:dyDescent="0.2">
      <c r="A2" s="125" t="s">
        <v>103</v>
      </c>
      <c r="F2" s="203"/>
      <c r="G2" s="27"/>
      <c r="H2" s="27"/>
      <c r="I2" s="27"/>
      <c r="AI2" s="276"/>
      <c r="BI2" s="120"/>
      <c r="BJ2" s="121"/>
    </row>
    <row r="3" spans="1:63" ht="14.25" customHeight="1" x14ac:dyDescent="0.2">
      <c r="AI3" s="276"/>
      <c r="BH3" s="120"/>
      <c r="BJ3" s="121"/>
    </row>
    <row r="4" spans="1:63" x14ac:dyDescent="0.2">
      <c r="G4" s="27"/>
      <c r="H4" s="27"/>
      <c r="I4" s="27"/>
      <c r="AI4" s="276"/>
      <c r="BH4" s="120"/>
      <c r="BJ4" s="121"/>
    </row>
    <row r="5" spans="1:63" ht="15" customHeight="1" x14ac:dyDescent="0.2">
      <c r="B5" s="240" t="s">
        <v>93</v>
      </c>
      <c r="C5" s="239" t="s">
        <v>77</v>
      </c>
      <c r="D5" s="238" t="s">
        <v>10</v>
      </c>
      <c r="E5" s="237" t="s">
        <v>95</v>
      </c>
      <c r="F5" s="236" t="s">
        <v>97</v>
      </c>
      <c r="G5" s="27"/>
      <c r="H5" s="27"/>
      <c r="I5" s="27"/>
      <c r="AI5" s="33"/>
      <c r="BI5" s="235"/>
    </row>
    <row r="6" spans="1:63" ht="17.25" customHeight="1" x14ac:dyDescent="0.2">
      <c r="B6" s="283" t="str">
        <f>IF(AND(E6=0,F6=0,Berechnung3!A4="relevant"),B8,IF(OR(Berechnung3!A4="nicht relevant",Berechnung3!A4="EZ"),"",B9))</f>
        <v/>
      </c>
      <c r="C6" s="234">
        <f>Berechnung3!J7</f>
        <v>0</v>
      </c>
      <c r="D6" s="233">
        <f>Berechnung3!J8</f>
        <v>0</v>
      </c>
      <c r="E6" s="232">
        <f>Berechnung3!J6</f>
        <v>0</v>
      </c>
      <c r="F6" s="231">
        <f>Berechnung3!J5</f>
        <v>0</v>
      </c>
      <c r="G6" s="27"/>
      <c r="H6" s="27"/>
      <c r="I6" s="27"/>
      <c r="AI6" s="33"/>
    </row>
    <row r="7" spans="1:63" x14ac:dyDescent="0.2">
      <c r="G7" s="27"/>
      <c r="H7" s="27"/>
      <c r="I7" s="27"/>
      <c r="AI7" s="33"/>
    </row>
    <row r="8" spans="1:63" x14ac:dyDescent="0.2">
      <c r="A8" s="25" t="s">
        <v>120</v>
      </c>
      <c r="B8" s="27" t="s">
        <v>138</v>
      </c>
      <c r="G8" s="27"/>
      <c r="H8" s="27"/>
      <c r="I8" s="27"/>
      <c r="AI8" s="33"/>
    </row>
    <row r="9" spans="1:63" x14ac:dyDescent="0.2">
      <c r="B9" s="27" t="s">
        <v>148</v>
      </c>
      <c r="G9" s="27"/>
      <c r="H9" s="27"/>
      <c r="I9" s="27"/>
      <c r="AI9" s="33"/>
    </row>
    <row r="10" spans="1:63" x14ac:dyDescent="0.2">
      <c r="G10" s="27"/>
      <c r="H10" s="27"/>
      <c r="I10" s="27"/>
      <c r="AI10" s="33"/>
    </row>
    <row r="11" spans="1:63" x14ac:dyDescent="0.2">
      <c r="A11" s="276"/>
      <c r="B11" s="25" t="s">
        <v>126</v>
      </c>
      <c r="E11" s="120"/>
      <c r="F11" s="120"/>
      <c r="G11" s="120"/>
      <c r="H11" s="120"/>
      <c r="I11" s="120"/>
      <c r="AI11" s="33"/>
    </row>
    <row r="12" spans="1:63" x14ac:dyDescent="0.2">
      <c r="A12" s="276"/>
      <c r="E12" s="120"/>
      <c r="F12" s="120"/>
      <c r="G12" s="120"/>
      <c r="H12" s="120"/>
      <c r="I12" s="120"/>
      <c r="AI12" s="33"/>
    </row>
    <row r="13" spans="1:63" x14ac:dyDescent="0.2">
      <c r="A13" s="276"/>
      <c r="B13" s="899" t="s">
        <v>112</v>
      </c>
      <c r="C13" s="901" t="s">
        <v>128</v>
      </c>
      <c r="D13" s="897" t="s">
        <v>59</v>
      </c>
      <c r="E13" s="903" t="s">
        <v>350</v>
      </c>
      <c r="F13" s="120"/>
      <c r="G13" s="120"/>
      <c r="H13" s="120"/>
      <c r="I13" s="120"/>
      <c r="J13" s="120"/>
      <c r="AJ13" s="33"/>
    </row>
    <row r="14" spans="1:63" ht="15" customHeight="1" x14ac:dyDescent="0.2">
      <c r="A14" s="33"/>
      <c r="B14" s="900"/>
      <c r="C14" s="902"/>
      <c r="D14" s="898"/>
      <c r="E14" s="904"/>
      <c r="G14" s="27"/>
      <c r="H14" s="27"/>
      <c r="I14" s="230" t="s">
        <v>350</v>
      </c>
      <c r="J14" s="230" t="s">
        <v>351</v>
      </c>
      <c r="AJ14" s="33"/>
    </row>
    <row r="15" spans="1:63" ht="38.1" customHeight="1" x14ac:dyDescent="0.2">
      <c r="A15" s="229" t="s">
        <v>125</v>
      </c>
      <c r="B15" s="228" t="str">
        <f>CONCATENATE(IF(Berechnung3!$H$2=Berechnung2!$L$36,Berechnung3!B2,""),IF(Berechnung3!$H$3=Berechnung2!$L$36,Berechnung3!B3,""),IF(Berechnung3!$H$4=Berechnung2!$L$36,Berechnung3!B4,""))</f>
        <v/>
      </c>
      <c r="C15" s="228">
        <f>IF(LEN(B15)&gt;0,"X",0)</f>
        <v>0</v>
      </c>
      <c r="D15" s="228" t="str">
        <f>IF(COUNTIF(Berechnung3!$H$2:$H$4,Berechnung2!$L$36)&gt;0,CONCATENATE(Berechnung1!$F$4," ",Berechnung2!$L$36),"")</f>
        <v/>
      </c>
      <c r="E15" s="228" t="str">
        <f>IF(COUNTIF(Berechnung3!$H$2:$H$4,Berechnung2!$L$36)&gt;0,"a","")</f>
        <v/>
      </c>
      <c r="G15" s="278" t="e">
        <f t="array" ref="G15">INDEX(B:B,SMALL(IF($C$15:$C$23="X",ROW($15:$23)),1))</f>
        <v>#NUM!</v>
      </c>
      <c r="H15" s="227" t="e">
        <f t="array" ref="H15">INDEX(D:D,SMALL(IF($C$15:$C$23="X",ROW($15:$23)),1))</f>
        <v>#NUM!</v>
      </c>
      <c r="I15" s="277" t="e">
        <f t="array" ref="I15">INDEX(E:E,SMALL(IF($C$15:$C$23="X",ROW($15:$23)),1))</f>
        <v>#NUM!</v>
      </c>
      <c r="J15" s="226" t="e">
        <f>IF(AND(Datendefizite_Matrix!D17="",I15&lt;&gt;""),"Anmerkung OnkoZert : Keine Erläuterung vorhanden",Datendefizite_Matrix!D17)</f>
        <v>#NUM!</v>
      </c>
      <c r="AJ15" s="33"/>
    </row>
    <row r="16" spans="1:63" ht="38.1" customHeight="1" x14ac:dyDescent="0.2">
      <c r="A16" s="225"/>
      <c r="B16" s="228"/>
      <c r="C16" s="228"/>
      <c r="D16" s="228"/>
      <c r="E16" s="228"/>
      <c r="G16" s="278"/>
      <c r="H16" s="227"/>
      <c r="I16" s="277"/>
      <c r="J16" s="277"/>
      <c r="AJ16" s="224"/>
      <c r="BK16" s="223"/>
    </row>
    <row r="17" spans="1:63" ht="38.1" customHeight="1" x14ac:dyDescent="0.2">
      <c r="A17" s="229"/>
      <c r="B17" s="197"/>
      <c r="C17" s="228"/>
      <c r="D17" s="228"/>
      <c r="E17" s="228"/>
      <c r="G17" s="278"/>
      <c r="H17" s="227"/>
      <c r="I17" s="277"/>
      <c r="J17" s="277"/>
      <c r="AJ17" s="33"/>
    </row>
    <row r="18" spans="1:63" ht="38.1" customHeight="1" x14ac:dyDescent="0.2">
      <c r="A18" s="229"/>
      <c r="B18" s="197"/>
      <c r="C18" s="228"/>
      <c r="D18" s="228"/>
      <c r="E18" s="228"/>
      <c r="G18" s="278"/>
      <c r="H18" s="227"/>
      <c r="I18" s="277"/>
      <c r="J18" s="277"/>
      <c r="AJ18" s="33"/>
    </row>
    <row r="19" spans="1:63" ht="38.1" customHeight="1" x14ac:dyDescent="0.2">
      <c r="A19" s="229"/>
      <c r="B19" s="228"/>
      <c r="C19" s="228"/>
      <c r="D19" s="228"/>
      <c r="E19" s="228"/>
      <c r="G19" s="278"/>
      <c r="H19" s="227"/>
      <c r="I19" s="277"/>
      <c r="J19" s="277"/>
      <c r="AJ19" s="33"/>
      <c r="BK19" s="16"/>
    </row>
    <row r="20" spans="1:63" ht="38.1" customHeight="1" x14ac:dyDescent="0.2">
      <c r="A20" s="229"/>
      <c r="B20" s="197"/>
      <c r="C20" s="228"/>
      <c r="D20" s="228"/>
      <c r="E20" s="228"/>
      <c r="G20" s="278"/>
      <c r="H20" s="227"/>
      <c r="I20" s="277"/>
      <c r="J20" s="277"/>
    </row>
    <row r="21" spans="1:63" ht="38.1" customHeight="1" x14ac:dyDescent="0.2">
      <c r="A21" s="229"/>
      <c r="B21" s="197"/>
      <c r="C21" s="228"/>
      <c r="D21" s="228"/>
      <c r="E21" s="228"/>
      <c r="G21" s="278"/>
      <c r="H21" s="227"/>
      <c r="I21" s="277"/>
      <c r="J21" s="277"/>
    </row>
    <row r="22" spans="1:63" ht="38.1" customHeight="1" x14ac:dyDescent="0.2">
      <c r="A22" s="229"/>
      <c r="B22" s="228"/>
      <c r="C22" s="228"/>
      <c r="D22" s="228"/>
      <c r="E22" s="228"/>
      <c r="G22" s="278"/>
      <c r="H22" s="227"/>
      <c r="I22" s="277"/>
      <c r="J22" s="277"/>
    </row>
    <row r="23" spans="1:63" ht="38.1" customHeight="1" x14ac:dyDescent="0.2">
      <c r="A23" s="229"/>
      <c r="B23" s="228"/>
      <c r="C23" s="228"/>
      <c r="D23" s="228"/>
      <c r="E23" s="228"/>
      <c r="G23" s="278"/>
      <c r="H23" s="227"/>
      <c r="I23" s="277"/>
      <c r="J23" s="277"/>
    </row>
    <row r="27" spans="1:63" x14ac:dyDescent="0.2">
      <c r="A27" s="222" t="s">
        <v>57</v>
      </c>
      <c r="B27" s="221"/>
    </row>
    <row r="28" spans="1:63" x14ac:dyDescent="0.2">
      <c r="A28" s="222" t="s">
        <v>353</v>
      </c>
      <c r="B28" s="221"/>
    </row>
    <row r="29" spans="1:63" x14ac:dyDescent="0.2">
      <c r="A29" s="220" t="str">
        <f>Basisdaten!J14</f>
        <v/>
      </c>
      <c r="B29" s="219">
        <f>IF(A29&gt;A30,0,DATEDIF(A29,A30,"y"))</f>
        <v>0</v>
      </c>
    </row>
    <row r="30" spans="1:63" x14ac:dyDescent="0.2">
      <c r="A30" s="436">
        <v>43465</v>
      </c>
      <c r="B30" s="219"/>
    </row>
    <row r="34" spans="1:22" s="216" customFormat="1" x14ac:dyDescent="0.2">
      <c r="A34" s="218" t="s">
        <v>111</v>
      </c>
      <c r="B34" s="97" t="s">
        <v>122</v>
      </c>
      <c r="C34" s="98"/>
      <c r="D34" s="98"/>
      <c r="E34" s="99"/>
      <c r="F34" s="100" t="s">
        <v>119</v>
      </c>
      <c r="G34" s="101"/>
      <c r="H34" s="101"/>
      <c r="I34" s="101"/>
      <c r="J34" s="102"/>
      <c r="K34" s="99"/>
      <c r="L34" s="103" t="s">
        <v>162</v>
      </c>
      <c r="M34" s="98"/>
      <c r="N34" s="98"/>
      <c r="O34" s="98"/>
      <c r="P34" s="105" t="s">
        <v>163</v>
      </c>
      <c r="Q34" s="273"/>
      <c r="R34" s="217"/>
      <c r="S34" s="217"/>
      <c r="T34" s="217"/>
      <c r="U34" s="217"/>
      <c r="V34" s="217"/>
    </row>
    <row r="35" spans="1:22" s="216" customFormat="1" x14ac:dyDescent="0.2">
      <c r="A35" s="217"/>
      <c r="B35" s="97"/>
      <c r="C35" s="98"/>
      <c r="D35" s="98"/>
      <c r="E35" s="99"/>
      <c r="F35" s="100"/>
      <c r="G35" s="104"/>
      <c r="H35" s="104"/>
      <c r="I35" s="101"/>
      <c r="J35" s="102"/>
      <c r="K35" s="99"/>
      <c r="L35" s="273"/>
      <c r="M35" s="98"/>
      <c r="N35" s="98"/>
      <c r="O35" s="98"/>
      <c r="P35" s="106" t="s">
        <v>164</v>
      </c>
      <c r="Q35" s="273"/>
      <c r="R35" s="217"/>
      <c r="S35" s="217"/>
      <c r="T35" s="217"/>
      <c r="U35" s="217"/>
      <c r="V35" s="217"/>
    </row>
    <row r="36" spans="1:22" s="214" customFormat="1" x14ac:dyDescent="0.2">
      <c r="A36" s="215"/>
      <c r="B36" s="272"/>
      <c r="C36" s="271"/>
      <c r="D36" s="270" t="s">
        <v>125</v>
      </c>
      <c r="E36" s="269"/>
      <c r="F36" s="268"/>
      <c r="G36" s="282"/>
      <c r="H36" s="282"/>
      <c r="I36" s="282"/>
      <c r="J36" s="267"/>
      <c r="K36" s="269"/>
      <c r="L36" s="271" t="s">
        <v>348</v>
      </c>
      <c r="M36" s="271"/>
      <c r="N36" s="271"/>
      <c r="O36" s="271"/>
      <c r="P36" s="281"/>
      <c r="Q36" s="266"/>
      <c r="R36" s="215"/>
      <c r="S36" s="215"/>
      <c r="T36" s="215"/>
      <c r="U36" s="215"/>
      <c r="V36" s="215"/>
    </row>
    <row r="37" spans="1:22" s="212" customFormat="1" x14ac:dyDescent="0.2">
      <c r="A37" s="213"/>
      <c r="B37" s="265" t="s">
        <v>113</v>
      </c>
      <c r="C37" s="264"/>
      <c r="D37" s="263" t="s">
        <v>123</v>
      </c>
      <c r="E37" s="262" t="s">
        <v>108</v>
      </c>
      <c r="F37" s="261"/>
      <c r="G37" s="260">
        <v>100</v>
      </c>
      <c r="H37" s="259"/>
      <c r="I37" s="261"/>
      <c r="J37" s="211"/>
      <c r="K37" s="262"/>
      <c r="L37" s="258" t="s">
        <v>165</v>
      </c>
      <c r="M37" s="264"/>
      <c r="N37" s="264"/>
      <c r="O37" s="264"/>
      <c r="P37" s="263"/>
      <c r="Q37" s="257"/>
      <c r="R37" s="213"/>
      <c r="S37" s="213"/>
      <c r="T37" s="213"/>
      <c r="U37" s="213"/>
      <c r="V37" s="213"/>
    </row>
    <row r="38" spans="1:22" s="212" customFormat="1" x14ac:dyDescent="0.2">
      <c r="A38" s="213"/>
      <c r="B38" s="265" t="s">
        <v>114</v>
      </c>
      <c r="C38" s="264"/>
      <c r="D38" s="263" t="s">
        <v>123</v>
      </c>
      <c r="E38" s="262" t="s">
        <v>108</v>
      </c>
      <c r="F38" s="256">
        <v>0</v>
      </c>
      <c r="G38" s="255">
        <v>1E-3</v>
      </c>
      <c r="H38" s="256"/>
      <c r="I38" s="211">
        <f>J38-G38</f>
        <v>0.69899999999999995</v>
      </c>
      <c r="J38" s="211">
        <v>0.7</v>
      </c>
      <c r="K38" s="262"/>
      <c r="L38" s="264" t="s">
        <v>132</v>
      </c>
      <c r="M38" s="264"/>
      <c r="N38" s="264"/>
      <c r="O38" s="264"/>
      <c r="P38" s="263"/>
      <c r="Q38" s="257"/>
      <c r="R38" s="213"/>
      <c r="S38" s="213"/>
      <c r="T38" s="213"/>
      <c r="U38" s="213"/>
      <c r="V38" s="213"/>
    </row>
    <row r="39" spans="1:22" s="212" customFormat="1" x14ac:dyDescent="0.2">
      <c r="A39" s="213"/>
      <c r="B39" s="265" t="s">
        <v>115</v>
      </c>
      <c r="C39" s="264"/>
      <c r="D39" s="263" t="s">
        <v>124</v>
      </c>
      <c r="E39" s="262" t="s">
        <v>108</v>
      </c>
      <c r="F39" s="256">
        <v>0</v>
      </c>
      <c r="G39" s="255">
        <v>1E-3</v>
      </c>
      <c r="H39" s="256"/>
      <c r="I39" s="211">
        <f>J39-G39</f>
        <v>0.79900000000000004</v>
      </c>
      <c r="J39" s="254">
        <v>0.8</v>
      </c>
      <c r="K39" s="262"/>
      <c r="L39" s="264" t="s">
        <v>153</v>
      </c>
      <c r="M39" s="264"/>
      <c r="N39" s="264"/>
      <c r="O39" s="264"/>
      <c r="P39" s="263"/>
      <c r="Q39" s="257"/>
      <c r="R39" s="213"/>
      <c r="S39" s="213"/>
      <c r="T39" s="213"/>
      <c r="U39" s="213"/>
      <c r="V39" s="213"/>
    </row>
    <row r="40" spans="1:22" s="212" customFormat="1" x14ac:dyDescent="0.2">
      <c r="A40" s="213"/>
      <c r="B40" s="265" t="s">
        <v>116</v>
      </c>
      <c r="C40" s="264"/>
      <c r="D40" s="263" t="s">
        <v>123</v>
      </c>
      <c r="E40" s="262" t="s">
        <v>107</v>
      </c>
      <c r="F40" s="261"/>
      <c r="G40" s="253">
        <v>1E-3</v>
      </c>
      <c r="H40" s="261"/>
      <c r="I40" s="259">
        <v>1</v>
      </c>
      <c r="J40" s="252">
        <v>0.95099999999999996</v>
      </c>
      <c r="K40" s="262"/>
      <c r="L40" s="264" t="s">
        <v>131</v>
      </c>
      <c r="M40" s="264"/>
      <c r="N40" s="264"/>
      <c r="O40" s="264"/>
      <c r="P40" s="263"/>
      <c r="Q40" s="257"/>
      <c r="R40" s="213"/>
      <c r="S40" s="213"/>
      <c r="T40" s="213"/>
      <c r="U40" s="213"/>
      <c r="V40" s="213"/>
    </row>
    <row r="41" spans="1:22" s="212" customFormat="1" x14ac:dyDescent="0.2">
      <c r="A41" s="213"/>
      <c r="B41" s="265"/>
      <c r="C41" s="264"/>
      <c r="D41" s="264"/>
      <c r="E41" s="262"/>
      <c r="F41" s="261"/>
      <c r="G41" s="261"/>
      <c r="H41" s="261"/>
      <c r="I41" s="261"/>
      <c r="J41" s="211"/>
      <c r="K41" s="262"/>
      <c r="L41" s="264"/>
      <c r="M41" s="264"/>
      <c r="N41" s="264"/>
      <c r="O41" s="264"/>
      <c r="P41" s="263"/>
      <c r="Q41" s="257"/>
      <c r="R41" s="213"/>
      <c r="S41" s="213"/>
      <c r="T41" s="213"/>
      <c r="U41" s="213"/>
      <c r="V41" s="213"/>
    </row>
    <row r="42" spans="1:22" s="212" customFormat="1" x14ac:dyDescent="0.2">
      <c r="A42" s="213"/>
      <c r="B42" s="265"/>
      <c r="C42" s="264"/>
      <c r="D42" s="264"/>
      <c r="E42" s="262"/>
      <c r="F42" s="261"/>
      <c r="G42" s="261"/>
      <c r="H42" s="261"/>
      <c r="I42" s="261"/>
      <c r="J42" s="211"/>
      <c r="K42" s="262"/>
      <c r="L42" s="264"/>
      <c r="M42" s="264"/>
      <c r="N42" s="264"/>
      <c r="O42" s="264"/>
      <c r="P42" s="263"/>
      <c r="Q42" s="257"/>
      <c r="R42" s="213"/>
      <c r="S42" s="213"/>
      <c r="T42" s="213"/>
      <c r="U42" s="213"/>
      <c r="V42" s="213"/>
    </row>
    <row r="43" spans="1:22" s="212" customFormat="1" x14ac:dyDescent="0.2">
      <c r="A43" s="213"/>
      <c r="B43" s="265"/>
      <c r="C43" s="264"/>
      <c r="D43" s="264"/>
      <c r="E43" s="262"/>
      <c r="F43" s="261"/>
      <c r="G43" s="261"/>
      <c r="H43" s="261"/>
      <c r="I43" s="261"/>
      <c r="J43" s="211"/>
      <c r="K43" s="262"/>
      <c r="L43" s="264"/>
      <c r="M43" s="264"/>
      <c r="N43" s="264"/>
      <c r="O43" s="264"/>
      <c r="P43" s="263"/>
      <c r="Q43" s="257"/>
      <c r="R43" s="213"/>
      <c r="S43" s="213"/>
      <c r="T43" s="213"/>
      <c r="U43" s="213"/>
      <c r="V43" s="213"/>
    </row>
    <row r="44" spans="1:22" s="212" customFormat="1" x14ac:dyDescent="0.2">
      <c r="A44" s="213"/>
      <c r="B44" s="257"/>
      <c r="C44" s="257"/>
      <c r="D44" s="257"/>
      <c r="E44" s="257"/>
      <c r="F44" s="257"/>
      <c r="G44" s="257"/>
      <c r="H44" s="257"/>
      <c r="I44" s="257"/>
      <c r="J44" s="257"/>
      <c r="K44" s="257"/>
      <c r="L44" s="257"/>
      <c r="M44" s="257"/>
      <c r="N44" s="257"/>
      <c r="O44" s="257"/>
      <c r="P44" s="263"/>
      <c r="Q44" s="257"/>
      <c r="R44" s="213"/>
      <c r="S44" s="213"/>
      <c r="T44" s="213"/>
      <c r="U44" s="213"/>
      <c r="V44" s="213"/>
    </row>
    <row r="45" spans="1:22" s="212" customFormat="1" x14ac:dyDescent="0.2">
      <c r="A45" s="213"/>
      <c r="B45" s="265" t="s">
        <v>101</v>
      </c>
      <c r="C45" s="264"/>
      <c r="D45" s="251"/>
      <c r="E45" s="250" t="s">
        <v>121</v>
      </c>
      <c r="F45" s="250" t="s">
        <v>117</v>
      </c>
      <c r="G45" s="250"/>
      <c r="H45" s="250"/>
      <c r="I45" s="250"/>
      <c r="J45" s="250" t="s">
        <v>118</v>
      </c>
      <c r="K45" s="262"/>
      <c r="L45" s="249" t="s">
        <v>154</v>
      </c>
      <c r="M45" s="249"/>
      <c r="N45" s="249" t="s">
        <v>166</v>
      </c>
      <c r="O45" s="249"/>
      <c r="P45" s="263"/>
      <c r="Q45" s="257"/>
      <c r="R45" s="213"/>
      <c r="S45" s="213"/>
      <c r="T45" s="213"/>
      <c r="U45" s="213"/>
      <c r="V45" s="213"/>
    </row>
    <row r="46" spans="1:22" s="212" customFormat="1" x14ac:dyDescent="0.2">
      <c r="A46" s="213"/>
      <c r="B46" s="265"/>
      <c r="C46" s="264"/>
      <c r="D46" s="248">
        <v>1E-3</v>
      </c>
      <c r="E46" s="247">
        <v>0</v>
      </c>
      <c r="F46" s="246">
        <f t="shared" ref="F46:F53" si="0">G46-$D$46</f>
        <v>0.59899999999999998</v>
      </c>
      <c r="G46" s="148">
        <v>0.6</v>
      </c>
      <c r="H46" s="246"/>
      <c r="I46" s="246">
        <f>J46-$D$46</f>
        <v>0.98899999999999999</v>
      </c>
      <c r="J46" s="148">
        <v>0.99</v>
      </c>
      <c r="K46" s="262"/>
      <c r="L46" s="249" t="s">
        <v>154</v>
      </c>
      <c r="M46" s="249"/>
      <c r="N46" s="249" t="s">
        <v>166</v>
      </c>
      <c r="O46" s="249"/>
      <c r="P46" s="263"/>
      <c r="Q46" s="257"/>
      <c r="R46" s="213"/>
      <c r="S46" s="213"/>
      <c r="T46" s="213"/>
      <c r="U46" s="213"/>
      <c r="V46" s="213"/>
    </row>
    <row r="47" spans="1:22" s="212" customFormat="1" x14ac:dyDescent="0.2">
      <c r="A47" s="213"/>
      <c r="B47" s="265"/>
      <c r="C47" s="264"/>
      <c r="D47" s="248">
        <v>1E-3</v>
      </c>
      <c r="E47" s="247">
        <v>0</v>
      </c>
      <c r="F47" s="246">
        <f t="shared" si="0"/>
        <v>0.59899999999999998</v>
      </c>
      <c r="G47" s="148">
        <v>0.6</v>
      </c>
      <c r="H47" s="246"/>
      <c r="I47" s="246">
        <f t="shared" ref="I47:I53" si="1">J47-$D$46</f>
        <v>0.98899999999999999</v>
      </c>
      <c r="J47" s="148">
        <v>0.99</v>
      </c>
      <c r="K47" s="262"/>
      <c r="L47" s="249" t="s">
        <v>154</v>
      </c>
      <c r="M47" s="249"/>
      <c r="N47" s="249" t="s">
        <v>166</v>
      </c>
      <c r="O47" s="249"/>
      <c r="P47" s="263"/>
      <c r="Q47" s="257"/>
      <c r="R47" s="213"/>
      <c r="S47" s="213"/>
      <c r="T47" s="213"/>
      <c r="U47" s="213"/>
      <c r="V47" s="213"/>
    </row>
    <row r="48" spans="1:22" s="212" customFormat="1" x14ac:dyDescent="0.2">
      <c r="A48" s="213"/>
      <c r="B48" s="265"/>
      <c r="C48" s="264"/>
      <c r="D48" s="248">
        <v>1E-3</v>
      </c>
      <c r="E48" s="247">
        <v>0</v>
      </c>
      <c r="F48" s="246">
        <f t="shared" si="0"/>
        <v>0.59899999999999998</v>
      </c>
      <c r="G48" s="148">
        <v>0.6</v>
      </c>
      <c r="H48" s="246"/>
      <c r="I48" s="246">
        <f t="shared" si="1"/>
        <v>0.98899999999999999</v>
      </c>
      <c r="J48" s="148">
        <v>0.99</v>
      </c>
      <c r="K48" s="262"/>
      <c r="L48" s="249" t="s">
        <v>154</v>
      </c>
      <c r="M48" s="249"/>
      <c r="N48" s="249" t="s">
        <v>166</v>
      </c>
      <c r="O48" s="249"/>
      <c r="P48" s="263"/>
      <c r="Q48" s="257"/>
      <c r="R48" s="213"/>
      <c r="S48" s="213"/>
      <c r="T48" s="213"/>
      <c r="U48" s="213"/>
      <c r="V48" s="213"/>
    </row>
    <row r="49" spans="1:22" s="212" customFormat="1" x14ac:dyDescent="0.2">
      <c r="A49" s="213"/>
      <c r="B49" s="265"/>
      <c r="C49" s="264"/>
      <c r="D49" s="248">
        <v>1E-3</v>
      </c>
      <c r="E49" s="247">
        <v>0</v>
      </c>
      <c r="F49" s="246">
        <f t="shared" si="0"/>
        <v>0.59899999999999998</v>
      </c>
      <c r="G49" s="148">
        <v>0.6</v>
      </c>
      <c r="H49" s="246"/>
      <c r="I49" s="246">
        <f t="shared" si="1"/>
        <v>0.98899999999999999</v>
      </c>
      <c r="J49" s="148">
        <v>0.99</v>
      </c>
      <c r="K49" s="262"/>
      <c r="L49" s="249" t="s">
        <v>154</v>
      </c>
      <c r="M49" s="249"/>
      <c r="N49" s="249" t="s">
        <v>166</v>
      </c>
      <c r="O49" s="249"/>
      <c r="P49" s="263"/>
      <c r="Q49" s="257"/>
      <c r="R49" s="213"/>
      <c r="S49" s="213"/>
      <c r="T49" s="213"/>
      <c r="U49" s="213"/>
      <c r="V49" s="213"/>
    </row>
    <row r="50" spans="1:22" s="212" customFormat="1" x14ac:dyDescent="0.2">
      <c r="A50" s="213"/>
      <c r="B50" s="265"/>
      <c r="C50" s="264"/>
      <c r="D50" s="248">
        <v>1E-3</v>
      </c>
      <c r="E50" s="247">
        <v>0</v>
      </c>
      <c r="F50" s="246">
        <f t="shared" si="0"/>
        <v>0.59899999999999998</v>
      </c>
      <c r="G50" s="148">
        <v>0.6</v>
      </c>
      <c r="H50" s="246"/>
      <c r="I50" s="246">
        <f t="shared" si="1"/>
        <v>0.98899999999999999</v>
      </c>
      <c r="J50" s="148">
        <v>0.99</v>
      </c>
      <c r="K50" s="262"/>
      <c r="L50" s="249" t="s">
        <v>154</v>
      </c>
      <c r="M50" s="249"/>
      <c r="N50" s="249" t="s">
        <v>166</v>
      </c>
      <c r="O50" s="249"/>
      <c r="P50" s="263"/>
      <c r="Q50" s="257"/>
      <c r="R50" s="213"/>
      <c r="S50" s="213"/>
      <c r="T50" s="213"/>
      <c r="U50" s="213"/>
      <c r="V50" s="213"/>
    </row>
    <row r="51" spans="1:22" s="212" customFormat="1" x14ac:dyDescent="0.2">
      <c r="A51" s="213"/>
      <c r="B51" s="265"/>
      <c r="C51" s="264"/>
      <c r="D51" s="248">
        <v>1E-3</v>
      </c>
      <c r="E51" s="247">
        <v>0</v>
      </c>
      <c r="F51" s="246">
        <f t="shared" si="0"/>
        <v>0.59899999999999998</v>
      </c>
      <c r="G51" s="148">
        <v>0.6</v>
      </c>
      <c r="H51" s="246"/>
      <c r="I51" s="246">
        <f t="shared" si="1"/>
        <v>0.98899999999999999</v>
      </c>
      <c r="J51" s="148">
        <v>0.99</v>
      </c>
      <c r="K51" s="262"/>
      <c r="L51" s="249" t="s">
        <v>154</v>
      </c>
      <c r="M51" s="249"/>
      <c r="N51" s="249" t="s">
        <v>166</v>
      </c>
      <c r="O51" s="249"/>
      <c r="P51" s="263"/>
      <c r="Q51" s="257"/>
      <c r="R51" s="213"/>
      <c r="S51" s="213"/>
      <c r="T51" s="213"/>
      <c r="U51" s="213"/>
      <c r="V51" s="213"/>
    </row>
    <row r="52" spans="1:22" s="212" customFormat="1" x14ac:dyDescent="0.2">
      <c r="A52" s="213"/>
      <c r="B52" s="265"/>
      <c r="C52" s="264"/>
      <c r="D52" s="248">
        <v>1E-3</v>
      </c>
      <c r="E52" s="247">
        <v>0</v>
      </c>
      <c r="F52" s="246">
        <f t="shared" si="0"/>
        <v>0.59899999999999998</v>
      </c>
      <c r="G52" s="148">
        <v>0.6</v>
      </c>
      <c r="H52" s="246"/>
      <c r="I52" s="246">
        <f t="shared" si="1"/>
        <v>0.98899999999999999</v>
      </c>
      <c r="J52" s="148">
        <v>0.99</v>
      </c>
      <c r="K52" s="262"/>
      <c r="L52" s="249" t="s">
        <v>154</v>
      </c>
      <c r="M52" s="249"/>
      <c r="N52" s="249" t="s">
        <v>166</v>
      </c>
      <c r="O52" s="249"/>
      <c r="P52" s="263"/>
      <c r="Q52" s="257"/>
      <c r="R52" s="213"/>
      <c r="S52" s="213"/>
      <c r="T52" s="213"/>
      <c r="U52" s="213"/>
      <c r="V52" s="213"/>
    </row>
    <row r="53" spans="1:22" s="212" customFormat="1" x14ac:dyDescent="0.2">
      <c r="A53" s="213"/>
      <c r="B53" s="265"/>
      <c r="C53" s="264"/>
      <c r="D53" s="248">
        <v>1E-3</v>
      </c>
      <c r="E53" s="247">
        <v>0</v>
      </c>
      <c r="F53" s="246">
        <f t="shared" si="0"/>
        <v>0.59899999999999998</v>
      </c>
      <c r="G53" s="148">
        <v>0.6</v>
      </c>
      <c r="H53" s="246"/>
      <c r="I53" s="246">
        <f t="shared" si="1"/>
        <v>0.98899999999999999</v>
      </c>
      <c r="J53" s="148">
        <v>0.99</v>
      </c>
      <c r="K53" s="262"/>
      <c r="L53" s="249" t="s">
        <v>154</v>
      </c>
      <c r="M53" s="249"/>
      <c r="N53" s="249" t="s">
        <v>166</v>
      </c>
      <c r="O53" s="249"/>
      <c r="P53" s="263"/>
      <c r="Q53" s="257"/>
      <c r="R53" s="213"/>
      <c r="S53" s="213"/>
      <c r="T53" s="213"/>
      <c r="U53" s="213"/>
      <c r="V53" s="213"/>
    </row>
    <row r="54" spans="1:22" s="212" customFormat="1" x14ac:dyDescent="0.2">
      <c r="A54" s="213"/>
      <c r="B54" s="257"/>
      <c r="C54" s="257"/>
      <c r="D54" s="245"/>
      <c r="E54" s="245"/>
      <c r="F54" s="244"/>
      <c r="G54" s="244"/>
      <c r="H54" s="245"/>
      <c r="I54" s="244"/>
      <c r="J54" s="243"/>
      <c r="K54" s="242"/>
      <c r="L54" s="241"/>
      <c r="M54" s="241"/>
      <c r="N54" s="241"/>
      <c r="O54" s="241"/>
      <c r="P54" s="263"/>
      <c r="Q54" s="257"/>
      <c r="R54" s="213"/>
      <c r="S54" s="213"/>
      <c r="T54" s="213"/>
      <c r="U54" s="213"/>
      <c r="V54" s="213"/>
    </row>
    <row r="55" spans="1:22" s="212" customFormat="1" x14ac:dyDescent="0.2">
      <c r="A55" s="213"/>
      <c r="B55" s="265" t="s">
        <v>58</v>
      </c>
      <c r="C55" s="264"/>
      <c r="D55" s="251"/>
      <c r="E55" s="250"/>
      <c r="F55" s="250" t="s">
        <v>117</v>
      </c>
      <c r="G55" s="250"/>
      <c r="H55" s="250"/>
      <c r="I55" s="250"/>
      <c r="J55" s="250" t="s">
        <v>118</v>
      </c>
      <c r="K55" s="262"/>
      <c r="L55" s="249" t="s">
        <v>155</v>
      </c>
      <c r="M55" s="249"/>
      <c r="N55" s="249" t="s">
        <v>167</v>
      </c>
      <c r="O55" s="249"/>
      <c r="P55" s="263"/>
      <c r="Q55" s="257"/>
      <c r="R55" s="213"/>
      <c r="S55" s="213"/>
      <c r="T55" s="213"/>
      <c r="U55" s="213"/>
      <c r="V55" s="213"/>
    </row>
    <row r="56" spans="1:22" s="212" customFormat="1" x14ac:dyDescent="0.2">
      <c r="A56" s="213"/>
      <c r="B56" s="265"/>
      <c r="C56" s="264"/>
      <c r="D56" s="248">
        <v>1E-3</v>
      </c>
      <c r="E56" s="247">
        <v>0</v>
      </c>
      <c r="F56" s="246">
        <f t="shared" ref="F56:F63" si="2">G56-$D$46</f>
        <v>0.69899999999999995</v>
      </c>
      <c r="G56" s="148">
        <v>0.7</v>
      </c>
      <c r="H56" s="246"/>
      <c r="I56" s="246">
        <f t="shared" ref="I56:I63" si="3">J56-$D$46</f>
        <v>0.98899999999999999</v>
      </c>
      <c r="J56" s="148">
        <v>0.99</v>
      </c>
      <c r="K56" s="262"/>
      <c r="L56" s="249" t="s">
        <v>155</v>
      </c>
      <c r="M56" s="249"/>
      <c r="N56" s="249" t="s">
        <v>167</v>
      </c>
      <c r="O56" s="249"/>
      <c r="P56" s="263"/>
      <c r="Q56" s="257"/>
      <c r="R56" s="213"/>
      <c r="S56" s="213"/>
      <c r="T56" s="213"/>
      <c r="U56" s="213"/>
      <c r="V56" s="213"/>
    </row>
    <row r="57" spans="1:22" s="212" customFormat="1" x14ac:dyDescent="0.2">
      <c r="A57" s="213"/>
      <c r="B57" s="265"/>
      <c r="C57" s="264"/>
      <c r="D57" s="248">
        <v>1E-3</v>
      </c>
      <c r="E57" s="247">
        <v>0</v>
      </c>
      <c r="F57" s="246">
        <f t="shared" si="2"/>
        <v>0.69899999999999995</v>
      </c>
      <c r="G57" s="148">
        <v>0.7</v>
      </c>
      <c r="H57" s="246"/>
      <c r="I57" s="246">
        <f t="shared" si="3"/>
        <v>0.98899999999999999</v>
      </c>
      <c r="J57" s="148">
        <v>0.99</v>
      </c>
      <c r="K57" s="262"/>
      <c r="L57" s="249" t="s">
        <v>155</v>
      </c>
      <c r="M57" s="249"/>
      <c r="N57" s="249" t="s">
        <v>167</v>
      </c>
      <c r="O57" s="249"/>
      <c r="P57" s="263"/>
      <c r="Q57" s="257"/>
      <c r="R57" s="213"/>
      <c r="S57" s="213"/>
      <c r="T57" s="213"/>
      <c r="U57" s="213"/>
      <c r="V57" s="213"/>
    </row>
    <row r="58" spans="1:22" s="212" customFormat="1" x14ac:dyDescent="0.2">
      <c r="A58" s="213"/>
      <c r="B58" s="265"/>
      <c r="C58" s="264"/>
      <c r="D58" s="248">
        <v>1E-3</v>
      </c>
      <c r="E58" s="247">
        <v>0</v>
      </c>
      <c r="F58" s="246">
        <f t="shared" si="2"/>
        <v>0.69899999999999995</v>
      </c>
      <c r="G58" s="148">
        <v>0.7</v>
      </c>
      <c r="H58" s="246"/>
      <c r="I58" s="246">
        <f t="shared" si="3"/>
        <v>0.98899999999999999</v>
      </c>
      <c r="J58" s="148">
        <v>0.99</v>
      </c>
      <c r="K58" s="262"/>
      <c r="L58" s="249" t="s">
        <v>155</v>
      </c>
      <c r="M58" s="249"/>
      <c r="N58" s="249" t="s">
        <v>167</v>
      </c>
      <c r="O58" s="249"/>
      <c r="P58" s="263"/>
      <c r="Q58" s="257"/>
      <c r="R58" s="213"/>
      <c r="S58" s="213"/>
      <c r="T58" s="213"/>
      <c r="U58" s="213"/>
      <c r="V58" s="213"/>
    </row>
    <row r="59" spans="1:22" s="212" customFormat="1" x14ac:dyDescent="0.2">
      <c r="A59" s="213"/>
      <c r="B59" s="265"/>
      <c r="C59" s="264"/>
      <c r="D59" s="248">
        <v>1E-3</v>
      </c>
      <c r="E59" s="247">
        <v>0</v>
      </c>
      <c r="F59" s="246">
        <f t="shared" si="2"/>
        <v>0.69899999999999995</v>
      </c>
      <c r="G59" s="148">
        <v>0.7</v>
      </c>
      <c r="H59" s="246"/>
      <c r="I59" s="246">
        <f t="shared" si="3"/>
        <v>0.98899999999999999</v>
      </c>
      <c r="J59" s="148">
        <v>0.99</v>
      </c>
      <c r="K59" s="262"/>
      <c r="L59" s="249" t="s">
        <v>155</v>
      </c>
      <c r="M59" s="249"/>
      <c r="N59" s="249" t="s">
        <v>167</v>
      </c>
      <c r="O59" s="249"/>
      <c r="P59" s="263"/>
      <c r="Q59" s="257"/>
      <c r="R59" s="213"/>
      <c r="S59" s="213"/>
      <c r="T59" s="213"/>
      <c r="U59" s="213"/>
      <c r="V59" s="213"/>
    </row>
    <row r="60" spans="1:22" s="212" customFormat="1" x14ac:dyDescent="0.2">
      <c r="A60" s="213"/>
      <c r="B60" s="265"/>
      <c r="C60" s="264"/>
      <c r="D60" s="248">
        <v>1E-3</v>
      </c>
      <c r="E60" s="247">
        <v>0</v>
      </c>
      <c r="F60" s="246">
        <f t="shared" si="2"/>
        <v>0.69899999999999995</v>
      </c>
      <c r="G60" s="148">
        <v>0.7</v>
      </c>
      <c r="H60" s="246"/>
      <c r="I60" s="246">
        <f t="shared" si="3"/>
        <v>0.98899999999999999</v>
      </c>
      <c r="J60" s="148">
        <v>0.99</v>
      </c>
      <c r="K60" s="262"/>
      <c r="L60" s="249" t="s">
        <v>155</v>
      </c>
      <c r="M60" s="249"/>
      <c r="N60" s="249" t="s">
        <v>167</v>
      </c>
      <c r="O60" s="249"/>
      <c r="P60" s="263"/>
      <c r="Q60" s="257"/>
      <c r="R60" s="213"/>
      <c r="S60" s="213"/>
      <c r="T60" s="213"/>
      <c r="U60" s="213"/>
      <c r="V60" s="213"/>
    </row>
    <row r="61" spans="1:22" s="212" customFormat="1" x14ac:dyDescent="0.2">
      <c r="A61" s="213"/>
      <c r="B61" s="265"/>
      <c r="C61" s="264"/>
      <c r="D61" s="248">
        <v>1E-3</v>
      </c>
      <c r="E61" s="247">
        <v>0</v>
      </c>
      <c r="F61" s="246">
        <f t="shared" si="2"/>
        <v>0.69899999999999995</v>
      </c>
      <c r="G61" s="148">
        <v>0.7</v>
      </c>
      <c r="H61" s="246"/>
      <c r="I61" s="246">
        <f t="shared" si="3"/>
        <v>0.98899999999999999</v>
      </c>
      <c r="J61" s="148">
        <v>0.99</v>
      </c>
      <c r="K61" s="262"/>
      <c r="L61" s="249" t="s">
        <v>155</v>
      </c>
      <c r="M61" s="249"/>
      <c r="N61" s="249" t="s">
        <v>167</v>
      </c>
      <c r="O61" s="249"/>
      <c r="P61" s="263"/>
      <c r="Q61" s="257"/>
      <c r="R61" s="213"/>
      <c r="S61" s="213"/>
      <c r="T61" s="213"/>
      <c r="U61" s="213"/>
      <c r="V61" s="213"/>
    </row>
    <row r="62" spans="1:22" s="212" customFormat="1" x14ac:dyDescent="0.2">
      <c r="A62" s="213"/>
      <c r="B62" s="265"/>
      <c r="C62" s="264"/>
      <c r="D62" s="248">
        <v>1E-3</v>
      </c>
      <c r="E62" s="247">
        <v>0</v>
      </c>
      <c r="F62" s="246">
        <f t="shared" si="2"/>
        <v>0.69899999999999995</v>
      </c>
      <c r="G62" s="148">
        <v>0.7</v>
      </c>
      <c r="H62" s="246"/>
      <c r="I62" s="246">
        <f t="shared" si="3"/>
        <v>0.98899999999999999</v>
      </c>
      <c r="J62" s="148">
        <v>0.99</v>
      </c>
      <c r="K62" s="262"/>
      <c r="L62" s="249" t="s">
        <v>155</v>
      </c>
      <c r="M62" s="249"/>
      <c r="N62" s="249" t="s">
        <v>167</v>
      </c>
      <c r="O62" s="249"/>
      <c r="P62" s="263"/>
      <c r="Q62" s="257"/>
      <c r="R62" s="213"/>
      <c r="S62" s="213"/>
      <c r="T62" s="213"/>
      <c r="U62" s="213"/>
      <c r="V62" s="213"/>
    </row>
    <row r="63" spans="1:22" s="212" customFormat="1" x14ac:dyDescent="0.2">
      <c r="A63" s="213"/>
      <c r="B63" s="265"/>
      <c r="C63" s="264"/>
      <c r="D63" s="248">
        <v>1E-3</v>
      </c>
      <c r="E63" s="247">
        <v>0</v>
      </c>
      <c r="F63" s="246">
        <f t="shared" si="2"/>
        <v>0.69899999999999995</v>
      </c>
      <c r="G63" s="148">
        <v>0.7</v>
      </c>
      <c r="H63" s="246"/>
      <c r="I63" s="246">
        <f t="shared" si="3"/>
        <v>0.98899999999999999</v>
      </c>
      <c r="J63" s="148">
        <v>0.99</v>
      </c>
      <c r="K63" s="262"/>
      <c r="L63" s="249" t="s">
        <v>155</v>
      </c>
      <c r="M63" s="249"/>
      <c r="N63" s="249" t="s">
        <v>167</v>
      </c>
      <c r="O63" s="249"/>
      <c r="P63" s="263"/>
      <c r="Q63" s="257"/>
      <c r="R63" s="213"/>
      <c r="S63" s="213"/>
      <c r="T63" s="213"/>
      <c r="U63" s="213"/>
      <c r="V63" s="213"/>
    </row>
  </sheetData>
  <customSheetViews>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1"/>
    </customSheetView>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2" type="noConversion"/>
  <conditionalFormatting sqref="BH7">
    <cfRule type="expression" dxfId="11" priority="2160">
      <formula>$BH7="EZ"</formula>
    </cfRule>
    <cfRule type="expression" dxfId="1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P8"/>
  <sheetViews>
    <sheetView showGridLines="0" workbookViewId="0"/>
  </sheetViews>
  <sheetFormatPr baseColWidth="10" defaultColWidth="11.42578125" defaultRowHeight="12.75" x14ac:dyDescent="0.25"/>
  <cols>
    <col min="1" max="1" width="18.85546875" style="206" customWidth="1"/>
    <col min="2" max="2" width="17.5703125" style="206" customWidth="1"/>
    <col min="3" max="3" width="4.42578125" style="202" customWidth="1"/>
    <col min="4" max="4" width="17.5703125" style="207" customWidth="1"/>
    <col min="5" max="5" width="10.5703125" style="207" customWidth="1"/>
    <col min="6" max="6" width="11.140625" style="207" customWidth="1"/>
    <col min="7" max="7" width="11.28515625" style="207" customWidth="1"/>
    <col min="8" max="8" width="26.42578125" style="206" customWidth="1"/>
    <col min="9" max="9" width="42.85546875" style="206" customWidth="1"/>
    <col min="10" max="10" width="19.28515625" style="206" bestFit="1" customWidth="1"/>
    <col min="11" max="11" width="9.140625" style="206" customWidth="1"/>
    <col min="12" max="12" width="16.5703125" style="206" customWidth="1"/>
    <col min="13" max="13" width="9.140625" style="206" customWidth="1"/>
    <col min="14" max="14" width="29.140625" style="206" customWidth="1"/>
    <col min="15" max="15" width="38.7109375" style="206" customWidth="1"/>
    <col min="16" max="16" width="48.85546875" style="206" customWidth="1"/>
    <col min="17" max="16384" width="11.42578125" style="206"/>
  </cols>
  <sheetData>
    <row r="1" spans="1:16" s="204" customFormat="1" ht="25.5" x14ac:dyDescent="0.25">
      <c r="A1" s="202"/>
      <c r="B1" s="202"/>
      <c r="C1" s="202"/>
      <c r="D1" s="202"/>
      <c r="E1" s="202"/>
      <c r="F1" s="202"/>
      <c r="G1" s="202"/>
      <c r="L1" s="208" t="s">
        <v>127</v>
      </c>
      <c r="M1" s="209" t="s">
        <v>350</v>
      </c>
      <c r="N1" s="209" t="s">
        <v>352</v>
      </c>
      <c r="O1" s="209" t="s">
        <v>59</v>
      </c>
      <c r="P1" s="208" t="s">
        <v>307</v>
      </c>
    </row>
    <row r="2" spans="1:16" s="205" customFormat="1" ht="53.25" customHeight="1" x14ac:dyDescent="0.25">
      <c r="A2" s="201" t="str">
        <f>IF(Berechnung2!$B$29&gt;3,IF(Berechnung2!$B$29=4,"EZ",IF(Berechnung2!$B$29&gt;4,"relevant","?")),"nicht relevant")</f>
        <v>nicht relevant</v>
      </c>
      <c r="B2" s="200" t="str">
        <f>CONCATENATE("2014;"," ")</f>
        <v xml:space="preserve">2014; </v>
      </c>
      <c r="C2" s="199"/>
      <c r="D2" s="198" t="s">
        <v>97</v>
      </c>
      <c r="E2" s="197" t="str">
        <f>IF(H2="","","2014")</f>
        <v/>
      </c>
      <c r="F2" s="197" t="str">
        <f>IF(H2="","","a")</f>
        <v/>
      </c>
      <c r="G2" s="197" t="str">
        <f>IF(H2="","","1")</f>
        <v/>
      </c>
      <c r="H2" s="481" t="str">
        <f t="array" ref="H2">IF(A2="relevant",IF(SUM(IF(ISBLANK(Matrix!D19:G20),1,0)+IF(ISBLANK(Matrix!D23:G24),1,0)),Berechnung2!$L$36,""),"")</f>
        <v/>
      </c>
      <c r="I2" s="200" t="str">
        <f>IF(H2="","",VLOOKUP(F2,Berechnung2!$I$15:$J$23,2,FALSE))</f>
        <v/>
      </c>
      <c r="J2" s="200" t="str">
        <f>IF(H2&lt;&gt;"",1,"")</f>
        <v/>
      </c>
      <c r="L2" s="200" t="str">
        <f t="array" aca="1" ref="L2" ca="1">IF(ROW()-ROW($F$2:$F$4)+1&gt;ROWS($E$2:$E$4)-COUNTBLANK($E$2:$E$4),"",INDIRECT(ADDRESS(SMALL((IF($E$2:$E$4&lt;&gt;"",ROW($E$2:$E$4),ROW()+ROWS($E$2:$E$4))),ROW()-ROW($F$2:$F$4)+1),COLUMN($E$2:$E$4),4)))</f>
        <v/>
      </c>
      <c r="M2" s="200" t="str">
        <f t="array" aca="1" ref="M2" ca="1">IF(ROW()-ROW($G$2:$G$4)+1&gt;ROWS($F$2:$F$4)-COUNTBLANK($F$2:$F$4),"",INDIRECT(ADDRESS(SMALL((IF($F$2:$F$4&lt;&gt;"",ROW($F$2:$F$4),ROW()+ROWS($F$2:$F$4))),ROW()-ROW($G$2:$G$4)+1),COLUMN($F$2:$F$4),4)))</f>
        <v/>
      </c>
      <c r="N2" s="200" t="str">
        <f t="array" aca="1" ref="N2" ca="1">IF(ROW()-ROW($H$2:$H$4)+1&gt;ROWS($G$2:$G$4)-COUNTBLANK($G$2:$G$4),"",INDIRECT(ADDRESS(SMALL((IF($G$2:$G$4&lt;&gt;"",ROW($G$2:$G$4),ROW()+ROWS($G$2:$G$4))),ROW()-ROW($H$2:$H$4)+1),COLUMN($G$2:$G$4),4)))</f>
        <v/>
      </c>
      <c r="O2" s="210" t="str">
        <f t="array" aca="1" ref="O2" ca="1">IF(ROW()-ROW($I$2:$I$4)+1&gt;ROWS($H$2:$H$4)-COUNTBLANK($H$2:$H$4),"",INDIRECT(ADDRESS(SMALL((IF($H$2:$H$4&lt;&gt;"",ROW($H$2:$H$4),ROW()+ROWS($H$2:$H$4))),ROW()-ROW($I$2:$I$4)+1),COLUMN($H$2:$H$4),4)))</f>
        <v/>
      </c>
      <c r="P2" s="210" t="str">
        <f t="array" aca="1" ref="P2" ca="1">IF(ROW()-ROW($J$2:$J$4)+1&gt;ROWS($I$2:$I$4)-COUNTBLANK($I$2:$I$4),"",INDIRECT(ADDRESS(SMALL((IF($I$2:$I$4&lt;&gt;"",ROW($I$2:$I$4),ROW()+ROWS($I$2:$I$4))),ROW()-ROW($J$2:$J$4)+1),COLUMN($I$2:$I$4),4)))</f>
        <v/>
      </c>
    </row>
    <row r="3" spans="1:16" s="205" customFormat="1" ht="48.75" customHeight="1" x14ac:dyDescent="0.25">
      <c r="A3" s="201" t="str">
        <f>IF(Berechnung2!$B$29&gt;2,IF(Berechnung2!$B$29=3,"EZ",IF(Berechnung2!$B$29&gt;3,"relevant","?")),"nicht relevant")</f>
        <v>nicht relevant</v>
      </c>
      <c r="B3" s="200" t="str">
        <f>CONCATENATE("2015;"," ")</f>
        <v xml:space="preserve">2015; </v>
      </c>
      <c r="C3" s="199"/>
      <c r="D3" s="196" t="s">
        <v>348</v>
      </c>
      <c r="E3" s="197" t="str">
        <f>IF(H3="","","2015")</f>
        <v/>
      </c>
      <c r="F3" s="197" t="str">
        <f>IF(H3="","","a")</f>
        <v/>
      </c>
      <c r="G3" s="197" t="str">
        <f>IF(H3="","","1")</f>
        <v/>
      </c>
      <c r="H3" s="311" t="str">
        <f t="array" ref="H3">IF(A3="relevant",IF(SUM(IF(ISBLANK(Matrix!I19:L20),1,0)+IF(ISBLANK(Matrix!I23:L24),1,0)),Berechnung2!$L$36,""),"")</f>
        <v/>
      </c>
      <c r="I3" s="200" t="str">
        <f>IF(H3="","",VLOOKUP(F3,Berechnung2!$I$15:$J$23,2,FALSE))</f>
        <v/>
      </c>
      <c r="J3" s="200" t="str">
        <f>IF(H3&lt;&gt;"",1,"")</f>
        <v/>
      </c>
      <c r="L3" s="200" t="str">
        <f t="array" aca="1" ref="L3" ca="1">IF(ROW()-ROW($F$2:$F$4)+1&gt;ROWS($E$2:$E$4)-COUNTBLANK($E$2:$E$4),"",INDIRECT(ADDRESS(SMALL((IF($E$2:$E$4&lt;&gt;"",ROW($E$2:$E$4),ROW()+ROWS($E$2:$E$4))),ROW()-ROW($F$2:$F$4)+1),COLUMN($E$2:$E$4),4)))</f>
        <v/>
      </c>
      <c r="M3" s="200" t="str">
        <f t="array" aca="1" ref="M3" ca="1">IF(ROW()-ROW($G$2:$G$4)+1&gt;ROWS($F$2:$F$4)-COUNTBLANK($F$2:$F$4),"",INDIRECT(ADDRESS(SMALL((IF($F$2:$F$4&lt;&gt;"",ROW($F$2:$F$4),ROW()+ROWS($F$2:$F$4))),ROW()-ROW($G$2:$G$4)+1),COLUMN($F$2:$F$4),4)))</f>
        <v/>
      </c>
      <c r="N3" s="200" t="str">
        <f t="array" aca="1" ref="N3" ca="1">IF(ROW()-ROW($H$2:$H$4)+1&gt;ROWS($G$2:$G$4)-COUNTBLANK($G$2:$G$4),"",INDIRECT(ADDRESS(SMALL((IF($G$2:$G$4&lt;&gt;"",ROW($G$2:$G$4),ROW()+ROWS($G$2:$G$4))),ROW()-ROW($H$2:$H$4)+1),COLUMN($G$2:$G$4),4)))</f>
        <v/>
      </c>
      <c r="O3" s="210" t="str">
        <f t="array" aca="1" ref="O3" ca="1">IF(ROW()-ROW($I$2:$I$4)+1&gt;ROWS($H$2:$H$4)-COUNTBLANK($H$2:$H$4),"",INDIRECT(ADDRESS(SMALL((IF($H$2:$H$4&lt;&gt;"",ROW($H$2:$H$4),ROW()+ROWS($H$2:$H$4))),ROW()-ROW($I$2:$I$4)+1),COLUMN($H$2:$H$4),4)))</f>
        <v/>
      </c>
      <c r="P3" s="210" t="str">
        <f t="array" aca="1" ref="P3" ca="1">IF(ROW()-ROW($J$2:$J$4)+1&gt;ROWS($I$2:$I$4)-COUNTBLANK($I$2:$I$4),"",INDIRECT(ADDRESS(SMALL((IF($I$2:$I$4&lt;&gt;"",ROW($I$2:$I$4),ROW()+ROWS($I$2:$I$4))),ROW()-ROW($J$2:$J$4)+1),COLUMN($I$2:$I$4),4)))</f>
        <v/>
      </c>
    </row>
    <row r="4" spans="1:16" s="205" customFormat="1" ht="51" customHeight="1" x14ac:dyDescent="0.25">
      <c r="A4" s="201" t="str">
        <f>IF(Berechnung2!$B$29&gt;1,IF(Berechnung2!$B$29=2,"EZ",IF(Berechnung2!$B$29&gt;2,"relevant","?")),"nicht relevant")</f>
        <v>nicht relevant</v>
      </c>
      <c r="B4" s="200" t="str">
        <f>CONCATENATE("2016;"," ")</f>
        <v xml:space="preserve">2016; </v>
      </c>
      <c r="C4" s="199"/>
      <c r="D4" s="195" t="s">
        <v>349</v>
      </c>
      <c r="E4" s="197" t="str">
        <f>IF(H4="","","2016")</f>
        <v/>
      </c>
      <c r="F4" s="197" t="str">
        <f>IF(H4="","","a")</f>
        <v/>
      </c>
      <c r="G4" s="197" t="str">
        <f>IF(H4="","","1")</f>
        <v/>
      </c>
      <c r="H4" s="311" t="str">
        <f t="array" ref="H4">IF(A4="relevant",IF(SUM(IF(ISBLANK(Matrix!N19:Q20),1,0)+IF(ISBLANK(Matrix!N23:Q24),1,0)),Berechnung2!$L$36,""),"")</f>
        <v/>
      </c>
      <c r="I4" s="200" t="str">
        <f>IF(H4="","",VLOOKUP(F4,Berechnung2!$I$15:$J$23,2,FALSE))</f>
        <v/>
      </c>
      <c r="J4" s="200" t="str">
        <f>IF(H4&lt;&gt;"",1,"")</f>
        <v/>
      </c>
      <c r="K4" s="206"/>
      <c r="L4" s="200" t="str">
        <f t="array" aca="1" ref="L4" ca="1">IF(ROW()-ROW($F$2:$F$4)+1&gt;ROWS($E$2:$E$4)-COUNTBLANK($E$2:$E$4),"",INDIRECT(ADDRESS(SMALL((IF($E$2:$E$4&lt;&gt;"",ROW($E$2:$E$4),ROW()+ROWS($E$2:$E$4))),ROW()-ROW($F$2:$F$4)+1),COLUMN($E$2:$E$4),4)))</f>
        <v/>
      </c>
      <c r="M4" s="200" t="str">
        <f t="array" aca="1" ref="M4" ca="1">IF(ROW()-ROW($G$2:$G$4)+1&gt;ROWS($F$2:$F$4)-COUNTBLANK($F$2:$F$4),"",INDIRECT(ADDRESS(SMALL((IF($F$2:$F$4&lt;&gt;"",ROW($F$2:$F$4),ROW()+ROWS($F$2:$F$4))),ROW()-ROW($G$2:$G$4)+1),COLUMN($F$2:$F$4),4)))</f>
        <v/>
      </c>
      <c r="N4" s="200" t="str">
        <f t="array" aca="1" ref="N4" ca="1">IF(ROW()-ROW($H$2:$H$4)+1&gt;ROWS($G$2:$G$4)-COUNTBLANK($G$2:$G$4),"",INDIRECT(ADDRESS(SMALL((IF($G$2:$G$4&lt;&gt;"",ROW($G$2:$G$4),ROW()+ROWS($G$2:$G$4))),ROW()-ROW($H$2:$H$4)+1),COLUMN($G$2:$G$4),4)))</f>
        <v/>
      </c>
      <c r="O4" s="210" t="str">
        <f t="array" aca="1" ref="O4" ca="1">IF(ROW()-ROW($I$2:$I$4)+1&gt;ROWS($H$2:$H$4)-COUNTBLANK($H$2:$H$4),"",INDIRECT(ADDRESS(SMALL((IF($H$2:$H$4&lt;&gt;"",ROW($H$2:$H$4),ROW()+ROWS($H$2:$H$4))),ROW()-ROW($I$2:$I$4)+1),COLUMN($H$2:$H$4),4)))</f>
        <v/>
      </c>
      <c r="P4" s="210" t="str">
        <f t="array" aca="1" ref="P4" ca="1">IF(ROW()-ROW($J$2:$J$4)+1&gt;ROWS($I$2:$I$4)-COUNTBLANK($I$2:$I$4),"",INDIRECT(ADDRESS(SMALL((IF($I$2:$I$4&lt;&gt;"",ROW($I$2:$I$4),ROW()+ROWS($I$2:$I$4))),ROW()-ROW($J$2:$J$4)+1),COLUMN($I$2:$I$4),4)))</f>
        <v/>
      </c>
    </row>
    <row r="5" spans="1:16" ht="15" customHeight="1" x14ac:dyDescent="0.25">
      <c r="H5" s="908" t="s">
        <v>97</v>
      </c>
      <c r="I5" s="908"/>
      <c r="J5" s="194">
        <f>SUM(J2:J4)</f>
        <v>0</v>
      </c>
    </row>
    <row r="6" spans="1:16" x14ac:dyDescent="0.25">
      <c r="H6" s="907" t="s">
        <v>95</v>
      </c>
      <c r="I6" s="907"/>
      <c r="J6" s="378">
        <v>0</v>
      </c>
    </row>
    <row r="7" spans="1:16" x14ac:dyDescent="0.25">
      <c r="H7" s="905" t="s">
        <v>77</v>
      </c>
      <c r="I7" s="905"/>
      <c r="J7" s="379">
        <v>0</v>
      </c>
    </row>
    <row r="8" spans="1:16" x14ac:dyDescent="0.25">
      <c r="H8" s="906" t="s">
        <v>10</v>
      </c>
      <c r="I8" s="906"/>
      <c r="J8" s="380">
        <v>0</v>
      </c>
    </row>
  </sheetData>
  <mergeCells count="4">
    <mergeCell ref="H7:I7"/>
    <mergeCell ref="H8:I8"/>
    <mergeCell ref="H6:I6"/>
    <mergeCell ref="H5:I5"/>
  </mergeCells>
  <pageMargins left="0.7" right="0.7" top="0.78740157499999996" bottom="0.78740157499999996"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B1:O28"/>
  <sheetViews>
    <sheetView showGridLines="0" zoomScaleNormal="100" zoomScaleSheetLayoutView="120" workbookViewId="0">
      <selection activeCell="D17" sqref="D17:G17"/>
    </sheetView>
  </sheetViews>
  <sheetFormatPr baseColWidth="10" defaultColWidth="9" defaultRowHeight="14.25" x14ac:dyDescent="0.2"/>
  <cols>
    <col min="1" max="1" width="0.7109375" style="5" customWidth="1"/>
    <col min="2" max="2" width="14.140625" style="5" customWidth="1"/>
    <col min="3" max="7" width="21" style="5" customWidth="1"/>
    <col min="8" max="183" width="11.42578125" style="5" customWidth="1"/>
    <col min="184" max="16384" width="9" style="5"/>
  </cols>
  <sheetData>
    <row r="1" spans="2:15" ht="9.9499999999999993" customHeight="1" x14ac:dyDescent="0.2">
      <c r="C1" s="30"/>
      <c r="F1" s="21"/>
    </row>
    <row r="2" spans="2:15" ht="12.95" customHeight="1" x14ac:dyDescent="0.2">
      <c r="B2" s="266" t="str">
        <f>Basisdaten!B2</f>
        <v>Anlage EB Version E2.2 (Auditjahr 2020 / Kennzahlenjahr 2019)</v>
      </c>
      <c r="C2" s="9"/>
      <c r="D2" s="9"/>
      <c r="F2" s="21"/>
    </row>
    <row r="3" spans="2:15" ht="16.5" x14ac:dyDescent="0.25">
      <c r="B3" s="39" t="s">
        <v>203</v>
      </c>
      <c r="F3" s="21"/>
      <c r="G3" s="22"/>
    </row>
    <row r="4" spans="2:15" x14ac:dyDescent="0.2">
      <c r="B4" s="25"/>
      <c r="K4" s="25"/>
    </row>
    <row r="5" spans="2:15" ht="15" customHeight="1" x14ac:dyDescent="0.2">
      <c r="B5" s="9"/>
      <c r="C5" s="9"/>
      <c r="D5" s="9"/>
      <c r="E5" s="14"/>
      <c r="F5" s="14"/>
      <c r="G5" s="14"/>
      <c r="H5" s="14"/>
      <c r="I5" s="14"/>
      <c r="J5" s="14"/>
      <c r="K5" s="25"/>
    </row>
    <row r="6" spans="2:15" s="27" customFormat="1" ht="15" customHeight="1" x14ac:dyDescent="0.2">
      <c r="B6" s="115" t="s">
        <v>136</v>
      </c>
      <c r="C6" s="844" t="str">
        <f>IF(Basisdaten!C8=0,"",Basisdaten!C8)</f>
        <v/>
      </c>
      <c r="D6" s="845"/>
      <c r="E6" s="845"/>
      <c r="F6" s="845"/>
      <c r="G6" s="846"/>
      <c r="I6" s="25"/>
      <c r="J6" s="25"/>
      <c r="K6" s="23"/>
      <c r="L6" s="25"/>
      <c r="M6" s="25"/>
    </row>
    <row r="7" spans="2:15" s="27" customFormat="1" ht="6.95" customHeight="1" x14ac:dyDescent="0.2">
      <c r="B7" s="122"/>
      <c r="C7" s="122"/>
      <c r="D7" s="14"/>
      <c r="E7" s="14"/>
      <c r="F7" s="14"/>
      <c r="G7" s="14"/>
      <c r="H7" s="14"/>
      <c r="I7" s="14"/>
      <c r="K7" s="25"/>
      <c r="L7" s="25"/>
      <c r="M7" s="23"/>
      <c r="N7" s="25"/>
      <c r="O7" s="25"/>
    </row>
    <row r="8" spans="2:15" s="27" customFormat="1" ht="15" customHeight="1" x14ac:dyDescent="0.2">
      <c r="B8" s="115" t="s">
        <v>79</v>
      </c>
      <c r="C8" s="129" t="str">
        <f>IF(Basisdaten!C6=0,"",Basisdaten!C6)</f>
        <v/>
      </c>
      <c r="F8" s="165" t="s">
        <v>76</v>
      </c>
      <c r="G8" s="130" t="str">
        <f>IF(Basisdaten!J12=0,"",Basisdaten!J12)</f>
        <v/>
      </c>
      <c r="I8" s="25"/>
      <c r="J8" s="25"/>
      <c r="K8" s="23"/>
      <c r="L8" s="25"/>
      <c r="M8" s="25"/>
    </row>
    <row r="9" spans="2:15" s="27" customFormat="1" ht="9.75" customHeight="1" x14ac:dyDescent="0.2">
      <c r="B9" s="120"/>
      <c r="C9" s="124"/>
      <c r="D9" s="119"/>
      <c r="E9" s="120"/>
      <c r="F9" s="119"/>
      <c r="G9" s="120"/>
      <c r="J9" s="16"/>
      <c r="K9" s="33"/>
      <c r="L9" s="33"/>
      <c r="M9" s="33"/>
      <c r="N9" s="33"/>
      <c r="O9" s="33"/>
    </row>
    <row r="10" spans="2:15" ht="6.75" customHeight="1" x14ac:dyDescent="0.2">
      <c r="B10" s="9"/>
      <c r="C10" s="9"/>
      <c r="D10" s="9"/>
      <c r="E10" s="9"/>
      <c r="F10" s="9"/>
      <c r="G10" s="9"/>
      <c r="J10" s="35"/>
      <c r="K10" s="34"/>
      <c r="L10" s="34"/>
      <c r="M10" s="34"/>
      <c r="N10" s="34"/>
      <c r="O10" s="34"/>
    </row>
    <row r="11" spans="2:15" s="9" customFormat="1" ht="11.25" customHeight="1" x14ac:dyDescent="0.25">
      <c r="B11" s="32"/>
    </row>
    <row r="12" spans="2:15" s="9" customFormat="1" ht="13.5" customHeight="1" x14ac:dyDescent="0.2">
      <c r="B12" s="911" t="str">
        <f>IF(OR(B13="",B13="Matrix kann eingereicht werden"),"In Ordnung",IF(B13="die inkorrekten und unvollständigen Einträge beheben","Nicht in Ordnung"))</f>
        <v>In Ordnung</v>
      </c>
      <c r="C12" s="912"/>
      <c r="D12" s="146" t="s">
        <v>77</v>
      </c>
      <c r="E12" s="151" t="s">
        <v>10</v>
      </c>
      <c r="F12" s="152" t="s">
        <v>95</v>
      </c>
      <c r="G12" s="152" t="s">
        <v>382</v>
      </c>
    </row>
    <row r="13" spans="2:15" s="9" customFormat="1" ht="18.75" customHeight="1" x14ac:dyDescent="0.2">
      <c r="B13" s="858" t="str">
        <f>Berechnung2!B6</f>
        <v/>
      </c>
      <c r="C13" s="860"/>
      <c r="D13" s="95">
        <f>Berechnung2!C6</f>
        <v>0</v>
      </c>
      <c r="E13" s="59">
        <f>Berechnung2!D6</f>
        <v>0</v>
      </c>
      <c r="F13" s="96">
        <f>Berechnung2!E6</f>
        <v>0</v>
      </c>
      <c r="G13" s="145">
        <f>Berechnung2!F6</f>
        <v>0</v>
      </c>
    </row>
    <row r="14" spans="2:15" s="27" customFormat="1" ht="14.25" customHeight="1" x14ac:dyDescent="0.2">
      <c r="B14" s="120"/>
      <c r="C14" s="43"/>
      <c r="D14" s="43"/>
      <c r="E14" s="120"/>
      <c r="F14" s="120"/>
      <c r="G14" s="120"/>
    </row>
    <row r="15" spans="2:15" ht="20.25" customHeight="1" x14ac:dyDescent="0.2">
      <c r="B15" s="913" t="s">
        <v>127</v>
      </c>
      <c r="C15" s="915" t="s">
        <v>59</v>
      </c>
      <c r="D15" s="916" t="s">
        <v>307</v>
      </c>
      <c r="E15" s="917"/>
      <c r="F15" s="917"/>
      <c r="G15" s="917"/>
    </row>
    <row r="16" spans="2:15" s="20" customFormat="1" ht="15" customHeight="1" x14ac:dyDescent="0.2">
      <c r="B16" s="914"/>
      <c r="C16" s="914"/>
      <c r="D16" s="917"/>
      <c r="E16" s="917"/>
      <c r="F16" s="917"/>
      <c r="G16" s="917"/>
    </row>
    <row r="17" spans="2:7" ht="66" customHeight="1" x14ac:dyDescent="0.2">
      <c r="B17" s="117" t="str">
        <f>IF(ISERROR(Berechnung2!G15),"",Berechnung2!G15)</f>
        <v/>
      </c>
      <c r="C17" s="117" t="str">
        <f>IF(ISERROR(Berechnung2!H15),"",Berechnung2!H15)</f>
        <v/>
      </c>
      <c r="D17" s="909"/>
      <c r="E17" s="910"/>
      <c r="F17" s="910"/>
      <c r="G17" s="910"/>
    </row>
    <row r="18" spans="2:7" x14ac:dyDescent="0.2">
      <c r="B18" s="9"/>
      <c r="C18" s="9"/>
      <c r="D18" s="9"/>
      <c r="E18" s="9"/>
      <c r="F18" s="9"/>
      <c r="G18" s="9"/>
    </row>
    <row r="19" spans="2:7" x14ac:dyDescent="0.2">
      <c r="B19" s="9"/>
      <c r="C19" s="9"/>
      <c r="D19" s="9"/>
      <c r="E19" s="9"/>
      <c r="F19" s="9"/>
      <c r="G19" s="9"/>
    </row>
    <row r="20" spans="2:7" x14ac:dyDescent="0.2">
      <c r="B20" s="9"/>
      <c r="C20" s="9"/>
      <c r="D20" s="9"/>
      <c r="E20" s="9"/>
      <c r="F20" s="9"/>
      <c r="G20" s="9"/>
    </row>
    <row r="21" spans="2:7" x14ac:dyDescent="0.2">
      <c r="B21" s="9"/>
      <c r="C21" s="9"/>
      <c r="D21" s="9"/>
      <c r="E21" s="9"/>
      <c r="F21" s="9"/>
      <c r="G21" s="9"/>
    </row>
    <row r="22" spans="2:7" x14ac:dyDescent="0.2">
      <c r="B22" s="9"/>
      <c r="C22" s="9"/>
      <c r="D22" s="9"/>
      <c r="E22" s="9"/>
      <c r="F22" s="9"/>
      <c r="G22" s="9"/>
    </row>
    <row r="23" spans="2:7" x14ac:dyDescent="0.2">
      <c r="B23" s="9"/>
      <c r="C23" s="9"/>
      <c r="D23" s="9"/>
      <c r="E23" s="9"/>
      <c r="F23" s="9"/>
      <c r="G23" s="9"/>
    </row>
    <row r="24" spans="2:7" x14ac:dyDescent="0.2">
      <c r="B24" s="9"/>
      <c r="C24" s="9"/>
      <c r="D24" s="9"/>
      <c r="E24" s="9"/>
      <c r="F24" s="9"/>
      <c r="G24" s="9"/>
    </row>
    <row r="25" spans="2:7" x14ac:dyDescent="0.2">
      <c r="B25" s="9"/>
      <c r="C25" s="9"/>
      <c r="D25" s="9"/>
      <c r="E25" s="9"/>
      <c r="F25" s="9"/>
      <c r="G25" s="9"/>
    </row>
    <row r="26" spans="2:7" x14ac:dyDescent="0.2">
      <c r="B26" s="9"/>
      <c r="C26" s="9"/>
      <c r="D26" s="9"/>
      <c r="E26" s="9"/>
      <c r="F26" s="9"/>
      <c r="G26" s="9"/>
    </row>
    <row r="27" spans="2:7" x14ac:dyDescent="0.2">
      <c r="B27" s="9"/>
      <c r="C27" s="9"/>
      <c r="D27" s="9"/>
      <c r="E27" s="9"/>
      <c r="F27" s="9"/>
      <c r="G27" s="9"/>
    </row>
    <row r="28" spans="2:7" x14ac:dyDescent="0.2">
      <c r="B28" s="9"/>
      <c r="C28" s="9"/>
      <c r="D28" s="9"/>
      <c r="E28" s="9"/>
      <c r="F28" s="9"/>
      <c r="G28" s="9"/>
    </row>
  </sheetData>
  <sheetProtection password="CA09" sheet="1" objects="1" scenarios="1" selectLockedCells="1"/>
  <customSheetViews>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7">
    <mergeCell ref="D17:G17"/>
    <mergeCell ref="B12:C12"/>
    <mergeCell ref="B13:C13"/>
    <mergeCell ref="C6:G6"/>
    <mergeCell ref="B15:B16"/>
    <mergeCell ref="C15:C16"/>
    <mergeCell ref="D15:G16"/>
  </mergeCells>
  <phoneticPr fontId="42" type="noConversion"/>
  <conditionalFormatting sqref="E12:E13 H12:IV13 A11:XFD11 A9:XFD9">
    <cfRule type="cellIs" dxfId="9" priority="176" operator="lessThan">
      <formula>0</formula>
    </cfRule>
  </conditionalFormatting>
  <conditionalFormatting sqref="D12:D13">
    <cfRule type="cellIs" dxfId="8" priority="175" operator="lessThan">
      <formula>0</formula>
    </cfRule>
  </conditionalFormatting>
  <conditionalFormatting sqref="G12">
    <cfRule type="cellIs" dxfId="7" priority="70" operator="lessThan">
      <formula>0</formula>
    </cfRule>
  </conditionalFormatting>
  <conditionalFormatting sqref="D17:G17">
    <cfRule type="notContainsBlanks" dxfId="6" priority="3" stopIfTrue="1">
      <formula>LEN(TRIM(D17))&gt;0</formula>
    </cfRule>
    <cfRule type="expression" dxfId="5" priority="2702" stopIfTrue="1">
      <formula>B17&lt;&gt;""</formula>
    </cfRule>
  </conditionalFormatting>
  <conditionalFormatting sqref="C17">
    <cfRule type="expression" dxfId="4" priority="2699">
      <formula>SEARCH("Unvollständig",$C17,1)</formula>
    </cfRule>
    <cfRule type="expression" dxfId="3" priority="2700">
      <formula>SEARCH($D$12,$C17,1)</formula>
    </cfRule>
    <cfRule type="expression" dxfId="2" priority="2701">
      <formula>SEARCH($E$12,$C17,1)</formula>
    </cfRule>
  </conditionalFormatting>
  <conditionalFormatting sqref="B13:C13">
    <cfRule type="expression" dxfId="1" priority="2" stopIfTrue="1">
      <formula>$B$13="die inkorrekten und unvollständigen Einträge beheben"</formula>
    </cfRule>
  </conditionalFormatting>
  <conditionalFormatting sqref="B12:C12">
    <cfRule type="expression" dxfId="0" priority="1" stopIfTrue="1">
      <formula>$B$12="Nicht in Ordnung"</formula>
    </cfRule>
  </conditionalFormatting>
  <dataValidations count="1">
    <dataValidation type="textLength" allowBlank="1" showErrorMessage="1" errorTitle="Zeichenlänge" error="Minimal 30 Zeichen und max. 450 Zeichen." sqref="D17:G17">
      <formula1>30</formula1>
      <formula2>450</formula2>
    </dataValidation>
  </dataValidations>
  <pageMargins left="0.11811023622047245" right="0.11811023622047245" top="0.11811023622047245" bottom="0.11811023622047245"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D4"/>
  <sheetViews>
    <sheetView workbookViewId="0">
      <selection activeCell="C19" sqref="C19"/>
    </sheetView>
  </sheetViews>
  <sheetFormatPr baseColWidth="10" defaultColWidth="11.42578125" defaultRowHeight="12" x14ac:dyDescent="0.2"/>
  <cols>
    <col min="1" max="1" width="15.28515625" style="275" customWidth="1"/>
    <col min="2" max="2" width="22" style="275" customWidth="1"/>
    <col min="3" max="3" width="58" style="274" customWidth="1"/>
    <col min="4" max="4" width="46.42578125" style="274" customWidth="1"/>
    <col min="5" max="16384" width="11.42578125" style="275"/>
  </cols>
  <sheetData>
    <row r="1" spans="1:4" ht="24" x14ac:dyDescent="0.2">
      <c r="A1" s="279" t="s">
        <v>127</v>
      </c>
      <c r="B1" s="280" t="s">
        <v>352</v>
      </c>
      <c r="C1" s="280" t="s">
        <v>59</v>
      </c>
      <c r="D1" s="279" t="s">
        <v>307</v>
      </c>
    </row>
    <row r="2" spans="1:4" x14ac:dyDescent="0.2">
      <c r="A2" s="275" t="str">
        <f ca="1">Berechnung3!L2</f>
        <v/>
      </c>
      <c r="B2" s="275" t="str">
        <f ca="1">Berechnung3!N2</f>
        <v/>
      </c>
      <c r="C2" s="274" t="str">
        <f ca="1">Berechnung3!O2</f>
        <v/>
      </c>
      <c r="D2" s="274" t="str">
        <f ca="1">Berechnung3!P2</f>
        <v/>
      </c>
    </row>
    <row r="3" spans="1:4" x14ac:dyDescent="0.2">
      <c r="A3" s="275" t="str">
        <f ca="1">Berechnung3!L3</f>
        <v/>
      </c>
      <c r="B3" s="275" t="str">
        <f ca="1">Berechnung3!N3</f>
        <v/>
      </c>
      <c r="C3" s="274" t="str">
        <f ca="1">Berechnung3!O3</f>
        <v/>
      </c>
      <c r="D3" s="274" t="str">
        <f ca="1">Berechnung3!P3</f>
        <v/>
      </c>
    </row>
    <row r="4" spans="1:4" x14ac:dyDescent="0.2">
      <c r="A4" s="275" t="str">
        <f ca="1">Berechnung3!L4</f>
        <v/>
      </c>
      <c r="B4" s="275" t="str">
        <f ca="1">Berechnung3!N4</f>
        <v/>
      </c>
      <c r="C4" s="274" t="str">
        <f ca="1">Berechnung3!O4</f>
        <v/>
      </c>
      <c r="D4" s="274" t="str">
        <f ca="1">Berechnung3!P4</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14</vt:i4>
      </vt:variant>
    </vt:vector>
  </HeadingPairs>
  <TitlesOfParts>
    <vt:vector size="30" baseType="lpstr">
      <vt:lpstr>Basisdaten</vt:lpstr>
      <vt:lpstr>HilfstabelleSD</vt:lpstr>
      <vt:lpstr>HilfstabelleB</vt:lpstr>
      <vt:lpstr>Datenquelle</vt:lpstr>
      <vt:lpstr>ICD-Liste</vt:lpstr>
      <vt:lpstr>Kennzahlenbogen_(KB)</vt:lpstr>
      <vt:lpstr>HilfstabelleKB</vt:lpstr>
      <vt:lpstr>Berechnung1</vt:lpstr>
      <vt:lpstr>Datendefizite_KB</vt:lpstr>
      <vt:lpstr>Hilfstabelle Datendef_KB</vt:lpstr>
      <vt:lpstr>Matrix</vt:lpstr>
      <vt:lpstr>HilfstabelleM</vt:lpstr>
      <vt:lpstr>Berechnung2</vt:lpstr>
      <vt:lpstr>Berechnung3</vt:lpstr>
      <vt:lpstr>Datendefizite_Matrix</vt:lpstr>
      <vt:lpstr>HilfstabelleDM</vt:lpstr>
      <vt:lpstr>Basisdaten!Druckbereich</vt:lpstr>
      <vt:lpstr>Datendefizite_Matrix!Druckbereich</vt:lpstr>
      <vt:lpstr>'ICD-Liste'!Druckbereich</vt:lpstr>
      <vt:lpstr>'Kennzahlenbogen_(KB)'!Druckbereich</vt:lpstr>
      <vt:lpstr>Matrix!Druckbereich</vt:lpstr>
      <vt:lpstr>Datendefizite_KB!Drucktitel</vt:lpstr>
      <vt:lpstr>Datendefizite_Matrix!Drucktitel</vt:lpstr>
      <vt:lpstr>'ICD-Liste'!Drucktitel</vt:lpstr>
      <vt:lpstr>'Kennzahlenbogen_(KB)'!Drucktitel</vt:lpstr>
      <vt:lpstr>Keine_Zusammenarbeit</vt:lpstr>
      <vt:lpstr>KrebsregisterZusammenarbeit</vt:lpstr>
      <vt:lpstr>myCategory</vt:lpstr>
      <vt:lpstr>Tumordokumentation</vt:lpstr>
      <vt:lpstr>ZentrumRegNr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Florina Dudu</cp:lastModifiedBy>
  <cp:lastPrinted>2019-11-08T08:29:59Z</cp:lastPrinted>
  <dcterms:created xsi:type="dcterms:W3CDTF">2012-04-12T09:13:43Z</dcterms:created>
  <dcterms:modified xsi:type="dcterms:W3CDTF">2020-03-30T06:55:45Z</dcterms:modified>
</cp:coreProperties>
</file>