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ables/table1.xml" ContentType="application/vnd.openxmlformats-officedocument.spreadsheetml.table+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527"/>
  <workbookPr filterPrivacy="1" codeName="ThisWorkbook" defaultThemeVersion="124226"/>
  <xr:revisionPtr revIDLastSave="0" documentId="13_ncr:1_{35B71603-8BF3-46FE-A5EC-EFD7A009B3FF}" xr6:coauthVersionLast="47" xr6:coauthVersionMax="47" xr10:uidLastSave="{00000000-0000-0000-0000-000000000000}"/>
  <workbookProtection workbookAlgorithmName="SHA-512" workbookHashValue="5FQlpQq+PiGbj+e/OSTkA67aGFoEIVFn/aWeK4B3ZO1dlEXoeXHfIikzWDih7F0JgRgdINkxvAXkR3AgSOLXmQ==" workbookSaltValue="BgPXlbbND9aYpwcuTSMHFA==" workbookSpinCount="100000" lockStructure="1"/>
  <bookViews>
    <workbookView xWindow="-120" yWindow="-120" windowWidth="29040" windowHeight="15840" tabRatio="719" xr2:uid="{00000000-000D-0000-FFFF-FFFF00000000}"/>
  </bookViews>
  <sheets>
    <sheet name="Basisdaten" sheetId="1" r:id="rId1"/>
    <sheet name="HilfstabelleSD" sheetId="3" state="hidden" r:id="rId2"/>
    <sheet name="HilfstabelleB" sheetId="2" state="hidden" r:id="rId3"/>
    <sheet name="Datenquelle" sheetId="4" state="hidden" r:id="rId4"/>
    <sheet name="Kennzahlenbogen_(KB)" sheetId="5" r:id="rId5"/>
    <sheet name="Berechnung1" sheetId="11" state="hidden" r:id="rId6"/>
    <sheet name="HilfstabelleKB" sheetId="7" state="hidden" r:id="rId7"/>
    <sheet name="Datendefizite_KB" sheetId="8" r:id="rId8"/>
    <sheet name="Hilfstabelle DatendefKB" sheetId="13" state="hidden" r:id="rId9"/>
  </sheets>
  <definedNames>
    <definedName name="KrebsregisterZusammenarbeit">Datenquelle!$B$96:$B$100</definedName>
    <definedName name="myCategory">Datenquelle!$A$67:$S$67</definedName>
    <definedName name="myItem">OFFSET(myItemList,0,0,COUNTA(myItemList),1)</definedName>
    <definedName name="myItemList">INDEX(Datenquelle!$A$68:$S$88,0,MATCH(Datenquelle!$D$105,Datenquelle!$A$67:$S$67,0))</definedName>
    <definedName name="OncoBox">Datenquelle!$B$91:$B$92</definedName>
    <definedName name="_xlnm.Print_Area" localSheetId="0">Basisdaten!$A$1:$J$42</definedName>
    <definedName name="_xlnm.Print_Area" localSheetId="7">OFFSET(Datendefizite_KB!$A$1,0,0,SUMPRODUCT((Datendefizite_KB!$A$14:$A$35&lt;&gt;"")+0)+13,11)</definedName>
    <definedName name="_xlnm.Print_Area" localSheetId="4">'Kennzahlenbogen_(KB)'!$A$1:$P$90</definedName>
    <definedName name="_xlnm.Print_Titles" localSheetId="7">Datendefizite_KB!$12:$13</definedName>
    <definedName name="_xlnm.Print_Titles" localSheetId="8">'Hilfstabelle DatendefKB'!$1:$1</definedName>
    <definedName name="_xlnm.Print_Titles" localSheetId="4">'Kennzahlenbogen_(KB)'!$10:$11</definedName>
    <definedName name="_xlnm.Print_Titles">'Kennzahlenbogen_(KB)'!$10:$11</definedName>
    <definedName name="Tumordokumentation">Datenquelle!$B$1:$B$53</definedName>
    <definedName name="Zentrum">Datenquelle!$A$108:$A$148</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65" i="5" l="1"/>
  <c r="O62" i="5"/>
  <c r="O29" i="5"/>
  <c r="B13" i="7" l="1"/>
  <c r="P15" i="5" l="1"/>
  <c r="M30" i="11" s="1"/>
  <c r="O40" i="5" l="1"/>
  <c r="O41" i="5" l="1"/>
  <c r="P39" i="5" s="1"/>
  <c r="M54" i="11" s="1"/>
  <c r="G13" i="7"/>
  <c r="F13" i="7"/>
  <c r="O30" i="11" l="1"/>
  <c r="H13" i="7" s="1"/>
  <c r="M28" i="11"/>
  <c r="M29" i="11"/>
  <c r="L30" i="11"/>
  <c r="N30" i="11" l="1"/>
  <c r="E13" i="7" s="1"/>
  <c r="A3" i="13"/>
  <c r="E6" i="3"/>
  <c r="K3" i="13" l="1"/>
  <c r="G3" i="13"/>
  <c r="J3" i="13"/>
  <c r="F3" i="13"/>
  <c r="M3" i="13"/>
  <c r="E3" i="13"/>
  <c r="L3" i="13"/>
  <c r="I3" i="13"/>
  <c r="D3" i="13"/>
  <c r="C3" i="13"/>
  <c r="H3" i="13"/>
  <c r="M38" i="1"/>
  <c r="M33" i="1"/>
  <c r="S40" i="5"/>
  <c r="G12" i="7" l="1"/>
  <c r="G14" i="7"/>
  <c r="G15" i="7"/>
  <c r="G16" i="7"/>
  <c r="G17" i="7"/>
  <c r="G18" i="7"/>
  <c r="G19" i="7"/>
  <c r="G20" i="7"/>
  <c r="G21" i="7"/>
  <c r="G22" i="7"/>
  <c r="G23" i="7"/>
  <c r="G24" i="7"/>
  <c r="G25" i="7"/>
  <c r="G26" i="7"/>
  <c r="G27" i="7"/>
  <c r="G28" i="7"/>
  <c r="G29" i="7"/>
  <c r="G30" i="7"/>
  <c r="G31" i="7"/>
  <c r="G32" i="7"/>
  <c r="G33" i="7"/>
  <c r="F33" i="7"/>
  <c r="F32" i="7"/>
  <c r="F31" i="7"/>
  <c r="F30" i="7"/>
  <c r="F29" i="7"/>
  <c r="F28" i="7"/>
  <c r="F27" i="7"/>
  <c r="F26" i="7"/>
  <c r="F25" i="7"/>
  <c r="F24" i="7"/>
  <c r="F23" i="7"/>
  <c r="F22" i="7"/>
  <c r="F21" i="7"/>
  <c r="F20" i="7"/>
  <c r="C33" i="7"/>
  <c r="C32" i="7"/>
  <c r="C31" i="7"/>
  <c r="C30" i="7"/>
  <c r="C24" i="7"/>
  <c r="B33" i="7"/>
  <c r="B32" i="7"/>
  <c r="B31" i="7"/>
  <c r="B30" i="7"/>
  <c r="B29" i="7"/>
  <c r="B28" i="7"/>
  <c r="B27" i="7"/>
  <c r="B26" i="7"/>
  <c r="B25" i="7"/>
  <c r="B24" i="7"/>
  <c r="B22" i="7"/>
  <c r="B21" i="7"/>
  <c r="B20" i="7"/>
  <c r="E38" i="1"/>
  <c r="E33" i="1"/>
  <c r="P60" i="5"/>
  <c r="O50" i="5"/>
  <c r="P48" i="5" l="1"/>
  <c r="M63" i="11" s="1"/>
  <c r="N63" i="11" s="1"/>
  <c r="D24" i="7"/>
  <c r="M75" i="11"/>
  <c r="N75" i="11" s="1"/>
  <c r="E28" i="7" s="1"/>
  <c r="A18" i="13"/>
  <c r="S49" i="5"/>
  <c r="S73" i="5"/>
  <c r="S70" i="5"/>
  <c r="S67" i="5"/>
  <c r="D28" i="7"/>
  <c r="O81" i="11"/>
  <c r="H30" i="7" s="1"/>
  <c r="O84" i="11"/>
  <c r="H31" i="7" s="1"/>
  <c r="O87" i="11"/>
  <c r="H32" i="7" s="1"/>
  <c r="O90" i="11"/>
  <c r="H33" i="7" s="1"/>
  <c r="O51" i="11"/>
  <c r="O54" i="11"/>
  <c r="O57" i="11"/>
  <c r="O60" i="11"/>
  <c r="L63" i="11"/>
  <c r="O63" i="11"/>
  <c r="O66" i="11"/>
  <c r="H25" i="7" s="1"/>
  <c r="O69" i="11"/>
  <c r="H26" i="7" s="1"/>
  <c r="O72" i="11"/>
  <c r="H27" i="7" s="1"/>
  <c r="L75" i="11"/>
  <c r="O75" i="11"/>
  <c r="H28" i="7" s="1"/>
  <c r="O78" i="11"/>
  <c r="H29" i="7" s="1"/>
  <c r="O48" i="11"/>
  <c r="O64" i="5"/>
  <c r="C29" i="7" s="1"/>
  <c r="S58" i="5"/>
  <c r="O58" i="5" s="1"/>
  <c r="C27" i="7" s="1"/>
  <c r="S55" i="5"/>
  <c r="O55" i="5" s="1"/>
  <c r="C26" i="7" s="1"/>
  <c r="S52" i="5"/>
  <c r="O52" i="5" s="1"/>
  <c r="C25" i="7" s="1"/>
  <c r="O43" i="5"/>
  <c r="C22" i="7" s="1"/>
  <c r="O37" i="5"/>
  <c r="S13" i="5"/>
  <c r="O77" i="5"/>
  <c r="O74" i="5"/>
  <c r="O71" i="5"/>
  <c r="O68" i="5"/>
  <c r="A14" i="13" l="1"/>
  <c r="G14" i="13" s="1"/>
  <c r="P66" i="5"/>
  <c r="M81" i="11" s="1"/>
  <c r="N81" i="11" s="1"/>
  <c r="E30" i="7" s="1"/>
  <c r="D30" i="7"/>
  <c r="P69" i="5"/>
  <c r="M84" i="11" s="1"/>
  <c r="N84" i="11" s="1"/>
  <c r="E31" i="7" s="1"/>
  <c r="D31" i="7"/>
  <c r="P72" i="5"/>
  <c r="M87" i="11" s="1"/>
  <c r="N87" i="11" s="1"/>
  <c r="E32" i="7" s="1"/>
  <c r="D32" i="7"/>
  <c r="P75" i="5"/>
  <c r="M90" i="11" s="1"/>
  <c r="D33" i="7"/>
  <c r="O12" i="5"/>
  <c r="O28" i="5" s="1"/>
  <c r="O31" i="5" s="1"/>
  <c r="C14" i="13"/>
  <c r="L14" i="13"/>
  <c r="F14" i="13"/>
  <c r="E14" i="13"/>
  <c r="M14" i="13"/>
  <c r="J14" i="13"/>
  <c r="L90" i="11"/>
  <c r="C18" i="13"/>
  <c r="F18" i="13"/>
  <c r="M18" i="13"/>
  <c r="D18" i="13"/>
  <c r="K18" i="13"/>
  <c r="H18" i="13"/>
  <c r="G18" i="13"/>
  <c r="L18" i="13"/>
  <c r="E18" i="13"/>
  <c r="J18" i="13"/>
  <c r="L78" i="11"/>
  <c r="P63" i="5"/>
  <c r="O44" i="5"/>
  <c r="C21" i="7"/>
  <c r="D21" i="7"/>
  <c r="O38" i="5"/>
  <c r="C20" i="7"/>
  <c r="L87" i="11"/>
  <c r="L84" i="11"/>
  <c r="L27" i="11"/>
  <c r="O19" i="5"/>
  <c r="D29" i="7"/>
  <c r="L81" i="11"/>
  <c r="B7" i="2"/>
  <c r="D6" i="2"/>
  <c r="C6" i="2"/>
  <c r="B5" i="2"/>
  <c r="B4" i="2"/>
  <c r="D3" i="2"/>
  <c r="C3" i="2"/>
  <c r="B2" i="2"/>
  <c r="D14" i="13" l="1"/>
  <c r="H14" i="13"/>
  <c r="K14" i="13"/>
  <c r="I14" i="13"/>
  <c r="O34" i="5"/>
  <c r="A20" i="13"/>
  <c r="G20" i="13" s="1"/>
  <c r="A21" i="13"/>
  <c r="C21" i="13" s="1"/>
  <c r="A22" i="13"/>
  <c r="D22" i="7"/>
  <c r="P42" i="5"/>
  <c r="D20" i="7"/>
  <c r="P36" i="5"/>
  <c r="N90" i="11"/>
  <c r="E33" i="7" s="1"/>
  <c r="A23" i="13"/>
  <c r="J23" i="13" s="1"/>
  <c r="M78" i="11"/>
  <c r="N78" i="11" s="1"/>
  <c r="E29" i="7" s="1"/>
  <c r="A19" i="13"/>
  <c r="L57" i="11"/>
  <c r="L51" i="11"/>
  <c r="B6" i="2"/>
  <c r="S46" i="5"/>
  <c r="O45" i="5" s="1"/>
  <c r="B3" i="2"/>
  <c r="O61" i="5"/>
  <c r="A2" i="5"/>
  <c r="K20" i="13" l="1"/>
  <c r="L20" i="13"/>
  <c r="I20" i="13"/>
  <c r="E20" i="13"/>
  <c r="C20" i="13"/>
  <c r="J20" i="13"/>
  <c r="H20" i="13"/>
  <c r="D21" i="13"/>
  <c r="J21" i="13"/>
  <c r="C22" i="13"/>
  <c r="J22" i="13"/>
  <c r="M20" i="13"/>
  <c r="F20" i="13"/>
  <c r="D20" i="13"/>
  <c r="L21" i="13"/>
  <c r="M21" i="13"/>
  <c r="F21" i="13"/>
  <c r="G21" i="13"/>
  <c r="K21" i="13"/>
  <c r="I21" i="13"/>
  <c r="E21" i="13"/>
  <c r="H21" i="13"/>
  <c r="G22" i="13"/>
  <c r="I22" i="13"/>
  <c r="E22" i="13"/>
  <c r="K22" i="13"/>
  <c r="L22" i="13"/>
  <c r="H22" i="13"/>
  <c r="F22" i="13"/>
  <c r="M22" i="13"/>
  <c r="D22" i="13"/>
  <c r="M57" i="11"/>
  <c r="N57" i="11" s="1"/>
  <c r="M51" i="11"/>
  <c r="N51" i="11" s="1"/>
  <c r="A12" i="13"/>
  <c r="A10" i="13"/>
  <c r="J10" i="13" s="1"/>
  <c r="C23" i="13"/>
  <c r="E23" i="13"/>
  <c r="D23" i="13"/>
  <c r="K23" i="13"/>
  <c r="F23" i="13"/>
  <c r="G23" i="13"/>
  <c r="I23" i="13"/>
  <c r="M23" i="13"/>
  <c r="L23" i="13"/>
  <c r="H23" i="13"/>
  <c r="C28" i="7"/>
  <c r="I18" i="13"/>
  <c r="C19" i="13"/>
  <c r="M19" i="13"/>
  <c r="J19" i="13"/>
  <c r="K19" i="13"/>
  <c r="I19" i="13"/>
  <c r="L19" i="13"/>
  <c r="F19" i="13"/>
  <c r="G19" i="13"/>
  <c r="E19" i="13"/>
  <c r="H19" i="13"/>
  <c r="D19" i="13"/>
  <c r="P45" i="5"/>
  <c r="L60" i="11"/>
  <c r="B23" i="7"/>
  <c r="O25" i="5"/>
  <c r="C16" i="7" s="1"/>
  <c r="J8" i="8"/>
  <c r="C8" i="8"/>
  <c r="F19" i="7"/>
  <c r="B19" i="7"/>
  <c r="F18" i="7"/>
  <c r="B18" i="7"/>
  <c r="F17" i="7"/>
  <c r="C17" i="7"/>
  <c r="B17" i="7"/>
  <c r="F16" i="7"/>
  <c r="B16" i="7"/>
  <c r="F15" i="7"/>
  <c r="C15" i="7"/>
  <c r="B15" i="7"/>
  <c r="F14" i="7"/>
  <c r="B14" i="7"/>
  <c r="F12" i="7"/>
  <c r="B3" i="7"/>
  <c r="B2" i="7"/>
  <c r="H24" i="7"/>
  <c r="H23" i="7"/>
  <c r="H22" i="7"/>
  <c r="H21" i="7"/>
  <c r="H20" i="7"/>
  <c r="H19" i="7"/>
  <c r="O45" i="11"/>
  <c r="H18" i="7" s="1"/>
  <c r="M44" i="11"/>
  <c r="M43" i="11"/>
  <c r="O42" i="11"/>
  <c r="H17" i="7" s="1"/>
  <c r="O39" i="11"/>
  <c r="H16" i="7" s="1"/>
  <c r="O36" i="11"/>
  <c r="H15" i="7" s="1"/>
  <c r="O33" i="11"/>
  <c r="H14" i="7" s="1"/>
  <c r="O27" i="11"/>
  <c r="H12" i="7" s="1"/>
  <c r="O59" i="5"/>
  <c r="P57" i="5" s="1"/>
  <c r="O53" i="5"/>
  <c r="P51" i="5" s="1"/>
  <c r="L54" i="11"/>
  <c r="C19" i="7"/>
  <c r="O32" i="5"/>
  <c r="D18" i="7" s="1"/>
  <c r="C18" i="7"/>
  <c r="L42" i="11"/>
  <c r="O26" i="5"/>
  <c r="L39" i="11" s="1"/>
  <c r="O23" i="5"/>
  <c r="P21" i="5" s="1"/>
  <c r="M36" i="11" s="1"/>
  <c r="C14" i="7"/>
  <c r="B12" i="7"/>
  <c r="K8" i="5"/>
  <c r="D8" i="5"/>
  <c r="A105" i="4"/>
  <c r="F105" i="4" s="1"/>
  <c r="I16" i="1" s="1"/>
  <c r="B3" i="3" s="1"/>
  <c r="D6" i="3"/>
  <c r="C6" i="3"/>
  <c r="B6" i="3"/>
  <c r="B2" i="3"/>
  <c r="B1" i="3"/>
  <c r="F12" i="13" l="1"/>
  <c r="H12" i="13"/>
  <c r="E12" i="13"/>
  <c r="C12" i="13"/>
  <c r="D12" i="13"/>
  <c r="K12" i="13"/>
  <c r="I12" i="13"/>
  <c r="J12" i="13"/>
  <c r="G12" i="13"/>
  <c r="L12" i="13"/>
  <c r="M12" i="13"/>
  <c r="C10" i="13"/>
  <c r="F10" i="13"/>
  <c r="D10" i="13"/>
  <c r="K10" i="13"/>
  <c r="G10" i="13"/>
  <c r="I10" i="13"/>
  <c r="E10" i="13"/>
  <c r="L10" i="13"/>
  <c r="M10" i="13"/>
  <c r="H10" i="13"/>
  <c r="L72" i="11"/>
  <c r="D27" i="7"/>
  <c r="L66" i="11"/>
  <c r="D25" i="7"/>
  <c r="O56" i="5"/>
  <c r="P54" i="5" s="1"/>
  <c r="O20" i="5"/>
  <c r="L33" i="11" s="1"/>
  <c r="O35" i="5"/>
  <c r="P27" i="5"/>
  <c r="C105" i="4"/>
  <c r="B12" i="1" s="1"/>
  <c r="E3" i="4"/>
  <c r="F3" i="4" s="1"/>
  <c r="B105" i="4"/>
  <c r="B10" i="1" s="1"/>
  <c r="D6" i="5" s="1"/>
  <c r="D105" i="4"/>
  <c r="A26" i="1" s="1"/>
  <c r="A6" i="3" s="1"/>
  <c r="P24" i="5"/>
  <c r="P12" i="5"/>
  <c r="M27" i="11" s="1"/>
  <c r="D15" i="7"/>
  <c r="L36" i="11"/>
  <c r="M72" i="11"/>
  <c r="N72" i="11" s="1"/>
  <c r="E27" i="7" s="1"/>
  <c r="P30" i="5"/>
  <c r="L45" i="11"/>
  <c r="D17" i="7"/>
  <c r="D16" i="7"/>
  <c r="M60" i="11"/>
  <c r="N60" i="11" s="1"/>
  <c r="M42" i="11" l="1"/>
  <c r="N42" i="11" s="1"/>
  <c r="E17" i="7" s="1"/>
  <c r="D19" i="7"/>
  <c r="L48" i="11"/>
  <c r="L69" i="11"/>
  <c r="D26" i="7"/>
  <c r="N54" i="11"/>
  <c r="E21" i="7" s="1"/>
  <c r="A15" i="13"/>
  <c r="I15" i="13" s="1"/>
  <c r="M66" i="11"/>
  <c r="N66" i="11" s="1"/>
  <c r="E25" i="7" s="1"/>
  <c r="E20" i="7"/>
  <c r="A11" i="13"/>
  <c r="P33" i="5"/>
  <c r="P18" i="5"/>
  <c r="A4" i="13" s="1"/>
  <c r="K4" i="13" s="1"/>
  <c r="D14" i="7"/>
  <c r="A7" i="13"/>
  <c r="E7" i="13" s="1"/>
  <c r="E22" i="7"/>
  <c r="C6" i="8"/>
  <c r="A2" i="13"/>
  <c r="N27" i="11"/>
  <c r="E12" i="7" s="1"/>
  <c r="M39" i="11"/>
  <c r="N39" i="11" s="1"/>
  <c r="E16" i="7" s="1"/>
  <c r="A6" i="13"/>
  <c r="E24" i="7"/>
  <c r="A17" i="13"/>
  <c r="A13" i="13"/>
  <c r="M45" i="11"/>
  <c r="N45" i="11" s="1"/>
  <c r="E18" i="7" s="1"/>
  <c r="A8" i="13"/>
  <c r="N36" i="11"/>
  <c r="E15" i="7" s="1"/>
  <c r="A5" i="13"/>
  <c r="J5" i="13" s="1"/>
  <c r="C6" i="11" l="1"/>
  <c r="C9" i="11" s="1"/>
  <c r="E80" i="5" s="1"/>
  <c r="E6" i="11"/>
  <c r="E10" i="11" s="1"/>
  <c r="G6" i="11"/>
  <c r="F6" i="11"/>
  <c r="D6" i="11"/>
  <c r="D9" i="11" s="1"/>
  <c r="H6" i="11"/>
  <c r="L15" i="13"/>
  <c r="M15" i="13"/>
  <c r="F15" i="13"/>
  <c r="E23" i="7"/>
  <c r="M69" i="11"/>
  <c r="N69" i="11" s="1"/>
  <c r="E26" i="7" s="1"/>
  <c r="E15" i="13"/>
  <c r="C15" i="13"/>
  <c r="H15" i="13"/>
  <c r="G15" i="13"/>
  <c r="K15" i="13"/>
  <c r="J15" i="13"/>
  <c r="D15" i="13"/>
  <c r="A9" i="13"/>
  <c r="H9" i="13" s="1"/>
  <c r="M48" i="11"/>
  <c r="N48" i="11" s="1"/>
  <c r="E19" i="7" s="1"/>
  <c r="M7" i="13"/>
  <c r="L11" i="13"/>
  <c r="J11" i="13"/>
  <c r="A16" i="13"/>
  <c r="H16" i="13" s="1"/>
  <c r="L4" i="13"/>
  <c r="D11" i="13"/>
  <c r="I11" i="13"/>
  <c r="G11" i="13"/>
  <c r="K11" i="13"/>
  <c r="M11" i="13"/>
  <c r="F11" i="13"/>
  <c r="H11" i="13"/>
  <c r="C11" i="13"/>
  <c r="E11" i="13"/>
  <c r="D4" i="13"/>
  <c r="M4" i="13"/>
  <c r="C4" i="13"/>
  <c r="H4" i="13"/>
  <c r="J4" i="13"/>
  <c r="E4" i="13"/>
  <c r="F4" i="13"/>
  <c r="M33" i="11"/>
  <c r="N33" i="11" s="1"/>
  <c r="E14" i="7" s="1"/>
  <c r="G4" i="13"/>
  <c r="I4" i="13"/>
  <c r="I7" i="13"/>
  <c r="J7" i="13"/>
  <c r="C7" i="13"/>
  <c r="G7" i="13"/>
  <c r="D7" i="13"/>
  <c r="H7" i="13"/>
  <c r="L7" i="13"/>
  <c r="F7" i="13"/>
  <c r="K7" i="13"/>
  <c r="L6" i="13"/>
  <c r="J6" i="13"/>
  <c r="G6" i="13"/>
  <c r="H6" i="13"/>
  <c r="D6" i="13"/>
  <c r="M6" i="13"/>
  <c r="K6" i="13"/>
  <c r="F6" i="13"/>
  <c r="C6" i="13"/>
  <c r="I6" i="13"/>
  <c r="E6" i="13"/>
  <c r="J2" i="13"/>
  <c r="E2" i="13"/>
  <c r="L2" i="13"/>
  <c r="K2" i="13"/>
  <c r="H2" i="13"/>
  <c r="I2" i="13"/>
  <c r="D2" i="13"/>
  <c r="F2" i="13"/>
  <c r="G2" i="13"/>
  <c r="M2" i="13"/>
  <c r="C2" i="13"/>
  <c r="M5" i="13"/>
  <c r="I5" i="13"/>
  <c r="E5" i="13"/>
  <c r="L5" i="13"/>
  <c r="H5" i="13"/>
  <c r="D5" i="13"/>
  <c r="K5" i="13"/>
  <c r="G5" i="13"/>
  <c r="C5" i="13"/>
  <c r="F5" i="13"/>
  <c r="M8" i="13"/>
  <c r="I8" i="13"/>
  <c r="E8" i="13"/>
  <c r="L8" i="13"/>
  <c r="H8" i="13"/>
  <c r="D8" i="13"/>
  <c r="K8" i="13"/>
  <c r="G8" i="13"/>
  <c r="C8" i="13"/>
  <c r="F8" i="13"/>
  <c r="J8" i="13"/>
  <c r="M13" i="13"/>
  <c r="I13" i="13"/>
  <c r="E13" i="13"/>
  <c r="L13" i="13"/>
  <c r="H13" i="13"/>
  <c r="D13" i="13"/>
  <c r="K13" i="13"/>
  <c r="G13" i="13"/>
  <c r="C13" i="13"/>
  <c r="J13" i="13"/>
  <c r="F13" i="13"/>
  <c r="M17" i="13"/>
  <c r="I17" i="13"/>
  <c r="E17" i="13"/>
  <c r="L17" i="13"/>
  <c r="H17" i="13"/>
  <c r="D17" i="13"/>
  <c r="K17" i="13"/>
  <c r="G17" i="13"/>
  <c r="C17" i="13"/>
  <c r="J17" i="13"/>
  <c r="F17" i="13"/>
  <c r="T23" i="13" a="1"/>
  <c r="T3" i="13" a="1"/>
  <c r="T9" i="13" a="1"/>
  <c r="T10" i="13" a="1"/>
  <c r="T9" i="13" l="1"/>
  <c r="T3" i="13"/>
  <c r="F15" i="8" s="1"/>
  <c r="T10" i="13"/>
  <c r="F22" i="8" s="1"/>
  <c r="T23" i="13"/>
  <c r="F35" i="8" s="1"/>
  <c r="E7" i="11"/>
  <c r="F82" i="5" s="1"/>
  <c r="E9" i="11"/>
  <c r="E11" i="11"/>
  <c r="D10" i="11"/>
  <c r="J9" i="13"/>
  <c r="M9" i="13"/>
  <c r="G9" i="13"/>
  <c r="E9" i="13"/>
  <c r="F9" i="13"/>
  <c r="D9" i="13"/>
  <c r="I9" i="13"/>
  <c r="C9" i="13"/>
  <c r="K9" i="13"/>
  <c r="L9" i="13"/>
  <c r="D7" i="11"/>
  <c r="H10" i="11"/>
  <c r="H9" i="11"/>
  <c r="G10" i="11"/>
  <c r="G7" i="11"/>
  <c r="G8" i="11" s="1"/>
  <c r="K6" i="11"/>
  <c r="I16" i="13"/>
  <c r="M16" i="13"/>
  <c r="G16" i="13"/>
  <c r="K16" i="13"/>
  <c r="L16" i="13"/>
  <c r="E16" i="13"/>
  <c r="J16" i="13"/>
  <c r="F16" i="13"/>
  <c r="C16" i="13"/>
  <c r="D16" i="13"/>
  <c r="G9" i="11"/>
  <c r="E83" i="5" s="1"/>
  <c r="F9" i="11"/>
  <c r="E84" i="5" s="1"/>
  <c r="I6" i="11"/>
  <c r="T19" i="13" a="1"/>
  <c r="T5" i="13" a="1"/>
  <c r="T22" i="13" a="1"/>
  <c r="S4" i="13" a="1"/>
  <c r="U23" i="13" a="1"/>
  <c r="T15" i="13" a="1"/>
  <c r="V2" i="13" a="1"/>
  <c r="T2" i="13" a="1"/>
  <c r="Y4" i="13" a="1"/>
  <c r="R6" i="13" a="1"/>
  <c r="Q3" i="13" a="1"/>
  <c r="X11" i="13" a="1"/>
  <c r="U22" i="13" a="1"/>
  <c r="R10" i="13" a="1"/>
  <c r="T17" i="13" a="1"/>
  <c r="Y9" i="13" a="1"/>
  <c r="S14" i="13" a="1"/>
  <c r="S10" i="13" a="1"/>
  <c r="O2" i="13" a="1"/>
  <c r="T16" i="13" a="1"/>
  <c r="T18" i="13" a="1"/>
  <c r="P5" i="13" a="1"/>
  <c r="T8" i="13" a="1"/>
  <c r="S22" i="13" a="1"/>
  <c r="V10" i="13" a="1"/>
  <c r="V12" i="13" a="1"/>
  <c r="U21" i="13" a="1"/>
  <c r="R17" i="13" a="1"/>
  <c r="T6" i="13" a="1"/>
  <c r="U6" i="13" a="1"/>
  <c r="S19" i="13" a="1"/>
  <c r="V9" i="13" a="1"/>
  <c r="W7" i="13" a="1"/>
  <c r="S2" i="13" a="1"/>
  <c r="T11" i="13" a="1"/>
  <c r="S11" i="13" a="1"/>
  <c r="P15" i="13" a="1"/>
  <c r="V17" i="13" a="1"/>
  <c r="S21" i="13" a="1"/>
  <c r="S12" i="13" a="1"/>
  <c r="O5" i="13" a="1"/>
  <c r="T12" i="13" a="1"/>
  <c r="T21" i="13" a="1"/>
  <c r="T14" i="13" a="1"/>
  <c r="T20" i="13" a="1"/>
  <c r="V20" i="13" a="1"/>
  <c r="U18" i="13" a="1"/>
  <c r="T4" i="13" a="1"/>
  <c r="V22" i="13" a="1"/>
  <c r="T13" i="13" a="1"/>
  <c r="U3" i="13" a="1"/>
  <c r="U12" i="13" a="1"/>
  <c r="X19" i="13" a="1"/>
  <c r="Q9" i="13" a="1"/>
  <c r="T7" i="13" a="1"/>
  <c r="S18" i="13" a="1"/>
  <c r="T6" i="13" l="1"/>
  <c r="T2" i="13"/>
  <c r="T15" i="13"/>
  <c r="T20" i="13"/>
  <c r="F32" i="8" s="1"/>
  <c r="T5" i="13"/>
  <c r="T11" i="13"/>
  <c r="T12" i="13"/>
  <c r="F24" i="8" s="1"/>
  <c r="T16" i="13"/>
  <c r="F83" i="5"/>
  <c r="F80" i="5"/>
  <c r="T7" i="13"/>
  <c r="T18" i="13"/>
  <c r="F30" i="8" s="1"/>
  <c r="T14" i="13"/>
  <c r="F26" i="8" s="1"/>
  <c r="T21" i="13"/>
  <c r="F33" i="8" s="1"/>
  <c r="T8" i="13"/>
  <c r="T13" i="13"/>
  <c r="T22" i="13"/>
  <c r="F34" i="8" s="1"/>
  <c r="T19" i="13"/>
  <c r="F31" i="8" s="1"/>
  <c r="T4" i="13"/>
  <c r="T17" i="13"/>
  <c r="S10" i="13"/>
  <c r="E22" i="8" s="1"/>
  <c r="S22" i="13"/>
  <c r="E34" i="8" s="1"/>
  <c r="S21" i="13"/>
  <c r="E33" i="8" s="1"/>
  <c r="S19" i="13"/>
  <c r="E31" i="8" s="1"/>
  <c r="S18" i="13"/>
  <c r="E30" i="8" s="1"/>
  <c r="S14" i="13"/>
  <c r="E26" i="8" s="1"/>
  <c r="S12" i="13"/>
  <c r="E24" i="8" s="1"/>
  <c r="S11" i="13"/>
  <c r="S4" i="13"/>
  <c r="X19" i="13"/>
  <c r="J31" i="8" s="1"/>
  <c r="X11" i="13"/>
  <c r="Y4" i="13"/>
  <c r="Y9" i="13"/>
  <c r="W7" i="13"/>
  <c r="R10" i="13"/>
  <c r="D22" i="8" s="1"/>
  <c r="R17" i="13"/>
  <c r="R6" i="13"/>
  <c r="V22" i="13"/>
  <c r="H34" i="8" s="1"/>
  <c r="V17" i="13"/>
  <c r="V20" i="13"/>
  <c r="H32" i="8" s="1"/>
  <c r="V9" i="13"/>
  <c r="V12" i="13"/>
  <c r="H24" i="8" s="1"/>
  <c r="V10" i="13"/>
  <c r="H22" i="8" s="1"/>
  <c r="U18" i="13"/>
  <c r="G30" i="8" s="1"/>
  <c r="U21" i="13"/>
  <c r="G33" i="8" s="1"/>
  <c r="U23" i="13"/>
  <c r="G35" i="8" s="1"/>
  <c r="U22" i="13"/>
  <c r="G34" i="8" s="1"/>
  <c r="U12" i="13"/>
  <c r="G24" i="8" s="1"/>
  <c r="U3" i="13"/>
  <c r="G15" i="8" s="1"/>
  <c r="U6" i="13"/>
  <c r="P15" i="13"/>
  <c r="P5" i="13"/>
  <c r="O5" i="13"/>
  <c r="Q3" i="13"/>
  <c r="C15" i="8" s="1"/>
  <c r="Q9" i="13"/>
  <c r="E8" i="11"/>
  <c r="I8" i="11" s="1"/>
  <c r="O2" i="13"/>
  <c r="S2" i="13"/>
  <c r="V2" i="13"/>
  <c r="G11" i="11"/>
  <c r="I11" i="11" s="1"/>
  <c r="K9" i="11"/>
  <c r="E81" i="5" s="1"/>
  <c r="I10" i="11"/>
  <c r="I7" i="11"/>
  <c r="I9" i="11"/>
  <c r="R23" i="13" a="1"/>
  <c r="R16" i="13" a="1"/>
  <c r="P2" i="13" a="1"/>
  <c r="V15" i="13" a="1"/>
  <c r="Y23" i="13" a="1"/>
  <c r="U5" i="13" a="1"/>
  <c r="W19" i="13" a="1"/>
  <c r="P18" i="13" a="1"/>
  <c r="X10" i="13" a="1"/>
  <c r="Q2" i="13" a="1"/>
  <c r="P12" i="13" a="1"/>
  <c r="U7" i="13" a="1"/>
  <c r="O16" i="13" a="1"/>
  <c r="Y8" i="13" a="1"/>
  <c r="O6" i="13" a="1"/>
  <c r="Q14" i="13" a="1"/>
  <c r="R18" i="13" a="1"/>
  <c r="P17" i="13" a="1"/>
  <c r="Y14" i="13" a="1"/>
  <c r="Y3" i="13" a="1"/>
  <c r="Y10" i="13" a="1"/>
  <c r="Q12" i="13" a="1"/>
  <c r="S20" i="13" a="1"/>
  <c r="V23" i="13" a="1"/>
  <c r="Q11" i="13" a="1"/>
  <c r="U13" i="13" a="1"/>
  <c r="W14" i="13" a="1"/>
  <c r="W22" i="13" a="1"/>
  <c r="Q22" i="13" a="1"/>
  <c r="O20" i="13" a="1"/>
  <c r="X16" i="13" a="1"/>
  <c r="P20" i="13" a="1"/>
  <c r="W12" i="13" a="1"/>
  <c r="X2" i="13" a="1"/>
  <c r="U20" i="13" a="1"/>
  <c r="S9" i="13" a="1"/>
  <c r="X14" i="13" a="1"/>
  <c r="X17" i="13" a="1"/>
  <c r="V13" i="13" a="1"/>
  <c r="R14" i="13" a="1"/>
  <c r="R8" i="13" a="1"/>
  <c r="R20" i="13" a="1"/>
  <c r="Y20" i="13" a="1"/>
  <c r="O15" i="13" a="1"/>
  <c r="U4" i="13" a="1"/>
  <c r="O12" i="13" a="1"/>
  <c r="V3" i="13" a="1"/>
  <c r="Y15" i="13" a="1"/>
  <c r="X6" i="13" a="1"/>
  <c r="R22" i="13" a="1"/>
  <c r="W18" i="13" a="1"/>
  <c r="S6" i="13" a="1"/>
  <c r="O22" i="13" a="1"/>
  <c r="O19" i="13" a="1"/>
  <c r="W21" i="13" a="1"/>
  <c r="X12" i="13" a="1"/>
  <c r="S13" i="13" a="1"/>
  <c r="V5" i="13" a="1"/>
  <c r="Y19" i="13" a="1"/>
  <c r="Y6" i="13" a="1"/>
  <c r="R15" i="13" a="1"/>
  <c r="Y12" i="13" a="1"/>
  <c r="Y21" i="13" a="1"/>
  <c r="U11" i="13" a="1"/>
  <c r="X20" i="13" a="1"/>
  <c r="P6" i="13" a="1"/>
  <c r="W13" i="13" a="1"/>
  <c r="R9" i="13" a="1"/>
  <c r="R12" i="13" a="1"/>
  <c r="W15" i="13" a="1"/>
  <c r="U19" i="13" a="1"/>
  <c r="Q23" i="13" a="1"/>
  <c r="R2" i="13" a="1"/>
  <c r="U17" i="13" a="1"/>
  <c r="R21" i="13" a="1"/>
  <c r="O9" i="13" a="1"/>
  <c r="X5" i="13" a="1"/>
  <c r="V11" i="13" a="1"/>
  <c r="W20" i="13" a="1"/>
  <c r="O21" i="13" a="1"/>
  <c r="X13" i="13" a="1"/>
  <c r="X3" i="13" a="1"/>
  <c r="O8" i="13" a="1"/>
  <c r="P23" i="13" a="1"/>
  <c r="W3" i="13" a="1"/>
  <c r="Q17" i="13" a="1"/>
  <c r="P9" i="13" a="1"/>
  <c r="W6" i="13" a="1"/>
  <c r="Q15" i="13" a="1"/>
  <c r="U9" i="13" a="1"/>
  <c r="U15" i="13" a="1"/>
  <c r="S5" i="13" a="1"/>
  <c r="Q8" i="13" a="1"/>
  <c r="U16" i="13" a="1"/>
  <c r="U2" i="13" a="1"/>
  <c r="Q21" i="13" a="1"/>
  <c r="Y22" i="13" a="1"/>
  <c r="V14" i="13" a="1"/>
  <c r="V8" i="13" a="1"/>
  <c r="V6" i="13" a="1"/>
  <c r="O18" i="13" a="1"/>
  <c r="Q16" i="13" a="1"/>
  <c r="Y2" i="13" a="1"/>
  <c r="O7" i="13" a="1"/>
  <c r="Q18" i="13" a="1"/>
  <c r="Y5" i="13" a="1"/>
  <c r="Y17" i="13" a="1"/>
  <c r="Y13" i="13" a="1"/>
  <c r="X4" i="13" a="1"/>
  <c r="P14" i="13" a="1"/>
  <c r="V21" i="13" a="1"/>
  <c r="P4" i="13" a="1"/>
  <c r="Q20" i="13" a="1"/>
  <c r="W23" i="13" a="1"/>
  <c r="O23" i="13" a="1"/>
  <c r="Y11" i="13" a="1"/>
  <c r="U14" i="13" a="1"/>
  <c r="X21" i="13" a="1"/>
  <c r="S8" i="13" a="1"/>
  <c r="P8" i="13" a="1"/>
  <c r="W4" i="13" a="1"/>
  <c r="P10" i="13" a="1"/>
  <c r="S7" i="13" a="1"/>
  <c r="O4" i="13" a="1"/>
  <c r="U10" i="13" a="1"/>
  <c r="O3" i="13" a="1"/>
  <c r="P3" i="13" a="1"/>
  <c r="Q4" i="13" a="1"/>
  <c r="S3" i="13" a="1"/>
  <c r="W9" i="13" a="1"/>
  <c r="O14" i="13" a="1"/>
  <c r="Q7" i="13" a="1"/>
  <c r="P22" i="13" a="1"/>
  <c r="O13" i="13" a="1"/>
  <c r="V18" i="13" a="1"/>
  <c r="R19" i="13" a="1"/>
  <c r="X15" i="13" a="1"/>
  <c r="Q10" i="13" a="1"/>
  <c r="W10" i="13" a="1"/>
  <c r="U8" i="13" a="1"/>
  <c r="P7" i="13" a="1"/>
  <c r="X22" i="13" a="1"/>
  <c r="Y7" i="13" a="1"/>
  <c r="X18" i="13" a="1"/>
  <c r="P21" i="13" a="1"/>
  <c r="W17" i="13" a="1"/>
  <c r="O17" i="13" a="1"/>
  <c r="R11" i="13" a="1"/>
  <c r="W2" i="13" a="1"/>
  <c r="R7" i="13" a="1"/>
  <c r="S23" i="13" a="1"/>
  <c r="R5" i="13" a="1"/>
  <c r="W5" i="13" a="1"/>
  <c r="P11" i="13" a="1"/>
  <c r="Y16" i="13" a="1"/>
  <c r="Q19" i="13" a="1"/>
  <c r="X7" i="13" a="1"/>
  <c r="Q5" i="13" a="1"/>
  <c r="V4" i="13" a="1"/>
  <c r="O11" i="13" a="1"/>
  <c r="W16" i="13" a="1"/>
  <c r="S17" i="13" a="1"/>
  <c r="S16" i="13" a="1"/>
  <c r="W11" i="13" a="1"/>
  <c r="P16" i="13" a="1"/>
  <c r="V7" i="13" a="1"/>
  <c r="O10" i="13" a="1"/>
  <c r="P13" i="13" a="1"/>
  <c r="R13" i="13" a="1"/>
  <c r="R4" i="13" a="1"/>
  <c r="V19" i="13" a="1"/>
  <c r="W8" i="13" a="1"/>
  <c r="Q6" i="13" a="1"/>
  <c r="V16" i="13" a="1"/>
  <c r="X8" i="13" a="1"/>
  <c r="P19" i="13" a="1"/>
  <c r="Q13" i="13" a="1"/>
  <c r="S15" i="13" a="1"/>
  <c r="Y18" i="13" a="1"/>
  <c r="X9" i="13" a="1"/>
  <c r="R3" i="13" a="1"/>
  <c r="X23" i="13" a="1"/>
  <c r="S5" i="13" l="1"/>
  <c r="S9" i="13"/>
  <c r="S7" i="13"/>
  <c r="S16" i="13"/>
  <c r="U15" i="13"/>
  <c r="U20" i="13"/>
  <c r="G32" i="8" s="1"/>
  <c r="S15" i="13"/>
  <c r="S17" i="13"/>
  <c r="O21" i="13"/>
  <c r="A33" i="8" s="1"/>
  <c r="V23" i="13"/>
  <c r="H35" i="8" s="1"/>
  <c r="S6" i="13"/>
  <c r="S23" i="13"/>
  <c r="E35" i="8" s="1"/>
  <c r="W20" i="13"/>
  <c r="I32" i="8" s="1"/>
  <c r="S20" i="13"/>
  <c r="E32" i="8" s="1"/>
  <c r="S8" i="13"/>
  <c r="R7" i="13"/>
  <c r="O16" i="13"/>
  <c r="R4" i="13"/>
  <c r="U8" i="13"/>
  <c r="R9" i="13"/>
  <c r="U7" i="13"/>
  <c r="O23" i="13"/>
  <c r="A35" i="8" s="1"/>
  <c r="W10" i="13"/>
  <c r="I22" i="8" s="1"/>
  <c r="W13" i="13"/>
  <c r="V7" i="13"/>
  <c r="W9" i="13"/>
  <c r="V5" i="13"/>
  <c r="R16" i="13"/>
  <c r="V21" i="13"/>
  <c r="H33" i="8" s="1"/>
  <c r="S3" i="13"/>
  <c r="E15" i="8" s="1"/>
  <c r="S13" i="13"/>
  <c r="R23" i="13"/>
  <c r="D35" i="8" s="1"/>
  <c r="G82" i="5"/>
  <c r="W12" i="13"/>
  <c r="I24" i="8" s="1"/>
  <c r="W21" i="13"/>
  <c r="I33" i="8" s="1"/>
  <c r="O14" i="13"/>
  <c r="A26" i="8" s="1"/>
  <c r="O9" i="13"/>
  <c r="O7" i="13"/>
  <c r="R8" i="13"/>
  <c r="W4" i="13"/>
  <c r="R22" i="13"/>
  <c r="D34" i="8" s="1"/>
  <c r="R5" i="13"/>
  <c r="W18" i="13"/>
  <c r="I30" i="8" s="1"/>
  <c r="O3" i="13"/>
  <c r="A15" i="8" s="1"/>
  <c r="O22" i="13"/>
  <c r="A34" i="8" s="1"/>
  <c r="R11" i="13"/>
  <c r="W16" i="13"/>
  <c r="O10" i="13"/>
  <c r="A22" i="8" s="1"/>
  <c r="O17" i="13"/>
  <c r="R21" i="13"/>
  <c r="D33" i="8" s="1"/>
  <c r="O12" i="13"/>
  <c r="A24" i="8" s="1"/>
  <c r="W6" i="13"/>
  <c r="O11" i="13"/>
  <c r="U5" i="13"/>
  <c r="W22" i="13"/>
  <c r="I34" i="8" s="1"/>
  <c r="R20" i="13"/>
  <c r="D32" i="8" s="1"/>
  <c r="O19" i="13"/>
  <c r="A31" i="8" s="1"/>
  <c r="R3" i="13"/>
  <c r="D15" i="8" s="1"/>
  <c r="R19" i="13"/>
  <c r="D31" i="8" s="1"/>
  <c r="U10" i="13"/>
  <c r="G22" i="8" s="1"/>
  <c r="V8" i="13"/>
  <c r="Y21" i="13"/>
  <c r="K33" i="8" s="1"/>
  <c r="Y17" i="13"/>
  <c r="Y20" i="13"/>
  <c r="K32" i="8" s="1"/>
  <c r="Y23" i="13"/>
  <c r="K35" i="8" s="1"/>
  <c r="Y19" i="13"/>
  <c r="K31" i="8" s="1"/>
  <c r="Q19" i="13"/>
  <c r="C31" i="8" s="1"/>
  <c r="Q15" i="13"/>
  <c r="Q11" i="13"/>
  <c r="Q10" i="13"/>
  <c r="C22" i="8" s="1"/>
  <c r="X18" i="13"/>
  <c r="J30" i="8" s="1"/>
  <c r="P10" i="13"/>
  <c r="B22" i="8" s="1"/>
  <c r="X14" i="13"/>
  <c r="J26" i="8" s="1"/>
  <c r="X4" i="13"/>
  <c r="X2" i="13"/>
  <c r="X20" i="13"/>
  <c r="J32" i="8" s="1"/>
  <c r="P6" i="13"/>
  <c r="P23" i="13"/>
  <c r="B35" i="8" s="1"/>
  <c r="P11" i="13"/>
  <c r="P7" i="13"/>
  <c r="U19" i="13"/>
  <c r="G31" i="8" s="1"/>
  <c r="V14" i="13"/>
  <c r="H26" i="8" s="1"/>
  <c r="R2" i="13"/>
  <c r="O15" i="13"/>
  <c r="U16" i="13"/>
  <c r="V19" i="13"/>
  <c r="H31" i="8" s="1"/>
  <c r="U13" i="13"/>
  <c r="W3" i="13"/>
  <c r="I15" i="8" s="1"/>
  <c r="U11" i="13"/>
  <c r="W17" i="13"/>
  <c r="O13" i="13"/>
  <c r="Y7" i="13"/>
  <c r="X17" i="13"/>
  <c r="Y3" i="13"/>
  <c r="K15" i="8" s="1"/>
  <c r="Y16" i="13"/>
  <c r="Y12" i="13"/>
  <c r="K24" i="8" s="1"/>
  <c r="Y8" i="13"/>
  <c r="Q4" i="13"/>
  <c r="Q16" i="13"/>
  <c r="Q5" i="13"/>
  <c r="Q18" i="13"/>
  <c r="C30" i="8" s="1"/>
  <c r="X16" i="13"/>
  <c r="X21" i="13"/>
  <c r="J33" i="8" s="1"/>
  <c r="X15" i="13"/>
  <c r="X13" i="13"/>
  <c r="X8" i="13"/>
  <c r="Q2" i="13"/>
  <c r="P19" i="13"/>
  <c r="B31" i="8" s="1"/>
  <c r="P16" i="13"/>
  <c r="P9" i="13"/>
  <c r="P14" i="13"/>
  <c r="B26" i="8" s="1"/>
  <c r="W8" i="13"/>
  <c r="V6" i="13"/>
  <c r="O6" i="13"/>
  <c r="U2" i="13"/>
  <c r="W14" i="13"/>
  <c r="I26" i="8" s="1"/>
  <c r="W5" i="13"/>
  <c r="W19" i="13"/>
  <c r="I31" i="8" s="1"/>
  <c r="V15" i="13"/>
  <c r="W11" i="13"/>
  <c r="Q23" i="13"/>
  <c r="C35" i="8" s="1"/>
  <c r="R18" i="13"/>
  <c r="D30" i="8" s="1"/>
  <c r="V4" i="13"/>
  <c r="R12" i="13"/>
  <c r="D24" i="8" s="1"/>
  <c r="V11" i="13"/>
  <c r="U17" i="13"/>
  <c r="V13" i="13"/>
  <c r="V18" i="13"/>
  <c r="H30" i="8" s="1"/>
  <c r="O20" i="13"/>
  <c r="A32" i="8" s="1"/>
  <c r="O4" i="13"/>
  <c r="W15" i="13"/>
  <c r="U14" i="13"/>
  <c r="G26" i="8" s="1"/>
  <c r="O8" i="13"/>
  <c r="U4" i="13"/>
  <c r="U9" i="13"/>
  <c r="V3" i="13"/>
  <c r="H15" i="8" s="1"/>
  <c r="V16" i="13"/>
  <c r="Y15" i="13"/>
  <c r="P21" i="13"/>
  <c r="B33" i="8" s="1"/>
  <c r="Y13" i="13"/>
  <c r="Y14" i="13"/>
  <c r="K26" i="8" s="1"/>
  <c r="Y18" i="13"/>
  <c r="K30" i="8" s="1"/>
  <c r="Y11" i="13"/>
  <c r="Q21" i="13"/>
  <c r="C33" i="8" s="1"/>
  <c r="Q6" i="13"/>
  <c r="Q8" i="13"/>
  <c r="Q12" i="13"/>
  <c r="C24" i="8" s="1"/>
  <c r="Y5" i="13"/>
  <c r="X5" i="13"/>
  <c r="X12" i="13"/>
  <c r="J24" i="8" s="1"/>
  <c r="X23" i="13"/>
  <c r="J35" i="8" s="1"/>
  <c r="X9" i="13"/>
  <c r="Q7" i="13"/>
  <c r="P8" i="13"/>
  <c r="P12" i="13"/>
  <c r="B24" i="8" s="1"/>
  <c r="P3" i="13"/>
  <c r="B15" i="8" s="1"/>
  <c r="P4" i="13"/>
  <c r="W2" i="13"/>
  <c r="R15" i="13"/>
  <c r="R14" i="13"/>
  <c r="D26" i="8" s="1"/>
  <c r="O18" i="13"/>
  <c r="A30" i="8" s="1"/>
  <c r="R13" i="13"/>
  <c r="W23" i="13"/>
  <c r="I35" i="8" s="1"/>
  <c r="P18" i="13"/>
  <c r="B30" i="8" s="1"/>
  <c r="P13" i="13"/>
  <c r="Y10" i="13"/>
  <c r="K22" i="8" s="1"/>
  <c r="Y2" i="13"/>
  <c r="Y22" i="13"/>
  <c r="K34" i="8" s="1"/>
  <c r="Q20" i="13"/>
  <c r="C32" i="8" s="1"/>
  <c r="Q14" i="13"/>
  <c r="C26" i="8" s="1"/>
  <c r="Q13" i="13"/>
  <c r="Q22" i="13"/>
  <c r="C34" i="8" s="1"/>
  <c r="Q17" i="13"/>
  <c r="Y6" i="13"/>
  <c r="X7" i="13"/>
  <c r="X22" i="13"/>
  <c r="J34" i="8" s="1"/>
  <c r="X3" i="13"/>
  <c r="J15" i="8" s="1"/>
  <c r="X6" i="13"/>
  <c r="X10" i="13"/>
  <c r="J22" i="8" s="1"/>
  <c r="P20" i="13"/>
  <c r="B32" i="8" s="1"/>
  <c r="P2" i="13"/>
  <c r="P17" i="13"/>
  <c r="P22" i="13"/>
  <c r="B34" i="8" s="1"/>
  <c r="I27" i="8" l="1"/>
  <c r="C17" i="8"/>
  <c r="F18" i="8"/>
  <c r="B14" i="8"/>
  <c r="G14" i="8"/>
  <c r="J23" i="8"/>
  <c r="E21" i="8"/>
  <c r="K17" i="8"/>
  <c r="B20" i="8"/>
  <c r="E29" i="8"/>
  <c r="I18" i="8"/>
  <c r="E27" i="8"/>
  <c r="F14" i="8"/>
  <c r="E16" i="8"/>
  <c r="K14" i="8"/>
  <c r="E28" i="8"/>
  <c r="A23" i="8"/>
  <c r="I14" i="8"/>
  <c r="J27" i="8"/>
  <c r="H14" i="8"/>
  <c r="A18" i="8"/>
  <c r="K27" i="8"/>
  <c r="C18" i="8"/>
  <c r="D16" i="8"/>
  <c r="F20" i="8"/>
  <c r="A16" i="8"/>
  <c r="G20" i="8"/>
  <c r="G19" i="8"/>
  <c r="J28" i="8"/>
  <c r="B18" i="8"/>
  <c r="A25" i="8"/>
  <c r="C21" i="8"/>
  <c r="H27" i="8"/>
  <c r="K28" i="8"/>
  <c r="J16" i="8"/>
  <c r="A27" i="8"/>
  <c r="E18" i="8"/>
  <c r="K18" i="8"/>
  <c r="D23" i="8"/>
  <c r="H28" i="8"/>
  <c r="B17" i="8"/>
  <c r="C28" i="8"/>
  <c r="G28" i="8"/>
  <c r="J17" i="8"/>
  <c r="B25" i="8"/>
  <c r="F25" i="8"/>
  <c r="D25" i="8"/>
  <c r="F17" i="8"/>
  <c r="G23" i="8"/>
  <c r="G29" i="8"/>
  <c r="I21" i="8"/>
  <c r="I20" i="8"/>
  <c r="J18" i="8"/>
  <c r="G17" i="8"/>
  <c r="B23" i="8"/>
  <c r="F21" i="8"/>
  <c r="F28" i="8"/>
  <c r="H20" i="8"/>
  <c r="F19" i="8"/>
  <c r="H25" i="8"/>
  <c r="B28" i="8"/>
  <c r="D17" i="8"/>
  <c r="G16" i="8"/>
  <c r="G18" i="8"/>
  <c r="K25" i="8"/>
  <c r="C27" i="8"/>
  <c r="J25" i="8"/>
  <c r="J21" i="8"/>
  <c r="F27" i="8"/>
  <c r="G27" i="8"/>
  <c r="B16" i="8"/>
  <c r="I19" i="8"/>
  <c r="D19" i="8"/>
  <c r="I29" i="8"/>
  <c r="C20" i="8"/>
  <c r="H16" i="8"/>
  <c r="D20" i="8"/>
  <c r="E25" i="8"/>
  <c r="B29" i="8"/>
  <c r="B19" i="8"/>
  <c r="D28" i="8"/>
  <c r="A19" i="8"/>
  <c r="A21" i="8"/>
  <c r="C19" i="8"/>
  <c r="F16" i="8"/>
  <c r="K23" i="8"/>
  <c r="D14" i="8"/>
  <c r="H29" i="8"/>
  <c r="B21" i="8"/>
  <c r="A29" i="8"/>
  <c r="K21" i="8"/>
  <c r="J19" i="8"/>
  <c r="F29" i="8"/>
  <c r="I28" i="8"/>
  <c r="C25" i="8"/>
  <c r="J20" i="8"/>
  <c r="D27" i="8"/>
  <c r="C23" i="8"/>
  <c r="E14" i="8"/>
  <c r="E20" i="8"/>
  <c r="C29" i="8"/>
  <c r="D18" i="8"/>
  <c r="G21" i="8"/>
  <c r="K20" i="8"/>
  <c r="H18" i="8"/>
  <c r="A14" i="8"/>
  <c r="M11" i="8" s="1" a="1"/>
  <c r="M11" i="8" s="1"/>
  <c r="E23" i="8"/>
  <c r="H21" i="8"/>
  <c r="C16" i="8"/>
  <c r="B27" i="8"/>
  <c r="I17" i="8"/>
  <c r="K19" i="8"/>
  <c r="H19" i="8"/>
  <c r="I25" i="8"/>
  <c r="J29" i="8"/>
  <c r="I23" i="8"/>
  <c r="J14" i="8"/>
  <c r="H23" i="8"/>
  <c r="F23" i="8"/>
  <c r="A28" i="8"/>
  <c r="G25" i="8"/>
  <c r="H17" i="8"/>
  <c r="A17" i="8"/>
  <c r="A20" i="8"/>
  <c r="E19" i="8"/>
  <c r="K16" i="8"/>
  <c r="D21" i="8"/>
  <c r="E17" i="8"/>
  <c r="C14" i="8"/>
  <c r="I16" i="8"/>
  <c r="K29" i="8"/>
  <c r="D29" i="8"/>
  <c r="J13" i="8" l="1"/>
  <c r="D13" i="8"/>
  <c r="C13" i="8"/>
  <c r="E13" i="8"/>
  <c r="B10" i="8"/>
  <c r="K13" i="8"/>
  <c r="J12" i="8"/>
  <c r="C12" i="8"/>
  <c r="F13" i="8"/>
  <c r="B12" i="8"/>
  <c r="H13" i="8"/>
  <c r="F12" i="8"/>
  <c r="A12" i="8"/>
  <c r="B1" i="8" s="1"/>
  <c r="B11" i="8"/>
  <c r="G13" i="8"/>
  <c r="I12"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B8" authorId="0" shapeId="0" xr:uid="{00000000-0006-0000-0000-000001000000}">
      <text>
        <r>
          <rPr>
            <sz val="8"/>
            <color indexed="81"/>
            <rFont val="Arial"/>
            <family val="2"/>
          </rPr>
          <t>Bitte Reg.-Nr. auswählen, siehe Zertifikat Beispiel, und dann 
die grauen Felder ausfüllen.</t>
        </r>
      </text>
    </comment>
    <comment ref="I8" authorId="0" shapeId="0" xr:uid="{00000000-0006-0000-0000-000002000000}">
      <text/>
    </comment>
    <comment ref="B14" authorId="0" shapeId="0" xr:uid="{00000000-0006-0000-0000-000003000000}">
      <text>
        <r>
          <rPr>
            <sz val="9"/>
            <color indexed="81"/>
            <rFont val="Arial"/>
            <family val="2"/>
          </rPr>
          <t>Name, Vorname</t>
        </r>
      </text>
    </comment>
    <comment ref="I14" authorId="0" shapeId="0" xr:uid="{00000000-0006-0000-0000-000004000000}">
      <text>
        <r>
          <rPr>
            <sz val="9"/>
            <color indexed="81"/>
            <rFont val="Arial"/>
            <family val="2"/>
          </rPr>
          <t>tt.mm.jjjj
Übertrag in weitere Tabellenblätter erfolgt automatisch.</t>
        </r>
      </text>
    </comment>
    <comment ref="I16" authorId="0" shapeId="0" xr:uid="{00000000-0006-0000-0000-000005000000}">
      <text>
        <r>
          <rPr>
            <sz val="9"/>
            <color indexed="81"/>
            <rFont val="Arial"/>
            <family val="2"/>
          </rPr>
          <t>Auswahl erfolgt über Reg.-Nr.</t>
        </r>
      </text>
    </comment>
    <comment ref="F25" authorId="0" shapeId="0" xr:uid="{00000000-0006-0000-0000-000006000000}">
      <text>
        <r>
          <rPr>
            <sz val="9"/>
            <color indexed="81"/>
            <rFont val="Arial"/>
            <family val="2"/>
          </rPr>
          <t>Subjektive Bewertung der Zusammenarbeit hinsichtlich Darlegung der Zertifizierungsdaten und Rückmeldung der Follow-Up-Daten.</t>
        </r>
      </text>
    </comment>
    <comment ref="F28" authorId="0" shapeId="0" xr:uid="{00000000-0006-0000-0000-000007000000}">
      <text>
        <r>
          <rPr>
            <sz val="9"/>
            <color indexed="81"/>
            <rFont val="Arial"/>
            <family val="2"/>
          </rPr>
          <t>Für die automatische Generierung des Kennzahlenbogens und der Matrix Ergebnisqualität Darm, Brust und Prostata steht ein Auswertungstool (XML-OncoBox) zur Verfügung, welches in unterschiedliche Tumordokumentationssysteme integriert werden kann. Weitergehende Informationen zur XML-OncoBox unter www.onkozert.de im Abschnitt Hinweise abrufbar.  
www.xml-oncobox.de</t>
        </r>
      </text>
    </comment>
    <comment ref="D32" authorId="0" shapeId="0" xr:uid="{00000000-0006-0000-0000-000008000000}">
      <text>
        <r>
          <rPr>
            <sz val="9"/>
            <color indexed="81"/>
            <rFont val="Arial"/>
            <family val="2"/>
          </rPr>
          <t>Teilmenge von Primärfälle Magen Gesamt</t>
        </r>
      </text>
    </comment>
    <comment ref="G32" authorId="0" shapeId="0" xr:uid="{00000000-0006-0000-0000-000009000000}">
      <text>
        <r>
          <rPr>
            <sz val="9"/>
            <color indexed="81"/>
            <rFont val="Arial"/>
            <family val="2"/>
          </rPr>
          <t>Teilmenge von Primärfälle Magen Gesamt</t>
        </r>
      </text>
    </comment>
    <comment ref="A33" authorId="0" shapeId="0" xr:uid="{00000000-0006-0000-0000-00000A000000}">
      <text>
        <r>
          <rPr>
            <sz val="9"/>
            <color indexed="81"/>
            <rFont val="Arial"/>
            <family val="2"/>
          </rPr>
          <t>Teil von KN: 1a
Teil von Nenner KN: 2, 5, 6, 7
Nenner KN: 17</t>
        </r>
      </text>
    </comment>
    <comment ref="E33" authorId="0" shapeId="0" xr:uid="{00000000-0006-0000-0000-00000B000000}">
      <text>
        <r>
          <rPr>
            <sz val="9"/>
            <color indexed="81"/>
            <rFont val="Arial"/>
            <family val="2"/>
          </rPr>
          <t>Teil von KN: 4, 11
Nenner KN: 16</t>
        </r>
      </text>
    </comment>
    <comment ref="G33" authorId="0" shapeId="0" xr:uid="{00000000-0006-0000-0000-00000C000000}">
      <text>
        <r>
          <rPr>
            <sz val="9"/>
            <color indexed="81"/>
            <rFont val="Arial"/>
            <family val="2"/>
          </rPr>
          <t>Nenner KN: 8,10</t>
        </r>
      </text>
    </comment>
    <comment ref="E34" authorId="0" shapeId="0" xr:uid="{00000000-0006-0000-0000-00000D000000}">
      <text>
        <r>
          <rPr>
            <sz val="9"/>
            <color indexed="81"/>
            <rFont val="Arial"/>
            <family val="2"/>
          </rPr>
          <t>Teil von Nenner KN: 13, 14, 15</t>
        </r>
      </text>
    </comment>
    <comment ref="D37" authorId="0" shapeId="0" xr:uid="{00000000-0006-0000-0000-00000E000000}">
      <text>
        <r>
          <rPr>
            <sz val="9"/>
            <color indexed="81"/>
            <rFont val="Arial"/>
            <family val="2"/>
          </rPr>
          <t>Teilmenge von Primärfälle Speiseröhre Gesamt</t>
        </r>
      </text>
    </comment>
    <comment ref="G37" authorId="0" shapeId="0" xr:uid="{00000000-0006-0000-0000-00000F000000}">
      <text>
        <r>
          <rPr>
            <sz val="9"/>
            <color indexed="81"/>
            <rFont val="Arial"/>
            <family val="2"/>
          </rPr>
          <t>Teilmenge von Primärfälle Speiseröhre Gesamt</t>
        </r>
      </text>
    </comment>
    <comment ref="A38" authorId="0" shapeId="0" xr:uid="{00000000-0006-0000-0000-000010000000}">
      <text>
        <r>
          <rPr>
            <sz val="9"/>
            <color indexed="81"/>
            <rFont val="Arial"/>
            <family val="2"/>
          </rPr>
          <t>Teil von KN: 1a
Teil von Nenner KN: 2, 5, 6, 7</t>
        </r>
      </text>
    </comment>
    <comment ref="E38" authorId="0" shapeId="0" xr:uid="{00000000-0006-0000-0000-000011000000}">
      <text>
        <r>
          <rPr>
            <sz val="9"/>
            <color indexed="81"/>
            <rFont val="Arial"/>
            <family val="2"/>
          </rPr>
          <t>Teil von KN: 4, 11</t>
        </r>
      </text>
    </comment>
    <comment ref="E39" authorId="0" shapeId="0" xr:uid="{00000000-0006-0000-0000-000012000000}">
      <text>
        <r>
          <rPr>
            <sz val="9"/>
            <color indexed="81"/>
            <rFont val="Arial"/>
            <family val="2"/>
          </rPr>
          <t>Teil von Nenner KN: 13, 14, 15</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D6" authorId="0" shapeId="0" xr:uid="{00000000-0006-0000-0400-000001000000}">
      <text>
        <r>
          <rPr>
            <sz val="9"/>
            <color indexed="81"/>
            <rFont val="Arial"/>
            <family val="2"/>
          </rPr>
          <t>Übertrag erfolgt aus Tabellenblatt Basisdaten</t>
        </r>
      </text>
    </comment>
    <comment ref="D8" authorId="0" shapeId="0" xr:uid="{00000000-0006-0000-0400-000002000000}">
      <text>
        <r>
          <rPr>
            <sz val="9"/>
            <color indexed="81"/>
            <rFont val="Arial"/>
            <family val="2"/>
          </rPr>
          <t>Übertrag erfolgt aus Tabellenblatt Basisdaten</t>
        </r>
      </text>
    </comment>
    <comment ref="K8" authorId="0" shapeId="0" xr:uid="{00000000-0006-0000-0400-000003000000}">
      <text>
        <r>
          <rPr>
            <sz val="9"/>
            <color indexed="81"/>
            <rFont val="Arial"/>
            <family val="2"/>
          </rPr>
          <t>Übertrag erfolgt aus Tabellenblatt Basisdaten</t>
        </r>
      </text>
    </comment>
    <comment ref="A10" authorId="0" shapeId="0" xr:uid="{00000000-0006-0000-0400-000004000000}">
      <text>
        <r>
          <rPr>
            <sz val="9"/>
            <color indexed="81"/>
            <rFont val="Arial"/>
            <family val="2"/>
          </rPr>
          <t>KN = Kennzahl</t>
        </r>
      </text>
    </comment>
    <comment ref="B10" authorId="0" shapeId="0" xr:uid="{00000000-0006-0000-0400-000005000000}">
      <text>
        <r>
          <rPr>
            <sz val="9"/>
            <color indexed="81"/>
            <rFont val="Arial"/>
            <family val="2"/>
          </rPr>
          <t>EB = Erhebungbogen 
LL = Leitlinie (www.leitlinienprogramm-onkologie.de)</t>
        </r>
      </text>
    </comment>
    <comment ref="N10" authorId="0" shapeId="0" xr:uid="{00000000-0006-0000-0400-000006000000}">
      <text>
        <r>
          <rPr>
            <sz val="9"/>
            <color indexed="81"/>
            <rFont val="Arial"/>
            <family val="2"/>
          </rPr>
          <t>Bitte zuerst Tabellenblatt 
Basisdaten komplett bearbeiten, 
dann graue Felder Ist-Werte ausfüllen.</t>
        </r>
      </text>
    </comment>
    <comment ref="Q11" authorId="0" shapeId="0" xr:uid="{00000000-0006-0000-0400-000007000000}">
      <text>
        <r>
          <rPr>
            <sz val="9"/>
            <color indexed="81"/>
            <rFont val="Arial"/>
            <family val="2"/>
          </rPr>
          <t>Wenn Zelle grau, bitte Begründung angeben.</t>
        </r>
      </text>
    </comment>
    <comment ref="O12" authorId="0" shapeId="0" xr:uid="{00000000-0006-0000-0400-000008000000}">
      <text>
        <r>
          <rPr>
            <sz val="9"/>
            <color indexed="81"/>
            <rFont val="Arial"/>
            <family val="2"/>
          </rPr>
          <t>Übertrag erfolgt aus Tabellenblatt Basisdaten Zellen A33 + A38</t>
        </r>
      </text>
    </comment>
    <comment ref="O15" authorId="0" shapeId="0" xr:uid="{00000000-0006-0000-0400-000009000000}">
      <text>
        <r>
          <rPr>
            <sz val="9"/>
            <color indexed="81"/>
            <rFont val="Arial"/>
            <family val="2"/>
          </rPr>
          <t>Voraussetzung: 
- nur Magenkrebszentrum: ICD-10 C15.2, C15.5, C16.0, C16.1-16.9
- Magenkrebszentrum + eigenständiges Speiseröhrenkrebszentrum: ICD-10 C16.0</t>
        </r>
        <r>
          <rPr>
            <vertAlign val="superscript"/>
            <sz val="9"/>
            <color indexed="81"/>
            <rFont val="Arial"/>
            <family val="2"/>
          </rPr>
          <t>1)</t>
        </r>
        <r>
          <rPr>
            <sz val="9"/>
            <color indexed="81"/>
            <rFont val="Arial"/>
            <family val="2"/>
          </rPr>
          <t>, C16.1-16.9</t>
        </r>
      </text>
    </comment>
    <comment ref="O19" authorId="0" shapeId="0" xr:uid="{00000000-0006-0000-0400-00000A000000}">
      <text>
        <r>
          <rPr>
            <sz val="9"/>
            <color indexed="81"/>
            <rFont val="Arial"/>
            <family val="2"/>
          </rPr>
          <t>Übertrag erfolgt aus Tabellenblatt Basisdaten Zellen A33 + A38</t>
        </r>
      </text>
    </comment>
    <comment ref="O22" authorId="0" shapeId="0" xr:uid="{00000000-0006-0000-0400-00000B000000}">
      <text>
        <r>
          <rPr>
            <sz val="9"/>
            <color indexed="81"/>
            <rFont val="Arial"/>
            <family val="2"/>
          </rPr>
          <t>Voraussetzung: 
- nur Magenkrebszentrum: ICD-10 C15.2, C15.5, C16.0, C16.1-16.9
- Magenkrebszentrum + eigenständiges Speiseröhrenkrebszentrum:                ICD-10 C16.0</t>
        </r>
        <r>
          <rPr>
            <vertAlign val="superscript"/>
            <sz val="9"/>
            <color indexed="81"/>
            <rFont val="Arial"/>
            <family val="2"/>
          </rPr>
          <t>1)</t>
        </r>
        <r>
          <rPr>
            <sz val="9"/>
            <color indexed="81"/>
            <rFont val="Arial"/>
            <family val="2"/>
          </rPr>
          <t>, C16.1-16.9</t>
        </r>
      </text>
    </comment>
    <comment ref="O25" authorId="0" shapeId="0" xr:uid="{00000000-0006-0000-0400-00000C000000}">
      <text>
        <r>
          <rPr>
            <sz val="9"/>
            <color indexed="81"/>
            <rFont val="Arial"/>
            <family val="2"/>
          </rPr>
          <t>Übertrag erfolgt aus Tabellenblatt Basisdaten Zellen E33 + E38</t>
        </r>
      </text>
    </comment>
    <comment ref="O28" authorId="0" shapeId="0" xr:uid="{00000000-0006-0000-0400-00000D000000}">
      <text>
        <r>
          <rPr>
            <sz val="9"/>
            <color indexed="81"/>
            <rFont val="Arial"/>
            <family val="2"/>
          </rPr>
          <t>Übertrag erfolgt aus Tabellenblatt Basisdaten Zellen A33 + A38 + Anzahl KN 1b
Voraussetzung: 
- nur Magenkrebszentrum: ICD-10 C15.2, C15.5, C16.0, C16.1-16.9
- Magenkrebszentrum + eigenständiges Speiseröhrenkrebszentrum:                ICD-10 C16.0</t>
        </r>
        <r>
          <rPr>
            <vertAlign val="superscript"/>
            <sz val="9"/>
            <color indexed="81"/>
            <rFont val="Arial"/>
            <family val="2"/>
          </rPr>
          <t>1)</t>
        </r>
        <r>
          <rPr>
            <sz val="9"/>
            <color indexed="81"/>
            <rFont val="Arial"/>
            <family val="2"/>
          </rPr>
          <t>, C16.1-16.9</t>
        </r>
      </text>
    </comment>
    <comment ref="O31" authorId="0" shapeId="0" xr:uid="{00000000-0006-0000-0400-00000E000000}">
      <text>
        <r>
          <rPr>
            <sz val="9"/>
            <color indexed="81"/>
            <rFont val="Arial"/>
            <family val="2"/>
          </rPr>
          <t>Übertrag erfolgt aus Nenner KN 5</t>
        </r>
      </text>
    </comment>
    <comment ref="O33" authorId="0" shapeId="0" xr:uid="{00000000-0006-0000-0400-00000F000000}">
      <text>
        <r>
          <rPr>
            <sz val="9"/>
            <color indexed="81"/>
            <rFont val="Arial"/>
            <family val="2"/>
          </rPr>
          <t>Der Zähler ist keine Teilmenge des Nenners.</t>
        </r>
      </text>
    </comment>
    <comment ref="O34" authorId="0" shapeId="0" xr:uid="{00000000-0006-0000-0400-000010000000}">
      <text>
        <r>
          <rPr>
            <sz val="9"/>
            <color indexed="81"/>
            <rFont val="Arial"/>
            <family val="2"/>
          </rPr>
          <t>Übertrag erfolgt aus KN1a</t>
        </r>
      </text>
    </comment>
    <comment ref="O37" authorId="0" shapeId="0" xr:uid="{00000000-0006-0000-0400-000011000000}">
      <text>
        <r>
          <rPr>
            <sz val="9"/>
            <color indexed="81"/>
            <rFont val="Arial"/>
            <family val="2"/>
          </rPr>
          <t>Übertrag erfolgt aus Tabellenblatt Basisdaten Zelle G33</t>
        </r>
      </text>
    </comment>
    <comment ref="O40" authorId="0" shapeId="0" xr:uid="{00000000-0006-0000-0400-000012000000}">
      <text>
        <r>
          <rPr>
            <sz val="9"/>
            <color indexed="81"/>
            <rFont val="Arial"/>
            <family val="2"/>
          </rPr>
          <t>Übertrag erfolgt aus Zähler KN 8</t>
        </r>
      </text>
    </comment>
    <comment ref="O43" authorId="0" shapeId="0" xr:uid="{00000000-0006-0000-0400-000013000000}">
      <text>
        <r>
          <rPr>
            <sz val="9"/>
            <color indexed="81"/>
            <rFont val="Arial"/>
            <family val="2"/>
          </rPr>
          <t>Übertrag erfolgt aus Tabellenblatt Basisdaten Zelle G33</t>
        </r>
      </text>
    </comment>
    <comment ref="O45" authorId="0" shapeId="0" xr:uid="{00000000-0006-0000-0400-000014000000}">
      <text>
        <r>
          <rPr>
            <sz val="9"/>
            <color indexed="81"/>
            <rFont val="Arial"/>
            <family val="2"/>
          </rPr>
          <t>Übertrag erfolgt aus Tabellenblatt Basisdaten Zellen E33 + E38</t>
        </r>
      </text>
    </comment>
    <comment ref="O52" authorId="0" shapeId="0" xr:uid="{00000000-0006-0000-0400-000015000000}">
      <text>
        <r>
          <rPr>
            <sz val="9"/>
            <color indexed="81"/>
            <rFont val="Arial"/>
            <family val="2"/>
          </rPr>
          <t>Übertrag erfolgt aus Tabellenblatt Basisdaten Zellen E34 + E39</t>
        </r>
      </text>
    </comment>
    <comment ref="O55" authorId="0" shapeId="0" xr:uid="{00000000-0006-0000-0400-000016000000}">
      <text>
        <r>
          <rPr>
            <sz val="9"/>
            <color indexed="81"/>
            <rFont val="Arial"/>
            <family val="2"/>
          </rPr>
          <t>Übertrag erfolgt aus Tabellenblatt Basisdaten Zellen E34 + E39</t>
        </r>
      </text>
    </comment>
    <comment ref="O58" authorId="0" shapeId="0" xr:uid="{00000000-0006-0000-0400-000017000000}">
      <text>
        <r>
          <rPr>
            <sz val="9"/>
            <color indexed="81"/>
            <rFont val="Arial"/>
            <family val="2"/>
          </rPr>
          <t>Übertrag erfolgt aus Tabellenblatt  Basisdaten Zellen E34 + E39</t>
        </r>
      </text>
    </comment>
    <comment ref="O61" authorId="0" shapeId="0" xr:uid="{00000000-0006-0000-0400-000018000000}">
      <text>
        <r>
          <rPr>
            <sz val="9"/>
            <color indexed="81"/>
            <rFont val="Arial"/>
            <family val="2"/>
          </rPr>
          <t>Übertrag erfolgt aus Tabellenblatt Basisdaten Zelle E33</t>
        </r>
      </text>
    </comment>
    <comment ref="O64" authorId="0" shapeId="0" xr:uid="{00000000-0006-0000-0400-000019000000}">
      <text>
        <r>
          <rPr>
            <sz val="9"/>
            <color indexed="81"/>
            <rFont val="Arial"/>
            <family val="2"/>
          </rPr>
          <t>Übertrag erfolgt aus Tabellenblatt Basisdaten Zelle A33</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C6" authorId="0" shapeId="0" xr:uid="{00000000-0006-0000-0700-000001000000}">
      <text>
        <r>
          <rPr>
            <sz val="9"/>
            <color indexed="81"/>
            <rFont val="Arial"/>
            <family val="2"/>
          </rPr>
          <t>Übertrag erfolgt aus 
Tabellenblatt Basisdaten</t>
        </r>
      </text>
    </comment>
    <comment ref="C8" authorId="0" shapeId="0" xr:uid="{00000000-0006-0000-0700-000002000000}">
      <text>
        <r>
          <rPr>
            <sz val="9"/>
            <color indexed="81"/>
            <rFont val="Arial"/>
            <family val="2"/>
          </rPr>
          <t>Übertrag erfolgt aus 
Tabellenblatt Basisdaten</t>
        </r>
      </text>
    </comment>
    <comment ref="J8" authorId="0" shapeId="0" xr:uid="{00000000-0006-0000-0700-000003000000}">
      <text>
        <r>
          <rPr>
            <sz val="9"/>
            <color indexed="81"/>
            <rFont val="Arial"/>
            <family val="2"/>
          </rPr>
          <t>Übertrag erfolgt aus 
Tabellenblatt Basisdaten</t>
        </r>
      </text>
    </comment>
  </commentList>
</comments>
</file>

<file path=xl/sharedStrings.xml><?xml version="1.0" encoding="utf-8"?>
<sst xmlns="http://schemas.openxmlformats.org/spreadsheetml/2006/main" count="897" uniqueCount="525">
  <si>
    <t xml:space="preserve">Reg.-Nr. </t>
  </si>
  <si>
    <t>Zentrum</t>
  </si>
  <si>
    <t>Standort</t>
  </si>
  <si>
    <t>Ansprechpartner</t>
  </si>
  <si>
    <t>Erstelldatum</t>
  </si>
  <si>
    <t>Datum Erstzertifizierung</t>
  </si>
  <si>
    <t>Bundesland / Land</t>
  </si>
  <si>
    <t>Tumordokumentationssystem</t>
  </si>
  <si>
    <t>XML-OncoBox</t>
  </si>
  <si>
    <t>Reg.-Nr.</t>
  </si>
  <si>
    <t>Nein</t>
  </si>
  <si>
    <t>Primärfälle</t>
  </si>
  <si>
    <t>Bundesland</t>
  </si>
  <si>
    <t>Tumordokumentation</t>
  </si>
  <si>
    <t>Achieva</t>
  </si>
  <si>
    <t>Achiever Medical System</t>
  </si>
  <si>
    <t>Alcedis MED</t>
  </si>
  <si>
    <t>ambucare</t>
  </si>
  <si>
    <t>c37.CancerCenter</t>
  </si>
  <si>
    <t>CARAT</t>
  </si>
  <si>
    <t>CREDOS</t>
  </si>
  <si>
    <t>Eigenentwicklung (MS Excel, MS Access etc.)</t>
  </si>
  <si>
    <t>em.net</t>
  </si>
  <si>
    <t>FileTuDo</t>
  </si>
  <si>
    <t>GTDS</t>
  </si>
  <si>
    <t>Heartsoft Tumordatenbank</t>
  </si>
  <si>
    <t>H.I.T.</t>
  </si>
  <si>
    <t>IndivuNET</t>
  </si>
  <si>
    <t>ixserv.4</t>
  </si>
  <si>
    <t>KIS-Erweiterung</t>
  </si>
  <si>
    <t>Kolorekt</t>
  </si>
  <si>
    <t>nur Darm</t>
  </si>
  <si>
    <t>KoReDos</t>
  </si>
  <si>
    <t>KRAZTUR</t>
  </si>
  <si>
    <t>KR7</t>
  </si>
  <si>
    <t>Medbrix</t>
  </si>
  <si>
    <t>MaDoS</t>
  </si>
  <si>
    <t>nur Brust / Gyn</t>
  </si>
  <si>
    <t>MIQ-KRCA</t>
  </si>
  <si>
    <t>MR-TU-DO</t>
  </si>
  <si>
    <t>NUK</t>
  </si>
  <si>
    <t>ORBIS-ODOK</t>
  </si>
  <si>
    <t>OncoAssist Tumordokumentation</t>
  </si>
  <si>
    <t>Oncolution</t>
  </si>
  <si>
    <t>ONKOSTAR</t>
  </si>
  <si>
    <t>ONDIS</t>
  </si>
  <si>
    <t>onkodok (XAXOA)</t>
  </si>
  <si>
    <t>OnkoManager</t>
  </si>
  <si>
    <t>Onkomedia</t>
  </si>
  <si>
    <t>OnkoNet</t>
  </si>
  <si>
    <t>online Dokumentation IDZB</t>
  </si>
  <si>
    <t>Qualitätssicherung Kolorektalkarzinom</t>
  </si>
  <si>
    <t>SMATOS</t>
  </si>
  <si>
    <t>ProDos</t>
  </si>
  <si>
    <t>nur Prostata</t>
  </si>
  <si>
    <t>StuDoQ</t>
  </si>
  <si>
    <t>Prostata-Ca Register</t>
  </si>
  <si>
    <t>QuaDoSta</t>
  </si>
  <si>
    <t>Tudok (Tumorzentrum Regensburg)</t>
  </si>
  <si>
    <t>Tumordokumentation des Instituts für Krebsepidemiologie</t>
  </si>
  <si>
    <t>WDC-Kolonakte</t>
  </si>
  <si>
    <t>UCC-TDS (Tumorzentrum Dresden)</t>
  </si>
  <si>
    <t>Nicht gelistet</t>
  </si>
  <si>
    <t>Unbekannt</t>
  </si>
  <si>
    <t>UroCloud</t>
  </si>
  <si>
    <t>Berechnung Jahreszeitraum</t>
  </si>
  <si>
    <t>Baden-Württemberg</t>
  </si>
  <si>
    <t>Bayern</t>
  </si>
  <si>
    <t>Berlin</t>
  </si>
  <si>
    <t>Brandenburg</t>
  </si>
  <si>
    <t>Bremen</t>
  </si>
  <si>
    <t>Hamburg</t>
  </si>
  <si>
    <t>Hessen</t>
  </si>
  <si>
    <t>Mecklenburg-Vorpommern</t>
  </si>
  <si>
    <t>Niedersachsen</t>
  </si>
  <si>
    <t>Nordrhein-Westfalen</t>
  </si>
  <si>
    <t>Rheinland-Pfalz</t>
  </si>
  <si>
    <t>Saarland</t>
  </si>
  <si>
    <t>Sachsen</t>
  </si>
  <si>
    <t>Sachsen-Anhalt</t>
  </si>
  <si>
    <t>Schleswig-Holstein</t>
  </si>
  <si>
    <t>Thüringen</t>
  </si>
  <si>
    <t>Schweiz</t>
  </si>
  <si>
    <t>Österreich</t>
  </si>
  <si>
    <t>Italien</t>
  </si>
  <si>
    <t>Comprehensive Cancer Center Freiburg</t>
  </si>
  <si>
    <t>Bevölkerungsbezogenes Krebsregister Bayern</t>
  </si>
  <si>
    <t>Charité Comprehensive Cancer Center</t>
  </si>
  <si>
    <t>Gemeinsames Krebsregister Berlin-Brandenburg</t>
  </si>
  <si>
    <t>Krebsregister des Landes Bremen</t>
  </si>
  <si>
    <t>Hamburgisches Krebsregister</t>
  </si>
  <si>
    <t>Hessisches Krebsregister</t>
  </si>
  <si>
    <t>Tumorzentrum Neubrandenburg</t>
  </si>
  <si>
    <t>Epidemiologisches Krebsregister Niedersachsen</t>
  </si>
  <si>
    <t>Westdeutsches Tumorzentrum Essen</t>
  </si>
  <si>
    <t>Krebsregister Rheinland-Pfalz</t>
  </si>
  <si>
    <t>Epidemiologisches Krebsregister Saarland</t>
  </si>
  <si>
    <t>Tumorzentrum Chemnitz</t>
  </si>
  <si>
    <t>Tumorzentrum Anhalt</t>
  </si>
  <si>
    <t>klinisches Krebsregister Schleswig Holstein/Lübeck</t>
  </si>
  <si>
    <t>Tumorzentrum Altenburg</t>
  </si>
  <si>
    <t>Krebsregister Schweiz</t>
  </si>
  <si>
    <t>Krebsregister Österreich</t>
  </si>
  <si>
    <t>Krebsregister Italien</t>
  </si>
  <si>
    <t>Comprehensive Cancer Center Tübingen</t>
  </si>
  <si>
    <t>Tumorzentrum Augsburg</t>
  </si>
  <si>
    <t>Tumorzentrum Land Brandenburg</t>
  </si>
  <si>
    <t>Keine Anbindung an Klinisches Krebsregister</t>
  </si>
  <si>
    <t>Krebsregister Hessen</t>
  </si>
  <si>
    <t>Tumorzentrum Rostock</t>
  </si>
  <si>
    <t>Kassenärztliche Vereinigung Niedersachsen</t>
  </si>
  <si>
    <t>Comprehensive Cancer Center Münster</t>
  </si>
  <si>
    <t>Tumorzentrum Koblenz</t>
  </si>
  <si>
    <t>Tumorzentrum Homburg</t>
  </si>
  <si>
    <t>Tumorzentrum Dresden</t>
  </si>
  <si>
    <t>Tumorzentrum Halle</t>
  </si>
  <si>
    <t>Krebsregister Schleswig-Holstein</t>
  </si>
  <si>
    <t>Tumorzentrum Erfurt</t>
  </si>
  <si>
    <t>Comprehensive Cancer Center Ulm</t>
  </si>
  <si>
    <t>Tumorzentrum Erlangen-Nürnberg</t>
  </si>
  <si>
    <t>Tumorzentrum Berlin-Buch</t>
  </si>
  <si>
    <t>GKR (Gemeinsames Krebsregister der Länder)</t>
  </si>
  <si>
    <t>Onkologischer Schwerpunkt Wiesbaden</t>
  </si>
  <si>
    <t>Tumorzentrum Schwerin</t>
  </si>
  <si>
    <t>Krebsregister Niedersachsen</t>
  </si>
  <si>
    <t xml:space="preserve">Epidemiologisches Krebsregister Münster </t>
  </si>
  <si>
    <t>Tumorzentrum Rheinland-Pfalz</t>
  </si>
  <si>
    <t>Tumorzentrum Leipzig</t>
  </si>
  <si>
    <t>Tumorzentrum Magdeburg</t>
  </si>
  <si>
    <t>Tumorzentrum Kiel</t>
  </si>
  <si>
    <t>Tumorzentrum Gera</t>
  </si>
  <si>
    <t>Epidemiologisches Krebsregister Baden-Württemberg</t>
  </si>
  <si>
    <t>Tumorzentrum München</t>
  </si>
  <si>
    <t>Tumorzentrum für Klinik &amp; Praxis in Berlin</t>
  </si>
  <si>
    <t>Tumorzentrum Kassel</t>
  </si>
  <si>
    <t>Tumorzentrum Vorpommern</t>
  </si>
  <si>
    <t>Tumorzentrum Göttingen</t>
  </si>
  <si>
    <t>Epidemiologisches Krebsregister NRW</t>
  </si>
  <si>
    <t>Tumorzentrum Ostsachsen</t>
  </si>
  <si>
    <t>Tumorzentrum Jena</t>
  </si>
  <si>
    <t>Krebsregister Baden-Württemberg</t>
  </si>
  <si>
    <t>Tumorzentrum Oberfranken</t>
  </si>
  <si>
    <t>Tumorzentrum Spandau</t>
  </si>
  <si>
    <t>Tumorzentrum Marburg</t>
  </si>
  <si>
    <t>Tumorzentrum Hannover</t>
  </si>
  <si>
    <t>Krebsregister NRW</t>
  </si>
  <si>
    <t>Tumorzentrum Zwickau</t>
  </si>
  <si>
    <t>Tumorzentrum Suhl</t>
  </si>
  <si>
    <t>NCT Heidelberg</t>
  </si>
  <si>
    <t>Tumorzentrum Regensburg</t>
  </si>
  <si>
    <t>Tumorzentrum Vivantes</t>
  </si>
  <si>
    <t>Tumorzentrum Weser-Ems</t>
  </si>
  <si>
    <t>Onkologischer Schwerpunkt Hamm</t>
  </si>
  <si>
    <t>Tumorzentrum Südharz</t>
  </si>
  <si>
    <t>Onkol. Schwerpunkt Lörrach-Rheinfelden</t>
  </si>
  <si>
    <t>Tumorzentrum Würzburg</t>
  </si>
  <si>
    <t>Onkol. Schwerpunkt Ludwigsburg-Bietigheim</t>
  </si>
  <si>
    <t>Onkol. Schwerpunkt Villingen-Schwenningen</t>
  </si>
  <si>
    <t>Onkologischer Schwerpunkt Göppingen</t>
  </si>
  <si>
    <t>Onkologischer Schwerpunkt Heilbronn</t>
  </si>
  <si>
    <t>Onkologischer Schwerpunkt Karlsruhe</t>
  </si>
  <si>
    <t>Onkologischer Schwerpunkt Konstanz-Singen</t>
  </si>
  <si>
    <t>Onkologischer Schwerpunkt Oberschwaben</t>
  </si>
  <si>
    <t>Onkologischer Schwerpunkt Ortenaukreis</t>
  </si>
  <si>
    <t>Onkologischer Schwerpunkt Ostwürttemberg</t>
  </si>
  <si>
    <t>Onkologischer Schwerpunkt Reutlingen</t>
  </si>
  <si>
    <t>Onkologischer Schwerpunkt Stuttgart</t>
  </si>
  <si>
    <t>Oncobox</t>
  </si>
  <si>
    <t>Ja</t>
  </si>
  <si>
    <t>% Angabe</t>
  </si>
  <si>
    <t>Keine Zusammenarbeit</t>
  </si>
  <si>
    <t>Geringe / punktuelle Zusammenarbeit</t>
  </si>
  <si>
    <t>Intensive / regelmäßige Zusammenarbeit</t>
  </si>
  <si>
    <t>Tumordoku. liegt größtenteils beim Krebsregister</t>
  </si>
  <si>
    <t>Einrichtung 1</t>
  </si>
  <si>
    <t>Erstzertifizierung</t>
  </si>
  <si>
    <t>-----</t>
  </si>
  <si>
    <t>Datenqualität Kennzahlen</t>
  </si>
  <si>
    <t>Plausibel</t>
  </si>
  <si>
    <t>Plausibilität unklar</t>
  </si>
  <si>
    <t>Fehlerhaft</t>
  </si>
  <si>
    <t>Inkorrekt</t>
  </si>
  <si>
    <t>Unvollständig</t>
  </si>
  <si>
    <t>KN</t>
  </si>
  <si>
    <t>Kennzahldefinition</t>
  </si>
  <si>
    <t>Kennzahlenziel</t>
  </si>
  <si>
    <t>Zähler</t>
  </si>
  <si>
    <t>Grundgesamtheit 
(= Nenner)</t>
  </si>
  <si>
    <t>Plausi unklar</t>
  </si>
  <si>
    <t>Soll-vorgabe</t>
  </si>
  <si>
    <t>Ist-Wert</t>
  </si>
  <si>
    <t>Plausi
unklar</t>
  </si>
  <si>
    <t>Daten-
qualität</t>
  </si>
  <si>
    <t>Verifizierung Zentrum</t>
  </si>
  <si>
    <t>Kennzahlenbogen Magen</t>
  </si>
  <si>
    <t>1.2.0</t>
  </si>
  <si>
    <t>Siehe Sollvorgabe</t>
  </si>
  <si>
    <t>≥ 30</t>
  </si>
  <si>
    <t>Anzahl</t>
  </si>
  <si>
    <t>≥ 95%</t>
  </si>
  <si>
    <t>Nenner</t>
  </si>
  <si>
    <t>%</t>
  </si>
  <si>
    <t>Psychoonkologische Betreuung</t>
  </si>
  <si>
    <t>Adäquate Rate an psychoonkologischer Betreuung</t>
  </si>
  <si>
    <t>Derzeit keine Vorgaben</t>
  </si>
  <si>
    <t>Beratung Sozialdienst</t>
  </si>
  <si>
    <t>1.7.6</t>
  </si>
  <si>
    <t>≥ 5%</t>
  </si>
  <si>
    <t>5.2.4</t>
  </si>
  <si>
    <t>Bearbeitungshinweise:</t>
  </si>
  <si>
    <t>Prätherapeutische Fallvorstellung</t>
  </si>
  <si>
    <t xml:space="preserve">Prätherapeutische Vorstellung aller Primärfälle </t>
  </si>
  <si>
    <t>Prätherapeutische Fallvorstellung Rezidiv</t>
  </si>
  <si>
    <t>Postoperative Fallvorstellung</t>
  </si>
  <si>
    <t>Postoperative Vorstellung aller Primärfälle</t>
  </si>
  <si>
    <t>Komplikationen endoskopische En-bloc-Resektion</t>
  </si>
  <si>
    <t>Möglichst niedrige Rate an Komplikationen bei endoskopischer En-bloc-Resektion</t>
  </si>
  <si>
    <t>≤ 10%</t>
  </si>
  <si>
    <t>≥ 20</t>
  </si>
  <si>
    <t>Möglichst niedrige Rate an Revisions-OP‘s nach elektiver OP</t>
  </si>
  <si>
    <t>Postoperative Wundinfektion</t>
  </si>
  <si>
    <t xml:space="preserve">Möglichst niedrige Rate an postoperativen Wundinfektionen mit Notwendigkeit der chirurgischen Wundrevision </t>
  </si>
  <si>
    <t>Mortalität postoperativ</t>
  </si>
  <si>
    <t>FormularID</t>
  </si>
  <si>
    <t>Allgemeine Feststellungen</t>
  </si>
  <si>
    <t>Allgemeine Hinweise</t>
  </si>
  <si>
    <t>Allgemeine Abweichungen</t>
  </si>
  <si>
    <t>Bewertung Ausschuss</t>
  </si>
  <si>
    <t>Anmerkung OnkoZert</t>
  </si>
  <si>
    <t>Nr</t>
  </si>
  <si>
    <t>Zaehler</t>
  </si>
  <si>
    <t>Quote</t>
  </si>
  <si>
    <t>vID</t>
  </si>
  <si>
    <t>ErlaeuterungDatendefizit</t>
  </si>
  <si>
    <t>EingeleiteteAktionen</t>
  </si>
  <si>
    <t>Aktionen</t>
  </si>
  <si>
    <t>Feststellung</t>
  </si>
  <si>
    <t>Hinweis</t>
  </si>
  <si>
    <t>Abweichung</t>
  </si>
  <si>
    <t>Kennzahlenbogen - Analyseprotokoll Datendefizite Magen</t>
  </si>
  <si>
    <t>Pflicht Berechnung</t>
  </si>
  <si>
    <t>I.O.</t>
  </si>
  <si>
    <t>I.O. (Plausibilität unklar)</t>
  </si>
  <si>
    <t>Sollvorgabe nicht erfüllt</t>
  </si>
  <si>
    <t>Summe</t>
  </si>
  <si>
    <t>Optional Berechnung</t>
  </si>
  <si>
    <t>optional - I.O.</t>
  </si>
  <si>
    <t>optional - I.O. (Plausibilität unklar)</t>
  </si>
  <si>
    <t>optional - Sollvorgabe nicht erfüllt</t>
  </si>
  <si>
    <t>optional - unvollständig</t>
  </si>
  <si>
    <t>optional - inkorrekt</t>
  </si>
  <si>
    <t>Kennzahlenbogen</t>
  </si>
  <si>
    <t>Nr.</t>
  </si>
  <si>
    <t>kein Eintrag</t>
  </si>
  <si>
    <t>&lt;</t>
  </si>
  <si>
    <t>&gt;</t>
  </si>
  <si>
    <t xml:space="preserve"> &lt;= Sollv. nicht erfüllt</t>
  </si>
  <si>
    <t xml:space="preserve"> &gt;= Sollv. nicht erfüllt</t>
  </si>
  <si>
    <t xml:space="preserve"> &lt; Plausi ?</t>
  </si>
  <si>
    <t xml:space="preserve"> &gt; Plausi ?</t>
  </si>
  <si>
    <t>Anzahl/Quote</t>
  </si>
  <si>
    <t>HID</t>
  </si>
  <si>
    <t>ID</t>
  </si>
  <si>
    <t>Aktion</t>
  </si>
  <si>
    <t>n.d.</t>
  </si>
  <si>
    <t>Datenqualität</t>
  </si>
  <si>
    <t>KN NR.</t>
  </si>
  <si>
    <t>Sollvorgabe</t>
  </si>
  <si>
    <t>Zähler / Anzahl</t>
  </si>
  <si>
    <t xml:space="preserve">Datenqualität
</t>
  </si>
  <si>
    <t>Begründung / Ursache</t>
  </si>
  <si>
    <t>Eingeleitete / geplante Aktionen</t>
  </si>
  <si>
    <t>Für Übertragung in Datendefizite_KB:</t>
  </si>
  <si>
    <t>Alle KN leer:</t>
  </si>
  <si>
    <r>
      <rPr>
        <b/>
        <sz val="8"/>
        <color indexed="8"/>
        <rFont val="Arial"/>
        <family val="2"/>
      </rPr>
      <t>Begründung/Ursache</t>
    </r>
    <r>
      <rPr>
        <sz val="8"/>
        <color indexed="8"/>
        <rFont val="Arial"/>
        <family val="2"/>
      </rPr>
      <t xml:space="preserve">
(min. 30 Zeichen / max. 500 Zeichen)</t>
    </r>
  </si>
  <si>
    <r>
      <rPr>
        <b/>
        <sz val="8"/>
        <color indexed="8"/>
        <rFont val="Arial"/>
        <family val="2"/>
      </rPr>
      <t>Eingeleitete/geplante Aktionen</t>
    </r>
    <r>
      <rPr>
        <sz val="8"/>
        <color indexed="8"/>
        <rFont val="Arial"/>
        <family val="2"/>
      </rPr>
      <t xml:space="preserve">
(bei plausibler Begründung keine Aktion erforderlich)</t>
    </r>
  </si>
  <si>
    <t>&lt; 20%</t>
  </si>
  <si>
    <t>&gt; 80%</t>
  </si>
  <si>
    <t>&lt; 30%</t>
  </si>
  <si>
    <t>Basisdaten Magen</t>
  </si>
  <si>
    <t xml:space="preserve"> (Muster Zertifikat)</t>
  </si>
  <si>
    <t>FAD-Z003-1 M</t>
  </si>
  <si>
    <t>Charité - Campus Virchow-Klinikum</t>
  </si>
  <si>
    <t>FAD-Z003-3 M</t>
  </si>
  <si>
    <t>Charité - Campus Benjamin-Franklin</t>
  </si>
  <si>
    <t>FAD-Z047 M</t>
  </si>
  <si>
    <t>FAD-Z144 M</t>
  </si>
  <si>
    <t>Operative Primärfälle</t>
  </si>
  <si>
    <t>Revisions-OP‘s</t>
  </si>
  <si>
    <t>FAD-Z255 M</t>
  </si>
  <si>
    <t>Magenkrebszentrum Kempten-Allgäu</t>
  </si>
  <si>
    <t>OncoBox</t>
  </si>
  <si>
    <t>Zusammenarbeit mit KFRG-Krebsregister</t>
  </si>
  <si>
    <t>Uro-Link</t>
  </si>
  <si>
    <r>
      <t xml:space="preserve">Operative Primärfälle </t>
    </r>
    <r>
      <rPr>
        <strike/>
        <sz val="8"/>
        <rFont val="Arial"/>
        <family val="2"/>
      </rPr>
      <t xml:space="preserve">
</t>
    </r>
    <r>
      <rPr>
        <sz val="8"/>
        <rFont val="Arial"/>
        <family val="2"/>
      </rPr>
      <t>(ICD-10 C16.0, C16.1-16.9 mit OPS:
5-425*, 5-426*, 5-435* bis 5-438*)</t>
    </r>
  </si>
  <si>
    <t>FAD-Z031 M</t>
  </si>
  <si>
    <t>Magenkrebszentrum Lippe</t>
  </si>
  <si>
    <t>Klinikum Lippe</t>
  </si>
  <si>
    <t>FAD-Z032 M</t>
  </si>
  <si>
    <t>Magenkrebszentrum Heilbronn-Franken</t>
  </si>
  <si>
    <t>SLK-Kliniken Heilbronn</t>
  </si>
  <si>
    <t>FAD-Z064 M</t>
  </si>
  <si>
    <t>Magenkrebszentrum Rosenheim</t>
  </si>
  <si>
    <t>RoMed Klinikum Rosenheim</t>
  </si>
  <si>
    <t>FAD-Z099 M</t>
  </si>
  <si>
    <t>Magenkrebszentrum Barmherzige Brüder Regensburg</t>
  </si>
  <si>
    <t>Krankenhaus Barmherzige Brüder Regensburg</t>
  </si>
  <si>
    <t>FAD-Z103 M</t>
  </si>
  <si>
    <t>Magenkrebszentrum am Universitätsklinikum Regensburg</t>
  </si>
  <si>
    <t>Universitätsklinikum Regensburg</t>
  </si>
  <si>
    <t>FAD-Z108 M</t>
  </si>
  <si>
    <t>Universitäres Magenkrebszentrum Frankfurt</t>
  </si>
  <si>
    <t>FAD-Z135 M</t>
  </si>
  <si>
    <t>Magenkrebszentrum Klinikum Dortmund</t>
  </si>
  <si>
    <t>Klinikum Dortmund</t>
  </si>
  <si>
    <t>Magenkrebszentrum im Zentrum für Gastrointestinale Onkologie Tübingen</t>
  </si>
  <si>
    <t>FAD-Z160 M</t>
  </si>
  <si>
    <t xml:space="preserve">Magenkrebszentrum Rheinpfalz am Klinikum der Stadt Ludwigshafen </t>
  </si>
  <si>
    <t>Klinikum der Stadt Ludwigshafen am Rhein gGmbH</t>
  </si>
  <si>
    <t>FAD-Z173-1 M</t>
  </si>
  <si>
    <t>Magenkrebszentrum Kaiserslautern am Westpfalz-Klinikum</t>
  </si>
  <si>
    <t>Westpfalz-Klinikum</t>
  </si>
  <si>
    <t>FAD-Z187 M</t>
  </si>
  <si>
    <t>Magenkrebszentrum Sana Klinikum Lichtenberg</t>
  </si>
  <si>
    <t>Sana Klinikum Lichtenberg</t>
  </si>
  <si>
    <t>FAD-Z210 M</t>
  </si>
  <si>
    <t>Magenkrebszentrum Minden</t>
  </si>
  <si>
    <t>Johannes-Wesling-Klinikum Minden</t>
  </si>
  <si>
    <t>FAD-Z217 M</t>
  </si>
  <si>
    <t>Magenkrebszentrum am AGAPLESION DIAKONIEKLINIKUM ROTENBURG</t>
  </si>
  <si>
    <t>AGAPLESION DIAKONIEKLINIKUM ROTENBURG</t>
  </si>
  <si>
    <t>FAD-Z243 M</t>
  </si>
  <si>
    <t>Magenkrebszentrum Dresden-Friedrichstadt</t>
  </si>
  <si>
    <t>Städtisches Klinikum Dresden, Standort Friedrichstadt</t>
  </si>
  <si>
    <t>FAD-Z251 M</t>
  </si>
  <si>
    <t>Magenkrebszentrum Kliniken Essen-Mitte</t>
  </si>
  <si>
    <t>Klinikverbund Kempten-Oberallgäu Klinikum Kempten</t>
  </si>
  <si>
    <t>FAD-Z267 M</t>
  </si>
  <si>
    <t>FAD-Z293 M</t>
  </si>
  <si>
    <t>Universitätsklinikum „Carl Gustav Carus“ Dresden</t>
  </si>
  <si>
    <t>FAD-Z306 M</t>
  </si>
  <si>
    <t>Magenkrebszentrum am Westdeutschen Tumorzentrum - Universitätsmedizin Essen</t>
  </si>
  <si>
    <t>Universitätsklinikum Essen</t>
  </si>
  <si>
    <t>FAD-Z314 M</t>
  </si>
  <si>
    <t>FAD-Z324 M</t>
  </si>
  <si>
    <t>Magenkrebszentrum der Universitätsmedizin Mainz</t>
  </si>
  <si>
    <t>Universitätsmedizin der Johannes Gutenberg - Universität Mainz</t>
  </si>
  <si>
    <t>FAD-Z334 M</t>
  </si>
  <si>
    <t xml:space="preserve">Magenkrebszentrum Medizinische Hochschule Hannover </t>
  </si>
  <si>
    <t xml:space="preserve">Medizinische Hochschule Hannover </t>
  </si>
  <si>
    <t>FAD-Z337 M</t>
  </si>
  <si>
    <t>Magenkrebszentrum am Universitätsklinikum Gießen</t>
  </si>
  <si>
    <t>Universitätsklinikum Gießen und Marburg, Standort Gießen</t>
  </si>
  <si>
    <t>MADOS 4</t>
  </si>
  <si>
    <t>Möglichst niedrige Rate an postoperativ verstorbenen Primärfällen nach elektiven Eingriffen</t>
  </si>
  <si>
    <t>Primärfälle des Nenners, die in der prätherapeutischen Konferenz vorgestellt wurden</t>
  </si>
  <si>
    <t>Primärfälle des Nenners, die in der postoperativen Konferenz vorgestellt wurden</t>
  </si>
  <si>
    <t>Primärfälle des Nenners, die postoperativ nach elektiven Eingriffen innerhalb von 30 d verstorben sind</t>
  </si>
  <si>
    <t>Ausnahme (Plausibilität unklar)</t>
  </si>
  <si>
    <t>Summe Plausibilität unklar</t>
  </si>
  <si>
    <t>Primärfälle des Nenners mit Revisions-OP's infolge von perioperativen Komplikationen innerhalb von 30 d nach elektiver OP</t>
  </si>
  <si>
    <t>Primärfälle des Nenners mit postoperativen Wundinfektionen innerhalb von 30 d nach elektiver OP mit Notwendigkeit der chirurgischen Wundrevision (Spülung, Spreizung, VAC-Verband)</t>
  </si>
  <si>
    <t>FAD-Z055 M</t>
  </si>
  <si>
    <t>Magenkrebszentrum Böblingen</t>
  </si>
  <si>
    <t>Klinikum Sindelfingen Böblingen</t>
  </si>
  <si>
    <t>FAD-Z174 M</t>
  </si>
  <si>
    <t>Magenkrebszentrum am Klinikum der Universität München Campus Großhadern</t>
  </si>
  <si>
    <t>Klinikum der Universität München Campus Großhadern</t>
  </si>
  <si>
    <t>FAD-Z226 M</t>
  </si>
  <si>
    <t>FAD-Z231 M</t>
  </si>
  <si>
    <t>Magenkrebszentrum Oldenburg, Pius-Hospital</t>
  </si>
  <si>
    <t>Pius-Hospital Oldenburg</t>
  </si>
  <si>
    <t>Magenkrebszentrum Helios Kliniken Schwerin</t>
  </si>
  <si>
    <t>Helios Kliniken Schwerin</t>
  </si>
  <si>
    <t>Adjumed</t>
  </si>
  <si>
    <t>CADA (Eigenentwicklung)</t>
  </si>
  <si>
    <t>CaOnkoDok (Eigenentwicklung)</t>
  </si>
  <si>
    <t>Clinic WinData</t>
  </si>
  <si>
    <t>Eigenentwicklung auf Basis medico (Cerner)</t>
  </si>
  <si>
    <t>Martini-Data</t>
  </si>
  <si>
    <t>ODSeasy / ODSeasyNet</t>
  </si>
  <si>
    <t>Oncodossier (Eigenentwicklung auf Basis ORBIS)</t>
  </si>
  <si>
    <t>Tumorregister München (TRM)</t>
  </si>
  <si>
    <t>Darm, Leber, Magen , Pankreas</t>
  </si>
  <si>
    <t>Interdisziplinäres Magenkrebszentrum im Charité Comprehensive Cancer Center</t>
  </si>
  <si>
    <t>Deutschland</t>
  </si>
  <si>
    <t>Universitätsklinikum Tübingen, CCC Tübingen-Stuttgart</t>
  </si>
  <si>
    <t>FAD-Z149 M</t>
  </si>
  <si>
    <t>Magenkrebszentrum Juliusspital Würzburg</t>
  </si>
  <si>
    <t>Stiftung Juliusspital Würzburg</t>
  </si>
  <si>
    <t>FAD-Z295 M</t>
  </si>
  <si>
    <t>Magenkrebszentrum Braunschweig</t>
  </si>
  <si>
    <t>Städtisches Klinikum Braunschweig</t>
  </si>
  <si>
    <t>FAD-Z307 M</t>
  </si>
  <si>
    <t>Magenkrebszentrum am Klinikum St. Georg Leipzig</t>
  </si>
  <si>
    <t>Klinikum St. Georg Leipzig</t>
  </si>
  <si>
    <t>Voraussetzung:</t>
  </si>
  <si>
    <t>Gesamt</t>
  </si>
  <si>
    <t>Elektiv</t>
  </si>
  <si>
    <t>Notfall</t>
  </si>
  <si>
    <t>Kennzahlenjahr</t>
  </si>
  <si>
    <t>nur Magenkrebszentrum</t>
  </si>
  <si>
    <t>Magenkrebszentrum + eigenständiges Speiseröhrenkrebszentrum</t>
  </si>
  <si>
    <r>
      <rPr>
        <b/>
        <sz val="10"/>
        <color theme="1"/>
        <rFont val="Arial"/>
        <family val="2"/>
      </rPr>
      <t>Primärfälle Magen Gesamt</t>
    </r>
    <r>
      <rPr>
        <vertAlign val="superscript"/>
        <sz val="10"/>
        <color theme="1"/>
        <rFont val="Arial"/>
        <family val="2"/>
      </rPr>
      <t>3)</t>
    </r>
    <r>
      <rPr>
        <sz val="10"/>
        <color theme="1"/>
        <rFont val="Arial"/>
        <family val="2"/>
      </rPr>
      <t xml:space="preserve">
ICD-10 C16.0</t>
    </r>
    <r>
      <rPr>
        <vertAlign val="superscript"/>
        <sz val="10"/>
        <color theme="1"/>
        <rFont val="Arial"/>
        <family val="2"/>
      </rPr>
      <t>1)</t>
    </r>
    <r>
      <rPr>
        <sz val="10"/>
        <color theme="1"/>
        <rFont val="Arial"/>
        <family val="2"/>
      </rPr>
      <t>, C16.1-16.9</t>
    </r>
  </si>
  <si>
    <r>
      <rPr>
        <b/>
        <sz val="10"/>
        <color theme="1"/>
        <rFont val="Arial"/>
        <family val="2"/>
      </rPr>
      <t>Operative Primärfälle</t>
    </r>
    <r>
      <rPr>
        <sz val="10"/>
        <color theme="1"/>
        <rFont val="Arial"/>
        <family val="2"/>
      </rPr>
      <t xml:space="preserve">
OPS</t>
    </r>
    <r>
      <rPr>
        <vertAlign val="superscript"/>
        <sz val="10"/>
        <color theme="1"/>
        <rFont val="Arial"/>
        <family val="2"/>
      </rPr>
      <t>4)</t>
    </r>
    <r>
      <rPr>
        <sz val="10"/>
        <color theme="1"/>
        <rFont val="Arial"/>
        <family val="2"/>
      </rPr>
      <t>: 5-425*, 5-426*, 5-435* bis 5-438*</t>
    </r>
  </si>
  <si>
    <r>
      <rPr>
        <b/>
        <sz val="10"/>
        <color theme="1"/>
        <rFont val="Arial"/>
        <family val="2"/>
      </rPr>
      <t>Primärfälle mit endoskopischer Resektion</t>
    </r>
    <r>
      <rPr>
        <sz val="10"/>
        <color theme="1"/>
        <rFont val="Arial"/>
        <family val="2"/>
      </rPr>
      <t xml:space="preserve">
OPS: 5-433.23, 5-433.24</t>
    </r>
  </si>
  <si>
    <r>
      <rPr>
        <b/>
        <sz val="10"/>
        <color theme="1"/>
        <rFont val="Arial"/>
        <family val="2"/>
      </rPr>
      <t>Primärfälle Speiseröhre Gesamt</t>
    </r>
    <r>
      <rPr>
        <b/>
        <vertAlign val="superscript"/>
        <sz val="10"/>
        <color theme="1"/>
        <rFont val="Arial"/>
        <family val="2"/>
      </rPr>
      <t>5)</t>
    </r>
    <r>
      <rPr>
        <b/>
        <sz val="10"/>
        <color theme="1"/>
        <rFont val="Arial"/>
        <family val="2"/>
      </rPr>
      <t xml:space="preserve">
</t>
    </r>
    <r>
      <rPr>
        <sz val="10"/>
        <color theme="1"/>
        <rFont val="Arial"/>
        <family val="2"/>
      </rPr>
      <t>ICD-10 C16.0</t>
    </r>
    <r>
      <rPr>
        <vertAlign val="superscript"/>
        <sz val="10"/>
        <color theme="1"/>
        <rFont val="Arial"/>
        <family val="2"/>
      </rPr>
      <t>2)</t>
    </r>
    <r>
      <rPr>
        <sz val="10"/>
        <color theme="1"/>
        <rFont val="Arial"/>
        <family val="2"/>
      </rPr>
      <t>, C15.2 und 15.5</t>
    </r>
  </si>
  <si>
    <r>
      <rPr>
        <b/>
        <sz val="10"/>
        <color theme="1"/>
        <rFont val="Arial"/>
        <family val="2"/>
      </rPr>
      <t xml:space="preserve">Operative Primärfälle
</t>
    </r>
    <r>
      <rPr>
        <sz val="10"/>
        <color theme="1"/>
        <rFont val="Arial"/>
        <family val="2"/>
      </rPr>
      <t>OPS</t>
    </r>
    <r>
      <rPr>
        <vertAlign val="superscript"/>
        <sz val="10"/>
        <color theme="1"/>
        <rFont val="Arial"/>
        <family val="2"/>
      </rPr>
      <t>4)</t>
    </r>
    <r>
      <rPr>
        <sz val="10"/>
        <color theme="1"/>
        <rFont val="Arial"/>
        <family val="2"/>
      </rPr>
      <t>: 5-425*, 5-426*, 5-435* bis 5-438*</t>
    </r>
  </si>
  <si>
    <r>
      <rPr>
        <b/>
        <sz val="10"/>
        <color theme="1"/>
        <rFont val="Arial"/>
        <family val="2"/>
      </rPr>
      <t xml:space="preserve">Primärfälle mit endoskopischer Resektion
</t>
    </r>
    <r>
      <rPr>
        <sz val="10"/>
        <color theme="1"/>
        <rFont val="Arial"/>
        <family val="2"/>
      </rPr>
      <t>OPS: 5-422.23, 5-422.24</t>
    </r>
  </si>
  <si>
    <t>Primärfälle Magen Gesamt</t>
  </si>
  <si>
    <t>Primärfälle mit endoskopischer Resektion</t>
  </si>
  <si>
    <t>Primärfälle Speiseröhre Gesamt</t>
  </si>
  <si>
    <t>R0-Resektionen (Endoskopie)</t>
  </si>
  <si>
    <t xml:space="preserve">Möglichst häufig R0-Situationen nach endoskopischer Resektion </t>
  </si>
  <si>
    <t>Primärfälle des Nenners mit R0 nach abgeschlossener endoskopischer Therapie</t>
  </si>
  <si>
    <t>Anastomoseninsuffizienz Grad III</t>
  </si>
  <si>
    <t xml:space="preserve">Möglichst selten Anastomoseninsuffizienzen Grad III nach Resektion mit Rekonstruktion mittels Anastomose </t>
  </si>
  <si>
    <t>Primärfälle des Nenners mit Anastomoseninsuffizienz Grad III</t>
  </si>
  <si>
    <t>Vollständiger Pathologiebericht</t>
  </si>
  <si>
    <t xml:space="preserve">Möglichst häufig vollständige pathohistologische Befundberichte </t>
  </si>
  <si>
    <t>Ernährungsstatus</t>
  </si>
  <si>
    <t>Primärfälle des Nenners mit Feststellung des Ernährungsstatus nach Nutritional Risk Score und Body Mass Index</t>
  </si>
  <si>
    <t>Vitamin B12 Substitution nach Gastrektomie</t>
  </si>
  <si>
    <t xml:space="preserve">Möglichst häufig Empfehlung und Durchführung von Vitamin B12 Substitution nach Gastrektomie </t>
  </si>
  <si>
    <t>Primärfälle des Nenners mit präoperativer Chemotherapie</t>
  </si>
  <si>
    <t>Präoperative Chemotherapie oder Radiochemotherapie bei Adenokarzinomen des ösophagogastralen Übergangs cT3 oder cT4, M0</t>
  </si>
  <si>
    <t>Möglichst häufig präoperative Chemotherapie oder Radiochemotherapie bei Adenokarzinomen des ösophagogastralen Übergangs cT3 oder cT4, M0 und Resektion</t>
  </si>
  <si>
    <t>Primärfälle des Nenners mit präoperativer Chemotherapie oder Radiochemotherapie</t>
  </si>
  <si>
    <t>Bestimmung HER-2-Status vor palliativer Tumortherapie</t>
  </si>
  <si>
    <t xml:space="preserve">Möglichst häufig Bestimmung des HER-2-Status vor palliativer medikamentöser Tumortherapie </t>
  </si>
  <si>
    <t>Anmerkung:</t>
  </si>
  <si>
    <t>Operative Primärfälle 
(= Kennzahl 11)</t>
  </si>
  <si>
    <t>Primärfälle des Nenners mit Komplikationen (Blutung, Perforation)</t>
  </si>
  <si>
    <t xml:space="preserve">Elektive Operative Primärfälle </t>
  </si>
  <si>
    <t>Ausnahme</t>
  </si>
  <si>
    <t>SHGHoncoDoc</t>
  </si>
  <si>
    <t>Clinical Information Catalogue (CIC) (Eigenentwicklung)</t>
  </si>
  <si>
    <t>TD System KEM (Eigenentwicklung)</t>
  </si>
  <si>
    <t>FAD-Z013 M</t>
  </si>
  <si>
    <t>Magenkrebszentrum Klinikum Nürnberg</t>
  </si>
  <si>
    <t>Klinikum Nürnberg</t>
  </si>
  <si>
    <t>Magenkrebszentrum München Klinik Bogenhausen</t>
  </si>
  <si>
    <t>München Klinik Bogenhausen</t>
  </si>
  <si>
    <t>Magenkrebszentrum im CIO Köln</t>
  </si>
  <si>
    <t>Centrum für Integrierte Onkologie Aachen Bonn Köln Düsseldorf im Universitätsklinikum Köln</t>
  </si>
  <si>
    <t>Magenkrebszentrum im CIO Aachen</t>
  </si>
  <si>
    <t>Centrum für Integrierte Onkologie Aachen Bonn Köln Düsseldorf in der Uniklinik RWTH Aachen</t>
  </si>
  <si>
    <t>Primärfälle mit endoskopischer En-bloc-Resektion</t>
  </si>
  <si>
    <t>Präoperative Chemotherapie bei lokalisierten Magenkarzinomen (ICD-10 C16.1-16.9)</t>
  </si>
  <si>
    <t>Möglichst häufig präoperative Chemotherapie bei lokalisierten Magenkarzinomen ICD-10 C16.1-16.9</t>
  </si>
  <si>
    <t xml:space="preserve">Operative Primärfälle ICD-10 C16.1-16.9, cT3 oder cT4, M0 </t>
  </si>
  <si>
    <r>
      <rPr>
        <vertAlign val="superscript"/>
        <sz val="8"/>
        <color theme="1"/>
        <rFont val="Arial"/>
        <family val="2"/>
      </rPr>
      <t xml:space="preserve">1) </t>
    </r>
    <r>
      <rPr>
        <sz val="8"/>
        <color theme="1"/>
        <rFont val="Arial"/>
        <family val="2"/>
      </rPr>
      <t>Tumoren, deren Zentrum &gt; 2 cm vom ösophagogastralen Übergang entfernt ist, werden als Magenkarzinome klassifiziert, auch dann, wenn der ösophagogastrale Übergang einbezogen ist.</t>
    </r>
  </si>
  <si>
    <r>
      <rPr>
        <b/>
        <u/>
        <sz val="8"/>
        <color indexed="8"/>
        <rFont val="Arial"/>
        <family val="2"/>
      </rPr>
      <t>Bearbeitungshinweise:</t>
    </r>
    <r>
      <rPr>
        <sz val="8"/>
        <color indexed="8"/>
        <rFont val="Arial"/>
        <family val="2"/>
      </rPr>
      <t xml:space="preserve">
</t>
    </r>
    <r>
      <rPr>
        <vertAlign val="superscript"/>
        <sz val="9"/>
        <rFont val="Arial"/>
        <family val="2"/>
      </rPr>
      <t xml:space="preserve">1) </t>
    </r>
    <r>
      <rPr>
        <sz val="8"/>
        <rFont val="Arial"/>
        <family val="2"/>
      </rPr>
      <t xml:space="preserve">Tumoren, deren Zentrum &gt; 2 cm vom ösophagogastralen Übergang entfernt ist, werden als Magenkarzinome klassifiziert, auch dann, wenn der ösophagogastrale Übergang einbezogen ist.
</t>
    </r>
    <r>
      <rPr>
        <vertAlign val="superscript"/>
        <sz val="9"/>
        <rFont val="Arial"/>
        <family val="2"/>
      </rPr>
      <t>2)</t>
    </r>
    <r>
      <rPr>
        <sz val="9"/>
        <rFont val="Arial"/>
        <family val="2"/>
      </rPr>
      <t xml:space="preserve"> </t>
    </r>
    <r>
      <rPr>
        <sz val="8"/>
        <rFont val="Arial"/>
        <family val="2"/>
      </rPr>
      <t xml:space="preserve">Tumoren, die den ösophagogastralen Übergang einbeziehen und deren Zentrum innerhalb der prox. 2 cm des ösophagogastralen Übergangs (Anteil Siewert-Typ I/ Siewert Typ II) liegt, werden als Ösophaguskarzinome gezählt.
</t>
    </r>
    <r>
      <rPr>
        <vertAlign val="superscript"/>
        <sz val="9"/>
        <rFont val="Arial"/>
        <family val="2"/>
      </rPr>
      <t>3)</t>
    </r>
    <r>
      <rPr>
        <sz val="9"/>
        <rFont val="Arial"/>
        <family val="2"/>
      </rPr>
      <t xml:space="preserve"> </t>
    </r>
    <r>
      <rPr>
        <sz val="8"/>
        <rFont val="Arial"/>
        <family val="2"/>
      </rPr>
      <t xml:space="preserve">Primärfälle = Adenokarzinom des Magens und des ösophagogastralen Übergangs
</t>
    </r>
    <r>
      <rPr>
        <vertAlign val="superscript"/>
        <sz val="9"/>
        <rFont val="Arial"/>
        <family val="2"/>
      </rPr>
      <t>4)</t>
    </r>
    <r>
      <rPr>
        <sz val="8"/>
        <rFont val="Arial"/>
        <family val="2"/>
      </rPr>
      <t xml:space="preserve"> Pro Primärfall ist nur ein OPS-Code anzugeben.
</t>
    </r>
    <r>
      <rPr>
        <vertAlign val="superscript"/>
        <sz val="9"/>
        <rFont val="Arial"/>
        <family val="2"/>
      </rPr>
      <t>5)</t>
    </r>
    <r>
      <rPr>
        <sz val="8"/>
        <rFont val="Arial"/>
        <family val="2"/>
      </rPr>
      <t xml:space="preserve"> Wenn nicht gleichzeitig auch ein Speiseröhrenkrebszentrum zertifiziert ist, können die ICD-10 C15.2, 15.5 und C16.0</t>
    </r>
    <r>
      <rPr>
        <vertAlign val="superscript"/>
        <sz val="8"/>
        <rFont val="Arial"/>
        <family val="2"/>
      </rPr>
      <t>2)</t>
    </r>
    <r>
      <rPr>
        <sz val="8"/>
        <rFont val="Arial"/>
        <family val="2"/>
      </rPr>
      <t xml:space="preserve"> in den Geltungsbereich des Magenkrebszentrums einbezogen werden.</t>
    </r>
    <r>
      <rPr>
        <sz val="8"/>
        <color rgb="FFFF0000"/>
        <rFont val="Arial"/>
        <family val="2"/>
      </rPr>
      <t xml:space="preserve">
</t>
    </r>
    <r>
      <rPr>
        <sz val="8"/>
        <color indexed="8"/>
        <rFont val="Arial"/>
        <family val="2"/>
      </rPr>
      <t xml:space="preserve">
Die Felder stehen teilweise in Abhängigkeit voneinander, daher sollte jede Zeile vollständig von links nach rechts und fortlaufend von oben nach unten bearbeitet werden. Graue Felder müssen bearbeitet werden</t>
    </r>
    <r>
      <rPr>
        <sz val="8"/>
        <rFont val="Arial"/>
        <family val="2"/>
      </rPr>
      <t>. Die Bearbeitung des Datenblattes sollte mit Microsoft Office 2010 oder einer der Folgeversionen erfolgen. Microsoft Office 2007 ist mit Einschränkungen nutzbar (u.a. werden Info-Buttons nicht angezeigt). Vorversionen von Microsoft Office 2007 sind für die Bearbeitung des Datenblattes nicht geeignet. Alle Zahlen und Texte müssen manuell eingegeben werden (nicht über copy-/paste-Funktion; Ausnahme sind Daten, die von der OncoBox eingelesen werden)</t>
    </r>
    <r>
      <rPr>
        <sz val="8"/>
        <color indexed="8"/>
        <rFont val="Arial"/>
        <family val="2"/>
      </rPr>
      <t>. Jede Änderung an den Basisdaten zieht eine Änderung des Kennzahlenbogens nach sich. In dem Dokument „Bestimmungen Datenqualität“ sind die wesentlichen Grundlagen für die Datenbewertung im Rahmen des Auditprozesses festgelegt. Insbesondere ist der Umgang mit Kennzahlen mit unterschrittener Sollvorgabe beschrieben (Download unter www.onkozert.de; Abschnitt Hinweise).</t>
    </r>
  </si>
  <si>
    <t>Operative Primärfälle Magen</t>
  </si>
  <si>
    <t>Operative Primärfälle Speiseröhre</t>
  </si>
  <si>
    <t>Primärfälle mit endoskopischer Resektion Magen</t>
  </si>
  <si>
    <t>Primärfälle mit endoskopischer Resektion Speiseröhre</t>
  </si>
  <si>
    <t>Voraussetzung</t>
  </si>
  <si>
    <t>1a</t>
  </si>
  <si>
    <t>EB/
LL</t>
  </si>
  <si>
    <t>1b</t>
  </si>
  <si>
    <t>Primärfälle (= Kennzahl 1a)</t>
  </si>
  <si>
    <t>&lt; 60%</t>
  </si>
  <si>
    <t>&gt; 15%</t>
  </si>
  <si>
    <t>&lt; 70%</t>
  </si>
  <si>
    <t>&lt; 50%</t>
  </si>
  <si>
    <t>&lt; 80%</t>
  </si>
  <si>
    <r>
      <t>Operative Primärfälle (ICD-10 C16.0</t>
    </r>
    <r>
      <rPr>
        <vertAlign val="superscript"/>
        <sz val="8"/>
        <rFont val="Arial"/>
        <family val="2"/>
      </rPr>
      <t>1)</t>
    </r>
    <r>
      <rPr>
        <sz val="8"/>
        <rFont val="Arial"/>
        <family val="2"/>
      </rPr>
      <t xml:space="preserve">, C16.1-16.9) mit Rekonstruktion mittels Anastomose </t>
    </r>
  </si>
  <si>
    <r>
      <t>Operative Primärfälle (ICD-10 C16.0</t>
    </r>
    <r>
      <rPr>
        <vertAlign val="superscript"/>
        <sz val="8"/>
        <rFont val="Arial"/>
        <family val="2"/>
      </rPr>
      <t>1)</t>
    </r>
    <r>
      <rPr>
        <sz val="8"/>
        <rFont val="Arial"/>
        <family val="2"/>
      </rPr>
      <t>, C16.1-16.9) nach Gastrektomie</t>
    </r>
  </si>
  <si>
    <r>
      <t>Operative Primärfälle mit Adenokarzinom des ösophagogastralen Übergangs (ICD-10 C16.0</t>
    </r>
    <r>
      <rPr>
        <vertAlign val="superscript"/>
        <sz val="8"/>
        <rFont val="Arial"/>
        <family val="2"/>
      </rPr>
      <t>1)</t>
    </r>
    <r>
      <rPr>
        <sz val="8"/>
        <rFont val="Arial"/>
        <family val="2"/>
      </rPr>
      <t xml:space="preserve">) cT3 oder cT4, M0 </t>
    </r>
  </si>
  <si>
    <t>LL QI</t>
  </si>
  <si>
    <t>Primärfälle des Nenners mit En-bloc Resektion</t>
  </si>
  <si>
    <t>Endoskopische En-bloc Resektionen</t>
  </si>
  <si>
    <t xml:space="preserve">Möglichst häufig En-bloc Resektionen bei endoskopischer Resektion </t>
  </si>
  <si>
    <t>FAD-Z097 M</t>
  </si>
  <si>
    <t>Magenkrebszentrum des Universitätsklinikums Würzburg</t>
  </si>
  <si>
    <t>Universitätsklinikum Würzburg</t>
  </si>
  <si>
    <t>Primärfälle des Nenners, die mindestens folgende Angaben im pathohistologischen Befundbericht haben:
- Art des entfernten Materials, 
- Tumorlokalisation (makroskopisch / mikroskopisch),
- minimale Entfernung des Tumors zu den Resektionsrändern,
- Größe des Tumors,
- mikroskopischer Tumortyp (nach aktueller WHO-Klassifikation),
- Grading* (aktuelle WHO-Klassifikation),
- TNM-Klassifikation (unter Angabe der untersuchten und befallenen Lymphknoten),
- R-Klassifikation.
* ggf. entfallend nach neoadj. Therapie</t>
  </si>
  <si>
    <t>Primärfälle des Nenners mit dokumentierter Empfehlung zu Vitamin B12-Substitution (z.B.1000 µg alle 3 Mo) im Arztbrief</t>
  </si>
  <si>
    <t>Grundlage des Erhebungsbogens stellt die TNM – Klassifikation maligner Tumoren, 8. Auflage 2017 sowie die ICD-Klassifikation ICD-10-GM 2021 (DIMDI) und die OPS-Klassifikation OPS 2021 (DIMDI) dar.</t>
  </si>
  <si>
    <t>Anlage EB Version L1.1 (Auditjahr 2022 / Kennzahlenjahr 2021)</t>
  </si>
  <si>
    <t>Im Sinne einer gendergerechten Sprache verwenden wir für die Begriffe „Patientinnen“, „Patienten“, „Patient*innen“ die Bezeichnung „Pat.“, die ausdrücklich jede Geschlechtszuschreibung (weiblich, männlich, divers) einschließt.</t>
  </si>
  <si>
    <t>Pat. mit neuaufgetretenem Rezidiv und/oder Fernmetastasen</t>
  </si>
  <si>
    <t>Prätherapeutische Vorstellung aller Pat. mit Rezidiv</t>
  </si>
  <si>
    <t>Pat. des Nenners, die in der prätherapeutischen Konferenz vorgestellt wurden</t>
  </si>
  <si>
    <t xml:space="preserve">Pat. mit Rezidiv </t>
  </si>
  <si>
    <r>
      <t xml:space="preserve">Pat. des Nenners, die stationär oder ambulant psychoonkologisch betreut wurden (Gesprächsdauer </t>
    </r>
    <r>
      <rPr>
        <sz val="8"/>
        <rFont val="Calibri"/>
        <family val="2"/>
      </rPr>
      <t xml:space="preserve">≥ </t>
    </r>
    <r>
      <rPr>
        <sz val="8"/>
        <rFont val="Arial"/>
        <family val="2"/>
      </rPr>
      <t>25 Min.)</t>
    </r>
  </si>
  <si>
    <t xml:space="preserve">Primärfälle (= Kennzahl 1a) +  Pat. mit neuaufgetretenem Rezidiv und/oder Fernmetastasen 
(= Kennzahl 1b) </t>
  </si>
  <si>
    <t>Möglichst hohe Rate an Pat., die durch den Sozialdienst beraten wurden</t>
  </si>
  <si>
    <t>Pat. des Nenners, die stationär oder ambulant durch den Sozialdienst beraten wurden</t>
  </si>
  <si>
    <t>Primärfälle (= Kennzahl 1a) +  Pat. mit neuaufgetretenem Rezidiv und/oder Fernmetastasen 
(= Kennzahl 1b)</t>
  </si>
  <si>
    <t>Anteil Studienpat.</t>
  </si>
  <si>
    <t>Einbringen von möglichst vielen Pat. in Studien</t>
  </si>
  <si>
    <t>Pat. mit Magenkarzinom, die in eine Studie eingebracht wurden</t>
  </si>
  <si>
    <t xml:space="preserve">Die jeweilige Eingabe oder Änderung  "Anzahl / Zähler / Nenner" (gepunktete Felder) ist nur im Tabellenblatt "Basisdaten" möglich, die Übertragung erfolgt automatisch.
Der Zähler ist immer eine Teilmenge des Nenners (Ausnahme: Kennzahl 7 - Anteil Studienpat.). </t>
  </si>
  <si>
    <r>
      <t>Pat. (ICD-10 C16.0</t>
    </r>
    <r>
      <rPr>
        <vertAlign val="superscript"/>
        <sz val="8"/>
        <rFont val="Arial"/>
        <family val="2"/>
      </rPr>
      <t>1)</t>
    </r>
    <r>
      <rPr>
        <sz val="8"/>
        <rFont val="Arial"/>
        <family val="2"/>
      </rPr>
      <t>, C16.1-16.9) mit palliativer medikamentöser Tumortherapie</t>
    </r>
  </si>
  <si>
    <t>Pat. des Nenners mit Bestimmung des HER-2-Status vor palliativer medikamentöser Tumortherapie</t>
  </si>
  <si>
    <t>Erhebung des Ernährungsstatus bei möglichst vielen Pat.</t>
  </si>
  <si>
    <t xml:space="preserve"> In Ordnung</t>
  </si>
  <si>
    <t xml:space="preserve">                 Sollvorgabe nicht erfüllt</t>
  </si>
  <si>
    <t>Bearbeitungs-qualität</t>
  </si>
  <si>
    <t>Auditjahr 2022 / Kennzahlenjahr 2021</t>
  </si>
  <si>
    <t>Nicht relevant - Zentrum nicht in Deutschland</t>
  </si>
  <si>
    <t>Universitätsklinikum Frankfurt</t>
  </si>
  <si>
    <t>FAD-Z122 M</t>
  </si>
  <si>
    <t>Magenkrebszentrum Frankfurt Nordwest</t>
  </si>
  <si>
    <t>Krankenhaus Nordwest</t>
  </si>
  <si>
    <t>FAD-Z175 M</t>
  </si>
  <si>
    <t>Helios Magenkrebszentrum Erfurt</t>
  </si>
  <si>
    <t>Helios Klinikum Erfurt</t>
  </si>
  <si>
    <t>Kliniken Essen-Mitte, Standort Evang. Huyssens-Stiftung Essen-Huttrop</t>
  </si>
  <si>
    <t>FAD-Z284 M</t>
  </si>
  <si>
    <t>Magenkrebszentrum Gera</t>
  </si>
  <si>
    <t>SRH Wald-Klinikum Gera</t>
  </si>
  <si>
    <t>Magenkrebszentrum am Nationalen Centrum für Tumorerkrankungen Dresden (NCT/UCC)</t>
  </si>
  <si>
    <t>FAD-Z327 M</t>
  </si>
  <si>
    <t>Magenkrebszentrum Klinikum Bielefeld Mitte</t>
  </si>
  <si>
    <t>Klinikum Bielefeld Mitte</t>
  </si>
  <si>
    <t>FAD-Z352 M</t>
  </si>
  <si>
    <t>Magenkrebszentrum Vivantes Klinikum Neukölln</t>
  </si>
  <si>
    <t>Vivantes Klinikum Neukölln</t>
  </si>
  <si>
    <t xml:space="preserve">Filtername EMAC: "Liste Reg.Nr DS" </t>
  </si>
  <si>
    <t>Stand 24.09.2021</t>
  </si>
  <si>
    <t>1) Plausibilität unklar
Der angegebene Kennzahlenwert stellt im Vergleich zu anderen Zentren einen außergewöhnlichen Wert dar. Die Einstufung „Plausibilität unklar“ bedeutet nicht automatisch eine negative Bewertung. Der Kennzahlenwert ist aufgrund seiner Außergewöhnlichkeit auf Korrektheit zu überprüfen. Im Einzelfall kann ein positiver Kennzahlenwert bei einer detaillierten Betrachtung auch eine negative Versorgungssituation darstellen (z.B. Überversorgung). Das Ergebnis dieser Überprüfung ist durch das Zentrum im Kennzahlenbogen in der Spalte „Begründung /Ursache“ näher zu erläutern. Ggf. sollten entsprechend dem Vorgehen „Sollvorgabe nicht erfüllt“ zum Zwecke der Verbesserung gezielte Aktionen definiert und durchgeführt werden.
2) Sollvorgabe nicht erfüllt
Die betroffenen Kennzahlen sind zu analysieren. Das Ergebnis ist im Feld "Begründung/ Ursache" zu dokumentieren. Ergeben sich aus der Ursachenanalyse konkrete Aktionen zur Verbesserung des Kennzahlenwertes, sind diese in der Spalte "Eingeleitete/geplante Aktionen" zu beschreiben.
3) Unvollständig
Sofern Kennzahlen den Status „unvollständig“ haben, sind diese entweder nachzuliefern oder es ist eine eindeutige Aussage über die Möglichkeit der zukünftigen Darlegung zu treffen („unvollständige Kennzahlen“ stellen grundsätzlich eine potentielle Abweichung dar).</t>
  </si>
  <si>
    <t>Stand 16.11.2021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</si>
</sst>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94" x14ac:knownFonts="1">
    <font>
      <sz val="11"/>
      <color theme="1"/>
      <name val="Calibri"/>
      <family val="2"/>
      <scheme val="minor"/>
    </font>
    <font>
      <sz val="10"/>
      <color theme="1"/>
      <name val="Arial"/>
      <family val="2"/>
    </font>
    <font>
      <sz val="10"/>
      <color theme="1"/>
      <name val="Arial"/>
      <family val="2"/>
    </font>
    <font>
      <sz val="10"/>
      <color theme="1"/>
      <name val="Arial"/>
      <family val="2"/>
    </font>
    <font>
      <sz val="10"/>
      <color theme="1"/>
      <name val="Arial"/>
      <family val="2"/>
    </font>
    <font>
      <sz val="11"/>
      <color indexed="8"/>
      <name val="Calibri"/>
      <family val="2"/>
    </font>
    <font>
      <sz val="10"/>
      <name val="Arial"/>
      <family val="2"/>
    </font>
    <font>
      <sz val="8"/>
      <name val="Arial"/>
      <family val="2"/>
    </font>
    <font>
      <b/>
      <sz val="8"/>
      <name val="Arial"/>
      <family val="2"/>
    </font>
    <font>
      <b/>
      <sz val="11"/>
      <color indexed="8"/>
      <name val="Calibri"/>
      <family val="2"/>
    </font>
    <font>
      <sz val="8"/>
      <color indexed="8"/>
      <name val="Arial"/>
      <family val="2"/>
    </font>
    <font>
      <b/>
      <sz val="10"/>
      <color indexed="8"/>
      <name val="Arial"/>
      <family val="2"/>
    </font>
    <font>
      <sz val="10"/>
      <color indexed="8"/>
      <name val="Arial"/>
      <family val="2"/>
    </font>
    <font>
      <sz val="9"/>
      <color indexed="8"/>
      <name val="Arial"/>
      <family val="2"/>
    </font>
    <font>
      <b/>
      <sz val="8"/>
      <color indexed="8"/>
      <name val="Arial"/>
      <family val="2"/>
    </font>
    <font>
      <sz val="9"/>
      <color indexed="81"/>
      <name val="Arial"/>
      <family val="2"/>
    </font>
    <font>
      <sz val="11"/>
      <color indexed="9"/>
      <name val="Calibri"/>
      <family val="2"/>
    </font>
    <font>
      <b/>
      <sz val="11"/>
      <color indexed="63"/>
      <name val="Calibri"/>
      <family val="2"/>
    </font>
    <font>
      <b/>
      <sz val="11"/>
      <color indexed="52"/>
      <name val="Calibri"/>
      <family val="2"/>
    </font>
    <font>
      <sz val="11"/>
      <color indexed="62"/>
      <name val="Calibri"/>
      <family val="2"/>
    </font>
    <font>
      <i/>
      <sz val="11"/>
      <color indexed="23"/>
      <name val="Calibri"/>
      <family val="2"/>
    </font>
    <font>
      <sz val="11"/>
      <color indexed="10"/>
      <name val="Calibri"/>
      <family val="2"/>
    </font>
    <font>
      <sz val="8"/>
      <name val="Calibri"/>
      <family val="2"/>
    </font>
    <font>
      <b/>
      <sz val="15"/>
      <color indexed="56"/>
      <name val="Calibri"/>
      <family val="2"/>
    </font>
    <font>
      <b/>
      <sz val="11"/>
      <color indexed="56"/>
      <name val="Calibri"/>
      <family val="2"/>
    </font>
    <font>
      <b/>
      <sz val="18"/>
      <color indexed="56"/>
      <name val="Cambria"/>
      <family val="2"/>
    </font>
    <font>
      <b/>
      <sz val="13"/>
      <color indexed="56"/>
      <name val="Calibri"/>
      <family val="2"/>
    </font>
    <font>
      <sz val="6"/>
      <color indexed="8"/>
      <name val="Arial"/>
      <family val="2"/>
    </font>
    <font>
      <sz val="11"/>
      <color indexed="20"/>
      <name val="Calibri"/>
      <family val="2"/>
    </font>
    <font>
      <b/>
      <sz val="11"/>
      <color indexed="9"/>
      <name val="Calibri"/>
      <family val="2"/>
    </font>
    <font>
      <sz val="11"/>
      <color indexed="17"/>
      <name val="Calibri"/>
      <family val="2"/>
    </font>
    <font>
      <sz val="11"/>
      <color indexed="52"/>
      <name val="Calibri"/>
      <family val="2"/>
    </font>
    <font>
      <sz val="8"/>
      <color indexed="8"/>
      <name val="Arial Narrow"/>
      <family val="2"/>
    </font>
    <font>
      <sz val="6"/>
      <name val="Arial"/>
      <family val="2"/>
    </font>
    <font>
      <sz val="8"/>
      <name val="Arial Narrow"/>
      <family val="2"/>
    </font>
    <font>
      <sz val="11"/>
      <name val="Calibri"/>
      <family val="2"/>
    </font>
    <font>
      <b/>
      <u/>
      <sz val="8"/>
      <color indexed="8"/>
      <name val="Arial"/>
      <family val="2"/>
    </font>
    <font>
      <sz val="8"/>
      <color indexed="81"/>
      <name val="Arial"/>
      <family val="2"/>
    </font>
    <font>
      <b/>
      <sz val="15"/>
      <color indexed="62"/>
      <name val="Calibri"/>
      <family val="2"/>
    </font>
    <font>
      <b/>
      <sz val="13"/>
      <color indexed="62"/>
      <name val="Calibri"/>
      <family val="2"/>
    </font>
    <font>
      <b/>
      <sz val="11"/>
      <color indexed="62"/>
      <name val="Calibri"/>
      <family val="2"/>
    </font>
    <font>
      <sz val="8"/>
      <color indexed="8"/>
      <name val="Calibri"/>
      <family val="2"/>
    </font>
    <font>
      <b/>
      <sz val="18"/>
      <color indexed="62"/>
      <name val="Cambria"/>
      <family val="2"/>
    </font>
    <font>
      <sz val="11"/>
      <color indexed="53"/>
      <name val="Calibri"/>
      <family val="2"/>
    </font>
    <font>
      <sz val="6"/>
      <color indexed="8"/>
      <name val="Calibri"/>
      <family val="2"/>
    </font>
    <font>
      <sz val="11"/>
      <color theme="1"/>
      <name val="Calibri"/>
      <family val="2"/>
      <scheme val="minor"/>
    </font>
    <font>
      <sz val="11"/>
      <color theme="0"/>
      <name val="Calibri"/>
      <family val="2"/>
      <scheme val="minor"/>
    </font>
    <font>
      <b/>
      <sz val="11"/>
      <color indexed="8"/>
      <name val="Calibri"/>
      <family val="2"/>
      <scheme val="minor"/>
    </font>
    <font>
      <b/>
      <sz val="11"/>
      <color rgb="FF3F3F3F"/>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sz val="11"/>
      <color rgb="FF3F3F76"/>
      <name val="Calibri"/>
      <family val="2"/>
      <scheme val="minor"/>
    </font>
    <font>
      <b/>
      <sz val="11"/>
      <color theme="1"/>
      <name val="Calibri"/>
      <family val="2"/>
      <scheme val="minor"/>
    </font>
    <font>
      <i/>
      <sz val="11"/>
      <color rgb="FF7F7F7F"/>
      <name val="Calibri"/>
      <family val="2"/>
      <scheme val="minor"/>
    </font>
    <font>
      <sz val="11"/>
      <color rgb="FF006100"/>
      <name val="Calibri"/>
      <family val="2"/>
      <scheme val="minor"/>
    </font>
    <font>
      <b/>
      <sz val="15"/>
      <color indexed="62"/>
      <name val="Calibri"/>
      <family val="2"/>
      <scheme val="minor"/>
    </font>
    <font>
      <b/>
      <sz val="15"/>
      <color theme="3"/>
      <name val="Calibri"/>
      <family val="2"/>
      <scheme val="minor"/>
    </font>
    <font>
      <b/>
      <sz val="13"/>
      <color indexed="62"/>
      <name val="Calibri"/>
      <family val="2"/>
      <scheme val="minor"/>
    </font>
    <font>
      <b/>
      <sz val="13"/>
      <color theme="3"/>
      <name val="Calibri"/>
      <family val="2"/>
      <scheme val="minor"/>
    </font>
    <font>
      <b/>
      <sz val="11"/>
      <color indexed="62"/>
      <name val="Calibri"/>
      <family val="2"/>
      <scheme val="minor"/>
    </font>
    <font>
      <b/>
      <sz val="11"/>
      <color theme="3"/>
      <name val="Calibri"/>
      <family val="2"/>
      <scheme val="minor"/>
    </font>
    <font>
      <sz val="11"/>
      <color rgb="FFFA7D00"/>
      <name val="Calibri"/>
      <family val="2"/>
      <scheme val="minor"/>
    </font>
    <font>
      <sz val="11"/>
      <color rgb="FF9C6500"/>
      <name val="Calibri"/>
      <family val="2"/>
      <scheme val="minor"/>
    </font>
    <font>
      <sz val="8"/>
      <color theme="1"/>
      <name val="Calibri"/>
      <family val="2"/>
      <scheme val="minor"/>
    </font>
    <font>
      <b/>
      <sz val="18"/>
      <color indexed="62"/>
      <name val="Cambria"/>
      <family val="2"/>
      <scheme val="major"/>
    </font>
    <font>
      <b/>
      <sz val="18"/>
      <color theme="3"/>
      <name val="Cambria"/>
      <family val="2"/>
      <scheme val="major"/>
    </font>
    <font>
      <sz val="11"/>
      <color rgb="FFFF0000"/>
      <name val="Calibri"/>
      <family val="2"/>
      <scheme val="minor"/>
    </font>
    <font>
      <sz val="11"/>
      <color indexed="53"/>
      <name val="Calibri"/>
      <family val="2"/>
      <scheme val="minor"/>
    </font>
    <font>
      <sz val="11"/>
      <color theme="1"/>
      <name val="Arial"/>
      <family val="2"/>
    </font>
    <font>
      <sz val="10"/>
      <color theme="1"/>
      <name val="Arial"/>
      <family val="2"/>
    </font>
    <font>
      <b/>
      <sz val="12"/>
      <color theme="1"/>
      <name val="Arial"/>
      <family val="2"/>
    </font>
    <font>
      <sz val="8"/>
      <color theme="1"/>
      <name val="Arial"/>
      <family val="2"/>
    </font>
    <font>
      <b/>
      <sz val="11"/>
      <color theme="1"/>
      <name val="Arial"/>
      <family val="2"/>
    </font>
    <font>
      <sz val="9"/>
      <color theme="1"/>
      <name val="Arial"/>
      <family val="2"/>
    </font>
    <font>
      <b/>
      <sz val="8"/>
      <color theme="1"/>
      <name val="Arial"/>
      <family val="2"/>
    </font>
    <font>
      <b/>
      <sz val="9"/>
      <color theme="1"/>
      <name val="Arial"/>
      <family val="2"/>
    </font>
    <font>
      <sz val="11"/>
      <name val="Calibri"/>
      <family val="2"/>
      <scheme val="minor"/>
    </font>
    <font>
      <sz val="8"/>
      <color indexed="23"/>
      <name val="Arial"/>
      <family val="2"/>
    </font>
    <font>
      <sz val="8"/>
      <color rgb="FFFF0000"/>
      <name val="Arial"/>
      <family val="2"/>
    </font>
    <font>
      <strike/>
      <sz val="8"/>
      <name val="Arial"/>
      <family val="2"/>
    </font>
    <font>
      <vertAlign val="superscript"/>
      <sz val="10"/>
      <color theme="1"/>
      <name val="Arial"/>
      <family val="2"/>
    </font>
    <font>
      <b/>
      <sz val="10"/>
      <color theme="1"/>
      <name val="Arial"/>
      <family val="2"/>
    </font>
    <font>
      <b/>
      <sz val="10"/>
      <name val="Arial"/>
      <family val="2"/>
    </font>
    <font>
      <b/>
      <vertAlign val="superscript"/>
      <sz val="10"/>
      <color theme="1"/>
      <name val="Arial"/>
      <family val="2"/>
    </font>
    <font>
      <vertAlign val="superscript"/>
      <sz val="8"/>
      <name val="Arial"/>
      <family val="2"/>
    </font>
    <font>
      <sz val="8"/>
      <name val="Calibri"/>
      <family val="2"/>
      <scheme val="minor"/>
    </font>
    <font>
      <sz val="10"/>
      <color theme="0" tint="-0.499984740745262"/>
      <name val="Arial"/>
      <family val="2"/>
    </font>
    <font>
      <vertAlign val="superscript"/>
      <sz val="9"/>
      <color indexed="81"/>
      <name val="Arial"/>
      <family val="2"/>
    </font>
    <font>
      <sz val="10"/>
      <color theme="1" tint="0.499984740745262"/>
      <name val="Arial"/>
      <family val="2"/>
    </font>
    <font>
      <sz val="6"/>
      <color theme="1"/>
      <name val="Arial"/>
      <family val="2"/>
    </font>
    <font>
      <vertAlign val="superscript"/>
      <sz val="8"/>
      <color theme="1"/>
      <name val="Arial"/>
      <family val="2"/>
    </font>
    <font>
      <vertAlign val="superscript"/>
      <sz val="9"/>
      <name val="Arial"/>
      <family val="2"/>
    </font>
    <font>
      <sz val="9"/>
      <name val="Arial"/>
      <family val="2"/>
    </font>
  </fonts>
  <fills count="74">
    <fill>
      <patternFill patternType="none"/>
    </fill>
    <fill>
      <patternFill patternType="gray125"/>
    </fill>
    <fill>
      <patternFill patternType="solid">
        <fgColor indexed="31"/>
      </patternFill>
    </fill>
    <fill>
      <patternFill patternType="solid">
        <fgColor indexed="41"/>
      </patternFill>
    </fill>
    <fill>
      <patternFill patternType="solid">
        <fgColor indexed="44"/>
      </patternFill>
    </fill>
    <fill>
      <patternFill patternType="solid">
        <fgColor indexed="45"/>
      </patternFill>
    </fill>
    <fill>
      <patternFill patternType="solid">
        <fgColor indexed="47"/>
      </patternFill>
    </fill>
    <fill>
      <patternFill patternType="solid">
        <fgColor indexed="42"/>
      </patternFill>
    </fill>
    <fill>
      <patternFill patternType="solid">
        <fgColor indexed="26"/>
      </patternFill>
    </fill>
    <fill>
      <patternFill patternType="solid">
        <fgColor indexed="46"/>
      </patternFill>
    </fill>
    <fill>
      <patternFill patternType="solid">
        <fgColor indexed="9"/>
      </patternFill>
    </fill>
    <fill>
      <patternFill patternType="solid">
        <fgColor indexed="27"/>
      </patternFill>
    </fill>
    <fill>
      <patternFill patternType="solid">
        <fgColor indexed="29"/>
      </patternFill>
    </fill>
    <fill>
      <patternFill patternType="solid">
        <fgColor indexed="11"/>
      </patternFill>
    </fill>
    <fill>
      <patternFill patternType="solid">
        <fgColor indexed="43"/>
      </patternFill>
    </fill>
    <fill>
      <patternFill patternType="solid">
        <fgColor indexed="22"/>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3"/>
      </patternFill>
    </fill>
    <fill>
      <patternFill patternType="solid">
        <fgColor indexed="57"/>
      </patternFill>
    </fill>
    <fill>
      <patternFill patternType="solid">
        <fgColor indexed="54"/>
      </patternFill>
    </fill>
    <fill>
      <patternFill patternType="solid">
        <fgColor indexed="55"/>
      </patternFill>
    </fill>
    <fill>
      <patternFill patternType="gray0625"/>
    </fill>
    <fill>
      <patternFill patternType="solid">
        <fgColor indexed="65"/>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2F2F2"/>
      </patternFill>
    </fill>
    <fill>
      <patternFill patternType="solid">
        <fgColor rgb="FFFFC7CE"/>
      </patternFill>
    </fill>
    <fill>
      <patternFill patternType="solid">
        <fgColor rgb="FFA5A5A5"/>
      </patternFill>
    </fill>
    <fill>
      <patternFill patternType="solid">
        <fgColor rgb="FFFFCC99"/>
      </patternFill>
    </fill>
    <fill>
      <patternFill patternType="solid">
        <fgColor rgb="FFC6EFCE"/>
      </patternFill>
    </fill>
    <fill>
      <patternFill patternType="solid">
        <fgColor rgb="FFFFEB9C"/>
      </patternFill>
    </fill>
    <fill>
      <patternFill patternType="solid">
        <fgColor rgb="FFFFFFCC"/>
      </patternFill>
    </fill>
    <fill>
      <patternFill patternType="solid">
        <fgColor rgb="FFFFFF00"/>
        <bgColor indexed="64"/>
      </patternFill>
    </fill>
    <fill>
      <patternFill patternType="solid">
        <fgColor theme="0" tint="-0.34998626667073579"/>
        <bgColor indexed="64"/>
      </patternFill>
    </fill>
    <fill>
      <patternFill patternType="solid">
        <fgColor rgb="FFCCFFCC"/>
        <bgColor indexed="64"/>
      </patternFill>
    </fill>
    <fill>
      <patternFill patternType="solid">
        <fgColor rgb="FFDCE6F1"/>
        <bgColor indexed="64"/>
      </patternFill>
    </fill>
    <fill>
      <patternFill patternType="solid">
        <fgColor theme="0" tint="-0.249977111117893"/>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7" tint="0.59999389629810485"/>
        <bgColor indexed="64"/>
      </patternFill>
    </fill>
    <fill>
      <patternFill patternType="solid">
        <fgColor rgb="FFC0C0C0"/>
        <bgColor indexed="64"/>
      </patternFill>
    </fill>
    <fill>
      <patternFill patternType="solid">
        <fgColor rgb="FF99FF66"/>
        <bgColor rgb="FF000000"/>
      </patternFill>
    </fill>
    <fill>
      <patternFill patternType="solid">
        <fgColor rgb="FFCCFFCC"/>
        <bgColor rgb="FF000000"/>
      </patternFill>
    </fill>
    <fill>
      <patternFill patternType="solid">
        <fgColor rgb="FFFFFF99"/>
        <bgColor rgb="FF000000"/>
      </patternFill>
    </fill>
    <fill>
      <patternFill patternType="solid">
        <fgColor rgb="FFFF7C80"/>
        <bgColor rgb="FF000000"/>
      </patternFill>
    </fill>
  </fills>
  <borders count="57">
    <border>
      <left/>
      <right/>
      <top/>
      <bottom/>
      <diagonal/>
    </border>
    <border>
      <left style="thin">
        <color indexed="63"/>
      </left>
      <right style="thin">
        <color indexed="63"/>
      </right>
      <top style="thin">
        <color indexed="63"/>
      </top>
      <bottom style="thin">
        <color indexed="63"/>
      </bottom>
      <diagonal/>
    </border>
    <border>
      <left style="thin">
        <color indexed="8"/>
      </left>
      <right style="thin">
        <color indexed="8"/>
      </right>
      <top style="thin">
        <color indexed="8"/>
      </top>
      <bottom style="thin">
        <color indexed="8"/>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double">
        <color indexed="8"/>
      </left>
      <right style="double">
        <color indexed="8"/>
      </right>
      <top style="double">
        <color indexed="8"/>
      </top>
      <bottom style="double">
        <color indexed="8"/>
      </bottom>
      <diagonal/>
    </border>
    <border>
      <left/>
      <right/>
      <top style="thin">
        <color indexed="62"/>
      </top>
      <bottom style="double">
        <color indexed="62"/>
      </bottom>
      <diagonal/>
    </border>
    <border>
      <left/>
      <right/>
      <top style="thin">
        <color indexed="49"/>
      </top>
      <bottom style="double">
        <color indexed="49"/>
      </bottom>
      <diagonal/>
    </border>
    <border>
      <left/>
      <right/>
      <top/>
      <bottom style="thick">
        <color indexed="62"/>
      </bottom>
      <diagonal/>
    </border>
    <border>
      <left/>
      <right/>
      <top/>
      <bottom style="thick">
        <color indexed="49"/>
      </bottom>
      <diagonal/>
    </border>
    <border>
      <left/>
      <right/>
      <top/>
      <bottom style="thick">
        <color indexed="22"/>
      </bottom>
      <diagonal/>
    </border>
    <border>
      <left/>
      <right/>
      <top/>
      <bottom style="thick">
        <color indexed="41"/>
      </bottom>
      <diagonal/>
    </border>
    <border>
      <left/>
      <right/>
      <top/>
      <bottom style="thick">
        <color indexed="44"/>
      </bottom>
      <diagonal/>
    </border>
    <border>
      <left/>
      <right/>
      <top/>
      <bottom style="medium">
        <color indexed="30"/>
      </bottom>
      <diagonal/>
    </border>
    <border>
      <left/>
      <right/>
      <top/>
      <bottom style="medium">
        <color indexed="41"/>
      </bottom>
      <diagonal/>
    </border>
    <border>
      <left/>
      <right/>
      <top/>
      <bottom style="medium">
        <color indexed="4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top/>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right/>
      <top style="thin">
        <color indexed="64"/>
      </top>
      <bottom style="thin">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s>
  <cellStyleXfs count="1164">
    <xf numFmtId="0" fontId="0" fillId="0" borderId="0"/>
    <xf numFmtId="0" fontId="45" fillId="3" borderId="0" applyNumberFormat="0" applyBorder="0" applyAlignment="0" applyProtection="0"/>
    <xf numFmtId="0" fontId="45" fillId="2" borderId="0" applyNumberFormat="0" applyBorder="0" applyAlignment="0" applyProtection="0"/>
    <xf numFmtId="0" fontId="45" fillId="30" borderId="0" applyNumberFormat="0" applyBorder="0" applyAlignment="0" applyProtection="0"/>
    <xf numFmtId="0" fontId="45" fillId="30" borderId="0" applyNumberFormat="0" applyBorder="0" applyAlignment="0" applyProtection="0"/>
    <xf numFmtId="0" fontId="45" fillId="4"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45" fillId="6" borderId="0" applyNumberFormat="0" applyBorder="0" applyAlignment="0" applyProtection="0"/>
    <xf numFmtId="0" fontId="45" fillId="5" borderId="0" applyNumberFormat="0" applyBorder="0" applyAlignment="0" applyProtection="0"/>
    <xf numFmtId="0" fontId="45" fillId="31" borderId="0" applyNumberFormat="0" applyBorder="0" applyAlignment="0" applyProtection="0"/>
    <xf numFmtId="0" fontId="45" fillId="31"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45" fillId="8" borderId="0" applyNumberFormat="0" applyBorder="0" applyAlignment="0" applyProtection="0"/>
    <xf numFmtId="0" fontId="45" fillId="7"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8" borderId="0" applyNumberFormat="0" applyBorder="0" applyAlignment="0" applyProtection="0"/>
    <xf numFmtId="0" fontId="45" fillId="8" borderId="0" applyNumberFormat="0" applyBorder="0" applyAlignment="0" applyProtection="0"/>
    <xf numFmtId="0" fontId="45" fillId="8"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45" fillId="10" borderId="0" applyNumberFormat="0" applyBorder="0" applyAlignment="0" applyProtection="0"/>
    <xf numFmtId="0" fontId="45" fillId="9"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10" borderId="0" applyNumberFormat="0" applyBorder="0" applyAlignment="0" applyProtection="0"/>
    <xf numFmtId="0" fontId="45" fillId="10" borderId="0" applyNumberFormat="0" applyBorder="0" applyAlignment="0" applyProtection="0"/>
    <xf numFmtId="0" fontId="45" fillId="10"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45" fillId="3" borderId="0" applyNumberFormat="0" applyBorder="0" applyAlignment="0" applyProtection="0"/>
    <xf numFmtId="0" fontId="45" fillId="34" borderId="0" applyNumberFormat="0" applyBorder="0" applyAlignment="0" applyProtection="0"/>
    <xf numFmtId="0" fontId="45" fillId="4" borderId="0" applyNumberFormat="0" applyBorder="0" applyAlignment="0" applyProtection="0"/>
    <xf numFmtId="0" fontId="45" fillId="3"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45" fillId="35"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45" fillId="3" borderId="0" applyNumberFormat="0" applyBorder="0" applyAlignment="0" applyProtection="0"/>
    <xf numFmtId="0" fontId="45" fillId="36" borderId="0" applyNumberFormat="0" applyBorder="0" applyAlignment="0" applyProtection="0"/>
    <xf numFmtId="0" fontId="45" fillId="3"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45" fillId="37"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45" fillId="14" borderId="0" applyNumberFormat="0" applyBorder="0" applyAlignment="0" applyProtection="0"/>
    <xf numFmtId="0" fontId="45" fillId="13"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14" borderId="0" applyNumberFormat="0" applyBorder="0" applyAlignment="0" applyProtection="0"/>
    <xf numFmtId="0" fontId="45" fillId="14" borderId="0" applyNumberFormat="0" applyBorder="0" applyAlignment="0" applyProtection="0"/>
    <xf numFmtId="0" fontId="45" fillId="14"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45" fillId="15" borderId="0" applyNumberFormat="0" applyBorder="0" applyAlignment="0" applyProtection="0"/>
    <xf numFmtId="0" fontId="45" fillId="39" borderId="0" applyNumberFormat="0" applyBorder="0" applyAlignment="0" applyProtection="0"/>
    <xf numFmtId="0" fontId="45" fillId="15" borderId="0" applyNumberFormat="0" applyBorder="0" applyAlignment="0" applyProtection="0"/>
    <xf numFmtId="0" fontId="45" fillId="15"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45" fillId="3" borderId="0" applyNumberFormat="0" applyBorder="0" applyAlignment="0" applyProtection="0"/>
    <xf numFmtId="0" fontId="45" fillId="40" borderId="0" applyNumberFormat="0" applyBorder="0" applyAlignment="0" applyProtection="0"/>
    <xf numFmtId="0" fontId="45" fillId="3"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45" fillId="6" borderId="0" applyNumberFormat="0" applyBorder="0" applyAlignment="0" applyProtection="0"/>
    <xf numFmtId="0" fontId="45" fillId="41"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46" fillId="3" borderId="0" applyNumberFormat="0" applyBorder="0" applyAlignment="0" applyProtection="0"/>
    <xf numFmtId="0" fontId="46" fillId="42" borderId="0" applyNumberFormat="0" applyBorder="0" applyAlignment="0" applyProtection="0"/>
    <xf numFmtId="0" fontId="46" fillId="4" borderId="0" applyNumberFormat="0" applyBorder="0" applyAlignment="0" applyProtection="0"/>
    <xf numFmtId="0" fontId="46" fillId="3"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46" fillId="43"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46" fillId="44"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46" fillId="15" borderId="0" applyNumberFormat="0" applyBorder="0" applyAlignment="0" applyProtection="0"/>
    <xf numFmtId="0" fontId="46" fillId="18" borderId="0" applyNumberFormat="0" applyBorder="0" applyAlignment="0" applyProtection="0"/>
    <xf numFmtId="0" fontId="46" fillId="45" borderId="0" applyNumberFormat="0" applyBorder="0" applyAlignment="0" applyProtection="0"/>
    <xf numFmtId="0" fontId="46" fillId="45" borderId="0" applyNumberFormat="0" applyBorder="0" applyAlignment="0" applyProtection="0"/>
    <xf numFmtId="0" fontId="46" fillId="15" borderId="0" applyNumberFormat="0" applyBorder="0" applyAlignment="0" applyProtection="0"/>
    <xf numFmtId="0" fontId="46" fillId="15" borderId="0" applyNumberFormat="0" applyBorder="0" applyAlignment="0" applyProtection="0"/>
    <xf numFmtId="0" fontId="46" fillId="15"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46" fillId="3" borderId="0" applyNumberFormat="0" applyBorder="0" applyAlignment="0" applyProtection="0"/>
    <xf numFmtId="0" fontId="46" fillId="46" borderId="0" applyNumberFormat="0" applyBorder="0" applyAlignment="0" applyProtection="0"/>
    <xf numFmtId="0" fontId="46" fillId="4" borderId="0" applyNumberFormat="0" applyBorder="0" applyAlignment="0" applyProtection="0"/>
    <xf numFmtId="0" fontId="46" fillId="3"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46" fillId="6" borderId="0" applyNumberFormat="0" applyBorder="0" applyAlignment="0" applyProtection="0"/>
    <xf numFmtId="0" fontId="46" fillId="20" borderId="0" applyNumberFormat="0" applyBorder="0" applyAlignment="0" applyProtection="0"/>
    <xf numFmtId="0" fontId="46" fillId="47" borderId="0" applyNumberFormat="0" applyBorder="0" applyAlignment="0" applyProtection="0"/>
    <xf numFmtId="0" fontId="46" fillId="47" borderId="0" applyNumberFormat="0" applyBorder="0" applyAlignment="0" applyProtection="0"/>
    <xf numFmtId="0" fontId="46" fillId="6" borderId="0" applyNumberFormat="0" applyBorder="0" applyAlignment="0" applyProtection="0"/>
    <xf numFmtId="0" fontId="46" fillId="6" borderId="0" applyNumberFormat="0" applyBorder="0" applyAlignment="0" applyProtection="0"/>
    <xf numFmtId="0" fontId="46" fillId="6"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46" fillId="21" borderId="0" applyNumberFormat="0" applyBorder="0" applyAlignment="0" applyProtection="0"/>
    <xf numFmtId="0" fontId="16" fillId="21" borderId="0" applyNumberFormat="0" applyBorder="0" applyAlignment="0" applyProtection="0"/>
    <xf numFmtId="0" fontId="46" fillId="19" borderId="0" applyNumberFormat="0" applyBorder="0" applyAlignment="0" applyProtection="0"/>
    <xf numFmtId="0" fontId="46" fillId="19" borderId="0" applyNumberFormat="0" applyBorder="0" applyAlignment="0" applyProtection="0"/>
    <xf numFmtId="0" fontId="46" fillId="48" borderId="0" applyNumberFormat="0" applyBorder="0" applyAlignment="0" applyProtection="0"/>
    <xf numFmtId="0" fontId="46" fillId="48" borderId="0" applyNumberFormat="0" applyBorder="0" applyAlignment="0" applyProtection="0"/>
    <xf numFmtId="0" fontId="46" fillId="19" borderId="0" applyNumberFormat="0" applyBorder="0" applyAlignment="0" applyProtection="0"/>
    <xf numFmtId="0" fontId="46" fillId="21" borderId="0" applyNumberFormat="0" applyBorder="0" applyAlignment="0" applyProtection="0"/>
    <xf numFmtId="0" fontId="46" fillId="49" borderId="0" applyNumberFormat="0" applyBorder="0" applyAlignment="0" applyProtection="0"/>
    <xf numFmtId="0" fontId="16" fillId="22" borderId="0" applyNumberFormat="0" applyBorder="0" applyAlignment="0" applyProtection="0"/>
    <xf numFmtId="0" fontId="46" fillId="23" borderId="0" applyNumberFormat="0" applyBorder="0" applyAlignment="0" applyProtection="0"/>
    <xf numFmtId="0" fontId="46" fillId="22" borderId="0" applyNumberFormat="0" applyBorder="0" applyAlignment="0" applyProtection="0"/>
    <xf numFmtId="0" fontId="46" fillId="50" borderId="0" applyNumberFormat="0" applyBorder="0" applyAlignment="0" applyProtection="0"/>
    <xf numFmtId="0" fontId="16" fillId="24" borderId="0" applyNumberFormat="0" applyBorder="0" applyAlignment="0" applyProtection="0"/>
    <xf numFmtId="0" fontId="46" fillId="18" borderId="0" applyNumberFormat="0" applyBorder="0" applyAlignment="0" applyProtection="0"/>
    <xf numFmtId="0" fontId="16" fillId="18" borderId="0" applyNumberFormat="0" applyBorder="0" applyAlignment="0" applyProtection="0"/>
    <xf numFmtId="0" fontId="46" fillId="25" borderId="0" applyNumberFormat="0" applyBorder="0" applyAlignment="0" applyProtection="0"/>
    <xf numFmtId="0" fontId="46" fillId="25" borderId="0" applyNumberFormat="0" applyBorder="0" applyAlignment="0" applyProtection="0"/>
    <xf numFmtId="0" fontId="46" fillId="51" borderId="0" applyNumberFormat="0" applyBorder="0" applyAlignment="0" applyProtection="0"/>
    <xf numFmtId="0" fontId="46" fillId="51" borderId="0" applyNumberFormat="0" applyBorder="0" applyAlignment="0" applyProtection="0"/>
    <xf numFmtId="0" fontId="46" fillId="25" borderId="0" applyNumberFormat="0" applyBorder="0" applyAlignment="0" applyProtection="0"/>
    <xf numFmtId="0" fontId="46" fillId="18" borderId="0" applyNumberFormat="0" applyBorder="0" applyAlignment="0" applyProtection="0"/>
    <xf numFmtId="0" fontId="46" fillId="52" borderId="0" applyNumberFormat="0" applyBorder="0" applyAlignment="0" applyProtection="0"/>
    <xf numFmtId="0" fontId="16" fillId="19" borderId="0" applyNumberFormat="0" applyBorder="0" applyAlignment="0" applyProtection="0"/>
    <xf numFmtId="0" fontId="46" fillId="53" borderId="0" applyNumberFormat="0" applyBorder="0" applyAlignment="0" applyProtection="0"/>
    <xf numFmtId="0" fontId="16" fillId="23" borderId="0" applyNumberFormat="0" applyBorder="0" applyAlignment="0" applyProtection="0"/>
    <xf numFmtId="0" fontId="46" fillId="21" borderId="0" applyNumberFormat="0" applyBorder="0" applyAlignment="0" applyProtection="0"/>
    <xf numFmtId="0" fontId="46" fillId="21" borderId="0" applyNumberFormat="0" applyBorder="0" applyAlignment="0" applyProtection="0"/>
    <xf numFmtId="0" fontId="46" fillId="19" borderId="0" applyNumberFormat="0" applyBorder="0" applyAlignment="0" applyProtection="0"/>
    <xf numFmtId="0" fontId="46" fillId="19"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50" borderId="0" applyNumberFormat="0" applyBorder="0" applyAlignment="0" applyProtection="0"/>
    <xf numFmtId="0" fontId="46" fillId="50" borderId="0" applyNumberFormat="0" applyBorder="0" applyAlignment="0" applyProtection="0"/>
    <xf numFmtId="0" fontId="46" fillId="50" borderId="0" applyNumberFormat="0" applyBorder="0" applyAlignment="0" applyProtection="0"/>
    <xf numFmtId="0" fontId="46" fillId="18" borderId="0" applyNumberFormat="0" applyBorder="0" applyAlignment="0" applyProtection="0"/>
    <xf numFmtId="0" fontId="46" fillId="18" borderId="0" applyNumberFormat="0" applyBorder="0" applyAlignment="0" applyProtection="0"/>
    <xf numFmtId="0" fontId="46" fillId="25" borderId="0" applyNumberFormat="0" applyBorder="0" applyAlignment="0" applyProtection="0"/>
    <xf numFmtId="0" fontId="46" fillId="25" borderId="0" applyNumberFormat="0" applyBorder="0" applyAlignment="0" applyProtection="0"/>
    <xf numFmtId="0" fontId="46" fillId="52" borderId="0" applyNumberFormat="0" applyBorder="0" applyAlignment="0" applyProtection="0"/>
    <xf numFmtId="0" fontId="46" fillId="52"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7" fillId="10" borderId="2" applyNumberFormat="0" applyAlignment="0" applyProtection="0"/>
    <xf numFmtId="0" fontId="47" fillId="15" borderId="2" applyNumberFormat="0" applyAlignment="0" applyProtection="0"/>
    <xf numFmtId="0" fontId="48" fillId="15" borderId="44" applyNumberFormat="0" applyAlignment="0" applyProtection="0"/>
    <xf numFmtId="0" fontId="47" fillId="15" borderId="2" applyNumberFormat="0" applyAlignment="0" applyProtection="0"/>
    <xf numFmtId="0" fontId="9" fillId="15" borderId="2" applyNumberFormat="0" applyAlignment="0" applyProtection="0"/>
    <xf numFmtId="0" fontId="9" fillId="15" borderId="2" applyNumberFormat="0" applyAlignment="0" applyProtection="0"/>
    <xf numFmtId="0" fontId="48" fillId="54" borderId="44" applyNumberFormat="0" applyAlignment="0" applyProtection="0"/>
    <xf numFmtId="0" fontId="48" fillId="54" borderId="44" applyNumberFormat="0" applyAlignment="0" applyProtection="0"/>
    <xf numFmtId="0" fontId="48" fillId="10" borderId="44" applyNumberFormat="0" applyAlignment="0" applyProtection="0"/>
    <xf numFmtId="0" fontId="47" fillId="10" borderId="2" applyNumberFormat="0" applyAlignment="0" applyProtection="0"/>
    <xf numFmtId="0" fontId="9" fillId="10" borderId="2" applyNumberFormat="0" applyAlignment="0" applyProtection="0"/>
    <xf numFmtId="0" fontId="9" fillId="10" borderId="2" applyNumberFormat="0" applyAlignment="0" applyProtection="0"/>
    <xf numFmtId="0" fontId="48" fillId="15" borderId="44" applyNumberFormat="0" applyAlignment="0" applyProtection="0"/>
    <xf numFmtId="0" fontId="47" fillId="10" borderId="2" applyNumberFormat="0" applyAlignment="0" applyProtection="0"/>
    <xf numFmtId="0" fontId="9" fillId="10" borderId="2" applyNumberFormat="0" applyAlignment="0" applyProtection="0"/>
    <xf numFmtId="0" fontId="9" fillId="10" borderId="2" applyNumberFormat="0" applyAlignment="0" applyProtection="0"/>
    <xf numFmtId="0" fontId="47" fillId="15" borderId="2" applyNumberFormat="0" applyAlignment="0" applyProtection="0"/>
    <xf numFmtId="0" fontId="48" fillId="15" borderId="44" applyNumberFormat="0" applyAlignment="0" applyProtection="0"/>
    <xf numFmtId="0" fontId="47" fillId="15" borderId="2" applyNumberFormat="0" applyAlignment="0" applyProtection="0"/>
    <xf numFmtId="0" fontId="9" fillId="15" borderId="2" applyNumberFormat="0" applyAlignment="0" applyProtection="0"/>
    <xf numFmtId="0" fontId="9" fillId="15" borderId="2" applyNumberFormat="0" applyAlignment="0" applyProtection="0"/>
    <xf numFmtId="0" fontId="17" fillId="15" borderId="1" applyNumberFormat="0" applyAlignment="0" applyProtection="0"/>
    <xf numFmtId="0" fontId="17" fillId="15" borderId="1" applyNumberFormat="0" applyAlignment="0" applyProtection="0"/>
    <xf numFmtId="0" fontId="17" fillId="15" borderId="1" applyNumberFormat="0" applyAlignment="0" applyProtection="0"/>
    <xf numFmtId="0" fontId="48" fillId="15" borderId="44" applyNumberFormat="0" applyAlignment="0" applyProtection="0"/>
    <xf numFmtId="0" fontId="17" fillId="15" borderId="1" applyNumberFormat="0" applyAlignment="0" applyProtection="0"/>
    <xf numFmtId="0" fontId="47" fillId="15" borderId="2" applyNumberFormat="0" applyAlignment="0" applyProtection="0"/>
    <xf numFmtId="0" fontId="48" fillId="15" borderId="44" applyNumberFormat="0" applyAlignment="0" applyProtection="0"/>
    <xf numFmtId="0" fontId="9" fillId="15" borderId="2" applyNumberFormat="0" applyAlignment="0" applyProtection="0"/>
    <xf numFmtId="0" fontId="9" fillId="15" borderId="2" applyNumberFormat="0" applyAlignment="0" applyProtection="0"/>
    <xf numFmtId="0" fontId="48" fillId="15" borderId="44" applyNumberFormat="0" applyAlignment="0" applyProtection="0"/>
    <xf numFmtId="0" fontId="48" fillId="15" borderId="44" applyNumberFormat="0" applyAlignment="0" applyProtection="0"/>
    <xf numFmtId="0" fontId="17" fillId="15" borderId="1" applyNumberFormat="0" applyAlignment="0" applyProtection="0"/>
    <xf numFmtId="0" fontId="49" fillId="55" borderId="0" applyNumberFormat="0" applyBorder="0" applyAlignment="0" applyProtection="0"/>
    <xf numFmtId="0" fontId="28" fillId="5" borderId="0" applyNumberFormat="0" applyBorder="0" applyAlignment="0" applyProtection="0"/>
    <xf numFmtId="0" fontId="28" fillId="5" borderId="0" applyNumberFormat="0" applyBorder="0" applyAlignment="0" applyProtection="0"/>
    <xf numFmtId="0" fontId="50" fillId="10" borderId="45" applyNumberFormat="0" applyAlignment="0" applyProtection="0"/>
    <xf numFmtId="0" fontId="50" fillId="15" borderId="45" applyNumberFormat="0" applyAlignment="0" applyProtection="0"/>
    <xf numFmtId="0" fontId="50" fillId="54" borderId="45" applyNumberFormat="0" applyAlignment="0" applyProtection="0"/>
    <xf numFmtId="0" fontId="50" fillId="54" borderId="45" applyNumberFormat="0" applyAlignment="0" applyProtection="0"/>
    <xf numFmtId="0" fontId="50" fillId="10" borderId="45" applyNumberFormat="0" applyAlignment="0" applyProtection="0"/>
    <xf numFmtId="0" fontId="50" fillId="10" borderId="45" applyNumberFormat="0" applyAlignment="0" applyProtection="0"/>
    <xf numFmtId="0" fontId="50" fillId="10" borderId="45" applyNumberFormat="0" applyAlignment="0" applyProtection="0"/>
    <xf numFmtId="0" fontId="50" fillId="15" borderId="45" applyNumberFormat="0" applyAlignment="0" applyProtection="0"/>
    <xf numFmtId="0" fontId="18" fillId="15" borderId="3" applyNumberFormat="0" applyAlignment="0" applyProtection="0"/>
    <xf numFmtId="0" fontId="18" fillId="15" borderId="3" applyNumberFormat="0" applyAlignment="0" applyProtection="0"/>
    <xf numFmtId="0" fontId="18" fillId="15" borderId="3" applyNumberFormat="0" applyAlignment="0" applyProtection="0"/>
    <xf numFmtId="0" fontId="50" fillId="15" borderId="45" applyNumberFormat="0" applyAlignment="0" applyProtection="0"/>
    <xf numFmtId="0" fontId="18" fillId="15" borderId="3" applyNumberFormat="0" applyAlignment="0" applyProtection="0"/>
    <xf numFmtId="0" fontId="50" fillId="15" borderId="45" applyNumberFormat="0" applyAlignment="0" applyProtection="0"/>
    <xf numFmtId="0" fontId="18" fillId="15" borderId="3" applyNumberFormat="0" applyAlignment="0" applyProtection="0"/>
    <xf numFmtId="0" fontId="18" fillId="15" borderId="3" applyNumberFormat="0" applyAlignment="0" applyProtection="0"/>
    <xf numFmtId="0" fontId="51" fillId="56" borderId="46" applyNumberFormat="0" applyAlignment="0" applyProtection="0"/>
    <xf numFmtId="0" fontId="29" fillId="26" borderId="4" applyNumberFormat="0" applyAlignment="0" applyProtection="0"/>
    <xf numFmtId="0" fontId="29" fillId="26" borderId="4" applyNumberFormat="0" applyAlignment="0" applyProtection="0"/>
    <xf numFmtId="0" fontId="51" fillId="56" borderId="5" applyNumberFormat="0" applyAlignment="0" applyProtection="0"/>
    <xf numFmtId="0" fontId="51" fillId="56" borderId="46" applyNumberFormat="0" applyAlignment="0" applyProtection="0"/>
    <xf numFmtId="0" fontId="51" fillId="56" borderId="46" applyNumberFormat="0" applyAlignment="0" applyProtection="0"/>
    <xf numFmtId="0" fontId="51" fillId="56" borderId="5" applyNumberFormat="0" applyAlignment="0" applyProtection="0"/>
    <xf numFmtId="0" fontId="51" fillId="56" borderId="4" applyNumberFormat="0" applyAlignment="0" applyProtection="0"/>
    <xf numFmtId="0" fontId="52" fillId="57" borderId="45" applyNumberFormat="0" applyAlignment="0" applyProtection="0"/>
    <xf numFmtId="0" fontId="19" fillId="6" borderId="3" applyNumberFormat="0" applyAlignment="0" applyProtection="0"/>
    <xf numFmtId="0" fontId="19" fillId="6" borderId="3" applyNumberFormat="0" applyAlignment="0" applyProtection="0"/>
    <xf numFmtId="0" fontId="19" fillId="6" borderId="3" applyNumberFormat="0" applyAlignment="0" applyProtection="0"/>
    <xf numFmtId="0" fontId="19" fillId="6" borderId="3" applyNumberFormat="0" applyAlignment="0" applyProtection="0"/>
    <xf numFmtId="0" fontId="19" fillId="6" borderId="3" applyNumberFormat="0" applyAlignment="0" applyProtection="0"/>
    <xf numFmtId="0" fontId="53" fillId="0" borderId="7" applyNumberFormat="0" applyFill="0" applyAlignment="0" applyProtection="0"/>
    <xf numFmtId="0" fontId="53" fillId="0" borderId="6" applyNumberFormat="0" applyFill="0" applyAlignment="0" applyProtection="0"/>
    <xf numFmtId="0" fontId="53" fillId="0" borderId="6" applyNumberFormat="0" applyFill="0" applyAlignment="0" applyProtection="0"/>
    <xf numFmtId="0" fontId="53" fillId="0" borderId="6" applyNumberFormat="0" applyFill="0" applyAlignment="0" applyProtection="0"/>
    <xf numFmtId="0" fontId="53" fillId="0" borderId="47" applyNumberFormat="0" applyFill="0" applyAlignment="0" applyProtection="0"/>
    <xf numFmtId="0" fontId="53" fillId="0" borderId="47" applyNumberFormat="0" applyFill="0" applyAlignment="0" applyProtection="0"/>
    <xf numFmtId="0" fontId="53" fillId="0" borderId="7" applyNumberFormat="0" applyFill="0" applyAlignment="0" applyProtection="0"/>
    <xf numFmtId="0" fontId="53" fillId="0" borderId="7" applyNumberFormat="0" applyFill="0" applyAlignment="0" applyProtection="0"/>
    <xf numFmtId="0" fontId="53" fillId="0" borderId="7" applyNumberFormat="0" applyFill="0" applyAlignment="0" applyProtection="0"/>
    <xf numFmtId="0" fontId="53" fillId="0" borderId="6" applyNumberFormat="0" applyFill="0" applyAlignment="0" applyProtection="0"/>
    <xf numFmtId="0" fontId="53" fillId="0" borderId="6" applyNumberFormat="0" applyFill="0" applyAlignment="0" applyProtection="0"/>
    <xf numFmtId="0" fontId="9" fillId="0" borderId="6" applyNumberFormat="0" applyFill="0" applyAlignment="0" applyProtection="0"/>
    <xf numFmtId="0" fontId="9" fillId="0" borderId="6" applyNumberFormat="0" applyFill="0" applyAlignment="0" applyProtection="0"/>
    <xf numFmtId="0" fontId="53" fillId="0" borderId="6" applyNumberFormat="0" applyFill="0" applyAlignment="0" applyProtection="0"/>
    <xf numFmtId="0" fontId="9" fillId="0" borderId="6" applyNumberFormat="0" applyFill="0" applyAlignment="0" applyProtection="0"/>
    <xf numFmtId="0" fontId="9" fillId="0" borderId="6" applyNumberFormat="0" applyFill="0" applyAlignment="0" applyProtection="0"/>
    <xf numFmtId="0" fontId="53" fillId="0" borderId="6" applyNumberFormat="0" applyFill="0" applyAlignment="0" applyProtection="0"/>
    <xf numFmtId="0" fontId="9" fillId="0" borderId="6" applyNumberFormat="0" applyFill="0" applyAlignment="0" applyProtection="0"/>
    <xf numFmtId="0" fontId="53" fillId="0" borderId="6" applyNumberFormat="0" applyFill="0" applyAlignment="0" applyProtection="0"/>
    <xf numFmtId="0" fontId="9" fillId="0" borderId="6" applyNumberFormat="0" applyFill="0" applyAlignment="0" applyProtection="0"/>
    <xf numFmtId="0" fontId="54"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55" fillId="58"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55" fillId="58" borderId="0" applyNumberFormat="0" applyBorder="0" applyAlignment="0" applyProtection="0"/>
    <xf numFmtId="0" fontId="55" fillId="58" borderId="0" applyNumberFormat="0" applyBorder="0" applyAlignment="0" applyProtection="0"/>
    <xf numFmtId="0" fontId="55" fillId="58" borderId="0" applyNumberFormat="0" applyBorder="0" applyAlignment="0" applyProtection="0"/>
    <xf numFmtId="0" fontId="23" fillId="0" borderId="8" applyNumberFormat="0" applyFill="0" applyAlignment="0" applyProtection="0"/>
    <xf numFmtId="0" fontId="56" fillId="0" borderId="9" applyNumberFormat="0" applyFill="0" applyAlignment="0" applyProtection="0"/>
    <xf numFmtId="0" fontId="56" fillId="0" borderId="9" applyNumberFormat="0" applyFill="0" applyAlignment="0" applyProtection="0"/>
    <xf numFmtId="0" fontId="38" fillId="0" borderId="9" applyNumberFormat="0" applyFill="0" applyAlignment="0" applyProtection="0"/>
    <xf numFmtId="0" fontId="57" fillId="0" borderId="48" applyNumberFormat="0" applyFill="0" applyAlignment="0" applyProtection="0"/>
    <xf numFmtId="0" fontId="57" fillId="0" borderId="48" applyNumberFormat="0" applyFill="0" applyAlignment="0" applyProtection="0"/>
    <xf numFmtId="0" fontId="38" fillId="0" borderId="9" applyNumberFormat="0" applyFill="0" applyAlignment="0" applyProtection="0"/>
    <xf numFmtId="0" fontId="23" fillId="0" borderId="8" applyNumberFormat="0" applyFill="0" applyAlignment="0" applyProtection="0"/>
    <xf numFmtId="0" fontId="26" fillId="0" borderId="10" applyNumberFormat="0" applyFill="0" applyAlignment="0" applyProtection="0"/>
    <xf numFmtId="0" fontId="58" fillId="0" borderId="11" applyNumberFormat="0" applyFill="0" applyAlignment="0" applyProtection="0"/>
    <xf numFmtId="0" fontId="58" fillId="0" borderId="12" applyNumberFormat="0" applyFill="0" applyAlignment="0" applyProtection="0"/>
    <xf numFmtId="0" fontId="39" fillId="0" borderId="12" applyNumberFormat="0" applyFill="0" applyAlignment="0" applyProtection="0"/>
    <xf numFmtId="0" fontId="59" fillId="0" borderId="49" applyNumberFormat="0" applyFill="0" applyAlignment="0" applyProtection="0"/>
    <xf numFmtId="0" fontId="59" fillId="0" borderId="49" applyNumberFormat="0" applyFill="0" applyAlignment="0" applyProtection="0"/>
    <xf numFmtId="0" fontId="39" fillId="0" borderId="11" applyNumberFormat="0" applyFill="0" applyAlignment="0" applyProtection="0"/>
    <xf numFmtId="0" fontId="26" fillId="0" borderId="10" applyNumberFormat="0" applyFill="0" applyAlignment="0" applyProtection="0"/>
    <xf numFmtId="0" fontId="24" fillId="0" borderId="13" applyNumberFormat="0" applyFill="0" applyAlignment="0" applyProtection="0"/>
    <xf numFmtId="0" fontId="60" fillId="0" borderId="14" applyNumberFormat="0" applyFill="0" applyAlignment="0" applyProtection="0"/>
    <xf numFmtId="0" fontId="60" fillId="0" borderId="15" applyNumberFormat="0" applyFill="0" applyAlignment="0" applyProtection="0"/>
    <xf numFmtId="0" fontId="40" fillId="0" borderId="15" applyNumberFormat="0" applyFill="0" applyAlignment="0" applyProtection="0"/>
    <xf numFmtId="0" fontId="61" fillId="0" borderId="50" applyNumberFormat="0" applyFill="0" applyAlignment="0" applyProtection="0"/>
    <xf numFmtId="0" fontId="61" fillId="0" borderId="50" applyNumberFormat="0" applyFill="0" applyAlignment="0" applyProtection="0"/>
    <xf numFmtId="0" fontId="40" fillId="0" borderId="14" applyNumberFormat="0" applyFill="0" applyAlignment="0" applyProtection="0"/>
    <xf numFmtId="0" fontId="24" fillId="0" borderId="13" applyNumberFormat="0" applyFill="0" applyAlignment="0" applyProtection="0"/>
    <xf numFmtId="0" fontId="24"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40"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40" fillId="0" borderId="0" applyNumberFormat="0" applyFill="0" applyBorder="0" applyAlignment="0" applyProtection="0"/>
    <xf numFmtId="0" fontId="24" fillId="0" borderId="0" applyNumberFormat="0" applyFill="0" applyBorder="0" applyAlignment="0" applyProtection="0"/>
    <xf numFmtId="0" fontId="19" fillId="6" borderId="3" applyNumberFormat="0" applyAlignment="0" applyProtection="0"/>
    <xf numFmtId="0" fontId="62" fillId="0" borderId="51" applyNumberFormat="0" applyFill="0" applyAlignment="0" applyProtection="0"/>
    <xf numFmtId="0" fontId="31" fillId="0" borderId="16" applyNumberFormat="0" applyFill="0" applyAlignment="0" applyProtection="0"/>
    <xf numFmtId="0" fontId="31" fillId="0" borderId="16" applyNumberFormat="0" applyFill="0" applyAlignment="0" applyProtection="0"/>
    <xf numFmtId="0" fontId="63" fillId="59" borderId="0" applyNumberFormat="0" applyBorder="0" applyAlignment="0" applyProtection="0"/>
    <xf numFmtId="0" fontId="45" fillId="0" borderId="0"/>
    <xf numFmtId="0" fontId="5" fillId="60" borderId="52" applyNumberFormat="0" applyFont="0" applyAlignment="0" applyProtection="0"/>
    <xf numFmtId="0" fontId="6" fillId="8" borderId="17" applyNumberFormat="0" applyFont="0" applyAlignment="0" applyProtection="0"/>
    <xf numFmtId="0" fontId="6" fillId="8" borderId="17" applyNumberFormat="0" applyFont="0" applyAlignment="0" applyProtection="0"/>
    <xf numFmtId="0" fontId="5" fillId="60" borderId="52" applyNumberFormat="0" applyFont="0" applyAlignment="0" applyProtection="0"/>
    <xf numFmtId="0" fontId="5" fillId="60" borderId="52" applyNumberFormat="0" applyFont="0" applyAlignment="0" applyProtection="0"/>
    <xf numFmtId="0" fontId="45" fillId="60" borderId="52" applyNumberFormat="0" applyFont="0" applyAlignment="0" applyProtection="0"/>
    <xf numFmtId="0" fontId="5" fillId="60" borderId="52" applyNumberFormat="0" applyFont="0" applyAlignment="0" applyProtection="0"/>
    <xf numFmtId="0" fontId="5" fillId="60" borderId="52" applyNumberFormat="0" applyFont="0" applyAlignment="0" applyProtection="0"/>
    <xf numFmtId="0" fontId="45" fillId="60" borderId="52" applyNumberFormat="0" applyFont="0" applyAlignment="0" applyProtection="0"/>
    <xf numFmtId="0" fontId="5" fillId="60" borderId="52" applyNumberFormat="0" applyFont="0" applyAlignment="0" applyProtection="0"/>
    <xf numFmtId="0" fontId="5" fillId="60" borderId="52" applyNumberFormat="0" applyFont="0" applyAlignment="0" applyProtection="0"/>
    <xf numFmtId="0" fontId="5" fillId="60" borderId="52" applyNumberFormat="0" applyFont="0" applyAlignment="0" applyProtection="0"/>
    <xf numFmtId="0" fontId="5" fillId="60" borderId="52" applyNumberFormat="0" applyFont="0" applyAlignment="0" applyProtection="0"/>
    <xf numFmtId="0" fontId="5" fillId="60" borderId="52" applyNumberFormat="0" applyFont="0" applyAlignment="0" applyProtection="0"/>
    <xf numFmtId="0" fontId="5" fillId="60" borderId="52" applyNumberFormat="0" applyFont="0" applyAlignment="0" applyProtection="0"/>
    <xf numFmtId="0" fontId="5" fillId="60" borderId="52" applyNumberFormat="0" applyFont="0" applyAlignment="0" applyProtection="0"/>
    <xf numFmtId="0" fontId="5" fillId="60" borderId="52" applyNumberFormat="0" applyFont="0" applyAlignment="0" applyProtection="0"/>
    <xf numFmtId="0" fontId="5" fillId="60" borderId="52" applyNumberFormat="0" applyFont="0" applyAlignment="0" applyProtection="0"/>
    <xf numFmtId="0" fontId="5" fillId="60" borderId="52" applyNumberFormat="0" applyFont="0" applyAlignment="0" applyProtection="0"/>
    <xf numFmtId="0" fontId="5" fillId="60" borderId="52" applyNumberFormat="0" applyFont="0" applyAlignment="0" applyProtection="0"/>
    <xf numFmtId="0" fontId="5" fillId="60" borderId="52" applyNumberFormat="0" applyFont="0" applyAlignment="0" applyProtection="0"/>
    <xf numFmtId="0" fontId="5" fillId="60" borderId="52" applyNumberFormat="0" applyFont="0" applyAlignment="0" applyProtection="0"/>
    <xf numFmtId="0" fontId="5" fillId="60" borderId="52" applyNumberFormat="0" applyFont="0" applyAlignment="0" applyProtection="0"/>
    <xf numFmtId="0" fontId="5" fillId="60" borderId="52" applyNumberFormat="0" applyFont="0" applyAlignment="0" applyProtection="0"/>
    <xf numFmtId="0" fontId="5" fillId="60" borderId="52" applyNumberFormat="0" applyFont="0" applyAlignment="0" applyProtection="0"/>
    <xf numFmtId="0" fontId="5" fillId="60" borderId="52" applyNumberFormat="0" applyFont="0" applyAlignment="0" applyProtection="0"/>
    <xf numFmtId="0" fontId="5" fillId="60" borderId="52" applyNumberFormat="0" applyFont="0" applyAlignment="0" applyProtection="0"/>
    <xf numFmtId="0" fontId="5" fillId="60" borderId="52" applyNumberFormat="0" applyFont="0" applyAlignment="0" applyProtection="0"/>
    <xf numFmtId="0" fontId="5" fillId="60" borderId="52" applyNumberFormat="0" applyFont="0" applyAlignment="0" applyProtection="0"/>
    <xf numFmtId="0" fontId="5" fillId="60" borderId="52" applyNumberFormat="0" applyFont="0" applyAlignment="0" applyProtection="0"/>
    <xf numFmtId="0" fontId="5" fillId="60" borderId="52" applyNumberFormat="0" applyFont="0" applyAlignment="0" applyProtection="0"/>
    <xf numFmtId="0" fontId="5" fillId="60" borderId="52" applyNumberFormat="0" applyFont="0" applyAlignment="0" applyProtection="0"/>
    <xf numFmtId="0" fontId="5" fillId="60" borderId="52" applyNumberFormat="0" applyFont="0" applyAlignment="0" applyProtection="0"/>
    <xf numFmtId="0" fontId="5" fillId="60" borderId="52" applyNumberFormat="0" applyFont="0" applyAlignment="0" applyProtection="0"/>
    <xf numFmtId="0" fontId="5" fillId="60" borderId="52" applyNumberFormat="0" applyFont="0" applyAlignment="0" applyProtection="0"/>
    <xf numFmtId="0" fontId="5" fillId="60" borderId="52" applyNumberFormat="0" applyFont="0" applyAlignment="0" applyProtection="0"/>
    <xf numFmtId="0" fontId="5" fillId="60" borderId="52" applyNumberFormat="0" applyFont="0" applyAlignment="0" applyProtection="0"/>
    <xf numFmtId="0" fontId="5" fillId="60" borderId="52" applyNumberFormat="0" applyFont="0" applyAlignment="0" applyProtection="0"/>
    <xf numFmtId="0" fontId="5" fillId="60" borderId="52" applyNumberFormat="0" applyFont="0" applyAlignment="0" applyProtection="0"/>
    <xf numFmtId="0" fontId="5" fillId="60" borderId="52" applyNumberFormat="0" applyFont="0" applyAlignment="0" applyProtection="0"/>
    <xf numFmtId="0" fontId="5" fillId="60" borderId="52" applyNumberFormat="0" applyFont="0" applyAlignment="0" applyProtection="0"/>
    <xf numFmtId="0" fontId="45" fillId="60" borderId="52" applyNumberFormat="0" applyFont="0" applyAlignment="0" applyProtection="0"/>
    <xf numFmtId="0" fontId="5" fillId="60" borderId="52" applyNumberFormat="0" applyFont="0" applyAlignment="0" applyProtection="0"/>
    <xf numFmtId="0" fontId="5" fillId="60" borderId="52" applyNumberFormat="0" applyFont="0" applyAlignment="0" applyProtection="0"/>
    <xf numFmtId="0" fontId="5" fillId="60" borderId="52" applyNumberFormat="0" applyFont="0" applyAlignment="0" applyProtection="0"/>
    <xf numFmtId="0" fontId="5" fillId="60" borderId="52" applyNumberFormat="0" applyFont="0" applyAlignment="0" applyProtection="0"/>
    <xf numFmtId="0" fontId="5" fillId="60" borderId="52" applyNumberFormat="0" applyFont="0" applyAlignment="0" applyProtection="0"/>
    <xf numFmtId="0" fontId="5" fillId="60" borderId="52" applyNumberFormat="0" applyFont="0" applyAlignment="0" applyProtection="0"/>
    <xf numFmtId="0" fontId="45" fillId="60" borderId="52" applyNumberFormat="0" applyFont="0" applyAlignment="0" applyProtection="0"/>
    <xf numFmtId="0" fontId="5" fillId="60" borderId="52" applyNumberFormat="0" applyFont="0" applyAlignment="0" applyProtection="0"/>
    <xf numFmtId="0" fontId="5" fillId="60" borderId="52" applyNumberFormat="0" applyFont="0" applyAlignment="0" applyProtection="0"/>
    <xf numFmtId="0" fontId="45" fillId="60" borderId="52" applyNumberFormat="0" applyFont="0" applyAlignment="0" applyProtection="0"/>
    <xf numFmtId="0" fontId="5" fillId="60" borderId="52" applyNumberFormat="0" applyFont="0" applyAlignment="0" applyProtection="0"/>
    <xf numFmtId="0" fontId="5" fillId="60" borderId="52" applyNumberFormat="0" applyFont="0" applyAlignment="0" applyProtection="0"/>
    <xf numFmtId="0" fontId="5" fillId="60" borderId="52" applyNumberFormat="0" applyFont="0" applyAlignment="0" applyProtection="0"/>
    <xf numFmtId="0" fontId="5" fillId="60" borderId="52" applyNumberFormat="0" applyFont="0" applyAlignment="0" applyProtection="0"/>
    <xf numFmtId="0" fontId="45" fillId="60" borderId="52" applyNumberFormat="0" applyFont="0" applyAlignment="0" applyProtection="0"/>
    <xf numFmtId="0" fontId="5" fillId="60" borderId="52" applyNumberFormat="0" applyFont="0" applyAlignment="0" applyProtection="0"/>
    <xf numFmtId="0" fontId="5" fillId="60" borderId="52" applyNumberFormat="0" applyFont="0" applyAlignment="0" applyProtection="0"/>
    <xf numFmtId="0" fontId="5" fillId="60" borderId="52" applyNumberFormat="0" applyFont="0" applyAlignment="0" applyProtection="0"/>
    <xf numFmtId="0" fontId="5" fillId="60" borderId="52" applyNumberFormat="0" applyFont="0" applyAlignment="0" applyProtection="0"/>
    <xf numFmtId="0" fontId="5" fillId="60" borderId="52" applyNumberFormat="0" applyFont="0" applyAlignment="0" applyProtection="0"/>
    <xf numFmtId="0" fontId="5" fillId="60" borderId="52" applyNumberFormat="0" applyFont="0" applyAlignment="0" applyProtection="0"/>
    <xf numFmtId="0" fontId="5" fillId="60" borderId="52" applyNumberFormat="0" applyFont="0" applyAlignment="0" applyProtection="0"/>
    <xf numFmtId="0" fontId="5" fillId="60" borderId="52" applyNumberFormat="0" applyFont="0" applyAlignment="0" applyProtection="0"/>
    <xf numFmtId="0" fontId="5" fillId="60" borderId="52" applyNumberFormat="0" applyFont="0" applyAlignment="0" applyProtection="0"/>
    <xf numFmtId="0" fontId="5" fillId="60" borderId="52" applyNumberFormat="0" applyFont="0" applyAlignment="0" applyProtection="0"/>
    <xf numFmtId="0" fontId="5" fillId="60" borderId="52" applyNumberFormat="0" applyFont="0" applyAlignment="0" applyProtection="0"/>
    <xf numFmtId="0" fontId="5" fillId="60" borderId="52" applyNumberFormat="0" applyFont="0" applyAlignment="0" applyProtection="0"/>
    <xf numFmtId="0" fontId="5" fillId="60" borderId="52" applyNumberFormat="0" applyFont="0" applyAlignment="0" applyProtection="0"/>
    <xf numFmtId="0" fontId="5" fillId="60" borderId="52" applyNumberFormat="0" applyFont="0" applyAlignment="0" applyProtection="0"/>
    <xf numFmtId="0" fontId="5" fillId="60" borderId="52" applyNumberFormat="0" applyFont="0" applyAlignment="0" applyProtection="0"/>
    <xf numFmtId="0" fontId="5" fillId="60" borderId="52" applyNumberFormat="0" applyFont="0" applyAlignment="0" applyProtection="0"/>
    <xf numFmtId="0" fontId="5" fillId="60" borderId="52" applyNumberFormat="0" applyFont="0" applyAlignment="0" applyProtection="0"/>
    <xf numFmtId="0" fontId="5" fillId="60" borderId="52" applyNumberFormat="0" applyFont="0" applyAlignment="0" applyProtection="0"/>
    <xf numFmtId="0" fontId="5" fillId="60" borderId="52" applyNumberFormat="0" applyFont="0" applyAlignment="0" applyProtection="0"/>
    <xf numFmtId="0" fontId="5" fillId="60" borderId="52" applyNumberFormat="0" applyFont="0" applyAlignment="0" applyProtection="0"/>
    <xf numFmtId="0" fontId="5" fillId="60" borderId="52" applyNumberFormat="0" applyFont="0" applyAlignment="0" applyProtection="0"/>
    <xf numFmtId="0" fontId="5" fillId="60" borderId="52" applyNumberFormat="0" applyFont="0" applyAlignment="0" applyProtection="0"/>
    <xf numFmtId="0" fontId="5" fillId="60" borderId="52" applyNumberFormat="0" applyFont="0" applyAlignment="0" applyProtection="0"/>
    <xf numFmtId="0" fontId="5" fillId="60" borderId="52" applyNumberFormat="0" applyFont="0" applyAlignment="0" applyProtection="0"/>
    <xf numFmtId="0" fontId="5" fillId="60" borderId="52" applyNumberFormat="0" applyFont="0" applyAlignment="0" applyProtection="0"/>
    <xf numFmtId="0" fontId="5" fillId="60" borderId="52" applyNumberFormat="0" applyFont="0" applyAlignment="0" applyProtection="0"/>
    <xf numFmtId="0" fontId="5" fillId="60" borderId="52" applyNumberFormat="0" applyFont="0" applyAlignment="0" applyProtection="0"/>
    <xf numFmtId="0" fontId="5" fillId="60" borderId="52" applyNumberFormat="0" applyFont="0" applyAlignment="0" applyProtection="0"/>
    <xf numFmtId="0" fontId="5" fillId="60" borderId="52" applyNumberFormat="0" applyFont="0" applyAlignment="0" applyProtection="0"/>
    <xf numFmtId="0" fontId="5" fillId="60" borderId="52" applyNumberFormat="0" applyFont="0" applyAlignment="0" applyProtection="0"/>
    <xf numFmtId="0" fontId="5" fillId="60" borderId="52" applyNumberFormat="0" applyFont="0" applyAlignment="0" applyProtection="0"/>
    <xf numFmtId="0" fontId="5" fillId="60" borderId="52" applyNumberFormat="0" applyFont="0" applyAlignment="0" applyProtection="0"/>
    <xf numFmtId="0" fontId="5" fillId="60" borderId="52" applyNumberFormat="0" applyFont="0" applyAlignment="0" applyProtection="0"/>
    <xf numFmtId="0" fontId="5" fillId="60" borderId="52" applyNumberFormat="0" applyFont="0" applyAlignment="0" applyProtection="0"/>
    <xf numFmtId="0" fontId="5" fillId="60" borderId="52" applyNumberFormat="0" applyFont="0" applyAlignment="0" applyProtection="0"/>
    <xf numFmtId="0" fontId="5" fillId="60" borderId="52" applyNumberFormat="0" applyFont="0" applyAlignment="0" applyProtection="0"/>
    <xf numFmtId="0" fontId="5" fillId="60" borderId="52" applyNumberFormat="0" applyFont="0" applyAlignment="0" applyProtection="0"/>
    <xf numFmtId="0" fontId="5" fillId="60" borderId="52" applyNumberFormat="0" applyFont="0" applyAlignment="0" applyProtection="0"/>
    <xf numFmtId="0" fontId="5" fillId="60" borderId="52" applyNumberFormat="0" applyFont="0" applyAlignment="0" applyProtection="0"/>
    <xf numFmtId="0" fontId="5" fillId="60" borderId="52" applyNumberFormat="0" applyFont="0" applyAlignment="0" applyProtection="0"/>
    <xf numFmtId="0" fontId="5" fillId="60" borderId="52" applyNumberFormat="0" applyFont="0" applyAlignment="0" applyProtection="0"/>
    <xf numFmtId="0" fontId="5" fillId="60" borderId="52" applyNumberFormat="0" applyFont="0" applyAlignment="0" applyProtection="0"/>
    <xf numFmtId="0" fontId="5" fillId="60" borderId="52" applyNumberFormat="0" applyFont="0" applyAlignment="0" applyProtection="0"/>
    <xf numFmtId="0" fontId="5" fillId="60" borderId="52" applyNumberFormat="0" applyFont="0" applyAlignment="0" applyProtection="0"/>
    <xf numFmtId="0" fontId="5" fillId="60" borderId="52" applyNumberFormat="0" applyFont="0" applyAlignment="0" applyProtection="0"/>
    <xf numFmtId="0" fontId="5" fillId="60" borderId="52" applyNumberFormat="0" applyFont="0" applyAlignment="0" applyProtection="0"/>
    <xf numFmtId="0" fontId="5" fillId="60" borderId="52" applyNumberFormat="0" applyFont="0" applyAlignment="0" applyProtection="0"/>
    <xf numFmtId="0" fontId="5" fillId="60" borderId="52" applyNumberFormat="0" applyFont="0" applyAlignment="0" applyProtection="0"/>
    <xf numFmtId="0" fontId="5" fillId="60" borderId="52" applyNumberFormat="0" applyFont="0" applyAlignment="0" applyProtection="0"/>
    <xf numFmtId="0" fontId="5" fillId="60" borderId="52" applyNumberFormat="0" applyFont="0" applyAlignment="0" applyProtection="0"/>
    <xf numFmtId="0" fontId="5" fillId="60" borderId="52" applyNumberFormat="0" applyFont="0" applyAlignment="0" applyProtection="0"/>
    <xf numFmtId="0" fontId="5" fillId="60" borderId="52" applyNumberFormat="0" applyFont="0" applyAlignment="0" applyProtection="0"/>
    <xf numFmtId="0" fontId="5" fillId="60" borderId="52" applyNumberFormat="0" applyFont="0" applyAlignment="0" applyProtection="0"/>
    <xf numFmtId="0" fontId="5" fillId="60" borderId="52" applyNumberFormat="0" applyFont="0" applyAlignment="0" applyProtection="0"/>
    <xf numFmtId="0" fontId="5" fillId="60" borderId="52" applyNumberFormat="0" applyFont="0" applyAlignment="0" applyProtection="0"/>
    <xf numFmtId="0" fontId="5" fillId="60" borderId="52" applyNumberFormat="0" applyFont="0" applyAlignment="0" applyProtection="0"/>
    <xf numFmtId="0" fontId="5" fillId="60" borderId="52" applyNumberFormat="0" applyFont="0" applyAlignment="0" applyProtection="0"/>
    <xf numFmtId="0" fontId="5" fillId="60" borderId="52" applyNumberFormat="0" applyFont="0" applyAlignment="0" applyProtection="0"/>
    <xf numFmtId="0" fontId="5" fillId="60" borderId="52" applyNumberFormat="0" applyFont="0" applyAlignment="0" applyProtection="0"/>
    <xf numFmtId="0" fontId="5" fillId="60" borderId="52" applyNumberFormat="0" applyFont="0" applyAlignment="0" applyProtection="0"/>
    <xf numFmtId="0" fontId="5" fillId="60" borderId="52" applyNumberFormat="0" applyFont="0" applyAlignment="0" applyProtection="0"/>
    <xf numFmtId="0" fontId="5" fillId="60" borderId="52" applyNumberFormat="0" applyFont="0" applyAlignment="0" applyProtection="0"/>
    <xf numFmtId="0" fontId="5" fillId="60" borderId="52" applyNumberFormat="0" applyFont="0" applyAlignment="0" applyProtection="0"/>
    <xf numFmtId="0" fontId="5" fillId="60" borderId="52" applyNumberFormat="0" applyFont="0" applyAlignment="0" applyProtection="0"/>
    <xf numFmtId="0" fontId="5" fillId="60" borderId="52" applyNumberFormat="0" applyFont="0" applyAlignment="0" applyProtection="0"/>
    <xf numFmtId="0" fontId="5" fillId="60" borderId="52" applyNumberFormat="0" applyFont="0" applyAlignment="0" applyProtection="0"/>
    <xf numFmtId="0" fontId="5" fillId="60" borderId="52" applyNumberFormat="0" applyFont="0" applyAlignment="0" applyProtection="0"/>
    <xf numFmtId="0" fontId="5" fillId="60" borderId="52" applyNumberFormat="0" applyFont="0" applyAlignment="0" applyProtection="0"/>
    <xf numFmtId="0" fontId="5" fillId="60" borderId="52" applyNumberFormat="0" applyFont="0" applyAlignment="0" applyProtection="0"/>
    <xf numFmtId="0" fontId="5" fillId="60" borderId="52" applyNumberFormat="0" applyFont="0" applyAlignment="0" applyProtection="0"/>
    <xf numFmtId="0" fontId="5" fillId="60" borderId="52" applyNumberFormat="0" applyFont="0" applyAlignment="0" applyProtection="0"/>
    <xf numFmtId="0" fontId="5" fillId="60" borderId="52" applyNumberFormat="0" applyFont="0" applyAlignment="0" applyProtection="0"/>
    <xf numFmtId="0" fontId="5" fillId="60" borderId="52" applyNumberFormat="0" applyFont="0" applyAlignment="0" applyProtection="0"/>
    <xf numFmtId="0" fontId="5" fillId="60" borderId="52" applyNumberFormat="0" applyFont="0" applyAlignment="0" applyProtection="0"/>
    <xf numFmtId="0" fontId="5" fillId="60" borderId="52" applyNumberFormat="0" applyFont="0" applyAlignment="0" applyProtection="0"/>
    <xf numFmtId="0" fontId="5" fillId="60" borderId="52" applyNumberFormat="0" applyFont="0" applyAlignment="0" applyProtection="0"/>
    <xf numFmtId="0" fontId="5" fillId="60" borderId="52" applyNumberFormat="0" applyFont="0" applyAlignment="0" applyProtection="0"/>
    <xf numFmtId="0" fontId="5" fillId="60" borderId="52" applyNumberFormat="0" applyFont="0" applyAlignment="0" applyProtection="0"/>
    <xf numFmtId="0" fontId="5" fillId="60" borderId="52" applyNumberFormat="0" applyFont="0" applyAlignment="0" applyProtection="0"/>
    <xf numFmtId="0" fontId="5" fillId="60" borderId="52" applyNumberFormat="0" applyFont="0" applyAlignment="0" applyProtection="0"/>
    <xf numFmtId="0" fontId="5" fillId="60" borderId="52" applyNumberFormat="0" applyFont="0" applyAlignment="0" applyProtection="0"/>
    <xf numFmtId="0" fontId="5" fillId="60" borderId="52" applyNumberFormat="0" applyFont="0" applyAlignment="0" applyProtection="0"/>
    <xf numFmtId="0" fontId="5" fillId="60" borderId="52" applyNumberFormat="0" applyFont="0" applyAlignment="0" applyProtection="0"/>
    <xf numFmtId="0" fontId="5" fillId="60" borderId="52" applyNumberFormat="0" applyFont="0" applyAlignment="0" applyProtection="0"/>
    <xf numFmtId="0" fontId="5" fillId="60" borderId="52" applyNumberFormat="0" applyFont="0" applyAlignment="0" applyProtection="0"/>
    <xf numFmtId="0" fontId="5" fillId="60" borderId="52" applyNumberFormat="0" applyFont="0" applyAlignment="0" applyProtection="0"/>
    <xf numFmtId="0" fontId="5" fillId="60" borderId="52" applyNumberFormat="0" applyFont="0" applyAlignment="0" applyProtection="0"/>
    <xf numFmtId="0" fontId="5" fillId="60" borderId="52" applyNumberFormat="0" applyFont="0" applyAlignment="0" applyProtection="0"/>
    <xf numFmtId="0" fontId="5" fillId="60" borderId="52" applyNumberFormat="0" applyFont="0" applyAlignment="0" applyProtection="0"/>
    <xf numFmtId="0" fontId="5" fillId="60" borderId="52" applyNumberFormat="0" applyFont="0" applyAlignment="0" applyProtection="0"/>
    <xf numFmtId="0" fontId="5" fillId="60" borderId="52" applyNumberFormat="0" applyFont="0" applyAlignment="0" applyProtection="0"/>
    <xf numFmtId="0" fontId="5" fillId="60" borderId="52" applyNumberFormat="0" applyFont="0" applyAlignment="0" applyProtection="0"/>
    <xf numFmtId="0" fontId="5" fillId="60" borderId="52" applyNumberFormat="0" applyFont="0" applyAlignment="0" applyProtection="0"/>
    <xf numFmtId="0" fontId="5" fillId="60" borderId="52" applyNumberFormat="0" applyFont="0" applyAlignment="0" applyProtection="0"/>
    <xf numFmtId="0" fontId="5" fillId="60" borderId="52" applyNumberFormat="0" applyFont="0" applyAlignment="0" applyProtection="0"/>
    <xf numFmtId="0" fontId="5" fillId="60" borderId="52" applyNumberFormat="0" applyFont="0" applyAlignment="0" applyProtection="0"/>
    <xf numFmtId="0" fontId="5" fillId="60" borderId="52" applyNumberFormat="0" applyFont="0" applyAlignment="0" applyProtection="0"/>
    <xf numFmtId="0" fontId="5" fillId="60" borderId="52" applyNumberFormat="0" applyFont="0" applyAlignment="0" applyProtection="0"/>
    <xf numFmtId="0" fontId="5" fillId="60" borderId="52" applyNumberFormat="0" applyFont="0" applyAlignment="0" applyProtection="0"/>
    <xf numFmtId="0" fontId="5" fillId="60" borderId="52" applyNumberFormat="0" applyFont="0" applyAlignment="0" applyProtection="0"/>
    <xf numFmtId="0" fontId="5" fillId="60" borderId="52" applyNumberFormat="0" applyFont="0" applyAlignment="0" applyProtection="0"/>
    <xf numFmtId="0" fontId="5" fillId="60" borderId="52" applyNumberFormat="0" applyFont="0" applyAlignment="0" applyProtection="0"/>
    <xf numFmtId="0" fontId="5" fillId="60" borderId="52" applyNumberFormat="0" applyFont="0" applyAlignment="0" applyProtection="0"/>
    <xf numFmtId="0" fontId="5" fillId="60" borderId="52" applyNumberFormat="0" applyFont="0" applyAlignment="0" applyProtection="0"/>
    <xf numFmtId="0" fontId="5" fillId="60" borderId="52" applyNumberFormat="0" applyFont="0" applyAlignment="0" applyProtection="0"/>
    <xf numFmtId="0" fontId="5" fillId="60" borderId="52" applyNumberFormat="0" applyFont="0" applyAlignment="0" applyProtection="0"/>
    <xf numFmtId="0" fontId="5" fillId="60" borderId="52" applyNumberFormat="0" applyFont="0" applyAlignment="0" applyProtection="0"/>
    <xf numFmtId="0" fontId="5" fillId="60" borderId="52" applyNumberFormat="0" applyFont="0" applyAlignment="0" applyProtection="0"/>
    <xf numFmtId="0" fontId="5" fillId="60" borderId="52" applyNumberFormat="0" applyFont="0" applyAlignment="0" applyProtection="0"/>
    <xf numFmtId="0" fontId="5" fillId="60" borderId="52" applyNumberFormat="0" applyFont="0" applyAlignment="0" applyProtection="0"/>
    <xf numFmtId="0" fontId="5" fillId="60" borderId="52" applyNumberFormat="0" applyFont="0" applyAlignment="0" applyProtection="0"/>
    <xf numFmtId="0" fontId="5" fillId="60" borderId="52" applyNumberFormat="0" applyFont="0" applyAlignment="0" applyProtection="0"/>
    <xf numFmtId="0" fontId="5" fillId="60" borderId="52" applyNumberFormat="0" applyFont="0" applyAlignment="0" applyProtection="0"/>
    <xf numFmtId="0" fontId="5" fillId="60" borderId="52" applyNumberFormat="0" applyFont="0" applyAlignment="0" applyProtection="0"/>
    <xf numFmtId="0" fontId="17" fillId="15" borderId="1" applyNumberForma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45" fillId="0" borderId="0" applyFont="0" applyFill="0" applyBorder="0" applyAlignment="0" applyProtection="0"/>
    <xf numFmtId="9" fontId="5" fillId="0" borderId="0" applyFont="0" applyFill="0" applyBorder="0" applyAlignment="0" applyProtection="0"/>
    <xf numFmtId="9" fontId="4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6" fillId="0" borderId="0" applyFont="0" applyFill="0" applyBorder="0" applyAlignment="0" applyProtection="0"/>
    <xf numFmtId="9" fontId="5" fillId="0" borderId="0" applyFont="0" applyFill="0" applyBorder="0" applyAlignment="0" applyProtection="0"/>
    <xf numFmtId="9" fontId="6"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6"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6"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4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4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4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4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4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4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6"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6" fillId="0" borderId="0" applyFont="0" applyFill="0" applyBorder="0" applyAlignment="0" applyProtection="0"/>
    <xf numFmtId="9" fontId="5" fillId="0" borderId="0" applyFont="0" applyFill="0" applyBorder="0" applyAlignment="0" applyProtection="0"/>
    <xf numFmtId="9" fontId="6"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49" fillId="55" borderId="0" applyNumberFormat="0" applyBorder="0" applyAlignment="0" applyProtection="0"/>
    <xf numFmtId="0" fontId="49" fillId="55" borderId="0" applyNumberFormat="0" applyBorder="0" applyAlignment="0" applyProtection="0"/>
    <xf numFmtId="0" fontId="49" fillId="55" borderId="0" applyNumberFormat="0" applyBorder="0" applyAlignment="0" applyProtection="0"/>
    <xf numFmtId="0" fontId="6" fillId="0" borderId="0"/>
    <xf numFmtId="0" fontId="45" fillId="0" borderId="0"/>
    <xf numFmtId="0" fontId="45" fillId="0" borderId="0"/>
    <xf numFmtId="0" fontId="64" fillId="0" borderId="0"/>
    <xf numFmtId="0" fontId="6" fillId="0" borderId="0"/>
    <xf numFmtId="0" fontId="45" fillId="0" borderId="0"/>
    <xf numFmtId="0" fontId="45" fillId="0" borderId="0"/>
    <xf numFmtId="0" fontId="64" fillId="0" borderId="0"/>
    <xf numFmtId="0" fontId="5" fillId="0" borderId="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 fillId="0" borderId="0"/>
    <xf numFmtId="0" fontId="5" fillId="0" borderId="0"/>
    <xf numFmtId="0" fontId="5" fillId="0" borderId="0"/>
    <xf numFmtId="0" fontId="6" fillId="0" borderId="0"/>
    <xf numFmtId="0" fontId="6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4" fillId="0" borderId="0"/>
    <xf numFmtId="0" fontId="5" fillId="0" borderId="0"/>
    <xf numFmtId="0" fontId="5" fillId="0" borderId="0"/>
    <xf numFmtId="0" fontId="45" fillId="0" borderId="0"/>
    <xf numFmtId="0" fontId="6" fillId="0" borderId="0"/>
    <xf numFmtId="0" fontId="6" fillId="0" borderId="0"/>
    <xf numFmtId="0" fontId="6" fillId="0" borderId="0"/>
    <xf numFmtId="0" fontId="2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42"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42" fillId="0" borderId="0" applyNumberFormat="0" applyFill="0" applyBorder="0" applyAlignment="0" applyProtection="0"/>
    <xf numFmtId="0" fontId="25" fillId="0" borderId="0" applyNumberFormat="0" applyFill="0" applyBorder="0" applyAlignment="0" applyProtection="0"/>
    <xf numFmtId="0" fontId="9" fillId="0" borderId="6" applyNumberFormat="0" applyFill="0" applyAlignment="0" applyProtection="0"/>
    <xf numFmtId="0" fontId="23" fillId="0" borderId="8" applyNumberFormat="0" applyFill="0" applyAlignment="0" applyProtection="0"/>
    <xf numFmtId="0" fontId="23" fillId="0" borderId="8" applyNumberFormat="0" applyFill="0" applyAlignment="0" applyProtection="0"/>
    <xf numFmtId="0" fontId="56" fillId="0" borderId="9" applyNumberFormat="0" applyFill="0" applyAlignment="0" applyProtection="0"/>
    <xf numFmtId="0" fontId="56" fillId="0" borderId="9"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58" fillId="0" borderId="11" applyNumberFormat="0" applyFill="0" applyAlignment="0" applyProtection="0"/>
    <xf numFmtId="0" fontId="58" fillId="0" borderId="11" applyNumberFormat="0" applyFill="0" applyAlignment="0" applyProtection="0"/>
    <xf numFmtId="0" fontId="24" fillId="0" borderId="13" applyNumberFormat="0" applyFill="0" applyAlignment="0" applyProtection="0"/>
    <xf numFmtId="0" fontId="24" fillId="0" borderId="13" applyNumberFormat="0" applyFill="0" applyAlignment="0" applyProtection="0"/>
    <xf numFmtId="0" fontId="60" fillId="0" borderId="14" applyNumberFormat="0" applyFill="0" applyAlignment="0" applyProtection="0"/>
    <xf numFmtId="0" fontId="60" fillId="0" borderId="14" applyNumberFormat="0" applyFill="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2" fillId="0" borderId="51" applyNumberFormat="0" applyFill="0" applyAlignment="0" applyProtection="0"/>
    <xf numFmtId="0" fontId="62" fillId="0" borderId="51" applyNumberFormat="0" applyFill="0" applyAlignment="0" applyProtection="0"/>
    <xf numFmtId="0" fontId="62" fillId="0" borderId="51" applyNumberFormat="0" applyFill="0" applyAlignment="0" applyProtection="0"/>
    <xf numFmtId="0" fontId="67" fillId="0" borderId="0" applyNumberFormat="0" applyFill="0" applyBorder="0" applyAlignment="0" applyProtection="0"/>
    <xf numFmtId="0" fontId="21"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43"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51" fillId="56" borderId="46" applyNumberFormat="0" applyAlignment="0" applyProtection="0"/>
    <xf numFmtId="0" fontId="51" fillId="56" borderId="46" applyNumberFormat="0" applyAlignment="0" applyProtection="0"/>
    <xf numFmtId="0" fontId="51" fillId="56" borderId="5" applyNumberFormat="0" applyAlignment="0" applyProtection="0"/>
    <xf numFmtId="0" fontId="51" fillId="56" borderId="5" applyNumberFormat="0" applyAlignment="0" applyProtection="0"/>
    <xf numFmtId="0" fontId="51" fillId="56" borderId="46" applyNumberFormat="0" applyAlignment="0" applyProtection="0"/>
    <xf numFmtId="0" fontId="51" fillId="56" borderId="5" applyNumberFormat="0" applyAlignment="0" applyProtection="0"/>
    <xf numFmtId="9" fontId="45" fillId="0" borderId="0" applyFont="0" applyFill="0" applyBorder="0" applyAlignment="0" applyProtection="0"/>
  </cellStyleXfs>
  <cellXfs count="393">
    <xf numFmtId="0" fontId="0" fillId="0" borderId="0" xfId="0"/>
    <xf numFmtId="0" fontId="69" fillId="0" borderId="0" xfId="0" applyFont="1"/>
    <xf numFmtId="0" fontId="70" fillId="0" borderId="0" xfId="0" applyFont="1"/>
    <xf numFmtId="0" fontId="71" fillId="0" borderId="0" xfId="0" applyFont="1" applyAlignment="1">
      <alignment horizontal="left" vertical="center"/>
    </xf>
    <xf numFmtId="0" fontId="73" fillId="0" borderId="0" xfId="0" applyFont="1"/>
    <xf numFmtId="0" fontId="74" fillId="0" borderId="0" xfId="0" applyFont="1"/>
    <xf numFmtId="0" fontId="72" fillId="61" borderId="0" xfId="0" applyFont="1" applyFill="1"/>
    <xf numFmtId="0" fontId="72" fillId="0" borderId="0" xfId="0" applyFont="1"/>
    <xf numFmtId="0" fontId="7" fillId="0" borderId="18" xfId="0" applyFont="1" applyBorder="1"/>
    <xf numFmtId="0" fontId="10" fillId="0" borderId="18" xfId="0" applyFont="1" applyBorder="1"/>
    <xf numFmtId="0" fontId="7" fillId="0" borderId="19" xfId="0" applyFont="1" applyBorder="1"/>
    <xf numFmtId="0" fontId="7" fillId="0" borderId="20" xfId="0" applyFont="1" applyBorder="1"/>
    <xf numFmtId="0" fontId="10" fillId="0" borderId="20" xfId="0" applyFont="1" applyBorder="1"/>
    <xf numFmtId="0" fontId="8" fillId="0" borderId="21" xfId="0" applyFont="1" applyBorder="1"/>
    <xf numFmtId="0" fontId="8" fillId="0" borderId="22" xfId="0" applyFont="1" applyBorder="1"/>
    <xf numFmtId="0" fontId="8" fillId="0" borderId="23" xfId="0" applyFont="1" applyBorder="1"/>
    <xf numFmtId="0" fontId="7" fillId="0" borderId="24" xfId="0" applyFont="1" applyBorder="1"/>
    <xf numFmtId="0" fontId="10" fillId="0" borderId="25" xfId="0" applyFont="1" applyBorder="1"/>
    <xf numFmtId="0" fontId="10" fillId="0" borderId="26" xfId="0" applyFont="1" applyBorder="1"/>
    <xf numFmtId="0" fontId="7" fillId="0" borderId="18" xfId="0" applyFont="1" applyFill="1" applyBorder="1" applyAlignment="1">
      <alignment vertical="center"/>
    </xf>
    <xf numFmtId="0" fontId="10" fillId="61" borderId="0" xfId="0" applyFont="1" applyFill="1" applyAlignment="1">
      <alignment horizontal="left"/>
    </xf>
    <xf numFmtId="0" fontId="10" fillId="0" borderId="22" xfId="0" applyFont="1" applyBorder="1"/>
    <xf numFmtId="0" fontId="10" fillId="0" borderId="23" xfId="0" applyFont="1" applyBorder="1"/>
    <xf numFmtId="1" fontId="10" fillId="0" borderId="0" xfId="0" quotePrefix="1" applyNumberFormat="1" applyFont="1" applyFill="1" applyBorder="1" applyAlignment="1">
      <alignment vertical="center"/>
    </xf>
    <xf numFmtId="0" fontId="7" fillId="0" borderId="0" xfId="0" applyFont="1" applyFill="1" applyBorder="1" applyAlignment="1">
      <alignment wrapText="1"/>
    </xf>
    <xf numFmtId="0" fontId="0" fillId="0" borderId="0" xfId="0"/>
    <xf numFmtId="0" fontId="14" fillId="0" borderId="0" xfId="0" applyFont="1"/>
    <xf numFmtId="0" fontId="14" fillId="0" borderId="0" xfId="0" applyFont="1" applyAlignment="1">
      <alignment horizontal="center"/>
    </xf>
    <xf numFmtId="0" fontId="0" fillId="0" borderId="0" xfId="0"/>
    <xf numFmtId="0" fontId="14" fillId="0" borderId="0" xfId="0" applyFont="1" applyFill="1"/>
    <xf numFmtId="0" fontId="14" fillId="0" borderId="0" xfId="0" applyFont="1" applyFill="1" applyAlignment="1">
      <alignment horizontal="center"/>
    </xf>
    <xf numFmtId="0" fontId="0" fillId="0" borderId="0" xfId="0"/>
    <xf numFmtId="0" fontId="10" fillId="0" borderId="0" xfId="0" applyFont="1"/>
    <xf numFmtId="0" fontId="10" fillId="0" borderId="53" xfId="0" applyFont="1" applyBorder="1" applyAlignment="1">
      <alignment horizontal="center"/>
    </xf>
    <xf numFmtId="0" fontId="10" fillId="0" borderId="27" xfId="0" applyFont="1" applyBorder="1" applyAlignment="1" applyProtection="1">
      <alignment vertical="center" wrapText="1"/>
    </xf>
    <xf numFmtId="0" fontId="75" fillId="0" borderId="0" xfId="0" applyFont="1"/>
    <xf numFmtId="0" fontId="11" fillId="0" borderId="0" xfId="0" applyFont="1" applyFill="1" applyAlignment="1" applyProtection="1">
      <alignment vertical="center"/>
    </xf>
    <xf numFmtId="0" fontId="12" fillId="0" borderId="18" xfId="0" applyFont="1" applyBorder="1" applyAlignment="1" applyProtection="1">
      <alignment horizontal="left" vertical="center"/>
    </xf>
    <xf numFmtId="0" fontId="13" fillId="0" borderId="18" xfId="0" applyFont="1" applyBorder="1" applyAlignment="1" applyProtection="1">
      <alignment horizontal="left" vertical="center"/>
    </xf>
    <xf numFmtId="0" fontId="11" fillId="0" borderId="18" xfId="0" applyFont="1" applyFill="1" applyBorder="1" applyAlignment="1" applyProtection="1">
      <alignment horizontal="center" vertical="center"/>
    </xf>
    <xf numFmtId="0" fontId="11" fillId="0" borderId="18" xfId="0" applyFont="1" applyBorder="1" applyAlignment="1" applyProtection="1">
      <alignment horizontal="center" vertical="center"/>
    </xf>
    <xf numFmtId="0" fontId="11" fillId="0" borderId="18" xfId="0" applyFont="1" applyBorder="1" applyAlignment="1">
      <alignment horizontal="center" vertical="center"/>
    </xf>
    <xf numFmtId="0" fontId="72" fillId="0" borderId="0" xfId="0" applyFont="1" applyAlignment="1">
      <alignment wrapText="1"/>
    </xf>
    <xf numFmtId="0" fontId="7" fillId="0" borderId="0" xfId="0" applyFont="1" applyFill="1" applyBorder="1" applyAlignment="1" applyProtection="1">
      <alignment horizontal="center" wrapText="1"/>
    </xf>
    <xf numFmtId="0" fontId="7" fillId="0" borderId="0" xfId="0" applyFont="1" applyFill="1" applyBorder="1" applyAlignment="1" applyProtection="1">
      <alignment wrapText="1"/>
    </xf>
    <xf numFmtId="0" fontId="72" fillId="0" borderId="18" xfId="0" applyFont="1" applyBorder="1"/>
    <xf numFmtId="0" fontId="14" fillId="0" borderId="18" xfId="0" applyFont="1" applyBorder="1" applyAlignment="1" applyProtection="1">
      <alignment horizontal="center"/>
    </xf>
    <xf numFmtId="0" fontId="0" fillId="0" borderId="0" xfId="0"/>
    <xf numFmtId="0" fontId="72" fillId="61" borderId="0" xfId="0" applyFont="1" applyFill="1" applyAlignment="1">
      <alignment horizontal="center"/>
    </xf>
    <xf numFmtId="0" fontId="0" fillId="0" borderId="0" xfId="0"/>
    <xf numFmtId="0" fontId="72" fillId="0" borderId="0" xfId="0" applyNumberFormat="1" applyFont="1"/>
    <xf numFmtId="10" fontId="72" fillId="0" borderId="0" xfId="0" applyNumberFormat="1" applyFont="1"/>
    <xf numFmtId="0" fontId="72" fillId="0" borderId="18" xfId="0" applyFont="1" applyBorder="1" applyAlignment="1">
      <alignment horizontal="left" vertical="center" wrapText="1"/>
    </xf>
    <xf numFmtId="0" fontId="69" fillId="61" borderId="18" xfId="0" applyFont="1" applyFill="1" applyBorder="1"/>
    <xf numFmtId="0" fontId="75" fillId="27" borderId="27" xfId="0" applyFont="1" applyFill="1" applyBorder="1" applyAlignment="1">
      <alignment horizontal="center" vertical="center"/>
    </xf>
    <xf numFmtId="0" fontId="72" fillId="0" borderId="18" xfId="0" applyFont="1" applyFill="1" applyBorder="1" applyAlignment="1">
      <alignment horizontal="center"/>
    </xf>
    <xf numFmtId="0" fontId="72" fillId="0" borderId="18" xfId="0" applyFont="1" applyBorder="1" applyAlignment="1">
      <alignment horizontal="center"/>
    </xf>
    <xf numFmtId="10" fontId="72" fillId="0" borderId="18" xfId="0" applyNumberFormat="1" applyFont="1" applyFill="1" applyBorder="1" applyAlignment="1">
      <alignment horizontal="center"/>
    </xf>
    <xf numFmtId="0" fontId="0" fillId="0" borderId="0" xfId="0" applyAlignment="1"/>
    <xf numFmtId="0" fontId="72" fillId="0" borderId="18" xfId="0" applyFont="1" applyBorder="1" applyAlignment="1">
      <alignment horizontal="left" vertical="center"/>
    </xf>
    <xf numFmtId="0" fontId="10" fillId="0" borderId="18" xfId="0" applyFont="1" applyBorder="1" applyAlignment="1">
      <alignment horizontal="left" vertical="center" wrapText="1"/>
    </xf>
    <xf numFmtId="0" fontId="10" fillId="0" borderId="18" xfId="0" applyFont="1" applyFill="1" applyBorder="1" applyAlignment="1">
      <alignment horizontal="left" vertical="center"/>
    </xf>
    <xf numFmtId="0" fontId="69" fillId="0" borderId="18" xfId="0" applyFont="1" applyBorder="1"/>
    <xf numFmtId="0" fontId="72" fillId="0" borderId="0" xfId="0" applyFont="1" applyAlignment="1">
      <alignment vertical="top"/>
    </xf>
    <xf numFmtId="0" fontId="75" fillId="64" borderId="27" xfId="0" applyFont="1" applyFill="1" applyBorder="1" applyAlignment="1" applyProtection="1">
      <alignment horizontal="center" vertical="center"/>
      <protection locked="0"/>
    </xf>
    <xf numFmtId="0" fontId="72" fillId="0" borderId="27" xfId="0" applyFont="1" applyBorder="1" applyAlignment="1">
      <alignment horizontal="center" vertical="center" wrapText="1"/>
    </xf>
    <xf numFmtId="0" fontId="10" fillId="0" borderId="18" xfId="0" applyNumberFormat="1" applyFont="1" applyBorder="1" applyAlignment="1">
      <alignment horizontal="left" vertical="center" wrapText="1"/>
    </xf>
    <xf numFmtId="14" fontId="72" fillId="61" borderId="0" xfId="0" applyNumberFormat="1" applyFont="1" applyFill="1"/>
    <xf numFmtId="10" fontId="75" fillId="0" borderId="28" xfId="0" applyNumberFormat="1" applyFont="1" applyBorder="1" applyAlignment="1">
      <alignment horizontal="center" vertical="center"/>
    </xf>
    <xf numFmtId="10" fontId="75" fillId="28" borderId="27" xfId="0" applyNumberFormat="1" applyFont="1" applyFill="1" applyBorder="1" applyAlignment="1">
      <alignment horizontal="center" vertical="center"/>
    </xf>
    <xf numFmtId="0" fontId="72" fillId="0" borderId="0" xfId="0" applyFont="1" applyBorder="1" applyAlignment="1">
      <alignment horizontal="center" vertical="center" wrapText="1"/>
    </xf>
    <xf numFmtId="0" fontId="72" fillId="0" borderId="0" xfId="0" applyFont="1" applyBorder="1" applyAlignment="1">
      <alignment horizontal="left" vertical="center" wrapText="1"/>
    </xf>
    <xf numFmtId="10" fontId="72" fillId="0" borderId="0" xfId="0" applyNumberFormat="1" applyFont="1" applyBorder="1" applyAlignment="1">
      <alignment horizontal="center" vertical="center" wrapText="1"/>
    </xf>
    <xf numFmtId="14" fontId="76" fillId="27" borderId="18" xfId="0" applyNumberFormat="1" applyFont="1" applyFill="1" applyBorder="1" applyAlignment="1">
      <alignment horizontal="center" vertical="center"/>
    </xf>
    <xf numFmtId="0" fontId="72" fillId="0" borderId="29" xfId="0" applyFont="1" applyBorder="1" applyAlignment="1">
      <alignment horizontal="center" vertical="center" wrapText="1"/>
    </xf>
    <xf numFmtId="0" fontId="69" fillId="0" borderId="0" xfId="0" applyFont="1" applyBorder="1"/>
    <xf numFmtId="10" fontId="72" fillId="0" borderId="18" xfId="0" applyNumberFormat="1" applyFont="1" applyBorder="1" applyAlignment="1">
      <alignment horizontal="left" vertical="center"/>
    </xf>
    <xf numFmtId="10" fontId="72" fillId="0" borderId="18" xfId="0" applyNumberFormat="1" applyFont="1" applyBorder="1" applyAlignment="1">
      <alignment horizontal="left" vertical="center" wrapText="1"/>
    </xf>
    <xf numFmtId="1" fontId="70" fillId="0" borderId="18" xfId="0" applyNumberFormat="1" applyFont="1" applyBorder="1" applyAlignment="1">
      <alignment horizontal="center" vertical="center"/>
    </xf>
    <xf numFmtId="1" fontId="70" fillId="62" borderId="18" xfId="0" applyNumberFormat="1" applyFont="1" applyFill="1" applyBorder="1" applyAlignment="1">
      <alignment horizontal="center" vertical="center"/>
    </xf>
    <xf numFmtId="0" fontId="71" fillId="0" borderId="0" xfId="0" applyFont="1"/>
    <xf numFmtId="14" fontId="72" fillId="0" borderId="0" xfId="0" applyNumberFormat="1" applyFont="1"/>
    <xf numFmtId="0" fontId="70" fillId="0" borderId="0" xfId="0" applyFont="1" applyAlignment="1">
      <alignment vertical="center"/>
    </xf>
    <xf numFmtId="14" fontId="70" fillId="64" borderId="18" xfId="0" applyNumberFormat="1" applyFont="1" applyFill="1" applyBorder="1" applyAlignment="1" applyProtection="1">
      <alignment horizontal="center" vertical="center"/>
      <protection locked="0"/>
    </xf>
    <xf numFmtId="14" fontId="70" fillId="0" borderId="18" xfId="0" applyNumberFormat="1" applyFont="1" applyBorder="1" applyAlignment="1">
      <alignment horizontal="center" vertical="center"/>
    </xf>
    <xf numFmtId="0" fontId="70" fillId="0" borderId="18" xfId="0" applyNumberFormat="1" applyFont="1" applyBorder="1" applyAlignment="1">
      <alignment horizontal="center" vertical="center"/>
    </xf>
    <xf numFmtId="0" fontId="12" fillId="0" borderId="18" xfId="0" applyFont="1" applyFill="1" applyBorder="1" applyAlignment="1" applyProtection="1">
      <alignment horizontal="center" vertical="center"/>
    </xf>
    <xf numFmtId="0" fontId="70" fillId="0" borderId="18" xfId="0" applyFont="1" applyBorder="1" applyAlignment="1">
      <alignment horizontal="center" vertical="center"/>
    </xf>
    <xf numFmtId="0" fontId="0" fillId="0" borderId="0" xfId="0" applyAlignment="1">
      <alignment vertical="center"/>
    </xf>
    <xf numFmtId="0" fontId="0" fillId="0" borderId="18" xfId="0" applyBorder="1" applyAlignment="1">
      <alignment vertical="center"/>
    </xf>
    <xf numFmtId="0" fontId="78" fillId="0" borderId="0" xfId="0" applyFont="1" applyFill="1" applyAlignment="1" applyProtection="1">
      <alignment vertical="center"/>
    </xf>
    <xf numFmtId="9" fontId="72" fillId="0" borderId="18" xfId="1163" applyFont="1" applyBorder="1" applyAlignment="1">
      <alignment horizontal="left" vertical="center"/>
    </xf>
    <xf numFmtId="9" fontId="72" fillId="0" borderId="0" xfId="0" applyNumberFormat="1" applyFont="1" applyBorder="1" applyAlignment="1">
      <alignment horizontal="center" vertical="center" wrapText="1"/>
    </xf>
    <xf numFmtId="14" fontId="0" fillId="0" borderId="18" xfId="0" applyNumberFormat="1" applyBorder="1" applyAlignment="1">
      <alignment horizontal="left" vertical="center"/>
    </xf>
    <xf numFmtId="0" fontId="11" fillId="0" borderId="18" xfId="0" applyFont="1" applyBorder="1" applyAlignment="1">
      <alignment vertical="center"/>
    </xf>
    <xf numFmtId="0" fontId="0" fillId="0" borderId="18" xfId="0" applyBorder="1"/>
    <xf numFmtId="14" fontId="0" fillId="0" borderId="18" xfId="0" applyNumberFormat="1" applyBorder="1"/>
    <xf numFmtId="0" fontId="11" fillId="0" borderId="18" xfId="1047" applyFont="1" applyBorder="1" applyAlignment="1">
      <alignment horizontal="left" vertical="center"/>
    </xf>
    <xf numFmtId="0" fontId="11" fillId="0" borderId="18" xfId="1047" applyFont="1" applyFill="1" applyBorder="1" applyAlignment="1">
      <alignment horizontal="left" vertical="center"/>
    </xf>
    <xf numFmtId="49" fontId="10" fillId="65" borderId="18" xfId="0" applyNumberFormat="1" applyFont="1" applyFill="1" applyBorder="1" applyAlignment="1" applyProtection="1">
      <alignment horizontal="center"/>
    </xf>
    <xf numFmtId="0" fontId="10" fillId="65" borderId="18" xfId="0" applyFont="1" applyFill="1" applyBorder="1" applyAlignment="1" applyProtection="1">
      <alignment horizontal="center"/>
    </xf>
    <xf numFmtId="9" fontId="10" fillId="65" borderId="18" xfId="853" applyFont="1" applyFill="1" applyBorder="1" applyAlignment="1" applyProtection="1">
      <alignment horizontal="center"/>
    </xf>
    <xf numFmtId="1" fontId="10" fillId="65" borderId="18" xfId="853" applyNumberFormat="1" applyFont="1" applyFill="1" applyBorder="1" applyAlignment="1" applyProtection="1">
      <alignment horizontal="center"/>
    </xf>
    <xf numFmtId="10" fontId="72" fillId="65" borderId="18" xfId="0" applyNumberFormat="1" applyFont="1" applyFill="1" applyBorder="1" applyAlignment="1">
      <alignment horizontal="center"/>
    </xf>
    <xf numFmtId="0" fontId="72" fillId="65" borderId="18" xfId="0" applyFont="1" applyFill="1" applyBorder="1" applyAlignment="1">
      <alignment horizontal="center"/>
    </xf>
    <xf numFmtId="0" fontId="10" fillId="65" borderId="18" xfId="0" applyNumberFormat="1" applyFont="1" applyFill="1" applyBorder="1" applyAlignment="1" applyProtection="1">
      <alignment horizontal="center"/>
    </xf>
    <xf numFmtId="49" fontId="10" fillId="66" borderId="18" xfId="0" applyNumberFormat="1" applyFont="1" applyFill="1" applyBorder="1" applyAlignment="1" applyProtection="1">
      <alignment horizontal="center"/>
    </xf>
    <xf numFmtId="0" fontId="10" fillId="66" borderId="18" xfId="0" applyFont="1" applyFill="1" applyBorder="1" applyAlignment="1" applyProtection="1">
      <alignment horizontal="center"/>
    </xf>
    <xf numFmtId="9" fontId="10" fillId="66" borderId="18" xfId="853" applyFont="1" applyFill="1" applyBorder="1" applyAlignment="1" applyProtection="1">
      <alignment horizontal="center"/>
    </xf>
    <xf numFmtId="10" fontId="72" fillId="66" borderId="18" xfId="0" applyNumberFormat="1" applyFont="1" applyFill="1" applyBorder="1" applyAlignment="1">
      <alignment horizontal="center"/>
    </xf>
    <xf numFmtId="0" fontId="72" fillId="66" borderId="18" xfId="0" applyFont="1" applyFill="1" applyBorder="1" applyAlignment="1">
      <alignment horizontal="center"/>
    </xf>
    <xf numFmtId="0" fontId="7" fillId="0" borderId="18" xfId="0" applyNumberFormat="1" applyFont="1" applyBorder="1" applyAlignment="1">
      <alignment horizontal="left" vertical="center" wrapText="1"/>
    </xf>
    <xf numFmtId="0" fontId="0" fillId="0" borderId="0" xfId="0"/>
    <xf numFmtId="14" fontId="72" fillId="0" borderId="0" xfId="0" quotePrefix="1" applyNumberFormat="1" applyFont="1" applyAlignment="1">
      <alignment horizontal="center"/>
    </xf>
    <xf numFmtId="14" fontId="72" fillId="0" borderId="0" xfId="0" applyNumberFormat="1" applyFont="1" applyAlignment="1">
      <alignment horizontal="center"/>
    </xf>
    <xf numFmtId="0" fontId="3" fillId="0" borderId="0" xfId="0" applyFont="1"/>
    <xf numFmtId="2" fontId="70" fillId="0" borderId="18" xfId="0" applyNumberFormat="1" applyFont="1" applyFill="1" applyBorder="1" applyAlignment="1">
      <alignment horizontal="center" vertical="center"/>
    </xf>
    <xf numFmtId="2" fontId="70" fillId="62" borderId="18" xfId="0" applyNumberFormat="1" applyFont="1" applyFill="1" applyBorder="1" applyAlignment="1">
      <alignment horizontal="center" vertical="center"/>
    </xf>
    <xf numFmtId="2" fontId="70" fillId="0" borderId="18" xfId="0" applyNumberFormat="1" applyFont="1" applyBorder="1" applyAlignment="1">
      <alignment horizontal="center" vertical="center"/>
    </xf>
    <xf numFmtId="2" fontId="70" fillId="66" borderId="18" xfId="0" applyNumberFormat="1" applyFont="1" applyFill="1" applyBorder="1" applyAlignment="1">
      <alignment horizontal="center" vertical="center"/>
    </xf>
    <xf numFmtId="0" fontId="72" fillId="67" borderId="0" xfId="0" applyFont="1" applyFill="1"/>
    <xf numFmtId="14" fontId="72" fillId="0" borderId="0" xfId="0" applyNumberFormat="1" applyFont="1" applyFill="1"/>
    <xf numFmtId="0" fontId="7" fillId="0" borderId="0" xfId="0" applyFont="1" applyFill="1" applyBorder="1" applyAlignment="1">
      <alignment vertical="center"/>
    </xf>
    <xf numFmtId="0" fontId="7" fillId="67" borderId="18" xfId="0" applyFont="1" applyFill="1" applyBorder="1" applyAlignment="1">
      <alignment vertical="center"/>
    </xf>
    <xf numFmtId="0" fontId="7" fillId="63" borderId="18" xfId="0" applyFont="1" applyFill="1" applyBorder="1" applyAlignment="1">
      <alignment vertical="center"/>
    </xf>
    <xf numFmtId="0" fontId="10" fillId="67" borderId="18" xfId="0" applyFont="1" applyFill="1" applyBorder="1"/>
    <xf numFmtId="0" fontId="7" fillId="68" borderId="18" xfId="0" applyFont="1" applyFill="1" applyBorder="1" applyAlignment="1">
      <alignment vertical="center"/>
    </xf>
    <xf numFmtId="0" fontId="10" fillId="0" borderId="18" xfId="0" applyFont="1" applyFill="1" applyBorder="1"/>
    <xf numFmtId="1" fontId="10" fillId="0" borderId="0" xfId="0" applyNumberFormat="1" applyFont="1" applyBorder="1"/>
    <xf numFmtId="0" fontId="10" fillId="63" borderId="18" xfId="0" applyFont="1" applyFill="1" applyBorder="1"/>
    <xf numFmtId="0" fontId="72" fillId="66" borderId="18" xfId="0" applyFont="1" applyFill="1" applyBorder="1" applyAlignment="1">
      <alignment horizontal="left" vertical="center"/>
    </xf>
    <xf numFmtId="0" fontId="1" fillId="0" borderId="0" xfId="0" applyFont="1"/>
    <xf numFmtId="0" fontId="1" fillId="0" borderId="0" xfId="0" applyFont="1" applyAlignment="1"/>
    <xf numFmtId="0" fontId="79" fillId="0" borderId="0" xfId="0" applyFont="1" applyBorder="1" applyAlignment="1">
      <alignment vertical="center"/>
    </xf>
    <xf numFmtId="0" fontId="0" fillId="0" borderId="0" xfId="0" applyAlignment="1">
      <alignment horizontal="left" vertical="center"/>
    </xf>
    <xf numFmtId="0" fontId="1" fillId="0" borderId="0" xfId="0" applyFont="1" applyAlignment="1">
      <alignment vertical="center"/>
    </xf>
    <xf numFmtId="0" fontId="83" fillId="0" borderId="18" xfId="0" applyFont="1" applyBorder="1" applyAlignment="1">
      <alignment vertical="center"/>
    </xf>
    <xf numFmtId="0" fontId="83" fillId="0" borderId="0" xfId="0" applyFont="1" applyBorder="1" applyAlignment="1">
      <alignment vertical="center"/>
    </xf>
    <xf numFmtId="0" fontId="79" fillId="0" borderId="0" xfId="0" applyFont="1" applyBorder="1" applyAlignment="1">
      <alignment horizontal="center" vertical="center"/>
    </xf>
    <xf numFmtId="0" fontId="1" fillId="0" borderId="0" xfId="0" applyFont="1" applyAlignment="1">
      <alignment horizontal="left" vertical="center"/>
    </xf>
    <xf numFmtId="0" fontId="3" fillId="0" borderId="0" xfId="0" applyFont="1" applyBorder="1" applyAlignment="1">
      <alignment horizontal="left" vertical="center"/>
    </xf>
    <xf numFmtId="0" fontId="70" fillId="0" borderId="18" xfId="0" applyFont="1" applyBorder="1" applyAlignment="1">
      <alignment horizontal="center" vertical="center"/>
    </xf>
    <xf numFmtId="0" fontId="1" fillId="0" borderId="0" xfId="0" quotePrefix="1" applyFont="1"/>
    <xf numFmtId="0" fontId="70" fillId="0" borderId="0" xfId="0" applyFont="1" applyAlignment="1"/>
    <xf numFmtId="0" fontId="1" fillId="0" borderId="18" xfId="0" applyFont="1" applyBorder="1" applyAlignment="1"/>
    <xf numFmtId="0" fontId="70" fillId="0" borderId="18" xfId="0" applyFont="1" applyBorder="1" applyAlignment="1"/>
    <xf numFmtId="0" fontId="70" fillId="69" borderId="18" xfId="0" applyFont="1" applyFill="1" applyBorder="1" applyAlignment="1"/>
    <xf numFmtId="0" fontId="70" fillId="0" borderId="18" xfId="0" applyFont="1" applyFill="1" applyBorder="1" applyAlignment="1"/>
    <xf numFmtId="0" fontId="70" fillId="0" borderId="0" xfId="0" applyNumberFormat="1" applyFont="1" applyBorder="1" applyAlignment="1">
      <alignment horizontal="center" vertical="center"/>
    </xf>
    <xf numFmtId="0" fontId="87" fillId="0" borderId="0" xfId="0" applyFont="1"/>
    <xf numFmtId="0" fontId="89" fillId="0" borderId="0" xfId="0" applyFont="1"/>
    <xf numFmtId="0" fontId="10" fillId="0" borderId="18" xfId="0" applyNumberFormat="1" applyFont="1" applyFill="1" applyBorder="1" applyAlignment="1" applyProtection="1">
      <alignment horizontal="center"/>
    </xf>
    <xf numFmtId="0" fontId="10" fillId="0" borderId="18" xfId="0" applyFont="1" applyFill="1" applyBorder="1" applyAlignment="1" applyProtection="1">
      <alignment horizontal="center"/>
    </xf>
    <xf numFmtId="9" fontId="10" fillId="0" borderId="18" xfId="853" applyFont="1" applyFill="1" applyBorder="1" applyAlignment="1" applyProtection="1">
      <alignment horizontal="center"/>
    </xf>
    <xf numFmtId="164" fontId="10" fillId="65" borderId="18" xfId="853" applyNumberFormat="1" applyFont="1" applyFill="1" applyBorder="1" applyAlignment="1" applyProtection="1">
      <alignment horizontal="center"/>
    </xf>
    <xf numFmtId="0" fontId="10" fillId="65" borderId="18" xfId="853" applyNumberFormat="1" applyFont="1" applyFill="1" applyBorder="1" applyAlignment="1" applyProtection="1">
      <alignment horizontal="center"/>
    </xf>
    <xf numFmtId="0" fontId="10" fillId="66" borderId="18" xfId="0" applyNumberFormat="1" applyFont="1" applyFill="1" applyBorder="1" applyAlignment="1" applyProtection="1">
      <alignment horizontal="center"/>
    </xf>
    <xf numFmtId="0" fontId="72" fillId="65" borderId="18" xfId="0" applyNumberFormat="1" applyFont="1" applyFill="1" applyBorder="1" applyAlignment="1">
      <alignment horizontal="center"/>
    </xf>
    <xf numFmtId="0" fontId="7" fillId="0" borderId="20" xfId="1115" applyFont="1" applyBorder="1"/>
    <xf numFmtId="0" fontId="10" fillId="0" borderId="0" xfId="0" applyFont="1" applyBorder="1"/>
    <xf numFmtId="1" fontId="10" fillId="0" borderId="0" xfId="0" applyNumberFormat="1" applyFont="1" applyFill="1" applyBorder="1" applyAlignment="1">
      <alignment vertical="center"/>
    </xf>
    <xf numFmtId="0" fontId="64" fillId="0" borderId="0" xfId="0" applyFont="1" applyFill="1" applyAlignment="1">
      <alignment horizontal="left" vertical="center"/>
    </xf>
    <xf numFmtId="0" fontId="10" fillId="0" borderId="0" xfId="0" applyFont="1" applyFill="1" applyAlignment="1">
      <alignment vertical="center"/>
    </xf>
    <xf numFmtId="1" fontId="10" fillId="0" borderId="0" xfId="0" applyNumberFormat="1" applyFont="1" applyFill="1" applyBorder="1"/>
    <xf numFmtId="0" fontId="10" fillId="0" borderId="0" xfId="0" applyFont="1" applyFill="1" applyBorder="1"/>
    <xf numFmtId="14" fontId="10" fillId="0" borderId="53" xfId="0" applyNumberFormat="1" applyFont="1" applyBorder="1" applyAlignment="1">
      <alignment horizontal="center"/>
    </xf>
    <xf numFmtId="0" fontId="70" fillId="0" borderId="0" xfId="0" applyNumberFormat="1" applyFont="1" applyFill="1" applyBorder="1" applyAlignment="1" applyProtection="1">
      <alignment horizontal="center" vertical="center"/>
    </xf>
    <xf numFmtId="0" fontId="79" fillId="0" borderId="0" xfId="0" applyFont="1" applyBorder="1" applyAlignment="1" applyProtection="1">
      <alignment vertical="center"/>
    </xf>
    <xf numFmtId="0" fontId="87" fillId="0" borderId="0" xfId="0" applyFont="1" applyFill="1"/>
    <xf numFmtId="0" fontId="72" fillId="0" borderId="0" xfId="0" applyFont="1" applyAlignment="1">
      <alignment vertical="center"/>
    </xf>
    <xf numFmtId="0" fontId="70" fillId="0" borderId="18" xfId="0" applyFont="1" applyBorder="1" applyAlignment="1">
      <alignment horizontal="center" vertical="center"/>
    </xf>
    <xf numFmtId="0" fontId="7" fillId="0" borderId="27" xfId="0" applyFont="1" applyBorder="1" applyAlignment="1" applyProtection="1">
      <alignment vertical="center" wrapText="1"/>
    </xf>
    <xf numFmtId="0" fontId="8" fillId="64" borderId="27" xfId="0" applyFont="1" applyFill="1" applyBorder="1" applyAlignment="1" applyProtection="1">
      <alignment horizontal="center" vertical="center"/>
      <protection locked="0"/>
    </xf>
    <xf numFmtId="0" fontId="8" fillId="27" borderId="27" xfId="0" applyFont="1" applyFill="1" applyBorder="1" applyAlignment="1">
      <alignment horizontal="center" vertical="center"/>
    </xf>
    <xf numFmtId="10" fontId="8" fillId="0" borderId="28" xfId="0" applyNumberFormat="1" applyFont="1" applyBorder="1" applyAlignment="1">
      <alignment horizontal="center" vertical="center"/>
    </xf>
    <xf numFmtId="10" fontId="8" fillId="0" borderId="27" xfId="0" applyNumberFormat="1" applyFont="1" applyBorder="1" applyAlignment="1">
      <alignment horizontal="center" vertical="center"/>
    </xf>
    <xf numFmtId="0" fontId="7" fillId="0" borderId="27" xfId="0" applyFont="1" applyFill="1" applyBorder="1" applyAlignment="1" applyProtection="1">
      <alignment vertical="center" wrapText="1"/>
    </xf>
    <xf numFmtId="1" fontId="10" fillId="66" borderId="18" xfId="853" applyNumberFormat="1" applyFont="1" applyFill="1" applyBorder="1" applyAlignment="1" applyProtection="1">
      <alignment horizontal="center"/>
    </xf>
    <xf numFmtId="0" fontId="72" fillId="66" borderId="18" xfId="0" applyNumberFormat="1" applyFont="1" applyFill="1" applyBorder="1" applyAlignment="1">
      <alignment horizontal="center"/>
    </xf>
    <xf numFmtId="1" fontId="70" fillId="66" borderId="18" xfId="0" applyNumberFormat="1" applyFont="1" applyFill="1" applyBorder="1" applyAlignment="1">
      <alignment horizontal="center" vertical="center"/>
    </xf>
    <xf numFmtId="0" fontId="73" fillId="0" borderId="0" xfId="0" applyFont="1" applyAlignment="1">
      <alignment vertical="center"/>
    </xf>
    <xf numFmtId="164" fontId="7" fillId="70" borderId="54" xfId="1163" applyNumberFormat="1" applyFont="1" applyFill="1" applyBorder="1" applyAlignment="1" applyProtection="1">
      <alignment horizontal="center" vertical="center"/>
    </xf>
    <xf numFmtId="9" fontId="7" fillId="70" borderId="27" xfId="1163" applyFont="1" applyFill="1" applyBorder="1" applyAlignment="1" applyProtection="1">
      <alignment horizontal="center" vertical="center"/>
    </xf>
    <xf numFmtId="164" fontId="7" fillId="71" borderId="35" xfId="1163" applyNumberFormat="1" applyFont="1" applyFill="1" applyBorder="1" applyAlignment="1" applyProtection="1">
      <alignment horizontal="center" vertical="center"/>
    </xf>
    <xf numFmtId="164" fontId="7" fillId="71" borderId="31" xfId="1163" applyNumberFormat="1" applyFont="1" applyFill="1" applyBorder="1" applyAlignment="1" applyProtection="1">
      <alignment horizontal="center" vertical="center"/>
    </xf>
    <xf numFmtId="164" fontId="7" fillId="0" borderId="54" xfId="1163" applyNumberFormat="1" applyFont="1" applyFill="1" applyBorder="1" applyAlignment="1" applyProtection="1">
      <alignment horizontal="center" vertical="center"/>
    </xf>
    <xf numFmtId="164" fontId="7" fillId="73" borderId="38" xfId="1163" applyNumberFormat="1" applyFont="1" applyFill="1" applyBorder="1" applyAlignment="1" applyProtection="1">
      <alignment horizontal="center" vertical="center"/>
    </xf>
    <xf numFmtId="164" fontId="7" fillId="73" borderId="28" xfId="1163" applyNumberFormat="1" applyFont="1" applyFill="1" applyBorder="1" applyAlignment="1" applyProtection="1">
      <alignment horizontal="center" vertical="center"/>
    </xf>
    <xf numFmtId="164" fontId="7" fillId="73" borderId="54" xfId="1163" applyNumberFormat="1" applyFont="1" applyFill="1" applyBorder="1" applyAlignment="1" applyProtection="1">
      <alignment horizontal="center" vertical="center"/>
    </xf>
    <xf numFmtId="164" fontId="7" fillId="73" borderId="27" xfId="1163" applyNumberFormat="1" applyFont="1" applyFill="1" applyBorder="1" applyAlignment="1" applyProtection="1">
      <alignment horizontal="center" vertical="center"/>
    </xf>
    <xf numFmtId="164" fontId="7" fillId="0" borderId="28" xfId="1163" applyNumberFormat="1" applyFont="1" applyFill="1" applyBorder="1" applyAlignment="1" applyProtection="1">
      <alignment horizontal="center" vertical="center" wrapText="1"/>
    </xf>
    <xf numFmtId="0" fontId="0" fillId="0" borderId="18" xfId="0" applyFill="1" applyBorder="1" applyAlignment="1">
      <alignment horizontal="left" vertical="center"/>
    </xf>
    <xf numFmtId="0" fontId="1" fillId="0" borderId="0" xfId="0" applyFont="1" applyAlignment="1">
      <alignment horizontal="left" vertical="center"/>
    </xf>
    <xf numFmtId="0" fontId="3" fillId="0" borderId="0" xfId="0" applyFont="1" applyBorder="1" applyAlignment="1">
      <alignment horizontal="left" vertical="center"/>
    </xf>
    <xf numFmtId="0" fontId="72" fillId="0" borderId="0" xfId="0" applyFont="1" applyAlignment="1">
      <alignment horizontal="justify" vertical="center" wrapText="1"/>
    </xf>
    <xf numFmtId="0" fontId="1" fillId="0" borderId="18" xfId="0" applyFont="1" applyBorder="1" applyAlignment="1">
      <alignment horizontal="center" vertical="center" wrapText="1"/>
    </xf>
    <xf numFmtId="0" fontId="70" fillId="0" borderId="18" xfId="0" applyFont="1" applyBorder="1" applyAlignment="1">
      <alignment horizontal="center" vertical="center"/>
    </xf>
    <xf numFmtId="0" fontId="6" fillId="0" borderId="18" xfId="0" applyFont="1" applyBorder="1" applyAlignment="1">
      <alignment horizontal="center" vertical="center"/>
    </xf>
    <xf numFmtId="0" fontId="70" fillId="64" borderId="20" xfId="0" applyNumberFormat="1" applyFont="1" applyFill="1" applyBorder="1" applyAlignment="1" applyProtection="1">
      <alignment horizontal="center" vertical="center"/>
      <protection locked="0"/>
    </xf>
    <xf numFmtId="0" fontId="70" fillId="64" borderId="19" xfId="0" applyNumberFormat="1" applyFont="1" applyFill="1" applyBorder="1" applyAlignment="1" applyProtection="1">
      <alignment horizontal="center" vertical="center"/>
      <protection locked="0"/>
    </xf>
    <xf numFmtId="0" fontId="70" fillId="64" borderId="34" xfId="0" applyNumberFormat="1" applyFont="1" applyFill="1" applyBorder="1" applyAlignment="1" applyProtection="1">
      <alignment horizontal="center" vertical="center"/>
      <protection locked="0"/>
    </xf>
    <xf numFmtId="0" fontId="1" fillId="64" borderId="20" xfId="0" applyNumberFormat="1" applyFont="1" applyFill="1" applyBorder="1" applyAlignment="1" applyProtection="1">
      <alignment horizontal="center" vertical="center"/>
      <protection locked="0"/>
    </xf>
    <xf numFmtId="0" fontId="4" fillId="64" borderId="20" xfId="0" applyFont="1" applyFill="1" applyBorder="1" applyAlignment="1" applyProtection="1">
      <alignment horizontal="left" vertical="center"/>
      <protection locked="0"/>
    </xf>
    <xf numFmtId="0" fontId="70" fillId="64" borderId="34" xfId="0" applyFont="1" applyFill="1" applyBorder="1" applyAlignment="1" applyProtection="1">
      <alignment horizontal="left" vertical="center"/>
      <protection locked="0"/>
    </xf>
    <xf numFmtId="0" fontId="70" fillId="64" borderId="19" xfId="0" applyFont="1" applyFill="1" applyBorder="1" applyAlignment="1" applyProtection="1">
      <alignment horizontal="left" vertical="center"/>
      <protection locked="0"/>
    </xf>
    <xf numFmtId="0" fontId="72" fillId="0" borderId="0" xfId="0" applyFont="1" applyBorder="1" applyAlignment="1">
      <alignment horizontal="left" wrapText="1"/>
    </xf>
    <xf numFmtId="0" fontId="1" fillId="0" borderId="0" xfId="0" applyFont="1" applyBorder="1" applyAlignment="1">
      <alignment horizontal="left" vertical="center"/>
    </xf>
    <xf numFmtId="0" fontId="3" fillId="0" borderId="43" xfId="0" applyFont="1" applyBorder="1" applyAlignment="1">
      <alignment horizontal="left" vertical="center"/>
    </xf>
    <xf numFmtId="0" fontId="70" fillId="64" borderId="20" xfId="0" applyFont="1" applyFill="1" applyBorder="1" applyAlignment="1" applyProtection="1">
      <alignment horizontal="left" vertical="center"/>
      <protection locked="0"/>
    </xf>
    <xf numFmtId="0" fontId="70" fillId="64" borderId="18" xfId="0" applyFont="1" applyFill="1" applyBorder="1" applyAlignment="1" applyProtection="1">
      <alignment horizontal="center" vertical="center"/>
      <protection locked="0"/>
    </xf>
    <xf numFmtId="0" fontId="70" fillId="0" borderId="20" xfId="0" applyFont="1" applyBorder="1" applyAlignment="1">
      <alignment horizontal="left" vertical="center"/>
    </xf>
    <xf numFmtId="0" fontId="70" fillId="0" borderId="34" xfId="0" applyFont="1" applyBorder="1" applyAlignment="1">
      <alignment horizontal="left" vertical="center"/>
    </xf>
    <xf numFmtId="0" fontId="70" fillId="0" borderId="19" xfId="0" applyFont="1" applyBorder="1" applyAlignment="1">
      <alignment horizontal="left" vertical="center"/>
    </xf>
    <xf numFmtId="0" fontId="1" fillId="0" borderId="0" xfId="0" applyFont="1" applyAlignment="1">
      <alignment horizontal="left" vertical="center"/>
    </xf>
    <xf numFmtId="0" fontId="3" fillId="0" borderId="0" xfId="0" applyFont="1" applyBorder="1" applyAlignment="1">
      <alignment horizontal="left" vertical="center"/>
    </xf>
    <xf numFmtId="0" fontId="6" fillId="0" borderId="20" xfId="0" applyFont="1" applyBorder="1" applyAlignment="1">
      <alignment horizontal="center" vertical="center"/>
    </xf>
    <xf numFmtId="0" fontId="6" fillId="0" borderId="34" xfId="0" applyFont="1" applyBorder="1" applyAlignment="1">
      <alignment horizontal="center" vertical="center"/>
    </xf>
    <xf numFmtId="0" fontId="6" fillId="0" borderId="19" xfId="0" applyFont="1" applyBorder="1" applyAlignment="1">
      <alignment horizontal="center" vertical="center"/>
    </xf>
    <xf numFmtId="0" fontId="70" fillId="64" borderId="20" xfId="0" applyFont="1" applyFill="1" applyBorder="1" applyAlignment="1" applyProtection="1">
      <alignment horizontal="center" vertical="center"/>
      <protection locked="0"/>
    </xf>
    <xf numFmtId="0" fontId="70" fillId="64" borderId="34" xfId="0" applyFont="1" applyFill="1" applyBorder="1" applyAlignment="1" applyProtection="1">
      <alignment horizontal="center" vertical="center"/>
      <protection locked="0"/>
    </xf>
    <xf numFmtId="0" fontId="70" fillId="64" borderId="19" xfId="0" applyFont="1" applyFill="1" applyBorder="1" applyAlignment="1" applyProtection="1">
      <alignment horizontal="center" vertical="center"/>
      <protection locked="0"/>
    </xf>
    <xf numFmtId="0" fontId="72" fillId="0" borderId="31" xfId="0" applyFont="1" applyBorder="1" applyAlignment="1">
      <alignment horizontal="center" vertical="center"/>
    </xf>
    <xf numFmtId="0" fontId="72" fillId="0" borderId="30" xfId="0" applyFont="1" applyBorder="1" applyAlignment="1">
      <alignment horizontal="center" vertical="center"/>
    </xf>
    <xf numFmtId="0" fontId="72" fillId="0" borderId="28" xfId="0" applyFont="1" applyBorder="1" applyAlignment="1">
      <alignment horizontal="center" vertical="center"/>
    </xf>
    <xf numFmtId="0" fontId="32" fillId="0" borderId="31" xfId="0" applyFont="1" applyBorder="1" applyAlignment="1" applyProtection="1">
      <alignment horizontal="center" vertical="center" wrapText="1"/>
    </xf>
    <xf numFmtId="0" fontId="32" fillId="0" borderId="30" xfId="0" applyFont="1" applyBorder="1" applyAlignment="1" applyProtection="1">
      <alignment horizontal="center" vertical="center" wrapText="1"/>
    </xf>
    <xf numFmtId="0" fontId="32" fillId="0" borderId="28" xfId="0" applyFont="1" applyBorder="1" applyAlignment="1" applyProtection="1">
      <alignment horizontal="center" vertical="center" wrapText="1"/>
    </xf>
    <xf numFmtId="0" fontId="32" fillId="0" borderId="32" xfId="0" applyFont="1" applyBorder="1" applyAlignment="1" applyProtection="1">
      <alignment horizontal="center" vertical="center" wrapText="1"/>
    </xf>
    <xf numFmtId="0" fontId="32" fillId="0" borderId="35" xfId="0" applyFont="1" applyBorder="1" applyAlignment="1" applyProtection="1">
      <alignment horizontal="center" vertical="center" wrapText="1"/>
    </xf>
    <xf numFmtId="0" fontId="32" fillId="0" borderId="36" xfId="0" applyFont="1" applyBorder="1" applyAlignment="1" applyProtection="1">
      <alignment horizontal="center" vertical="center" wrapText="1"/>
    </xf>
    <xf numFmtId="0" fontId="32" fillId="0" borderId="37" xfId="0" applyFont="1" applyBorder="1" applyAlignment="1" applyProtection="1">
      <alignment horizontal="center" vertical="center" wrapText="1"/>
    </xf>
    <xf numFmtId="0" fontId="32" fillId="0" borderId="33" xfId="0" applyFont="1" applyBorder="1" applyAlignment="1" applyProtection="1">
      <alignment horizontal="center" vertical="center" wrapText="1"/>
    </xf>
    <xf numFmtId="0" fontId="32" fillId="0" borderId="38" xfId="0" applyFont="1" applyBorder="1" applyAlignment="1" applyProtection="1">
      <alignment horizontal="center" vertical="center" wrapText="1"/>
    </xf>
    <xf numFmtId="0" fontId="7" fillId="0" borderId="32" xfId="0" applyFont="1" applyFill="1" applyBorder="1" applyAlignment="1" applyProtection="1">
      <alignment horizontal="left" vertical="center" wrapText="1" readingOrder="1"/>
    </xf>
    <xf numFmtId="0" fontId="77" fillId="0" borderId="35" xfId="0" applyFont="1" applyFill="1" applyBorder="1" applyAlignment="1">
      <alignment horizontal="left" vertical="center" wrapText="1" readingOrder="1"/>
    </xf>
    <xf numFmtId="0" fontId="7" fillId="0" borderId="36" xfId="0" applyFont="1" applyFill="1" applyBorder="1" applyAlignment="1" applyProtection="1">
      <alignment horizontal="left" vertical="center" wrapText="1" readingOrder="1"/>
    </xf>
    <xf numFmtId="0" fontId="77" fillId="0" borderId="37" xfId="0" applyFont="1" applyFill="1" applyBorder="1" applyAlignment="1">
      <alignment horizontal="left" vertical="center" wrapText="1" readingOrder="1"/>
    </xf>
    <xf numFmtId="0" fontId="7" fillId="0" borderId="33" xfId="0" applyFont="1" applyFill="1" applyBorder="1" applyAlignment="1" applyProtection="1">
      <alignment horizontal="left" vertical="center" wrapText="1" readingOrder="1"/>
    </xf>
    <xf numFmtId="0" fontId="77" fillId="0" borderId="38" xfId="0" applyFont="1" applyFill="1" applyBorder="1" applyAlignment="1">
      <alignment horizontal="left" vertical="center" wrapText="1" readingOrder="1"/>
    </xf>
    <xf numFmtId="49" fontId="33" fillId="0" borderId="31" xfId="0" applyNumberFormat="1" applyFont="1" applyBorder="1" applyAlignment="1" applyProtection="1">
      <alignment horizontal="center" vertical="center" wrapText="1" readingOrder="1"/>
    </xf>
    <xf numFmtId="49" fontId="33" fillId="0" borderId="30" xfId="0" applyNumberFormat="1" applyFont="1" applyBorder="1" applyAlignment="1" applyProtection="1">
      <alignment horizontal="center" vertical="center" wrapText="1" readingOrder="1"/>
    </xf>
    <xf numFmtId="49" fontId="33" fillId="0" borderId="28" xfId="0" applyNumberFormat="1" applyFont="1" applyBorder="1" applyAlignment="1" applyProtection="1">
      <alignment horizontal="center" vertical="center" wrapText="1" readingOrder="1"/>
    </xf>
    <xf numFmtId="0" fontId="7" fillId="0" borderId="31" xfId="0" applyFont="1" applyBorder="1" applyAlignment="1" applyProtection="1">
      <alignment horizontal="left" vertical="center" wrapText="1" readingOrder="1"/>
    </xf>
    <xf numFmtId="0" fontId="7" fillId="0" borderId="30" xfId="0" applyFont="1" applyBorder="1" applyAlignment="1" applyProtection="1">
      <alignment horizontal="left" vertical="center" wrapText="1" readingOrder="1"/>
    </xf>
    <xf numFmtId="0" fontId="7" fillId="0" borderId="28" xfId="0" applyFont="1" applyBorder="1" applyAlignment="1" applyProtection="1">
      <alignment horizontal="left" vertical="center" wrapText="1" readingOrder="1"/>
    </xf>
    <xf numFmtId="0" fontId="7" fillId="0" borderId="32" xfId="0" applyFont="1" applyBorder="1" applyAlignment="1" applyProtection="1">
      <alignment horizontal="left" vertical="center" wrapText="1" readingOrder="1"/>
    </xf>
    <xf numFmtId="0" fontId="35" fillId="0" borderId="35" xfId="0" applyFont="1" applyBorder="1" applyAlignment="1"/>
    <xf numFmtId="0" fontId="7" fillId="0" borderId="36" xfId="0" applyFont="1" applyBorder="1" applyAlignment="1" applyProtection="1">
      <alignment horizontal="left" vertical="center" wrapText="1" readingOrder="1"/>
    </xf>
    <xf numFmtId="0" fontId="35" fillId="0" borderId="37" xfId="0" applyFont="1" applyBorder="1" applyAlignment="1"/>
    <xf numFmtId="0" fontId="7" fillId="0" borderId="33" xfId="0" applyFont="1" applyBorder="1" applyAlignment="1" applyProtection="1">
      <alignment horizontal="left" vertical="center" wrapText="1" readingOrder="1"/>
    </xf>
    <xf numFmtId="0" fontId="35" fillId="0" borderId="38" xfId="0" applyFont="1" applyBorder="1" applyAlignment="1"/>
    <xf numFmtId="0" fontId="35" fillId="0" borderId="35" xfId="0" applyFont="1" applyFill="1" applyBorder="1" applyAlignment="1"/>
    <xf numFmtId="0" fontId="35" fillId="0" borderId="37" xfId="0" applyFont="1" applyFill="1" applyBorder="1" applyAlignment="1"/>
    <xf numFmtId="0" fontId="35" fillId="0" borderId="38" xfId="0" applyFont="1" applyFill="1" applyBorder="1" applyAlignment="1"/>
    <xf numFmtId="0" fontId="72" fillId="0" borderId="0" xfId="0" applyFont="1" applyAlignment="1">
      <alignment horizontal="justify" vertical="top" wrapText="1"/>
    </xf>
    <xf numFmtId="0" fontId="72" fillId="0" borderId="0" xfId="0" applyFont="1" applyAlignment="1">
      <alignment horizontal="justify" wrapText="1"/>
    </xf>
    <xf numFmtId="0" fontId="75" fillId="0" borderId="31" xfId="0" applyFont="1" applyBorder="1" applyAlignment="1">
      <alignment horizontal="center" vertical="center" wrapText="1"/>
    </xf>
    <xf numFmtId="0" fontId="75" fillId="0" borderId="28" xfId="0" applyFont="1" applyBorder="1" applyAlignment="1">
      <alignment horizontal="center" vertical="center" wrapText="1"/>
    </xf>
    <xf numFmtId="0" fontId="76" fillId="0" borderId="39" xfId="0" applyFont="1" applyBorder="1" applyAlignment="1">
      <alignment horizontal="center" vertical="center"/>
    </xf>
    <xf numFmtId="0" fontId="76" fillId="0" borderId="41" xfId="0" applyFont="1" applyBorder="1" applyAlignment="1">
      <alignment horizontal="center" vertical="center"/>
    </xf>
    <xf numFmtId="0" fontId="76" fillId="0" borderId="40" xfId="0" applyFont="1" applyBorder="1" applyAlignment="1">
      <alignment horizontal="center" vertical="center"/>
    </xf>
    <xf numFmtId="0" fontId="76" fillId="0" borderId="42" xfId="0" applyFont="1" applyBorder="1" applyAlignment="1">
      <alignment horizontal="center" vertical="center"/>
    </xf>
    <xf numFmtId="0" fontId="76" fillId="0" borderId="39" xfId="0" applyFont="1" applyBorder="1" applyAlignment="1">
      <alignment horizontal="center" vertical="center" wrapText="1"/>
    </xf>
    <xf numFmtId="0" fontId="90" fillId="0" borderId="31" xfId="0" applyFont="1" applyBorder="1" applyAlignment="1">
      <alignment horizontal="center" vertical="center" wrapText="1"/>
    </xf>
    <xf numFmtId="0" fontId="90" fillId="0" borderId="30" xfId="0" applyFont="1" applyBorder="1" applyAlignment="1">
      <alignment horizontal="center" vertical="center" wrapText="1"/>
    </xf>
    <xf numFmtId="0" fontId="90" fillId="0" borderId="28" xfId="0" applyFont="1" applyBorder="1" applyAlignment="1">
      <alignment horizontal="center" vertical="center" wrapText="1"/>
    </xf>
    <xf numFmtId="0" fontId="35" fillId="0" borderId="35" xfId="0" applyFont="1" applyFill="1" applyBorder="1" applyAlignment="1">
      <alignment horizontal="left" vertical="center" wrapText="1" readingOrder="1"/>
    </xf>
    <xf numFmtId="0" fontId="35" fillId="0" borderId="37" xfId="0" applyFont="1" applyFill="1" applyBorder="1" applyAlignment="1">
      <alignment horizontal="left" vertical="center" wrapText="1" readingOrder="1"/>
    </xf>
    <xf numFmtId="0" fontId="35" fillId="0" borderId="38" xfId="0" applyFont="1" applyFill="1" applyBorder="1" applyAlignment="1">
      <alignment horizontal="left" vertical="center" wrapText="1" readingOrder="1"/>
    </xf>
    <xf numFmtId="0" fontId="76" fillId="27" borderId="20" xfId="0" applyFont="1" applyFill="1" applyBorder="1" applyAlignment="1">
      <alignment vertical="center"/>
    </xf>
    <xf numFmtId="0" fontId="76" fillId="27" borderId="34" xfId="0" applyFont="1" applyFill="1" applyBorder="1" applyAlignment="1">
      <alignment vertical="center"/>
    </xf>
    <xf numFmtId="0" fontId="76" fillId="27" borderId="19" xfId="0" applyFont="1" applyFill="1" applyBorder="1" applyAlignment="1">
      <alignment vertical="center"/>
    </xf>
    <xf numFmtId="0" fontId="74" fillId="0" borderId="0" xfId="0" applyFont="1" applyAlignment="1">
      <alignment horizontal="left"/>
    </xf>
    <xf numFmtId="0" fontId="74" fillId="0" borderId="43" xfId="0" applyFont="1" applyBorder="1" applyAlignment="1">
      <alignment horizontal="left"/>
    </xf>
    <xf numFmtId="14" fontId="76" fillId="27" borderId="20" xfId="0" applyNumberFormat="1" applyFont="1" applyFill="1" applyBorder="1" applyAlignment="1">
      <alignment horizontal="center" vertical="center"/>
    </xf>
    <xf numFmtId="14" fontId="76" fillId="27" borderId="34" xfId="0" applyNumberFormat="1" applyFont="1" applyFill="1" applyBorder="1" applyAlignment="1">
      <alignment horizontal="center" vertical="center"/>
    </xf>
    <xf numFmtId="14" fontId="76" fillId="27" borderId="19" xfId="0" applyNumberFormat="1" applyFont="1" applyFill="1" applyBorder="1" applyAlignment="1">
      <alignment horizontal="center" vertical="center"/>
    </xf>
    <xf numFmtId="0" fontId="77" fillId="0" borderId="35" xfId="0" applyFont="1" applyFill="1" applyBorder="1" applyAlignment="1"/>
    <xf numFmtId="0" fontId="77" fillId="0" borderId="37" xfId="0" applyFont="1" applyFill="1" applyBorder="1" applyAlignment="1"/>
    <xf numFmtId="0" fontId="77" fillId="0" borderId="38" xfId="0" applyFont="1" applyFill="1" applyBorder="1" applyAlignment="1"/>
    <xf numFmtId="0" fontId="7" fillId="29" borderId="32" xfId="0" applyFont="1" applyFill="1" applyBorder="1" applyAlignment="1" applyProtection="1">
      <alignment horizontal="left" vertical="center" wrapText="1" readingOrder="1"/>
    </xf>
    <xf numFmtId="0" fontId="77" fillId="0" borderId="35" xfId="0" applyFont="1" applyBorder="1" applyAlignment="1">
      <alignment horizontal="left" vertical="center" wrapText="1" readingOrder="1"/>
    </xf>
    <xf numFmtId="0" fontId="7" fillId="29" borderId="36" xfId="0" applyFont="1" applyFill="1" applyBorder="1" applyAlignment="1" applyProtection="1">
      <alignment horizontal="left" vertical="center" wrapText="1" readingOrder="1"/>
    </xf>
    <xf numFmtId="0" fontId="77" fillId="0" borderId="37" xfId="0" applyFont="1" applyBorder="1" applyAlignment="1">
      <alignment horizontal="left" vertical="center" wrapText="1" readingOrder="1"/>
    </xf>
    <xf numFmtId="0" fontId="7" fillId="29" borderId="33" xfId="0" applyFont="1" applyFill="1" applyBorder="1" applyAlignment="1" applyProtection="1">
      <alignment horizontal="left" vertical="center" wrapText="1" readingOrder="1"/>
    </xf>
    <xf numFmtId="0" fontId="77" fillId="0" borderId="38" xfId="0" applyFont="1" applyBorder="1" applyAlignment="1">
      <alignment horizontal="left" vertical="center" wrapText="1" readingOrder="1"/>
    </xf>
    <xf numFmtId="0" fontId="35" fillId="0" borderId="35" xfId="0" applyFont="1" applyBorder="1" applyAlignment="1">
      <alignment horizontal="left" vertical="center" wrapText="1" readingOrder="1"/>
    </xf>
    <xf numFmtId="0" fontId="35" fillId="0" borderId="37" xfId="0" applyFont="1" applyBorder="1" applyAlignment="1">
      <alignment horizontal="left" vertical="center" wrapText="1" readingOrder="1"/>
    </xf>
    <xf numFmtId="0" fontId="35" fillId="0" borderId="38" xfId="0" applyFont="1" applyBorder="1" applyAlignment="1">
      <alignment horizontal="left" vertical="center" wrapText="1" readingOrder="1"/>
    </xf>
    <xf numFmtId="0" fontId="7" fillId="29" borderId="32" xfId="0" quotePrefix="1" applyFont="1" applyFill="1" applyBorder="1" applyAlignment="1" applyProtection="1">
      <alignment horizontal="left" vertical="center" wrapText="1" readingOrder="1"/>
    </xf>
    <xf numFmtId="0" fontId="77" fillId="0" borderId="35" xfId="0" applyFont="1" applyBorder="1" applyAlignment="1"/>
    <xf numFmtId="0" fontId="77" fillId="0" borderId="37" xfId="0" applyFont="1" applyBorder="1" applyAlignment="1"/>
    <xf numFmtId="0" fontId="77" fillId="0" borderId="38" xfId="0" applyFont="1" applyBorder="1" applyAlignment="1"/>
    <xf numFmtId="0" fontId="70" fillId="0" borderId="31" xfId="0" applyFont="1" applyBorder="1" applyAlignment="1">
      <alignment horizontal="center"/>
    </xf>
    <xf numFmtId="0" fontId="70" fillId="0" borderId="30" xfId="0" applyFont="1" applyBorder="1" applyAlignment="1">
      <alignment horizontal="center"/>
    </xf>
    <xf numFmtId="0" fontId="70" fillId="0" borderId="28" xfId="0" applyFont="1" applyBorder="1" applyAlignment="1">
      <alignment horizontal="center"/>
    </xf>
    <xf numFmtId="0" fontId="10" fillId="0" borderId="32" xfId="0" applyFont="1" applyBorder="1" applyAlignment="1" applyProtection="1">
      <alignment vertical="center" wrapText="1"/>
    </xf>
    <xf numFmtId="0" fontId="41" fillId="0" borderId="35" xfId="0" applyFont="1" applyBorder="1" applyAlignment="1" applyProtection="1">
      <alignment vertical="center" wrapText="1"/>
    </xf>
    <xf numFmtId="0" fontId="41" fillId="0" borderId="36" xfId="0" applyFont="1" applyBorder="1" applyAlignment="1" applyProtection="1">
      <alignment vertical="center" wrapText="1"/>
    </xf>
    <xf numFmtId="0" fontId="41" fillId="0" borderId="37" xfId="0" applyFont="1" applyBorder="1" applyAlignment="1" applyProtection="1">
      <alignment vertical="center" wrapText="1"/>
    </xf>
    <xf numFmtId="0" fontId="41" fillId="0" borderId="33" xfId="0" applyFont="1" applyBorder="1" applyAlignment="1" applyProtection="1">
      <alignment vertical="center" wrapText="1"/>
    </xf>
    <xf numFmtId="0" fontId="41" fillId="0" borderId="38" xfId="0" applyFont="1" applyBorder="1" applyAlignment="1" applyProtection="1">
      <alignment vertical="center" wrapText="1"/>
    </xf>
    <xf numFmtId="0" fontId="34" fillId="0" borderId="31" xfId="0" applyFont="1" applyBorder="1" applyAlignment="1" applyProtection="1">
      <alignment horizontal="center" vertical="center" wrapText="1"/>
    </xf>
    <xf numFmtId="0" fontId="34" fillId="0" borderId="30" xfId="0" applyFont="1" applyBorder="1" applyAlignment="1" applyProtection="1">
      <alignment horizontal="center" vertical="center" wrapText="1"/>
    </xf>
    <xf numFmtId="0" fontId="34" fillId="0" borderId="28" xfId="0" applyFont="1" applyBorder="1" applyAlignment="1" applyProtection="1">
      <alignment horizontal="center" vertical="center" wrapText="1"/>
    </xf>
    <xf numFmtId="0" fontId="34" fillId="0" borderId="32" xfId="0" applyFont="1" applyBorder="1" applyAlignment="1" applyProtection="1">
      <alignment horizontal="center" vertical="center" wrapText="1"/>
    </xf>
    <xf numFmtId="0" fontId="34" fillId="0" borderId="35" xfId="0" applyFont="1" applyBorder="1" applyAlignment="1" applyProtection="1">
      <alignment horizontal="center" vertical="center" wrapText="1"/>
    </xf>
    <xf numFmtId="0" fontId="34" fillId="0" borderId="36" xfId="0" applyFont="1" applyBorder="1" applyAlignment="1" applyProtection="1">
      <alignment horizontal="center" vertical="center" wrapText="1"/>
    </xf>
    <xf numFmtId="0" fontId="34" fillId="0" borderId="37" xfId="0" applyFont="1" applyBorder="1" applyAlignment="1" applyProtection="1">
      <alignment horizontal="center" vertical="center" wrapText="1"/>
    </xf>
    <xf numFmtId="0" fontId="34" fillId="0" borderId="33" xfId="0" applyFont="1" applyBorder="1" applyAlignment="1" applyProtection="1">
      <alignment horizontal="center" vertical="center" wrapText="1"/>
    </xf>
    <xf numFmtId="0" fontId="34" fillId="0" borderId="38" xfId="0" applyFont="1" applyBorder="1" applyAlignment="1" applyProtection="1">
      <alignment horizontal="center" vertical="center" wrapText="1"/>
    </xf>
    <xf numFmtId="0" fontId="7" fillId="0" borderId="27" xfId="0" applyFont="1" applyBorder="1" applyAlignment="1" applyProtection="1">
      <alignment horizontal="left" vertical="center" wrapText="1" readingOrder="1"/>
    </xf>
    <xf numFmtId="0" fontId="76" fillId="0" borderId="31" xfId="0" applyFont="1" applyBorder="1" applyAlignment="1">
      <alignment horizontal="center" vertical="center" wrapText="1"/>
    </xf>
    <xf numFmtId="0" fontId="76" fillId="0" borderId="28" xfId="0" applyFont="1" applyBorder="1" applyAlignment="1">
      <alignment horizontal="center" vertical="center"/>
    </xf>
    <xf numFmtId="0" fontId="75" fillId="0" borderId="32" xfId="0" applyFont="1" applyBorder="1" applyAlignment="1">
      <alignment horizontal="center" vertical="center" wrapText="1"/>
    </xf>
    <xf numFmtId="0" fontId="75" fillId="0" borderId="35" xfId="0" applyFont="1" applyBorder="1" applyAlignment="1">
      <alignment horizontal="center" vertical="center" wrapText="1"/>
    </xf>
    <xf numFmtId="0" fontId="75" fillId="0" borderId="33" xfId="0" applyFont="1" applyBorder="1" applyAlignment="1">
      <alignment horizontal="center" vertical="center" wrapText="1"/>
    </xf>
    <xf numFmtId="0" fontId="75" fillId="0" borderId="38" xfId="0" applyFont="1" applyBorder="1" applyAlignment="1">
      <alignment horizontal="center" vertical="center" wrapText="1"/>
    </xf>
    <xf numFmtId="0" fontId="70" fillId="64" borderId="31" xfId="0" applyFont="1" applyFill="1" applyBorder="1" applyAlignment="1" applyProtection="1">
      <alignment horizontal="left" vertical="center" wrapText="1"/>
      <protection locked="0"/>
    </xf>
    <xf numFmtId="0" fontId="70" fillId="64" borderId="30" xfId="0" applyFont="1" applyFill="1" applyBorder="1" applyAlignment="1" applyProtection="1">
      <alignment horizontal="left" vertical="center" wrapText="1"/>
      <protection locked="0"/>
    </xf>
    <xf numFmtId="0" fontId="70" fillId="64" borderId="28" xfId="0" applyFont="1" applyFill="1" applyBorder="1" applyAlignment="1" applyProtection="1">
      <alignment horizontal="left" vertical="center" wrapText="1"/>
      <protection locked="0"/>
    </xf>
    <xf numFmtId="0" fontId="1" fillId="64" borderId="31" xfId="0" quotePrefix="1" applyFont="1" applyFill="1" applyBorder="1" applyAlignment="1" applyProtection="1">
      <alignment horizontal="left" vertical="center" wrapText="1"/>
      <protection locked="0"/>
    </xf>
    <xf numFmtId="0" fontId="32" fillId="0" borderId="31" xfId="0" applyFont="1" applyFill="1" applyBorder="1" applyAlignment="1" applyProtection="1">
      <alignment horizontal="center" vertical="center" wrapText="1"/>
    </xf>
    <xf numFmtId="0" fontId="32" fillId="0" borderId="30" xfId="0" applyFont="1" applyFill="1" applyBorder="1" applyAlignment="1" applyProtection="1">
      <alignment horizontal="center" vertical="center" wrapText="1"/>
    </xf>
    <xf numFmtId="0" fontId="32" fillId="0" borderId="28" xfId="0" applyFont="1" applyFill="1" applyBorder="1" applyAlignment="1" applyProtection="1">
      <alignment horizontal="center" vertical="center" wrapText="1"/>
    </xf>
    <xf numFmtId="0" fontId="2" fillId="64" borderId="31" xfId="0" quotePrefix="1" applyFont="1" applyFill="1" applyBorder="1" applyAlignment="1" applyProtection="1">
      <alignment horizontal="left" vertical="center" wrapText="1"/>
      <protection locked="0"/>
    </xf>
    <xf numFmtId="49" fontId="27" fillId="0" borderId="31" xfId="0" applyNumberFormat="1" applyFont="1" applyBorder="1" applyAlignment="1" applyProtection="1">
      <alignment horizontal="center" vertical="center" wrapText="1"/>
    </xf>
    <xf numFmtId="49" fontId="44" fillId="0" borderId="30" xfId="0" applyNumberFormat="1" applyFont="1" applyBorder="1" applyAlignment="1" applyProtection="1">
      <alignment horizontal="center" vertical="center" wrapText="1"/>
    </xf>
    <xf numFmtId="49" fontId="44" fillId="0" borderId="28" xfId="0" applyNumberFormat="1" applyFont="1" applyBorder="1" applyAlignment="1" applyProtection="1">
      <alignment horizontal="center" vertical="center" wrapText="1"/>
    </xf>
    <xf numFmtId="0" fontId="10" fillId="0" borderId="31" xfId="0" applyFont="1" applyBorder="1" applyAlignment="1" applyProtection="1">
      <alignment vertical="center" wrapText="1"/>
    </xf>
    <xf numFmtId="0" fontId="41" fillId="0" borderId="30" xfId="0" applyFont="1" applyBorder="1" applyAlignment="1" applyProtection="1">
      <alignment vertical="center" wrapText="1"/>
    </xf>
    <xf numFmtId="0" fontId="41" fillId="0" borderId="28" xfId="0" applyFont="1" applyBorder="1" applyAlignment="1" applyProtection="1">
      <alignment vertical="center" wrapText="1"/>
    </xf>
    <xf numFmtId="0" fontId="76" fillId="0" borderId="27" xfId="0" applyFont="1" applyBorder="1" applyAlignment="1">
      <alignment horizontal="center" vertical="center"/>
    </xf>
    <xf numFmtId="9" fontId="32" fillId="0" borderId="31" xfId="0" applyNumberFormat="1" applyFont="1" applyBorder="1" applyAlignment="1" applyProtection="1">
      <alignment horizontal="center" vertical="center" wrapText="1"/>
    </xf>
    <xf numFmtId="0" fontId="3" fillId="64" borderId="31" xfId="0" applyFont="1" applyFill="1" applyBorder="1" applyAlignment="1" applyProtection="1">
      <alignment horizontal="left" vertical="center" wrapText="1"/>
      <protection locked="0"/>
    </xf>
    <xf numFmtId="0" fontId="75" fillId="27" borderId="31" xfId="0" applyFont="1" applyFill="1" applyBorder="1" applyAlignment="1">
      <alignment horizontal="center" vertical="center"/>
    </xf>
    <xf numFmtId="0" fontId="75" fillId="27" borderId="30" xfId="0" applyFont="1" applyFill="1" applyBorder="1" applyAlignment="1">
      <alignment horizontal="center" vertical="center"/>
    </xf>
    <xf numFmtId="0" fontId="75" fillId="27" borderId="28" xfId="0" applyFont="1" applyFill="1" applyBorder="1" applyAlignment="1">
      <alignment horizontal="center" vertical="center"/>
    </xf>
    <xf numFmtId="0" fontId="10" fillId="0" borderId="31" xfId="0" applyFont="1" applyFill="1" applyBorder="1" applyAlignment="1" applyProtection="1">
      <alignment vertical="center" wrapText="1"/>
    </xf>
    <xf numFmtId="0" fontId="10" fillId="0" borderId="30" xfId="0" applyFont="1" applyFill="1" applyBorder="1" applyAlignment="1" applyProtection="1">
      <alignment vertical="center" wrapText="1"/>
    </xf>
    <xf numFmtId="0" fontId="10" fillId="0" borderId="28" xfId="0" applyFont="1" applyFill="1" applyBorder="1" applyAlignment="1" applyProtection="1">
      <alignment vertical="center" wrapText="1"/>
    </xf>
    <xf numFmtId="0" fontId="32" fillId="0" borderId="32" xfId="0" applyFont="1" applyFill="1" applyBorder="1" applyAlignment="1" applyProtection="1">
      <alignment horizontal="center" vertical="center" wrapText="1"/>
    </xf>
    <xf numFmtId="0" fontId="32" fillId="0" borderId="35" xfId="0" applyFont="1" applyFill="1" applyBorder="1" applyAlignment="1" applyProtection="1">
      <alignment horizontal="center" vertical="center" wrapText="1"/>
    </xf>
    <xf numFmtId="0" fontId="32" fillId="0" borderId="36" xfId="0" applyFont="1" applyFill="1" applyBorder="1" applyAlignment="1" applyProtection="1">
      <alignment horizontal="center" vertical="center" wrapText="1"/>
    </xf>
    <xf numFmtId="0" fontId="32" fillId="0" borderId="37" xfId="0" applyFont="1" applyFill="1" applyBorder="1" applyAlignment="1" applyProtection="1">
      <alignment horizontal="center" vertical="center" wrapText="1"/>
    </xf>
    <xf numFmtId="0" fontId="32" fillId="0" borderId="33" xfId="0" applyFont="1" applyFill="1" applyBorder="1" applyAlignment="1" applyProtection="1">
      <alignment horizontal="center" vertical="center" wrapText="1"/>
    </xf>
    <xf numFmtId="0" fontId="32" fillId="0" borderId="38" xfId="0" applyFont="1" applyFill="1" applyBorder="1" applyAlignment="1" applyProtection="1">
      <alignment horizontal="center" vertical="center" wrapText="1"/>
    </xf>
    <xf numFmtId="0" fontId="10" fillId="0" borderId="27" xfId="0" applyFont="1" applyFill="1" applyBorder="1" applyAlignment="1" applyProtection="1">
      <alignment vertical="center" wrapText="1"/>
    </xf>
    <xf numFmtId="0" fontId="10" fillId="0" borderId="32" xfId="0" quotePrefix="1" applyFont="1" applyBorder="1" applyAlignment="1" applyProtection="1">
      <alignment vertical="center" wrapText="1"/>
    </xf>
    <xf numFmtId="0" fontId="1" fillId="64" borderId="31" xfId="0" applyFont="1" applyFill="1" applyBorder="1" applyAlignment="1" applyProtection="1">
      <alignment horizontal="left" vertical="center" wrapText="1"/>
      <protection locked="0"/>
    </xf>
    <xf numFmtId="0" fontId="7" fillId="0" borderId="31" xfId="0" applyFont="1" applyBorder="1" applyAlignment="1">
      <alignment horizontal="center" vertical="center" wrapText="1"/>
    </xf>
    <xf numFmtId="0" fontId="7" fillId="0" borderId="30" xfId="0" applyFont="1" applyBorder="1" applyAlignment="1">
      <alignment horizontal="center" vertical="center"/>
    </xf>
    <xf numFmtId="0" fontId="7" fillId="0" borderId="28" xfId="0" applyFont="1" applyBorder="1" applyAlignment="1">
      <alignment horizontal="center" vertical="center"/>
    </xf>
    <xf numFmtId="0" fontId="7" fillId="0" borderId="35" xfId="0" applyFont="1" applyBorder="1" applyAlignment="1" applyProtection="1">
      <alignment horizontal="left" vertical="center" wrapText="1" readingOrder="1"/>
    </xf>
    <xf numFmtId="0" fontId="7" fillId="0" borderId="37" xfId="0" applyFont="1" applyBorder="1" applyAlignment="1" applyProtection="1">
      <alignment horizontal="left" vertical="center" wrapText="1" readingOrder="1"/>
    </xf>
    <xf numFmtId="0" fontId="7" fillId="0" borderId="38" xfId="0" applyFont="1" applyBorder="1" applyAlignment="1" applyProtection="1">
      <alignment horizontal="left" vertical="center" wrapText="1" readingOrder="1"/>
    </xf>
    <xf numFmtId="0" fontId="7" fillId="29" borderId="35" xfId="0" applyFont="1" applyFill="1" applyBorder="1" applyAlignment="1" applyProtection="1">
      <alignment horizontal="left" vertical="center" wrapText="1" readingOrder="1"/>
    </xf>
    <xf numFmtId="0" fontId="7" fillId="29" borderId="37" xfId="0" applyFont="1" applyFill="1" applyBorder="1" applyAlignment="1" applyProtection="1">
      <alignment horizontal="left" vertical="center" wrapText="1" readingOrder="1"/>
    </xf>
    <xf numFmtId="0" fontId="7" fillId="29" borderId="38" xfId="0" applyFont="1" applyFill="1" applyBorder="1" applyAlignment="1" applyProtection="1">
      <alignment horizontal="left" vertical="center" wrapText="1" readingOrder="1"/>
    </xf>
    <xf numFmtId="0" fontId="34" fillId="0" borderId="31" xfId="0" applyFont="1" applyFill="1" applyBorder="1" applyAlignment="1" applyProtection="1">
      <alignment horizontal="center" vertical="center" wrapText="1"/>
    </xf>
    <xf numFmtId="0" fontId="34" fillId="0" borderId="30" xfId="0" applyFont="1" applyFill="1" applyBorder="1" applyAlignment="1" applyProtection="1">
      <alignment horizontal="center" vertical="center" wrapText="1"/>
    </xf>
    <xf numFmtId="0" fontId="34" fillId="0" borderId="28" xfId="0" applyFont="1" applyFill="1" applyBorder="1" applyAlignment="1" applyProtection="1">
      <alignment horizontal="center" vertical="center" wrapText="1"/>
    </xf>
    <xf numFmtId="0" fontId="34" fillId="0" borderId="32" xfId="0" applyFont="1" applyFill="1" applyBorder="1" applyAlignment="1" applyProtection="1">
      <alignment horizontal="center" vertical="center" wrapText="1"/>
    </xf>
    <xf numFmtId="0" fontId="34" fillId="0" borderId="35" xfId="0" applyFont="1" applyFill="1" applyBorder="1" applyAlignment="1" applyProtection="1">
      <alignment horizontal="center" vertical="center" wrapText="1"/>
    </xf>
    <xf numFmtId="0" fontId="34" fillId="0" borderId="36" xfId="0" applyFont="1" applyFill="1" applyBorder="1" applyAlignment="1" applyProtection="1">
      <alignment horizontal="center" vertical="center" wrapText="1"/>
    </xf>
    <xf numFmtId="0" fontId="34" fillId="0" borderId="37" xfId="0" applyFont="1" applyFill="1" applyBorder="1" applyAlignment="1" applyProtection="1">
      <alignment horizontal="center" vertical="center" wrapText="1"/>
    </xf>
    <xf numFmtId="0" fontId="34" fillId="0" borderId="33" xfId="0" applyFont="1" applyFill="1" applyBorder="1" applyAlignment="1" applyProtection="1">
      <alignment horizontal="center" vertical="center" wrapText="1"/>
    </xf>
    <xf numFmtId="0" fontId="34" fillId="0" borderId="38" xfId="0" applyFont="1" applyFill="1" applyBorder="1" applyAlignment="1" applyProtection="1">
      <alignment horizontal="center" vertical="center" wrapText="1"/>
    </xf>
    <xf numFmtId="0" fontId="33" fillId="0" borderId="31" xfId="0" applyFont="1" applyBorder="1" applyAlignment="1">
      <alignment horizontal="center" vertical="center" wrapText="1"/>
    </xf>
    <xf numFmtId="0" fontId="33" fillId="0" borderId="30" xfId="0" applyFont="1" applyBorder="1" applyAlignment="1">
      <alignment horizontal="center" vertical="center" wrapText="1"/>
    </xf>
    <xf numFmtId="0" fontId="33" fillId="0" borderId="28" xfId="0" applyFont="1" applyBorder="1" applyAlignment="1">
      <alignment horizontal="center" vertical="center" wrapText="1"/>
    </xf>
    <xf numFmtId="0" fontId="72" fillId="0" borderId="0" xfId="0" applyFont="1" applyAlignment="1">
      <alignment horizontal="left" vertical="top" wrapText="1"/>
    </xf>
    <xf numFmtId="164" fontId="7" fillId="70" borderId="32" xfId="1163" applyNumberFormat="1" applyFont="1" applyFill="1" applyBorder="1" applyAlignment="1" applyProtection="1">
      <alignment horizontal="center" vertical="center"/>
    </xf>
    <xf numFmtId="164" fontId="7" fillId="70" borderId="35" xfId="1163" applyNumberFormat="1" applyFont="1" applyFill="1" applyBorder="1" applyAlignment="1" applyProtection="1">
      <alignment horizontal="center" vertical="center"/>
    </xf>
    <xf numFmtId="164" fontId="7" fillId="70" borderId="36" xfId="1163" applyNumberFormat="1" applyFont="1" applyFill="1" applyBorder="1" applyAlignment="1" applyProtection="1">
      <alignment horizontal="center" vertical="center"/>
    </xf>
    <xf numFmtId="164" fontId="7" fillId="70" borderId="37" xfId="1163" applyNumberFormat="1" applyFont="1" applyFill="1" applyBorder="1" applyAlignment="1" applyProtection="1">
      <alignment horizontal="center" vertical="center"/>
    </xf>
    <xf numFmtId="164" fontId="7" fillId="0" borderId="27" xfId="1163" applyNumberFormat="1" applyFont="1" applyFill="1" applyBorder="1" applyAlignment="1" applyProtection="1">
      <alignment horizontal="center" vertical="center"/>
    </xf>
    <xf numFmtId="164" fontId="7" fillId="72" borderId="55" xfId="1163" applyNumberFormat="1" applyFont="1" applyFill="1" applyBorder="1" applyAlignment="1" applyProtection="1">
      <alignment horizontal="left" vertical="center" wrapText="1"/>
    </xf>
    <xf numFmtId="164" fontId="7" fillId="72" borderId="56" xfId="1163" applyNumberFormat="1" applyFont="1" applyFill="1" applyBorder="1" applyAlignment="1" applyProtection="1">
      <alignment horizontal="left" vertical="center" wrapText="1"/>
    </xf>
    <xf numFmtId="164" fontId="7" fillId="72" borderId="54" xfId="1163" applyNumberFormat="1" applyFont="1" applyFill="1" applyBorder="1" applyAlignment="1" applyProtection="1">
      <alignment horizontal="left" vertical="center" wrapText="1"/>
    </xf>
    <xf numFmtId="164" fontId="7" fillId="73" borderId="32" xfId="1163" applyNumberFormat="1" applyFont="1" applyFill="1" applyBorder="1" applyAlignment="1" applyProtection="1">
      <alignment horizontal="center" vertical="center"/>
    </xf>
    <xf numFmtId="164" fontId="7" fillId="73" borderId="35" xfId="1163" applyNumberFormat="1" applyFont="1" applyFill="1" applyBorder="1" applyAlignment="1" applyProtection="1">
      <alignment horizontal="center" vertical="center"/>
    </xf>
    <xf numFmtId="164" fontId="7" fillId="73" borderId="33" xfId="1163" applyNumberFormat="1" applyFont="1" applyFill="1" applyBorder="1" applyAlignment="1" applyProtection="1">
      <alignment horizontal="center" vertical="center"/>
    </xf>
    <xf numFmtId="164" fontId="7" fillId="73" borderId="38" xfId="1163" applyNumberFormat="1" applyFont="1" applyFill="1" applyBorder="1" applyAlignment="1" applyProtection="1">
      <alignment horizontal="center" vertical="center"/>
    </xf>
    <xf numFmtId="164" fontId="7" fillId="0" borderId="31" xfId="1163" applyNumberFormat="1" applyFont="1" applyFill="1" applyBorder="1" applyAlignment="1" applyProtection="1">
      <alignment horizontal="center" wrapText="1"/>
    </xf>
    <xf numFmtId="164" fontId="7" fillId="0" borderId="30" xfId="1163" applyNumberFormat="1" applyFont="1" applyFill="1" applyBorder="1" applyAlignment="1" applyProtection="1">
      <alignment horizontal="center" wrapText="1"/>
    </xf>
    <xf numFmtId="0" fontId="75" fillId="64" borderId="31" xfId="0" applyFont="1" applyFill="1" applyBorder="1" applyAlignment="1" applyProtection="1">
      <alignment horizontal="center" vertical="center"/>
      <protection locked="0"/>
    </xf>
    <xf numFmtId="0" fontId="75" fillId="64" borderId="30" xfId="0" applyFont="1" applyFill="1" applyBorder="1" applyAlignment="1" applyProtection="1">
      <alignment horizontal="center" vertical="center"/>
      <protection locked="0"/>
    </xf>
    <xf numFmtId="0" fontId="75" fillId="64" borderId="28" xfId="0" applyFont="1" applyFill="1" applyBorder="1" applyAlignment="1" applyProtection="1">
      <alignment horizontal="center" vertical="center"/>
      <protection locked="0"/>
    </xf>
    <xf numFmtId="0" fontId="72" fillId="0" borderId="0" xfId="0" applyFont="1" applyAlignment="1">
      <alignment horizontal="left"/>
    </xf>
    <xf numFmtId="0" fontId="75" fillId="0" borderId="0" xfId="0" applyFont="1" applyBorder="1" applyAlignment="1">
      <alignment horizontal="center" vertical="center" wrapText="1"/>
    </xf>
    <xf numFmtId="0" fontId="75" fillId="0" borderId="0" xfId="0" applyFont="1" applyBorder="1" applyAlignment="1">
      <alignment horizontal="center" vertical="center"/>
    </xf>
    <xf numFmtId="0" fontId="0" fillId="0" borderId="0" xfId="0" applyAlignment="1">
      <alignment horizontal="center" vertical="center"/>
    </xf>
  </cellXfs>
  <cellStyles count="1164">
    <cellStyle name="20 % - Akzent1 2" xfId="1" xr:uid="{00000000-0005-0000-0000-000000000000}"/>
    <cellStyle name="20 % - Akzent1 2 2" xfId="2" xr:uid="{00000000-0005-0000-0000-000001000000}"/>
    <cellStyle name="20 % - Akzent1 2 3" xfId="3" xr:uid="{00000000-0005-0000-0000-000002000000}"/>
    <cellStyle name="20 % - Akzent1 2 3 2" xfId="4" xr:uid="{00000000-0005-0000-0000-000003000000}"/>
    <cellStyle name="20 % - Akzent1 2 3 2 2" xfId="5" xr:uid="{00000000-0005-0000-0000-000004000000}"/>
    <cellStyle name="20 % - Akzent1 2 3 3" xfId="6" xr:uid="{00000000-0005-0000-0000-000005000000}"/>
    <cellStyle name="20 % - Akzent1 2 4" xfId="7" xr:uid="{00000000-0005-0000-0000-000006000000}"/>
    <cellStyle name="20 % - Akzent1 3" xfId="8" xr:uid="{00000000-0005-0000-0000-000007000000}"/>
    <cellStyle name="20 % - Akzent1 3 2" xfId="9" xr:uid="{00000000-0005-0000-0000-000008000000}"/>
    <cellStyle name="20 % - Akzent1 3 2 2" xfId="10" xr:uid="{00000000-0005-0000-0000-000009000000}"/>
    <cellStyle name="20 % - Akzent1 3 2 3" xfId="11" xr:uid="{00000000-0005-0000-0000-00000A000000}"/>
    <cellStyle name="20 % - Akzent1 3 2 4" xfId="12" xr:uid="{00000000-0005-0000-0000-00000B000000}"/>
    <cellStyle name="20 % - Akzent1 3 3" xfId="13" xr:uid="{00000000-0005-0000-0000-00000C000000}"/>
    <cellStyle name="20 % - Akzent1 3 3 2" xfId="14" xr:uid="{00000000-0005-0000-0000-00000D000000}"/>
    <cellStyle name="20 % - Akzent1 3 4" xfId="15" xr:uid="{00000000-0005-0000-0000-00000E000000}"/>
    <cellStyle name="20 % - Akzent1 3 5" xfId="16" xr:uid="{00000000-0005-0000-0000-00000F000000}"/>
    <cellStyle name="20 % - Akzent1 4" xfId="17" xr:uid="{00000000-0005-0000-0000-000010000000}"/>
    <cellStyle name="20 % - Akzent1 4 2" xfId="18" xr:uid="{00000000-0005-0000-0000-000011000000}"/>
    <cellStyle name="20 % - Akzent1 4 2 2" xfId="19" xr:uid="{00000000-0005-0000-0000-000012000000}"/>
    <cellStyle name="20 % - Akzent1 4 2 3" xfId="20" xr:uid="{00000000-0005-0000-0000-000013000000}"/>
    <cellStyle name="20 % - Akzent1 4 2 4" xfId="21" xr:uid="{00000000-0005-0000-0000-000014000000}"/>
    <cellStyle name="20 % - Akzent1 4 3" xfId="22" xr:uid="{00000000-0005-0000-0000-000015000000}"/>
    <cellStyle name="20 % - Akzent1 4 3 2" xfId="23" xr:uid="{00000000-0005-0000-0000-000016000000}"/>
    <cellStyle name="20 % - Akzent1 4 4" xfId="24" xr:uid="{00000000-0005-0000-0000-000017000000}"/>
    <cellStyle name="20 % - Akzent1 4 5" xfId="25" xr:uid="{00000000-0005-0000-0000-000018000000}"/>
    <cellStyle name="20 % - Akzent1 5" xfId="26" xr:uid="{00000000-0005-0000-0000-000019000000}"/>
    <cellStyle name="20 % - Akzent1 5 2" xfId="27" xr:uid="{00000000-0005-0000-0000-00001A000000}"/>
    <cellStyle name="20 % - Akzent1 5 3" xfId="28" xr:uid="{00000000-0005-0000-0000-00001B000000}"/>
    <cellStyle name="20 % - Akzent1 5 4" xfId="29" xr:uid="{00000000-0005-0000-0000-00001C000000}"/>
    <cellStyle name="20 % - Akzent1 6" xfId="30" xr:uid="{00000000-0005-0000-0000-00001D000000}"/>
    <cellStyle name="20 % - Akzent1 6 2" xfId="31" xr:uid="{00000000-0005-0000-0000-00001E000000}"/>
    <cellStyle name="20 % - Akzent1 7" xfId="32" xr:uid="{00000000-0005-0000-0000-00001F000000}"/>
    <cellStyle name="20 % - Akzent1 7 2" xfId="33" xr:uid="{00000000-0005-0000-0000-000020000000}"/>
    <cellStyle name="20 % - Akzent2 2" xfId="34" xr:uid="{00000000-0005-0000-0000-000021000000}"/>
    <cellStyle name="20 % - Akzent2 2 2" xfId="35" xr:uid="{00000000-0005-0000-0000-000022000000}"/>
    <cellStyle name="20 % - Akzent2 2 3" xfId="36" xr:uid="{00000000-0005-0000-0000-000023000000}"/>
    <cellStyle name="20 % - Akzent2 2 3 2" xfId="37" xr:uid="{00000000-0005-0000-0000-000024000000}"/>
    <cellStyle name="20 % - Akzent2 2 3 2 2" xfId="38" xr:uid="{00000000-0005-0000-0000-000025000000}"/>
    <cellStyle name="20 % - Akzent2 2 3 3" xfId="39" xr:uid="{00000000-0005-0000-0000-000026000000}"/>
    <cellStyle name="20 % - Akzent2 2 4" xfId="40" xr:uid="{00000000-0005-0000-0000-000027000000}"/>
    <cellStyle name="20 % - Akzent2 3" xfId="41" xr:uid="{00000000-0005-0000-0000-000028000000}"/>
    <cellStyle name="20 % - Akzent2 3 2" xfId="42" xr:uid="{00000000-0005-0000-0000-000029000000}"/>
    <cellStyle name="20 % - Akzent2 3 2 2" xfId="43" xr:uid="{00000000-0005-0000-0000-00002A000000}"/>
    <cellStyle name="20 % - Akzent2 3 2 3" xfId="44" xr:uid="{00000000-0005-0000-0000-00002B000000}"/>
    <cellStyle name="20 % - Akzent2 3 2 4" xfId="45" xr:uid="{00000000-0005-0000-0000-00002C000000}"/>
    <cellStyle name="20 % - Akzent2 3 3" xfId="46" xr:uid="{00000000-0005-0000-0000-00002D000000}"/>
    <cellStyle name="20 % - Akzent2 3 3 2" xfId="47" xr:uid="{00000000-0005-0000-0000-00002E000000}"/>
    <cellStyle name="20 % - Akzent2 3 4" xfId="48" xr:uid="{00000000-0005-0000-0000-00002F000000}"/>
    <cellStyle name="20 % - Akzent2 3 5" xfId="49" xr:uid="{00000000-0005-0000-0000-000030000000}"/>
    <cellStyle name="20 % - Akzent2 4" xfId="50" xr:uid="{00000000-0005-0000-0000-000031000000}"/>
    <cellStyle name="20 % - Akzent2 4 2" xfId="51" xr:uid="{00000000-0005-0000-0000-000032000000}"/>
    <cellStyle name="20 % - Akzent2 4 2 2" xfId="52" xr:uid="{00000000-0005-0000-0000-000033000000}"/>
    <cellStyle name="20 % - Akzent2 4 2 3" xfId="53" xr:uid="{00000000-0005-0000-0000-000034000000}"/>
    <cellStyle name="20 % - Akzent2 4 2 4" xfId="54" xr:uid="{00000000-0005-0000-0000-000035000000}"/>
    <cellStyle name="20 % - Akzent2 4 3" xfId="55" xr:uid="{00000000-0005-0000-0000-000036000000}"/>
    <cellStyle name="20 % - Akzent2 4 3 2" xfId="56" xr:uid="{00000000-0005-0000-0000-000037000000}"/>
    <cellStyle name="20 % - Akzent2 4 4" xfId="57" xr:uid="{00000000-0005-0000-0000-000038000000}"/>
    <cellStyle name="20 % - Akzent2 4 5" xfId="58" xr:uid="{00000000-0005-0000-0000-000039000000}"/>
    <cellStyle name="20 % - Akzent2 5" xfId="59" xr:uid="{00000000-0005-0000-0000-00003A000000}"/>
    <cellStyle name="20 % - Akzent2 5 2" xfId="60" xr:uid="{00000000-0005-0000-0000-00003B000000}"/>
    <cellStyle name="20 % - Akzent2 5 3" xfId="61" xr:uid="{00000000-0005-0000-0000-00003C000000}"/>
    <cellStyle name="20 % - Akzent2 5 4" xfId="62" xr:uid="{00000000-0005-0000-0000-00003D000000}"/>
    <cellStyle name="20 % - Akzent2 6" xfId="63" xr:uid="{00000000-0005-0000-0000-00003E000000}"/>
    <cellStyle name="20 % - Akzent2 6 2" xfId="64" xr:uid="{00000000-0005-0000-0000-00003F000000}"/>
    <cellStyle name="20 % - Akzent2 7" xfId="65" xr:uid="{00000000-0005-0000-0000-000040000000}"/>
    <cellStyle name="20 % - Akzent2 7 2" xfId="66" xr:uid="{00000000-0005-0000-0000-000041000000}"/>
    <cellStyle name="20 % - Akzent3 2" xfId="67" xr:uid="{00000000-0005-0000-0000-000042000000}"/>
    <cellStyle name="20 % - Akzent3 2 2" xfId="68" xr:uid="{00000000-0005-0000-0000-000043000000}"/>
    <cellStyle name="20 % - Akzent3 2 3" xfId="69" xr:uid="{00000000-0005-0000-0000-000044000000}"/>
    <cellStyle name="20 % - Akzent3 2 3 2" xfId="70" xr:uid="{00000000-0005-0000-0000-000045000000}"/>
    <cellStyle name="20 % - Akzent3 2 3 2 2" xfId="71" xr:uid="{00000000-0005-0000-0000-000046000000}"/>
    <cellStyle name="20 % - Akzent3 2 3 3" xfId="72" xr:uid="{00000000-0005-0000-0000-000047000000}"/>
    <cellStyle name="20 % - Akzent3 2 4" xfId="73" xr:uid="{00000000-0005-0000-0000-000048000000}"/>
    <cellStyle name="20 % - Akzent3 3" xfId="74" xr:uid="{00000000-0005-0000-0000-000049000000}"/>
    <cellStyle name="20 % - Akzent3 3 2" xfId="75" xr:uid="{00000000-0005-0000-0000-00004A000000}"/>
    <cellStyle name="20 % - Akzent3 3 2 2" xfId="76" xr:uid="{00000000-0005-0000-0000-00004B000000}"/>
    <cellStyle name="20 % - Akzent3 3 2 3" xfId="77" xr:uid="{00000000-0005-0000-0000-00004C000000}"/>
    <cellStyle name="20 % - Akzent3 3 2 4" xfId="78" xr:uid="{00000000-0005-0000-0000-00004D000000}"/>
    <cellStyle name="20 % - Akzent3 3 3" xfId="79" xr:uid="{00000000-0005-0000-0000-00004E000000}"/>
    <cellStyle name="20 % - Akzent3 3 3 2" xfId="80" xr:uid="{00000000-0005-0000-0000-00004F000000}"/>
    <cellStyle name="20 % - Akzent3 3 4" xfId="81" xr:uid="{00000000-0005-0000-0000-000050000000}"/>
    <cellStyle name="20 % - Akzent3 3 5" xfId="82" xr:uid="{00000000-0005-0000-0000-000051000000}"/>
    <cellStyle name="20 % - Akzent3 4" xfId="83" xr:uid="{00000000-0005-0000-0000-000052000000}"/>
    <cellStyle name="20 % - Akzent3 4 2" xfId="84" xr:uid="{00000000-0005-0000-0000-000053000000}"/>
    <cellStyle name="20 % - Akzent3 4 2 2" xfId="85" xr:uid="{00000000-0005-0000-0000-000054000000}"/>
    <cellStyle name="20 % - Akzent3 4 2 3" xfId="86" xr:uid="{00000000-0005-0000-0000-000055000000}"/>
    <cellStyle name="20 % - Akzent3 4 2 4" xfId="87" xr:uid="{00000000-0005-0000-0000-000056000000}"/>
    <cellStyle name="20 % - Akzent3 4 3" xfId="88" xr:uid="{00000000-0005-0000-0000-000057000000}"/>
    <cellStyle name="20 % - Akzent3 4 3 2" xfId="89" xr:uid="{00000000-0005-0000-0000-000058000000}"/>
    <cellStyle name="20 % - Akzent3 4 4" xfId="90" xr:uid="{00000000-0005-0000-0000-000059000000}"/>
    <cellStyle name="20 % - Akzent3 4 5" xfId="91" xr:uid="{00000000-0005-0000-0000-00005A000000}"/>
    <cellStyle name="20 % - Akzent3 5" xfId="92" xr:uid="{00000000-0005-0000-0000-00005B000000}"/>
    <cellStyle name="20 % - Akzent3 5 2" xfId="93" xr:uid="{00000000-0005-0000-0000-00005C000000}"/>
    <cellStyle name="20 % - Akzent3 5 3" xfId="94" xr:uid="{00000000-0005-0000-0000-00005D000000}"/>
    <cellStyle name="20 % - Akzent3 5 4" xfId="95" xr:uid="{00000000-0005-0000-0000-00005E000000}"/>
    <cellStyle name="20 % - Akzent3 6" xfId="96" xr:uid="{00000000-0005-0000-0000-00005F000000}"/>
    <cellStyle name="20 % - Akzent3 6 2" xfId="97" xr:uid="{00000000-0005-0000-0000-000060000000}"/>
    <cellStyle name="20 % - Akzent3 7" xfId="98" xr:uid="{00000000-0005-0000-0000-000061000000}"/>
    <cellStyle name="20 % - Akzent3 7 2" xfId="99" xr:uid="{00000000-0005-0000-0000-000062000000}"/>
    <cellStyle name="20 % - Akzent4 2" xfId="100" xr:uid="{00000000-0005-0000-0000-000063000000}"/>
    <cellStyle name="20 % - Akzent4 2 2" xfId="101" xr:uid="{00000000-0005-0000-0000-000064000000}"/>
    <cellStyle name="20 % - Akzent4 2 3" xfId="102" xr:uid="{00000000-0005-0000-0000-000065000000}"/>
    <cellStyle name="20 % - Akzent4 2 3 2" xfId="103" xr:uid="{00000000-0005-0000-0000-000066000000}"/>
    <cellStyle name="20 % - Akzent4 2 3 2 2" xfId="104" xr:uid="{00000000-0005-0000-0000-000067000000}"/>
    <cellStyle name="20 % - Akzent4 2 3 3" xfId="105" xr:uid="{00000000-0005-0000-0000-000068000000}"/>
    <cellStyle name="20 % - Akzent4 2 4" xfId="106" xr:uid="{00000000-0005-0000-0000-000069000000}"/>
    <cellStyle name="20 % - Akzent4 3" xfId="107" xr:uid="{00000000-0005-0000-0000-00006A000000}"/>
    <cellStyle name="20 % - Akzent4 3 2" xfId="108" xr:uid="{00000000-0005-0000-0000-00006B000000}"/>
    <cellStyle name="20 % - Akzent4 3 2 2" xfId="109" xr:uid="{00000000-0005-0000-0000-00006C000000}"/>
    <cellStyle name="20 % - Akzent4 3 2 3" xfId="110" xr:uid="{00000000-0005-0000-0000-00006D000000}"/>
    <cellStyle name="20 % - Akzent4 3 2 4" xfId="111" xr:uid="{00000000-0005-0000-0000-00006E000000}"/>
    <cellStyle name="20 % - Akzent4 3 3" xfId="112" xr:uid="{00000000-0005-0000-0000-00006F000000}"/>
    <cellStyle name="20 % - Akzent4 3 3 2" xfId="113" xr:uid="{00000000-0005-0000-0000-000070000000}"/>
    <cellStyle name="20 % - Akzent4 3 4" xfId="114" xr:uid="{00000000-0005-0000-0000-000071000000}"/>
    <cellStyle name="20 % - Akzent4 3 5" xfId="115" xr:uid="{00000000-0005-0000-0000-000072000000}"/>
    <cellStyle name="20 % - Akzent4 4" xfId="116" xr:uid="{00000000-0005-0000-0000-000073000000}"/>
    <cellStyle name="20 % - Akzent4 4 2" xfId="117" xr:uid="{00000000-0005-0000-0000-000074000000}"/>
    <cellStyle name="20 % - Akzent4 4 2 2" xfId="118" xr:uid="{00000000-0005-0000-0000-000075000000}"/>
    <cellStyle name="20 % - Akzent4 4 2 3" xfId="119" xr:uid="{00000000-0005-0000-0000-000076000000}"/>
    <cellStyle name="20 % - Akzent4 4 2 4" xfId="120" xr:uid="{00000000-0005-0000-0000-000077000000}"/>
    <cellStyle name="20 % - Akzent4 4 3" xfId="121" xr:uid="{00000000-0005-0000-0000-000078000000}"/>
    <cellStyle name="20 % - Akzent4 4 3 2" xfId="122" xr:uid="{00000000-0005-0000-0000-000079000000}"/>
    <cellStyle name="20 % - Akzent4 4 4" xfId="123" xr:uid="{00000000-0005-0000-0000-00007A000000}"/>
    <cellStyle name="20 % - Akzent4 4 5" xfId="124" xr:uid="{00000000-0005-0000-0000-00007B000000}"/>
    <cellStyle name="20 % - Akzent4 5" xfId="125" xr:uid="{00000000-0005-0000-0000-00007C000000}"/>
    <cellStyle name="20 % - Akzent4 5 2" xfId="126" xr:uid="{00000000-0005-0000-0000-00007D000000}"/>
    <cellStyle name="20 % - Akzent4 5 3" xfId="127" xr:uid="{00000000-0005-0000-0000-00007E000000}"/>
    <cellStyle name="20 % - Akzent4 5 4" xfId="128" xr:uid="{00000000-0005-0000-0000-00007F000000}"/>
    <cellStyle name="20 % - Akzent4 6" xfId="129" xr:uid="{00000000-0005-0000-0000-000080000000}"/>
    <cellStyle name="20 % - Akzent4 6 2" xfId="130" xr:uid="{00000000-0005-0000-0000-000081000000}"/>
    <cellStyle name="20 % - Akzent4 7" xfId="131" xr:uid="{00000000-0005-0000-0000-000082000000}"/>
    <cellStyle name="20 % - Akzent4 7 2" xfId="132" xr:uid="{00000000-0005-0000-0000-000083000000}"/>
    <cellStyle name="20 % - Akzent5 2" xfId="133" xr:uid="{00000000-0005-0000-0000-000084000000}"/>
    <cellStyle name="20 % - Akzent5 2 2" xfId="134" xr:uid="{00000000-0005-0000-0000-000085000000}"/>
    <cellStyle name="20 % - Akzent5 2 2 2" xfId="135" xr:uid="{00000000-0005-0000-0000-000086000000}"/>
    <cellStyle name="20 % - Akzent5 2 3" xfId="136" xr:uid="{00000000-0005-0000-0000-000087000000}"/>
    <cellStyle name="20 % - Akzent5 3" xfId="137" xr:uid="{00000000-0005-0000-0000-000088000000}"/>
    <cellStyle name="20 % - Akzent5 3 2" xfId="138" xr:uid="{00000000-0005-0000-0000-000089000000}"/>
    <cellStyle name="20 % - Akzent5 3 2 2" xfId="139" xr:uid="{00000000-0005-0000-0000-00008A000000}"/>
    <cellStyle name="20 % - Akzent5 3 2 3" xfId="140" xr:uid="{00000000-0005-0000-0000-00008B000000}"/>
    <cellStyle name="20 % - Akzent5 3 2 4" xfId="141" xr:uid="{00000000-0005-0000-0000-00008C000000}"/>
    <cellStyle name="20 % - Akzent5 3 3" xfId="142" xr:uid="{00000000-0005-0000-0000-00008D000000}"/>
    <cellStyle name="20 % - Akzent5 3 3 2" xfId="143" xr:uid="{00000000-0005-0000-0000-00008E000000}"/>
    <cellStyle name="20 % - Akzent5 3 4" xfId="144" xr:uid="{00000000-0005-0000-0000-00008F000000}"/>
    <cellStyle name="20 % - Akzent5 3 5" xfId="145" xr:uid="{00000000-0005-0000-0000-000090000000}"/>
    <cellStyle name="20 % - Akzent5 4" xfId="146" xr:uid="{00000000-0005-0000-0000-000091000000}"/>
    <cellStyle name="20 % - Akzent5 4 2" xfId="147" xr:uid="{00000000-0005-0000-0000-000092000000}"/>
    <cellStyle name="20 % - Akzent5 4 2 2" xfId="148" xr:uid="{00000000-0005-0000-0000-000093000000}"/>
    <cellStyle name="20 % - Akzent5 4 2 3" xfId="149" xr:uid="{00000000-0005-0000-0000-000094000000}"/>
    <cellStyle name="20 % - Akzent5 4 2 4" xfId="150" xr:uid="{00000000-0005-0000-0000-000095000000}"/>
    <cellStyle name="20 % - Akzent5 4 3" xfId="151" xr:uid="{00000000-0005-0000-0000-000096000000}"/>
    <cellStyle name="20 % - Akzent5 4 3 2" xfId="152" xr:uid="{00000000-0005-0000-0000-000097000000}"/>
    <cellStyle name="20 % - Akzent5 4 4" xfId="153" xr:uid="{00000000-0005-0000-0000-000098000000}"/>
    <cellStyle name="20 % - Akzent5 4 5" xfId="154" xr:uid="{00000000-0005-0000-0000-000099000000}"/>
    <cellStyle name="20 % - Akzent5 5" xfId="155" xr:uid="{00000000-0005-0000-0000-00009A000000}"/>
    <cellStyle name="20 % - Akzent5 5 2" xfId="156" xr:uid="{00000000-0005-0000-0000-00009B000000}"/>
    <cellStyle name="20 % - Akzent5 5 3" xfId="157" xr:uid="{00000000-0005-0000-0000-00009C000000}"/>
    <cellStyle name="20 % - Akzent5 5 4" xfId="158" xr:uid="{00000000-0005-0000-0000-00009D000000}"/>
    <cellStyle name="20 % - Akzent5 6" xfId="159" xr:uid="{00000000-0005-0000-0000-00009E000000}"/>
    <cellStyle name="20 % - Akzent5 6 2" xfId="160" xr:uid="{00000000-0005-0000-0000-00009F000000}"/>
    <cellStyle name="20 % - Akzent5 7" xfId="161" xr:uid="{00000000-0005-0000-0000-0000A0000000}"/>
    <cellStyle name="20 % - Akzent5 7 2" xfId="162" xr:uid="{00000000-0005-0000-0000-0000A1000000}"/>
    <cellStyle name="20 % - Akzent6 2" xfId="163" xr:uid="{00000000-0005-0000-0000-0000A2000000}"/>
    <cellStyle name="20 % - Akzent6 3" xfId="164" xr:uid="{00000000-0005-0000-0000-0000A3000000}"/>
    <cellStyle name="20 % - Akzent6 3 2" xfId="165" xr:uid="{00000000-0005-0000-0000-0000A4000000}"/>
    <cellStyle name="20 % - Akzent6 3 2 2" xfId="166" xr:uid="{00000000-0005-0000-0000-0000A5000000}"/>
    <cellStyle name="20 % - Akzent6 3 2 3" xfId="167" xr:uid="{00000000-0005-0000-0000-0000A6000000}"/>
    <cellStyle name="20 % - Akzent6 3 2 4" xfId="168" xr:uid="{00000000-0005-0000-0000-0000A7000000}"/>
    <cellStyle name="20 % - Akzent6 3 3" xfId="169" xr:uid="{00000000-0005-0000-0000-0000A8000000}"/>
    <cellStyle name="20 % - Akzent6 3 3 2" xfId="170" xr:uid="{00000000-0005-0000-0000-0000A9000000}"/>
    <cellStyle name="20 % - Akzent6 3 4" xfId="171" xr:uid="{00000000-0005-0000-0000-0000AA000000}"/>
    <cellStyle name="20 % - Akzent6 3 5" xfId="172" xr:uid="{00000000-0005-0000-0000-0000AB000000}"/>
    <cellStyle name="20 % - Akzent6 4" xfId="173" xr:uid="{00000000-0005-0000-0000-0000AC000000}"/>
    <cellStyle name="20 % - Akzent6 4 2" xfId="174" xr:uid="{00000000-0005-0000-0000-0000AD000000}"/>
    <cellStyle name="20 % - Akzent6 4 2 2" xfId="175" xr:uid="{00000000-0005-0000-0000-0000AE000000}"/>
    <cellStyle name="20 % - Akzent6 4 2 3" xfId="176" xr:uid="{00000000-0005-0000-0000-0000AF000000}"/>
    <cellStyle name="20 % - Akzent6 4 2 4" xfId="177" xr:uid="{00000000-0005-0000-0000-0000B0000000}"/>
    <cellStyle name="20 % - Akzent6 4 3" xfId="178" xr:uid="{00000000-0005-0000-0000-0000B1000000}"/>
    <cellStyle name="20 % - Akzent6 4 3 2" xfId="179" xr:uid="{00000000-0005-0000-0000-0000B2000000}"/>
    <cellStyle name="20 % - Akzent6 4 4" xfId="180" xr:uid="{00000000-0005-0000-0000-0000B3000000}"/>
    <cellStyle name="20 % - Akzent6 4 5" xfId="181" xr:uid="{00000000-0005-0000-0000-0000B4000000}"/>
    <cellStyle name="20 % - Akzent6 5" xfId="182" xr:uid="{00000000-0005-0000-0000-0000B5000000}"/>
    <cellStyle name="20 % - Akzent6 5 2" xfId="183" xr:uid="{00000000-0005-0000-0000-0000B6000000}"/>
    <cellStyle name="20 % - Akzent6 5 3" xfId="184" xr:uid="{00000000-0005-0000-0000-0000B7000000}"/>
    <cellStyle name="20 % - Akzent6 5 4" xfId="185" xr:uid="{00000000-0005-0000-0000-0000B8000000}"/>
    <cellStyle name="20 % - Akzent6 6" xfId="186" xr:uid="{00000000-0005-0000-0000-0000B9000000}"/>
    <cellStyle name="20 % - Akzent6 6 2" xfId="187" xr:uid="{00000000-0005-0000-0000-0000BA000000}"/>
    <cellStyle name="20 % - Akzent6 7" xfId="188" xr:uid="{00000000-0005-0000-0000-0000BB000000}"/>
    <cellStyle name="20 % - Akzent6 7 2" xfId="189" xr:uid="{00000000-0005-0000-0000-0000BC000000}"/>
    <cellStyle name="40 % - Akzent1 2" xfId="190" xr:uid="{00000000-0005-0000-0000-0000BD000000}"/>
    <cellStyle name="40 % - Akzent1 2 2" xfId="191" xr:uid="{00000000-0005-0000-0000-0000BE000000}"/>
    <cellStyle name="40 % - Akzent1 2 3" xfId="192" xr:uid="{00000000-0005-0000-0000-0000BF000000}"/>
    <cellStyle name="40 % - Akzent1 3" xfId="193" xr:uid="{00000000-0005-0000-0000-0000C0000000}"/>
    <cellStyle name="40 % - Akzent1 3 2" xfId="194" xr:uid="{00000000-0005-0000-0000-0000C1000000}"/>
    <cellStyle name="40 % - Akzent1 3 2 2" xfId="195" xr:uid="{00000000-0005-0000-0000-0000C2000000}"/>
    <cellStyle name="40 % - Akzent1 3 2 3" xfId="196" xr:uid="{00000000-0005-0000-0000-0000C3000000}"/>
    <cellStyle name="40 % - Akzent1 3 2 4" xfId="197" xr:uid="{00000000-0005-0000-0000-0000C4000000}"/>
    <cellStyle name="40 % - Akzent1 3 3" xfId="198" xr:uid="{00000000-0005-0000-0000-0000C5000000}"/>
    <cellStyle name="40 % - Akzent1 3 3 2" xfId="199" xr:uid="{00000000-0005-0000-0000-0000C6000000}"/>
    <cellStyle name="40 % - Akzent1 3 4" xfId="200" xr:uid="{00000000-0005-0000-0000-0000C7000000}"/>
    <cellStyle name="40 % - Akzent1 3 5" xfId="201" xr:uid="{00000000-0005-0000-0000-0000C8000000}"/>
    <cellStyle name="40 % - Akzent1 4" xfId="202" xr:uid="{00000000-0005-0000-0000-0000C9000000}"/>
    <cellStyle name="40 % - Akzent1 4 2" xfId="203" xr:uid="{00000000-0005-0000-0000-0000CA000000}"/>
    <cellStyle name="40 % - Akzent1 4 2 2" xfId="204" xr:uid="{00000000-0005-0000-0000-0000CB000000}"/>
    <cellStyle name="40 % - Akzent1 4 2 3" xfId="205" xr:uid="{00000000-0005-0000-0000-0000CC000000}"/>
    <cellStyle name="40 % - Akzent1 4 2 4" xfId="206" xr:uid="{00000000-0005-0000-0000-0000CD000000}"/>
    <cellStyle name="40 % - Akzent1 4 3" xfId="207" xr:uid="{00000000-0005-0000-0000-0000CE000000}"/>
    <cellStyle name="40 % - Akzent1 4 3 2" xfId="208" xr:uid="{00000000-0005-0000-0000-0000CF000000}"/>
    <cellStyle name="40 % - Akzent1 4 4" xfId="209" xr:uid="{00000000-0005-0000-0000-0000D0000000}"/>
    <cellStyle name="40 % - Akzent1 4 5" xfId="210" xr:uid="{00000000-0005-0000-0000-0000D1000000}"/>
    <cellStyle name="40 % - Akzent1 5" xfId="211" xr:uid="{00000000-0005-0000-0000-0000D2000000}"/>
    <cellStyle name="40 % - Akzent1 5 2" xfId="212" xr:uid="{00000000-0005-0000-0000-0000D3000000}"/>
    <cellStyle name="40 % - Akzent1 5 3" xfId="213" xr:uid="{00000000-0005-0000-0000-0000D4000000}"/>
    <cellStyle name="40 % - Akzent1 5 4" xfId="214" xr:uid="{00000000-0005-0000-0000-0000D5000000}"/>
    <cellStyle name="40 % - Akzent1 6" xfId="215" xr:uid="{00000000-0005-0000-0000-0000D6000000}"/>
    <cellStyle name="40 % - Akzent1 6 2" xfId="216" xr:uid="{00000000-0005-0000-0000-0000D7000000}"/>
    <cellStyle name="40 % - Akzent1 7" xfId="217" xr:uid="{00000000-0005-0000-0000-0000D8000000}"/>
    <cellStyle name="40 % - Akzent1 7 2" xfId="218" xr:uid="{00000000-0005-0000-0000-0000D9000000}"/>
    <cellStyle name="40 % - Akzent2 2" xfId="219" xr:uid="{00000000-0005-0000-0000-0000DA000000}"/>
    <cellStyle name="40 % - Akzent2 3" xfId="220" xr:uid="{00000000-0005-0000-0000-0000DB000000}"/>
    <cellStyle name="40 % - Akzent2 3 2" xfId="221" xr:uid="{00000000-0005-0000-0000-0000DC000000}"/>
    <cellStyle name="40 % - Akzent2 3 2 2" xfId="222" xr:uid="{00000000-0005-0000-0000-0000DD000000}"/>
    <cellStyle name="40 % - Akzent2 3 2 3" xfId="223" xr:uid="{00000000-0005-0000-0000-0000DE000000}"/>
    <cellStyle name="40 % - Akzent2 3 2 4" xfId="224" xr:uid="{00000000-0005-0000-0000-0000DF000000}"/>
    <cellStyle name="40 % - Akzent2 3 3" xfId="225" xr:uid="{00000000-0005-0000-0000-0000E0000000}"/>
    <cellStyle name="40 % - Akzent2 3 3 2" xfId="226" xr:uid="{00000000-0005-0000-0000-0000E1000000}"/>
    <cellStyle name="40 % - Akzent2 3 4" xfId="227" xr:uid="{00000000-0005-0000-0000-0000E2000000}"/>
    <cellStyle name="40 % - Akzent2 3 5" xfId="228" xr:uid="{00000000-0005-0000-0000-0000E3000000}"/>
    <cellStyle name="40 % - Akzent2 4" xfId="229" xr:uid="{00000000-0005-0000-0000-0000E4000000}"/>
    <cellStyle name="40 % - Akzent2 4 2" xfId="230" xr:uid="{00000000-0005-0000-0000-0000E5000000}"/>
    <cellStyle name="40 % - Akzent2 4 2 2" xfId="231" xr:uid="{00000000-0005-0000-0000-0000E6000000}"/>
    <cellStyle name="40 % - Akzent2 4 2 3" xfId="232" xr:uid="{00000000-0005-0000-0000-0000E7000000}"/>
    <cellStyle name="40 % - Akzent2 4 2 4" xfId="233" xr:uid="{00000000-0005-0000-0000-0000E8000000}"/>
    <cellStyle name="40 % - Akzent2 4 3" xfId="234" xr:uid="{00000000-0005-0000-0000-0000E9000000}"/>
    <cellStyle name="40 % - Akzent2 4 3 2" xfId="235" xr:uid="{00000000-0005-0000-0000-0000EA000000}"/>
    <cellStyle name="40 % - Akzent2 4 4" xfId="236" xr:uid="{00000000-0005-0000-0000-0000EB000000}"/>
    <cellStyle name="40 % - Akzent2 4 5" xfId="237" xr:uid="{00000000-0005-0000-0000-0000EC000000}"/>
    <cellStyle name="40 % - Akzent2 5" xfId="238" xr:uid="{00000000-0005-0000-0000-0000ED000000}"/>
    <cellStyle name="40 % - Akzent2 5 2" xfId="239" xr:uid="{00000000-0005-0000-0000-0000EE000000}"/>
    <cellStyle name="40 % - Akzent2 5 3" xfId="240" xr:uid="{00000000-0005-0000-0000-0000EF000000}"/>
    <cellStyle name="40 % - Akzent2 5 4" xfId="241" xr:uid="{00000000-0005-0000-0000-0000F0000000}"/>
    <cellStyle name="40 % - Akzent2 6" xfId="242" xr:uid="{00000000-0005-0000-0000-0000F1000000}"/>
    <cellStyle name="40 % - Akzent2 6 2" xfId="243" xr:uid="{00000000-0005-0000-0000-0000F2000000}"/>
    <cellStyle name="40 % - Akzent2 7" xfId="244" xr:uid="{00000000-0005-0000-0000-0000F3000000}"/>
    <cellStyle name="40 % - Akzent2 7 2" xfId="245" xr:uid="{00000000-0005-0000-0000-0000F4000000}"/>
    <cellStyle name="40 % - Akzent3 2" xfId="246" xr:uid="{00000000-0005-0000-0000-0000F5000000}"/>
    <cellStyle name="40 % - Akzent3 2 2" xfId="247" xr:uid="{00000000-0005-0000-0000-0000F6000000}"/>
    <cellStyle name="40 % - Akzent3 2 3" xfId="248" xr:uid="{00000000-0005-0000-0000-0000F7000000}"/>
    <cellStyle name="40 % - Akzent3 2 3 2" xfId="249" xr:uid="{00000000-0005-0000-0000-0000F8000000}"/>
    <cellStyle name="40 % - Akzent3 2 3 2 2" xfId="250" xr:uid="{00000000-0005-0000-0000-0000F9000000}"/>
    <cellStyle name="40 % - Akzent3 2 3 3" xfId="251" xr:uid="{00000000-0005-0000-0000-0000FA000000}"/>
    <cellStyle name="40 % - Akzent3 2 4" xfId="252" xr:uid="{00000000-0005-0000-0000-0000FB000000}"/>
    <cellStyle name="40 % - Akzent3 3" xfId="253" xr:uid="{00000000-0005-0000-0000-0000FC000000}"/>
    <cellStyle name="40 % - Akzent3 3 2" xfId="254" xr:uid="{00000000-0005-0000-0000-0000FD000000}"/>
    <cellStyle name="40 % - Akzent3 3 2 2" xfId="255" xr:uid="{00000000-0005-0000-0000-0000FE000000}"/>
    <cellStyle name="40 % - Akzent3 3 2 3" xfId="256" xr:uid="{00000000-0005-0000-0000-0000FF000000}"/>
    <cellStyle name="40 % - Akzent3 3 2 4" xfId="257" xr:uid="{00000000-0005-0000-0000-000000010000}"/>
    <cellStyle name="40 % - Akzent3 3 3" xfId="258" xr:uid="{00000000-0005-0000-0000-000001010000}"/>
    <cellStyle name="40 % - Akzent3 3 3 2" xfId="259" xr:uid="{00000000-0005-0000-0000-000002010000}"/>
    <cellStyle name="40 % - Akzent3 3 4" xfId="260" xr:uid="{00000000-0005-0000-0000-000003010000}"/>
    <cellStyle name="40 % - Akzent3 3 5" xfId="261" xr:uid="{00000000-0005-0000-0000-000004010000}"/>
    <cellStyle name="40 % - Akzent3 4" xfId="262" xr:uid="{00000000-0005-0000-0000-000005010000}"/>
    <cellStyle name="40 % - Akzent3 4 2" xfId="263" xr:uid="{00000000-0005-0000-0000-000006010000}"/>
    <cellStyle name="40 % - Akzent3 4 2 2" xfId="264" xr:uid="{00000000-0005-0000-0000-000007010000}"/>
    <cellStyle name="40 % - Akzent3 4 2 3" xfId="265" xr:uid="{00000000-0005-0000-0000-000008010000}"/>
    <cellStyle name="40 % - Akzent3 4 2 4" xfId="266" xr:uid="{00000000-0005-0000-0000-000009010000}"/>
    <cellStyle name="40 % - Akzent3 4 3" xfId="267" xr:uid="{00000000-0005-0000-0000-00000A010000}"/>
    <cellStyle name="40 % - Akzent3 4 3 2" xfId="268" xr:uid="{00000000-0005-0000-0000-00000B010000}"/>
    <cellStyle name="40 % - Akzent3 4 4" xfId="269" xr:uid="{00000000-0005-0000-0000-00000C010000}"/>
    <cellStyle name="40 % - Akzent3 4 5" xfId="270" xr:uid="{00000000-0005-0000-0000-00000D010000}"/>
    <cellStyle name="40 % - Akzent3 5" xfId="271" xr:uid="{00000000-0005-0000-0000-00000E010000}"/>
    <cellStyle name="40 % - Akzent3 5 2" xfId="272" xr:uid="{00000000-0005-0000-0000-00000F010000}"/>
    <cellStyle name="40 % - Akzent3 5 3" xfId="273" xr:uid="{00000000-0005-0000-0000-000010010000}"/>
    <cellStyle name="40 % - Akzent3 5 4" xfId="274" xr:uid="{00000000-0005-0000-0000-000011010000}"/>
    <cellStyle name="40 % - Akzent3 6" xfId="275" xr:uid="{00000000-0005-0000-0000-000012010000}"/>
    <cellStyle name="40 % - Akzent3 6 2" xfId="276" xr:uid="{00000000-0005-0000-0000-000013010000}"/>
    <cellStyle name="40 % - Akzent3 7" xfId="277" xr:uid="{00000000-0005-0000-0000-000014010000}"/>
    <cellStyle name="40 % - Akzent3 7 2" xfId="278" xr:uid="{00000000-0005-0000-0000-000015010000}"/>
    <cellStyle name="40 % - Akzent4 2" xfId="279" xr:uid="{00000000-0005-0000-0000-000016010000}"/>
    <cellStyle name="40 % - Akzent4 2 2" xfId="280" xr:uid="{00000000-0005-0000-0000-000017010000}"/>
    <cellStyle name="40 % - Akzent4 2 2 2" xfId="281" xr:uid="{00000000-0005-0000-0000-000018010000}"/>
    <cellStyle name="40 % - Akzent4 2 3" xfId="282" xr:uid="{00000000-0005-0000-0000-000019010000}"/>
    <cellStyle name="40 % - Akzent4 3" xfId="283" xr:uid="{00000000-0005-0000-0000-00001A010000}"/>
    <cellStyle name="40 % - Akzent4 3 2" xfId="284" xr:uid="{00000000-0005-0000-0000-00001B010000}"/>
    <cellStyle name="40 % - Akzent4 3 2 2" xfId="285" xr:uid="{00000000-0005-0000-0000-00001C010000}"/>
    <cellStyle name="40 % - Akzent4 3 2 3" xfId="286" xr:uid="{00000000-0005-0000-0000-00001D010000}"/>
    <cellStyle name="40 % - Akzent4 3 2 4" xfId="287" xr:uid="{00000000-0005-0000-0000-00001E010000}"/>
    <cellStyle name="40 % - Akzent4 3 3" xfId="288" xr:uid="{00000000-0005-0000-0000-00001F010000}"/>
    <cellStyle name="40 % - Akzent4 3 3 2" xfId="289" xr:uid="{00000000-0005-0000-0000-000020010000}"/>
    <cellStyle name="40 % - Akzent4 3 4" xfId="290" xr:uid="{00000000-0005-0000-0000-000021010000}"/>
    <cellStyle name="40 % - Akzent4 3 5" xfId="291" xr:uid="{00000000-0005-0000-0000-000022010000}"/>
    <cellStyle name="40 % - Akzent4 4" xfId="292" xr:uid="{00000000-0005-0000-0000-000023010000}"/>
    <cellStyle name="40 % - Akzent4 4 2" xfId="293" xr:uid="{00000000-0005-0000-0000-000024010000}"/>
    <cellStyle name="40 % - Akzent4 4 2 2" xfId="294" xr:uid="{00000000-0005-0000-0000-000025010000}"/>
    <cellStyle name="40 % - Akzent4 4 2 3" xfId="295" xr:uid="{00000000-0005-0000-0000-000026010000}"/>
    <cellStyle name="40 % - Akzent4 4 2 4" xfId="296" xr:uid="{00000000-0005-0000-0000-000027010000}"/>
    <cellStyle name="40 % - Akzent4 4 3" xfId="297" xr:uid="{00000000-0005-0000-0000-000028010000}"/>
    <cellStyle name="40 % - Akzent4 4 3 2" xfId="298" xr:uid="{00000000-0005-0000-0000-000029010000}"/>
    <cellStyle name="40 % - Akzent4 4 4" xfId="299" xr:uid="{00000000-0005-0000-0000-00002A010000}"/>
    <cellStyle name="40 % - Akzent4 4 5" xfId="300" xr:uid="{00000000-0005-0000-0000-00002B010000}"/>
    <cellStyle name="40 % - Akzent4 5" xfId="301" xr:uid="{00000000-0005-0000-0000-00002C010000}"/>
    <cellStyle name="40 % - Akzent4 5 2" xfId="302" xr:uid="{00000000-0005-0000-0000-00002D010000}"/>
    <cellStyle name="40 % - Akzent4 5 3" xfId="303" xr:uid="{00000000-0005-0000-0000-00002E010000}"/>
    <cellStyle name="40 % - Akzent4 5 4" xfId="304" xr:uid="{00000000-0005-0000-0000-00002F010000}"/>
    <cellStyle name="40 % - Akzent4 6" xfId="305" xr:uid="{00000000-0005-0000-0000-000030010000}"/>
    <cellStyle name="40 % - Akzent4 6 2" xfId="306" xr:uid="{00000000-0005-0000-0000-000031010000}"/>
    <cellStyle name="40 % - Akzent4 7" xfId="307" xr:uid="{00000000-0005-0000-0000-000032010000}"/>
    <cellStyle name="40 % - Akzent4 7 2" xfId="308" xr:uid="{00000000-0005-0000-0000-000033010000}"/>
    <cellStyle name="40 % - Akzent5 2" xfId="309" xr:uid="{00000000-0005-0000-0000-000034010000}"/>
    <cellStyle name="40 % - Akzent5 2 2" xfId="310" xr:uid="{00000000-0005-0000-0000-000035010000}"/>
    <cellStyle name="40 % - Akzent5 2 3" xfId="311" xr:uid="{00000000-0005-0000-0000-000036010000}"/>
    <cellStyle name="40 % - Akzent5 3" xfId="312" xr:uid="{00000000-0005-0000-0000-000037010000}"/>
    <cellStyle name="40 % - Akzent5 3 2" xfId="313" xr:uid="{00000000-0005-0000-0000-000038010000}"/>
    <cellStyle name="40 % - Akzent5 3 2 2" xfId="314" xr:uid="{00000000-0005-0000-0000-000039010000}"/>
    <cellStyle name="40 % - Akzent5 3 2 3" xfId="315" xr:uid="{00000000-0005-0000-0000-00003A010000}"/>
    <cellStyle name="40 % - Akzent5 3 2 4" xfId="316" xr:uid="{00000000-0005-0000-0000-00003B010000}"/>
    <cellStyle name="40 % - Akzent5 3 3" xfId="317" xr:uid="{00000000-0005-0000-0000-00003C010000}"/>
    <cellStyle name="40 % - Akzent5 3 3 2" xfId="318" xr:uid="{00000000-0005-0000-0000-00003D010000}"/>
    <cellStyle name="40 % - Akzent5 3 4" xfId="319" xr:uid="{00000000-0005-0000-0000-00003E010000}"/>
    <cellStyle name="40 % - Akzent5 3 5" xfId="320" xr:uid="{00000000-0005-0000-0000-00003F010000}"/>
    <cellStyle name="40 % - Akzent5 4" xfId="321" xr:uid="{00000000-0005-0000-0000-000040010000}"/>
    <cellStyle name="40 % - Akzent5 4 2" xfId="322" xr:uid="{00000000-0005-0000-0000-000041010000}"/>
    <cellStyle name="40 % - Akzent5 4 2 2" xfId="323" xr:uid="{00000000-0005-0000-0000-000042010000}"/>
    <cellStyle name="40 % - Akzent5 4 2 3" xfId="324" xr:uid="{00000000-0005-0000-0000-000043010000}"/>
    <cellStyle name="40 % - Akzent5 4 2 4" xfId="325" xr:uid="{00000000-0005-0000-0000-000044010000}"/>
    <cellStyle name="40 % - Akzent5 4 3" xfId="326" xr:uid="{00000000-0005-0000-0000-000045010000}"/>
    <cellStyle name="40 % - Akzent5 4 3 2" xfId="327" xr:uid="{00000000-0005-0000-0000-000046010000}"/>
    <cellStyle name="40 % - Akzent5 4 4" xfId="328" xr:uid="{00000000-0005-0000-0000-000047010000}"/>
    <cellStyle name="40 % - Akzent5 4 5" xfId="329" xr:uid="{00000000-0005-0000-0000-000048010000}"/>
    <cellStyle name="40 % - Akzent5 5" xfId="330" xr:uid="{00000000-0005-0000-0000-000049010000}"/>
    <cellStyle name="40 % - Akzent5 5 2" xfId="331" xr:uid="{00000000-0005-0000-0000-00004A010000}"/>
    <cellStyle name="40 % - Akzent5 5 3" xfId="332" xr:uid="{00000000-0005-0000-0000-00004B010000}"/>
    <cellStyle name="40 % - Akzent5 5 4" xfId="333" xr:uid="{00000000-0005-0000-0000-00004C010000}"/>
    <cellStyle name="40 % - Akzent5 6" xfId="334" xr:uid="{00000000-0005-0000-0000-00004D010000}"/>
    <cellStyle name="40 % - Akzent5 6 2" xfId="335" xr:uid="{00000000-0005-0000-0000-00004E010000}"/>
    <cellStyle name="40 % - Akzent5 7" xfId="336" xr:uid="{00000000-0005-0000-0000-00004F010000}"/>
    <cellStyle name="40 % - Akzent5 7 2" xfId="337" xr:uid="{00000000-0005-0000-0000-000050010000}"/>
    <cellStyle name="40 % - Akzent6 2" xfId="338" xr:uid="{00000000-0005-0000-0000-000051010000}"/>
    <cellStyle name="40 % - Akzent6 2 2" xfId="339" xr:uid="{00000000-0005-0000-0000-000052010000}"/>
    <cellStyle name="40 % - Akzent6 2 2 2" xfId="340" xr:uid="{00000000-0005-0000-0000-000053010000}"/>
    <cellStyle name="40 % - Akzent6 2 3" xfId="341" xr:uid="{00000000-0005-0000-0000-000054010000}"/>
    <cellStyle name="40 % - Akzent6 3" xfId="342" xr:uid="{00000000-0005-0000-0000-000055010000}"/>
    <cellStyle name="40 % - Akzent6 3 2" xfId="343" xr:uid="{00000000-0005-0000-0000-000056010000}"/>
    <cellStyle name="40 % - Akzent6 3 2 2" xfId="344" xr:uid="{00000000-0005-0000-0000-000057010000}"/>
    <cellStyle name="40 % - Akzent6 3 2 3" xfId="345" xr:uid="{00000000-0005-0000-0000-000058010000}"/>
    <cellStyle name="40 % - Akzent6 3 2 4" xfId="346" xr:uid="{00000000-0005-0000-0000-000059010000}"/>
    <cellStyle name="40 % - Akzent6 3 3" xfId="347" xr:uid="{00000000-0005-0000-0000-00005A010000}"/>
    <cellStyle name="40 % - Akzent6 3 3 2" xfId="348" xr:uid="{00000000-0005-0000-0000-00005B010000}"/>
    <cellStyle name="40 % - Akzent6 3 4" xfId="349" xr:uid="{00000000-0005-0000-0000-00005C010000}"/>
    <cellStyle name="40 % - Akzent6 3 5" xfId="350" xr:uid="{00000000-0005-0000-0000-00005D010000}"/>
    <cellStyle name="40 % - Akzent6 4" xfId="351" xr:uid="{00000000-0005-0000-0000-00005E010000}"/>
    <cellStyle name="40 % - Akzent6 4 2" xfId="352" xr:uid="{00000000-0005-0000-0000-00005F010000}"/>
    <cellStyle name="40 % - Akzent6 4 2 2" xfId="353" xr:uid="{00000000-0005-0000-0000-000060010000}"/>
    <cellStyle name="40 % - Akzent6 4 2 3" xfId="354" xr:uid="{00000000-0005-0000-0000-000061010000}"/>
    <cellStyle name="40 % - Akzent6 4 2 4" xfId="355" xr:uid="{00000000-0005-0000-0000-000062010000}"/>
    <cellStyle name="40 % - Akzent6 4 3" xfId="356" xr:uid="{00000000-0005-0000-0000-000063010000}"/>
    <cellStyle name="40 % - Akzent6 4 3 2" xfId="357" xr:uid="{00000000-0005-0000-0000-000064010000}"/>
    <cellStyle name="40 % - Akzent6 4 4" xfId="358" xr:uid="{00000000-0005-0000-0000-000065010000}"/>
    <cellStyle name="40 % - Akzent6 4 5" xfId="359" xr:uid="{00000000-0005-0000-0000-000066010000}"/>
    <cellStyle name="40 % - Akzent6 5" xfId="360" xr:uid="{00000000-0005-0000-0000-000067010000}"/>
    <cellStyle name="40 % - Akzent6 5 2" xfId="361" xr:uid="{00000000-0005-0000-0000-000068010000}"/>
    <cellStyle name="40 % - Akzent6 5 3" xfId="362" xr:uid="{00000000-0005-0000-0000-000069010000}"/>
    <cellStyle name="40 % - Akzent6 5 4" xfId="363" xr:uid="{00000000-0005-0000-0000-00006A010000}"/>
    <cellStyle name="40 % - Akzent6 6" xfId="364" xr:uid="{00000000-0005-0000-0000-00006B010000}"/>
    <cellStyle name="40 % - Akzent6 6 2" xfId="365" xr:uid="{00000000-0005-0000-0000-00006C010000}"/>
    <cellStyle name="40 % - Akzent6 7" xfId="366" xr:uid="{00000000-0005-0000-0000-00006D010000}"/>
    <cellStyle name="40 % - Akzent6 7 2" xfId="367" xr:uid="{00000000-0005-0000-0000-00006E010000}"/>
    <cellStyle name="60 % - Akzent1 2" xfId="368" xr:uid="{00000000-0005-0000-0000-00006F010000}"/>
    <cellStyle name="60 % - Akzent1 2 2" xfId="369" xr:uid="{00000000-0005-0000-0000-000070010000}"/>
    <cellStyle name="60 % - Akzent1 2 2 2" xfId="370" xr:uid="{00000000-0005-0000-0000-000071010000}"/>
    <cellStyle name="60 % - Akzent1 2 3" xfId="371" xr:uid="{00000000-0005-0000-0000-000072010000}"/>
    <cellStyle name="60 % - Akzent1 3" xfId="372" xr:uid="{00000000-0005-0000-0000-000073010000}"/>
    <cellStyle name="60 % - Akzent1 4" xfId="373" xr:uid="{00000000-0005-0000-0000-000074010000}"/>
    <cellStyle name="60 % - Akzent1 5" xfId="374" xr:uid="{00000000-0005-0000-0000-000075010000}"/>
    <cellStyle name="60 % - Akzent1 6" xfId="375" xr:uid="{00000000-0005-0000-0000-000076010000}"/>
    <cellStyle name="60 % - Akzent2 2" xfId="376" xr:uid="{00000000-0005-0000-0000-000077010000}"/>
    <cellStyle name="60 % - Akzent2 3" xfId="377" xr:uid="{00000000-0005-0000-0000-000078010000}"/>
    <cellStyle name="60 % - Akzent2 4" xfId="378" xr:uid="{00000000-0005-0000-0000-000079010000}"/>
    <cellStyle name="60 % - Akzent2 5" xfId="379" xr:uid="{00000000-0005-0000-0000-00007A010000}"/>
    <cellStyle name="60 % - Akzent2 6" xfId="380" xr:uid="{00000000-0005-0000-0000-00007B010000}"/>
    <cellStyle name="60 % - Akzent3 2" xfId="381" xr:uid="{00000000-0005-0000-0000-00007C010000}"/>
    <cellStyle name="60 % - Akzent3 3" xfId="382" xr:uid="{00000000-0005-0000-0000-00007D010000}"/>
    <cellStyle name="60 % - Akzent3 4" xfId="383" xr:uid="{00000000-0005-0000-0000-00007E010000}"/>
    <cellStyle name="60 % - Akzent3 5" xfId="384" xr:uid="{00000000-0005-0000-0000-00007F010000}"/>
    <cellStyle name="60 % - Akzent3 6" xfId="385" xr:uid="{00000000-0005-0000-0000-000080010000}"/>
    <cellStyle name="60 % - Akzent4 2" xfId="386" xr:uid="{00000000-0005-0000-0000-000081010000}"/>
    <cellStyle name="60 % - Akzent4 2 2" xfId="387" xr:uid="{00000000-0005-0000-0000-000082010000}"/>
    <cellStyle name="60 % - Akzent4 2 3" xfId="388" xr:uid="{00000000-0005-0000-0000-000083010000}"/>
    <cellStyle name="60 % - Akzent4 2 3 2" xfId="389" xr:uid="{00000000-0005-0000-0000-000084010000}"/>
    <cellStyle name="60 % - Akzent4 2 3 2 2" xfId="390" xr:uid="{00000000-0005-0000-0000-000085010000}"/>
    <cellStyle name="60 % - Akzent4 2 3 3" xfId="391" xr:uid="{00000000-0005-0000-0000-000086010000}"/>
    <cellStyle name="60 % - Akzent4 2 4" xfId="392" xr:uid="{00000000-0005-0000-0000-000087010000}"/>
    <cellStyle name="60 % - Akzent4 3" xfId="393" xr:uid="{00000000-0005-0000-0000-000088010000}"/>
    <cellStyle name="60 % - Akzent4 4" xfId="394" xr:uid="{00000000-0005-0000-0000-000089010000}"/>
    <cellStyle name="60 % - Akzent4 5" xfId="395" xr:uid="{00000000-0005-0000-0000-00008A010000}"/>
    <cellStyle name="60 % - Akzent4 6" xfId="396" xr:uid="{00000000-0005-0000-0000-00008B010000}"/>
    <cellStyle name="60 % - Akzent5 2" xfId="397" xr:uid="{00000000-0005-0000-0000-00008C010000}"/>
    <cellStyle name="60 % - Akzent5 2 2" xfId="398" xr:uid="{00000000-0005-0000-0000-00008D010000}"/>
    <cellStyle name="60 % - Akzent5 2 2 2" xfId="399" xr:uid="{00000000-0005-0000-0000-00008E010000}"/>
    <cellStyle name="60 % - Akzent5 2 3" xfId="400" xr:uid="{00000000-0005-0000-0000-00008F010000}"/>
    <cellStyle name="60 % - Akzent5 3" xfId="401" xr:uid="{00000000-0005-0000-0000-000090010000}"/>
    <cellStyle name="60 % - Akzent5 4" xfId="402" xr:uid="{00000000-0005-0000-0000-000091010000}"/>
    <cellStyle name="60 % - Akzent5 5" xfId="403" xr:uid="{00000000-0005-0000-0000-000092010000}"/>
    <cellStyle name="60 % - Akzent5 6" xfId="404" xr:uid="{00000000-0005-0000-0000-000093010000}"/>
    <cellStyle name="60 % - Akzent6 2" xfId="405" xr:uid="{00000000-0005-0000-0000-000094010000}"/>
    <cellStyle name="60 % - Akzent6 2 2" xfId="406" xr:uid="{00000000-0005-0000-0000-000095010000}"/>
    <cellStyle name="60 % - Akzent6 2 3" xfId="407" xr:uid="{00000000-0005-0000-0000-000096010000}"/>
    <cellStyle name="60 % - Akzent6 2 3 2" xfId="408" xr:uid="{00000000-0005-0000-0000-000097010000}"/>
    <cellStyle name="60 % - Akzent6 2 3 2 2" xfId="409" xr:uid="{00000000-0005-0000-0000-000098010000}"/>
    <cellStyle name="60 % - Akzent6 2 3 3" xfId="410" xr:uid="{00000000-0005-0000-0000-000099010000}"/>
    <cellStyle name="60 % - Akzent6 2 4" xfId="411" xr:uid="{00000000-0005-0000-0000-00009A010000}"/>
    <cellStyle name="60 % - Akzent6 3" xfId="412" xr:uid="{00000000-0005-0000-0000-00009B010000}"/>
    <cellStyle name="60 % - Akzent6 4" xfId="413" xr:uid="{00000000-0005-0000-0000-00009C010000}"/>
    <cellStyle name="60 % - Akzent6 5" xfId="414" xr:uid="{00000000-0005-0000-0000-00009D010000}"/>
    <cellStyle name="60 % - Akzent6 6" xfId="415" xr:uid="{00000000-0005-0000-0000-00009E010000}"/>
    <cellStyle name="Accent1" xfId="416" xr:uid="{00000000-0005-0000-0000-00009F010000}"/>
    <cellStyle name="Accent1 2" xfId="417" xr:uid="{00000000-0005-0000-0000-0000A0010000}"/>
    <cellStyle name="Accent1 3" xfId="418" xr:uid="{00000000-0005-0000-0000-0000A1010000}"/>
    <cellStyle name="Accent1 3 2" xfId="419" xr:uid="{00000000-0005-0000-0000-0000A2010000}"/>
    <cellStyle name="Accent1 3 3" xfId="420" xr:uid="{00000000-0005-0000-0000-0000A3010000}"/>
    <cellStyle name="Accent1 4" xfId="421" xr:uid="{00000000-0005-0000-0000-0000A4010000}"/>
    <cellStyle name="Accent1 4 2" xfId="422" xr:uid="{00000000-0005-0000-0000-0000A5010000}"/>
    <cellStyle name="Accent1 5" xfId="423" xr:uid="{00000000-0005-0000-0000-0000A6010000}"/>
    <cellStyle name="Accent2" xfId="424" xr:uid="{00000000-0005-0000-0000-0000A7010000}"/>
    <cellStyle name="Accent2 2" xfId="425" xr:uid="{00000000-0005-0000-0000-0000A8010000}"/>
    <cellStyle name="Accent2 3" xfId="426" xr:uid="{00000000-0005-0000-0000-0000A9010000}"/>
    <cellStyle name="Accent2 4" xfId="427" xr:uid="{00000000-0005-0000-0000-0000AA010000}"/>
    <cellStyle name="Accent3" xfId="428" xr:uid="{00000000-0005-0000-0000-0000AB010000}"/>
    <cellStyle name="Accent3 2" xfId="429" xr:uid="{00000000-0005-0000-0000-0000AC010000}"/>
    <cellStyle name="Accent4" xfId="430" xr:uid="{00000000-0005-0000-0000-0000AD010000}"/>
    <cellStyle name="Accent4 2" xfId="431" xr:uid="{00000000-0005-0000-0000-0000AE010000}"/>
    <cellStyle name="Accent4 3" xfId="432" xr:uid="{00000000-0005-0000-0000-0000AF010000}"/>
    <cellStyle name="Accent4 3 2" xfId="433" xr:uid="{00000000-0005-0000-0000-0000B0010000}"/>
    <cellStyle name="Accent4 3 3" xfId="434" xr:uid="{00000000-0005-0000-0000-0000B1010000}"/>
    <cellStyle name="Accent4 4" xfId="435" xr:uid="{00000000-0005-0000-0000-0000B2010000}"/>
    <cellStyle name="Accent4 4 2" xfId="436" xr:uid="{00000000-0005-0000-0000-0000B3010000}"/>
    <cellStyle name="Accent4 5" xfId="437" xr:uid="{00000000-0005-0000-0000-0000B4010000}"/>
    <cellStyle name="Accent5" xfId="438" xr:uid="{00000000-0005-0000-0000-0000B5010000}"/>
    <cellStyle name="Accent5 2" xfId="439" xr:uid="{00000000-0005-0000-0000-0000B6010000}"/>
    <cellStyle name="Accent6" xfId="440" xr:uid="{00000000-0005-0000-0000-0000B7010000}"/>
    <cellStyle name="Accent6 2" xfId="441" xr:uid="{00000000-0005-0000-0000-0000B8010000}"/>
    <cellStyle name="Akzent1 2" xfId="442" xr:uid="{00000000-0005-0000-0000-0000B9010000}"/>
    <cellStyle name="Akzent1 3" xfId="443" xr:uid="{00000000-0005-0000-0000-0000BA010000}"/>
    <cellStyle name="Akzent1 4" xfId="444" xr:uid="{00000000-0005-0000-0000-0000BB010000}"/>
    <cellStyle name="Akzent1 5" xfId="445" xr:uid="{00000000-0005-0000-0000-0000BC010000}"/>
    <cellStyle name="Akzent2 2" xfId="446" xr:uid="{00000000-0005-0000-0000-0000BD010000}"/>
    <cellStyle name="Akzent2 3" xfId="447" xr:uid="{00000000-0005-0000-0000-0000BE010000}"/>
    <cellStyle name="Akzent2 4" xfId="448" xr:uid="{00000000-0005-0000-0000-0000BF010000}"/>
    <cellStyle name="Akzent2 5" xfId="449" xr:uid="{00000000-0005-0000-0000-0000C0010000}"/>
    <cellStyle name="Akzent3 2" xfId="450" xr:uid="{00000000-0005-0000-0000-0000C1010000}"/>
    <cellStyle name="Akzent3 3" xfId="451" xr:uid="{00000000-0005-0000-0000-0000C2010000}"/>
    <cellStyle name="Akzent3 4" xfId="452" xr:uid="{00000000-0005-0000-0000-0000C3010000}"/>
    <cellStyle name="Akzent4 2" xfId="453" xr:uid="{00000000-0005-0000-0000-0000C4010000}"/>
    <cellStyle name="Akzent4 3" xfId="454" xr:uid="{00000000-0005-0000-0000-0000C5010000}"/>
    <cellStyle name="Akzent4 4" xfId="455" xr:uid="{00000000-0005-0000-0000-0000C6010000}"/>
    <cellStyle name="Akzent4 5" xfId="456" xr:uid="{00000000-0005-0000-0000-0000C7010000}"/>
    <cellStyle name="Akzent5 2" xfId="457" xr:uid="{00000000-0005-0000-0000-0000C8010000}"/>
    <cellStyle name="Akzent5 3" xfId="458" xr:uid="{00000000-0005-0000-0000-0000C9010000}"/>
    <cellStyle name="Akzent5 4" xfId="459" xr:uid="{00000000-0005-0000-0000-0000CA010000}"/>
    <cellStyle name="Akzent6 2" xfId="460" xr:uid="{00000000-0005-0000-0000-0000CB010000}"/>
    <cellStyle name="Akzent6 3" xfId="461" xr:uid="{00000000-0005-0000-0000-0000CC010000}"/>
    <cellStyle name="Akzent6 4" xfId="462" xr:uid="{00000000-0005-0000-0000-0000CD010000}"/>
    <cellStyle name="Ausgabe 2" xfId="463" xr:uid="{00000000-0005-0000-0000-0000CE010000}"/>
    <cellStyle name="Ausgabe 2 2" xfId="464" xr:uid="{00000000-0005-0000-0000-0000CF010000}"/>
    <cellStyle name="Ausgabe 2 2 2" xfId="465" xr:uid="{00000000-0005-0000-0000-0000D0010000}"/>
    <cellStyle name="Ausgabe 2 2 3" xfId="466" xr:uid="{00000000-0005-0000-0000-0000D1010000}"/>
    <cellStyle name="Ausgabe 2 2 3 2" xfId="467" xr:uid="{00000000-0005-0000-0000-0000D2010000}"/>
    <cellStyle name="Ausgabe 2 2 3 3" xfId="468" xr:uid="{00000000-0005-0000-0000-0000D3010000}"/>
    <cellStyle name="Ausgabe 2 3" xfId="469" xr:uid="{00000000-0005-0000-0000-0000D4010000}"/>
    <cellStyle name="Ausgabe 2 3 2" xfId="470" xr:uid="{00000000-0005-0000-0000-0000D5010000}"/>
    <cellStyle name="Ausgabe 2 3 2 2" xfId="471" xr:uid="{00000000-0005-0000-0000-0000D6010000}"/>
    <cellStyle name="Ausgabe 2 3 3" xfId="472" xr:uid="{00000000-0005-0000-0000-0000D7010000}"/>
    <cellStyle name="Ausgabe 2 3 3 2" xfId="473" xr:uid="{00000000-0005-0000-0000-0000D8010000}"/>
    <cellStyle name="Ausgabe 2 3 3 3" xfId="474" xr:uid="{00000000-0005-0000-0000-0000D9010000}"/>
    <cellStyle name="Ausgabe 2 4" xfId="475" xr:uid="{00000000-0005-0000-0000-0000DA010000}"/>
    <cellStyle name="Ausgabe 2 5" xfId="476" xr:uid="{00000000-0005-0000-0000-0000DB010000}"/>
    <cellStyle name="Ausgabe 2 5 2" xfId="477" xr:uid="{00000000-0005-0000-0000-0000DC010000}"/>
    <cellStyle name="Ausgabe 2 5 3" xfId="478" xr:uid="{00000000-0005-0000-0000-0000DD010000}"/>
    <cellStyle name="Ausgabe 3" xfId="479" xr:uid="{00000000-0005-0000-0000-0000DE010000}"/>
    <cellStyle name="Ausgabe 3 2" xfId="480" xr:uid="{00000000-0005-0000-0000-0000DF010000}"/>
    <cellStyle name="Ausgabe 3 3" xfId="481" xr:uid="{00000000-0005-0000-0000-0000E0010000}"/>
    <cellStyle name="Ausgabe 3 3 2" xfId="482" xr:uid="{00000000-0005-0000-0000-0000E1010000}"/>
    <cellStyle name="Ausgabe 3 3 3" xfId="483" xr:uid="{00000000-0005-0000-0000-0000E2010000}"/>
    <cellStyle name="Ausgabe 4" xfId="484" xr:uid="{00000000-0005-0000-0000-0000E3010000}"/>
    <cellStyle name="Ausgabe 5" xfId="485" xr:uid="{00000000-0005-0000-0000-0000E4010000}"/>
    <cellStyle name="Ausgabe 6" xfId="486" xr:uid="{00000000-0005-0000-0000-0000E5010000}"/>
    <cellStyle name="Ausgabe 7" xfId="487" xr:uid="{00000000-0005-0000-0000-0000E6010000}"/>
    <cellStyle name="Ausgabe 7 2" xfId="488" xr:uid="{00000000-0005-0000-0000-0000E7010000}"/>
    <cellStyle name="Ausgabe 7 3" xfId="489" xr:uid="{00000000-0005-0000-0000-0000E8010000}"/>
    <cellStyle name="Ausgabe 7 3 2" xfId="490" xr:uid="{00000000-0005-0000-0000-0000E9010000}"/>
    <cellStyle name="Ausgabe 7 3 3" xfId="491" xr:uid="{00000000-0005-0000-0000-0000EA010000}"/>
    <cellStyle name="Ausgabe 7 3 4" xfId="492" xr:uid="{00000000-0005-0000-0000-0000EB010000}"/>
    <cellStyle name="Ausgabe 7 4" xfId="493" xr:uid="{00000000-0005-0000-0000-0000EC010000}"/>
    <cellStyle name="Ausgabe 8" xfId="494" xr:uid="{00000000-0005-0000-0000-0000ED010000}"/>
    <cellStyle name="Ausgabe 8 2" xfId="495" xr:uid="{00000000-0005-0000-0000-0000EE010000}"/>
    <cellStyle name="Bad" xfId="496" xr:uid="{00000000-0005-0000-0000-0000EF010000}"/>
    <cellStyle name="Bad 2" xfId="497" xr:uid="{00000000-0005-0000-0000-0000F0010000}"/>
    <cellStyle name="Bad 2 2" xfId="498" xr:uid="{00000000-0005-0000-0000-0000F1010000}"/>
    <cellStyle name="Berechnung 2" xfId="499" xr:uid="{00000000-0005-0000-0000-0000F2010000}"/>
    <cellStyle name="Berechnung 2 2" xfId="500" xr:uid="{00000000-0005-0000-0000-0000F3010000}"/>
    <cellStyle name="Berechnung 2 3" xfId="501" xr:uid="{00000000-0005-0000-0000-0000F4010000}"/>
    <cellStyle name="Berechnung 2 3 2" xfId="502" xr:uid="{00000000-0005-0000-0000-0000F5010000}"/>
    <cellStyle name="Berechnung 2 3 2 2" xfId="503" xr:uid="{00000000-0005-0000-0000-0000F6010000}"/>
    <cellStyle name="Berechnung 2 3 3" xfId="504" xr:uid="{00000000-0005-0000-0000-0000F7010000}"/>
    <cellStyle name="Berechnung 2 4" xfId="505" xr:uid="{00000000-0005-0000-0000-0000F8010000}"/>
    <cellStyle name="Berechnung 3" xfId="506" xr:uid="{00000000-0005-0000-0000-0000F9010000}"/>
    <cellStyle name="Berechnung 4" xfId="507" xr:uid="{00000000-0005-0000-0000-0000FA010000}"/>
    <cellStyle name="Berechnung 5" xfId="508" xr:uid="{00000000-0005-0000-0000-0000FB010000}"/>
    <cellStyle name="Berechnung 6" xfId="509" xr:uid="{00000000-0005-0000-0000-0000FC010000}"/>
    <cellStyle name="Berechnung 7" xfId="510" xr:uid="{00000000-0005-0000-0000-0000FD010000}"/>
    <cellStyle name="Berechnung 7 2" xfId="511" xr:uid="{00000000-0005-0000-0000-0000FE010000}"/>
    <cellStyle name="Berechnung 7 3" xfId="512" xr:uid="{00000000-0005-0000-0000-0000FF010000}"/>
    <cellStyle name="Berechnung 8" xfId="513" xr:uid="{00000000-0005-0000-0000-000000020000}"/>
    <cellStyle name="Calculation 2" xfId="514" xr:uid="{00000000-0005-0000-0000-000001020000}"/>
    <cellStyle name="Check Cell" xfId="515" xr:uid="{00000000-0005-0000-0000-000002020000}"/>
    <cellStyle name="Check Cell 2" xfId="516" xr:uid="{00000000-0005-0000-0000-000003020000}"/>
    <cellStyle name="Check Cell 2 2" xfId="517" xr:uid="{00000000-0005-0000-0000-000004020000}"/>
    <cellStyle name="Check Cell 3" xfId="518" xr:uid="{00000000-0005-0000-0000-000005020000}"/>
    <cellStyle name="Check Cell 3 2" xfId="519" xr:uid="{00000000-0005-0000-0000-000006020000}"/>
    <cellStyle name="Check Cell 4" xfId="520" xr:uid="{00000000-0005-0000-0000-000007020000}"/>
    <cellStyle name="Check Cell 4 2" xfId="521" xr:uid="{00000000-0005-0000-0000-000008020000}"/>
    <cellStyle name="Check Cell 5" xfId="522" xr:uid="{00000000-0005-0000-0000-000009020000}"/>
    <cellStyle name="Eingabe 2" xfId="523" xr:uid="{00000000-0005-0000-0000-00000A020000}"/>
    <cellStyle name="Eingabe 3" xfId="524" xr:uid="{00000000-0005-0000-0000-00000B020000}"/>
    <cellStyle name="Eingabe 4" xfId="525" xr:uid="{00000000-0005-0000-0000-00000C020000}"/>
    <cellStyle name="Eingabe 5" xfId="526" xr:uid="{00000000-0005-0000-0000-00000D020000}"/>
    <cellStyle name="Eingabe 6" xfId="527" xr:uid="{00000000-0005-0000-0000-00000E020000}"/>
    <cellStyle name="Eingabe 7" xfId="528" xr:uid="{00000000-0005-0000-0000-00000F020000}"/>
    <cellStyle name="Ergebnis 2" xfId="529" xr:uid="{00000000-0005-0000-0000-000010020000}"/>
    <cellStyle name="Ergebnis 2 2" xfId="530" xr:uid="{00000000-0005-0000-0000-000011020000}"/>
    <cellStyle name="Ergebnis 2 2 2" xfId="531" xr:uid="{00000000-0005-0000-0000-000012020000}"/>
    <cellStyle name="Ergebnis 2 3" xfId="532" xr:uid="{00000000-0005-0000-0000-000013020000}"/>
    <cellStyle name="Ergebnis 2 4" xfId="533" xr:uid="{00000000-0005-0000-0000-000014020000}"/>
    <cellStyle name="Ergebnis 2 4 2" xfId="534" xr:uid="{00000000-0005-0000-0000-000015020000}"/>
    <cellStyle name="Ergebnis 2 4 2 2" xfId="535" xr:uid="{00000000-0005-0000-0000-000016020000}"/>
    <cellStyle name="Ergebnis 2 4 3" xfId="536" xr:uid="{00000000-0005-0000-0000-000017020000}"/>
    <cellStyle name="Ergebnis 2 5" xfId="537" xr:uid="{00000000-0005-0000-0000-000018020000}"/>
    <cellStyle name="Ergebnis 3" xfId="538" xr:uid="{00000000-0005-0000-0000-000019020000}"/>
    <cellStyle name="Ergebnis 3 2" xfId="539" xr:uid="{00000000-0005-0000-0000-00001A020000}"/>
    <cellStyle name="Ergebnis 4" xfId="540" xr:uid="{00000000-0005-0000-0000-00001B020000}"/>
    <cellStyle name="Ergebnis 4 2" xfId="541" xr:uid="{00000000-0005-0000-0000-00001C020000}"/>
    <cellStyle name="Ergebnis 5" xfId="542" xr:uid="{00000000-0005-0000-0000-00001D020000}"/>
    <cellStyle name="Ergebnis 6" xfId="543" xr:uid="{00000000-0005-0000-0000-00001E020000}"/>
    <cellStyle name="Ergebnis 7" xfId="544" xr:uid="{00000000-0005-0000-0000-00001F020000}"/>
    <cellStyle name="Ergebnis 8" xfId="545" xr:uid="{00000000-0005-0000-0000-000020020000}"/>
    <cellStyle name="Ergebnis 8 2" xfId="546" xr:uid="{00000000-0005-0000-0000-000021020000}"/>
    <cellStyle name="Ergebnis 8 3" xfId="547" xr:uid="{00000000-0005-0000-0000-000022020000}"/>
    <cellStyle name="Ergebnis 9" xfId="548" xr:uid="{00000000-0005-0000-0000-000023020000}"/>
    <cellStyle name="Erklärender Text 2" xfId="549" xr:uid="{00000000-0005-0000-0000-000024020000}"/>
    <cellStyle name="Erklärender Text 3" xfId="550" xr:uid="{00000000-0005-0000-0000-000025020000}"/>
    <cellStyle name="Erklärender Text 4" xfId="551" xr:uid="{00000000-0005-0000-0000-000026020000}"/>
    <cellStyle name="Erklärender Text 5" xfId="552" xr:uid="{00000000-0005-0000-0000-000027020000}"/>
    <cellStyle name="Erklärender Text 6" xfId="553" xr:uid="{00000000-0005-0000-0000-000028020000}"/>
    <cellStyle name="Good" xfId="554" xr:uid="{00000000-0005-0000-0000-000029020000}"/>
    <cellStyle name="Good 2" xfId="555" xr:uid="{00000000-0005-0000-0000-00002A020000}"/>
    <cellStyle name="Good 2 2" xfId="556" xr:uid="{00000000-0005-0000-0000-00002B020000}"/>
    <cellStyle name="Gut 2" xfId="557" xr:uid="{00000000-0005-0000-0000-00002C020000}"/>
    <cellStyle name="Gut 3" xfId="558" xr:uid="{00000000-0005-0000-0000-00002D020000}"/>
    <cellStyle name="Gut 4" xfId="559" xr:uid="{00000000-0005-0000-0000-00002E020000}"/>
    <cellStyle name="Heading 1" xfId="560" xr:uid="{00000000-0005-0000-0000-00002F020000}"/>
    <cellStyle name="Heading 1 2" xfId="561" xr:uid="{00000000-0005-0000-0000-000030020000}"/>
    <cellStyle name="Heading 1 2 2" xfId="562" xr:uid="{00000000-0005-0000-0000-000031020000}"/>
    <cellStyle name="Heading 1 2 2 2" xfId="563" xr:uid="{00000000-0005-0000-0000-000032020000}"/>
    <cellStyle name="Heading 1 2 3" xfId="564" xr:uid="{00000000-0005-0000-0000-000033020000}"/>
    <cellStyle name="Heading 1 3" xfId="565" xr:uid="{00000000-0005-0000-0000-000034020000}"/>
    <cellStyle name="Heading 1 3 2" xfId="566" xr:uid="{00000000-0005-0000-0000-000035020000}"/>
    <cellStyle name="Heading 1 4" xfId="567" xr:uid="{00000000-0005-0000-0000-000036020000}"/>
    <cellStyle name="Heading 2" xfId="568" xr:uid="{00000000-0005-0000-0000-000037020000}"/>
    <cellStyle name="Heading 2 2" xfId="569" xr:uid="{00000000-0005-0000-0000-000038020000}"/>
    <cellStyle name="Heading 2 2 2" xfId="570" xr:uid="{00000000-0005-0000-0000-000039020000}"/>
    <cellStyle name="Heading 2 2 2 2" xfId="571" xr:uid="{00000000-0005-0000-0000-00003A020000}"/>
    <cellStyle name="Heading 2 2 3" xfId="572" xr:uid="{00000000-0005-0000-0000-00003B020000}"/>
    <cellStyle name="Heading 2 3" xfId="573" xr:uid="{00000000-0005-0000-0000-00003C020000}"/>
    <cellStyle name="Heading 2 3 2" xfId="574" xr:uid="{00000000-0005-0000-0000-00003D020000}"/>
    <cellStyle name="Heading 2 4" xfId="575" xr:uid="{00000000-0005-0000-0000-00003E020000}"/>
    <cellStyle name="Heading 3" xfId="576" xr:uid="{00000000-0005-0000-0000-00003F020000}"/>
    <cellStyle name="Heading 3 2" xfId="577" xr:uid="{00000000-0005-0000-0000-000040020000}"/>
    <cellStyle name="Heading 3 2 2" xfId="578" xr:uid="{00000000-0005-0000-0000-000041020000}"/>
    <cellStyle name="Heading 3 2 2 2" xfId="579" xr:uid="{00000000-0005-0000-0000-000042020000}"/>
    <cellStyle name="Heading 3 2 3" xfId="580" xr:uid="{00000000-0005-0000-0000-000043020000}"/>
    <cellStyle name="Heading 3 3" xfId="581" xr:uid="{00000000-0005-0000-0000-000044020000}"/>
    <cellStyle name="Heading 3 3 2" xfId="582" xr:uid="{00000000-0005-0000-0000-000045020000}"/>
    <cellStyle name="Heading 3 4" xfId="583" xr:uid="{00000000-0005-0000-0000-000046020000}"/>
    <cellStyle name="Heading 4" xfId="584" xr:uid="{00000000-0005-0000-0000-000047020000}"/>
    <cellStyle name="Heading 4 2" xfId="585" xr:uid="{00000000-0005-0000-0000-000048020000}"/>
    <cellStyle name="Heading 4 2 2" xfId="586" xr:uid="{00000000-0005-0000-0000-000049020000}"/>
    <cellStyle name="Heading 4 2 2 2" xfId="587" xr:uid="{00000000-0005-0000-0000-00004A020000}"/>
    <cellStyle name="Heading 4 2 3" xfId="588" xr:uid="{00000000-0005-0000-0000-00004B020000}"/>
    <cellStyle name="Heading 4 3" xfId="589" xr:uid="{00000000-0005-0000-0000-00004C020000}"/>
    <cellStyle name="Heading 4 3 2" xfId="590" xr:uid="{00000000-0005-0000-0000-00004D020000}"/>
    <cellStyle name="Heading 4 4" xfId="591" xr:uid="{00000000-0005-0000-0000-00004E020000}"/>
    <cellStyle name="Input 2" xfId="592" xr:uid="{00000000-0005-0000-0000-00004F020000}"/>
    <cellStyle name="Linked Cell" xfId="593" xr:uid="{00000000-0005-0000-0000-000050020000}"/>
    <cellStyle name="Linked Cell 2" xfId="594" xr:uid="{00000000-0005-0000-0000-000051020000}"/>
    <cellStyle name="Linked Cell 2 2" xfId="595" xr:uid="{00000000-0005-0000-0000-000052020000}"/>
    <cellStyle name="Neutral" xfId="596" builtinId="28" customBuiltin="1"/>
    <cellStyle name="Normal" xfId="0" builtinId="0"/>
    <cellStyle name="Normal 2" xfId="597" xr:uid="{00000000-0005-0000-0000-000054020000}"/>
    <cellStyle name="Note" xfId="598" xr:uid="{00000000-0005-0000-0000-000055020000}"/>
    <cellStyle name="Note 2" xfId="599" xr:uid="{00000000-0005-0000-0000-000056020000}"/>
    <cellStyle name="Note 2 2" xfId="600" xr:uid="{00000000-0005-0000-0000-000057020000}"/>
    <cellStyle name="Note 3" xfId="601" xr:uid="{00000000-0005-0000-0000-000058020000}"/>
    <cellStyle name="Note 3 2" xfId="602" xr:uid="{00000000-0005-0000-0000-000059020000}"/>
    <cellStyle name="Note 4" xfId="603" xr:uid="{00000000-0005-0000-0000-00005A020000}"/>
    <cellStyle name="Note 4 2" xfId="604" xr:uid="{00000000-0005-0000-0000-00005B020000}"/>
    <cellStyle name="Note 5" xfId="605" xr:uid="{00000000-0005-0000-0000-00005C020000}"/>
    <cellStyle name="Note 5 2" xfId="606" xr:uid="{00000000-0005-0000-0000-00005D020000}"/>
    <cellStyle name="Note 5 2 2" xfId="607" xr:uid="{00000000-0005-0000-0000-00005E020000}"/>
    <cellStyle name="Note 6" xfId="608" xr:uid="{00000000-0005-0000-0000-00005F020000}"/>
    <cellStyle name="Notiz 10" xfId="609" xr:uid="{00000000-0005-0000-0000-000060020000}"/>
    <cellStyle name="Notiz 2" xfId="610" xr:uid="{00000000-0005-0000-0000-000061020000}"/>
    <cellStyle name="Notiz 2 2" xfId="611" xr:uid="{00000000-0005-0000-0000-000062020000}"/>
    <cellStyle name="Notiz 2 2 2" xfId="612" xr:uid="{00000000-0005-0000-0000-000063020000}"/>
    <cellStyle name="Notiz 2 2 2 2" xfId="613" xr:uid="{00000000-0005-0000-0000-000064020000}"/>
    <cellStyle name="Notiz 2 2 2 2 2" xfId="614" xr:uid="{00000000-0005-0000-0000-000065020000}"/>
    <cellStyle name="Notiz 2 2 2 2 2 2" xfId="615" xr:uid="{00000000-0005-0000-0000-000066020000}"/>
    <cellStyle name="Notiz 2 2 2 2 2 3" xfId="616" xr:uid="{00000000-0005-0000-0000-000067020000}"/>
    <cellStyle name="Notiz 2 2 2 2 2 4" xfId="617" xr:uid="{00000000-0005-0000-0000-000068020000}"/>
    <cellStyle name="Notiz 2 2 2 2 3" xfId="618" xr:uid="{00000000-0005-0000-0000-000069020000}"/>
    <cellStyle name="Notiz 2 2 2 2 4" xfId="619" xr:uid="{00000000-0005-0000-0000-00006A020000}"/>
    <cellStyle name="Notiz 2 2 2 2 5" xfId="620" xr:uid="{00000000-0005-0000-0000-00006B020000}"/>
    <cellStyle name="Notiz 2 2 2 3" xfId="621" xr:uid="{00000000-0005-0000-0000-00006C020000}"/>
    <cellStyle name="Notiz 2 2 2 3 2" xfId="622" xr:uid="{00000000-0005-0000-0000-00006D020000}"/>
    <cellStyle name="Notiz 2 2 2 3 3" xfId="623" xr:uid="{00000000-0005-0000-0000-00006E020000}"/>
    <cellStyle name="Notiz 2 2 2 3 4" xfId="624" xr:uid="{00000000-0005-0000-0000-00006F020000}"/>
    <cellStyle name="Notiz 2 2 2 4" xfId="625" xr:uid="{00000000-0005-0000-0000-000070020000}"/>
    <cellStyle name="Notiz 2 2 2 5" xfId="626" xr:uid="{00000000-0005-0000-0000-000071020000}"/>
    <cellStyle name="Notiz 2 2 2 6" xfId="627" xr:uid="{00000000-0005-0000-0000-000072020000}"/>
    <cellStyle name="Notiz 2 2 3" xfId="628" xr:uid="{00000000-0005-0000-0000-000073020000}"/>
    <cellStyle name="Notiz 2 2 3 2" xfId="629" xr:uid="{00000000-0005-0000-0000-000074020000}"/>
    <cellStyle name="Notiz 2 2 3 2 2" xfId="630" xr:uid="{00000000-0005-0000-0000-000075020000}"/>
    <cellStyle name="Notiz 2 2 3 2 3" xfId="631" xr:uid="{00000000-0005-0000-0000-000076020000}"/>
    <cellStyle name="Notiz 2 2 3 2 4" xfId="632" xr:uid="{00000000-0005-0000-0000-000077020000}"/>
    <cellStyle name="Notiz 2 2 3 3" xfId="633" xr:uid="{00000000-0005-0000-0000-000078020000}"/>
    <cellStyle name="Notiz 2 2 3 4" xfId="634" xr:uid="{00000000-0005-0000-0000-000079020000}"/>
    <cellStyle name="Notiz 2 2 3 5" xfId="635" xr:uid="{00000000-0005-0000-0000-00007A020000}"/>
    <cellStyle name="Notiz 2 2 4" xfId="636" xr:uid="{00000000-0005-0000-0000-00007B020000}"/>
    <cellStyle name="Notiz 2 2 4 2" xfId="637" xr:uid="{00000000-0005-0000-0000-00007C020000}"/>
    <cellStyle name="Notiz 2 2 4 2 2" xfId="638" xr:uid="{00000000-0005-0000-0000-00007D020000}"/>
    <cellStyle name="Notiz 2 2 4 3" xfId="639" xr:uid="{00000000-0005-0000-0000-00007E020000}"/>
    <cellStyle name="Notiz 2 2 4 3 2" xfId="640" xr:uid="{00000000-0005-0000-0000-00007F020000}"/>
    <cellStyle name="Notiz 2 2 4 3 2 2" xfId="641" xr:uid="{00000000-0005-0000-0000-000080020000}"/>
    <cellStyle name="Notiz 2 2 4 3 3" xfId="642" xr:uid="{00000000-0005-0000-0000-000081020000}"/>
    <cellStyle name="Notiz 2 2 4 3 3 2" xfId="643" xr:uid="{00000000-0005-0000-0000-000082020000}"/>
    <cellStyle name="Notiz 2 2 4 3 4" xfId="644" xr:uid="{00000000-0005-0000-0000-000083020000}"/>
    <cellStyle name="Notiz 2 2 4 4" xfId="645" xr:uid="{00000000-0005-0000-0000-000084020000}"/>
    <cellStyle name="Notiz 2 2 4 4 2" xfId="646" xr:uid="{00000000-0005-0000-0000-000085020000}"/>
    <cellStyle name="Notiz 2 2 4 4 2 2" xfId="647" xr:uid="{00000000-0005-0000-0000-000086020000}"/>
    <cellStyle name="Notiz 2 2 4 5" xfId="648" xr:uid="{00000000-0005-0000-0000-000087020000}"/>
    <cellStyle name="Notiz 2 2 5" xfId="649" xr:uid="{00000000-0005-0000-0000-000088020000}"/>
    <cellStyle name="Notiz 2 2 5 2" xfId="650" xr:uid="{00000000-0005-0000-0000-000089020000}"/>
    <cellStyle name="Notiz 2 2 5 2 2" xfId="651" xr:uid="{00000000-0005-0000-0000-00008A020000}"/>
    <cellStyle name="Notiz 2 2 5 3" xfId="652" xr:uid="{00000000-0005-0000-0000-00008B020000}"/>
    <cellStyle name="Notiz 2 2 5 3 2" xfId="653" xr:uid="{00000000-0005-0000-0000-00008C020000}"/>
    <cellStyle name="Notiz 2 2 5 4" xfId="654" xr:uid="{00000000-0005-0000-0000-00008D020000}"/>
    <cellStyle name="Notiz 2 2 5 4 2" xfId="655" xr:uid="{00000000-0005-0000-0000-00008E020000}"/>
    <cellStyle name="Notiz 2 2 5 4 3" xfId="656" xr:uid="{00000000-0005-0000-0000-00008F020000}"/>
    <cellStyle name="Notiz 2 2 5 5" xfId="657" xr:uid="{00000000-0005-0000-0000-000090020000}"/>
    <cellStyle name="Notiz 2 2 6" xfId="658" xr:uid="{00000000-0005-0000-0000-000091020000}"/>
    <cellStyle name="Notiz 2 3" xfId="659" xr:uid="{00000000-0005-0000-0000-000092020000}"/>
    <cellStyle name="Notiz 2 3 2" xfId="660" xr:uid="{00000000-0005-0000-0000-000093020000}"/>
    <cellStyle name="Notiz 2 3 2 2" xfId="661" xr:uid="{00000000-0005-0000-0000-000094020000}"/>
    <cellStyle name="Notiz 2 3 2 2 2" xfId="662" xr:uid="{00000000-0005-0000-0000-000095020000}"/>
    <cellStyle name="Notiz 2 3 2 2 3" xfId="663" xr:uid="{00000000-0005-0000-0000-000096020000}"/>
    <cellStyle name="Notiz 2 3 2 2 4" xfId="664" xr:uid="{00000000-0005-0000-0000-000097020000}"/>
    <cellStyle name="Notiz 2 3 2 3" xfId="665" xr:uid="{00000000-0005-0000-0000-000098020000}"/>
    <cellStyle name="Notiz 2 3 2 4" xfId="666" xr:uid="{00000000-0005-0000-0000-000099020000}"/>
    <cellStyle name="Notiz 2 3 2 5" xfId="667" xr:uid="{00000000-0005-0000-0000-00009A020000}"/>
    <cellStyle name="Notiz 2 3 3" xfId="668" xr:uid="{00000000-0005-0000-0000-00009B020000}"/>
    <cellStyle name="Notiz 2 3 3 2" xfId="669" xr:uid="{00000000-0005-0000-0000-00009C020000}"/>
    <cellStyle name="Notiz 2 3 3 3" xfId="670" xr:uid="{00000000-0005-0000-0000-00009D020000}"/>
    <cellStyle name="Notiz 2 3 3 4" xfId="671" xr:uid="{00000000-0005-0000-0000-00009E020000}"/>
    <cellStyle name="Notiz 2 3 4" xfId="672" xr:uid="{00000000-0005-0000-0000-00009F020000}"/>
    <cellStyle name="Notiz 2 3 5" xfId="673" xr:uid="{00000000-0005-0000-0000-0000A0020000}"/>
    <cellStyle name="Notiz 2 3 6" xfId="674" xr:uid="{00000000-0005-0000-0000-0000A1020000}"/>
    <cellStyle name="Notiz 2 4" xfId="675" xr:uid="{00000000-0005-0000-0000-0000A2020000}"/>
    <cellStyle name="Notiz 2 4 2" xfId="676" xr:uid="{00000000-0005-0000-0000-0000A3020000}"/>
    <cellStyle name="Notiz 2 4 2 2" xfId="677" xr:uid="{00000000-0005-0000-0000-0000A4020000}"/>
    <cellStyle name="Notiz 2 4 2 3" xfId="678" xr:uid="{00000000-0005-0000-0000-0000A5020000}"/>
    <cellStyle name="Notiz 2 4 2 4" xfId="679" xr:uid="{00000000-0005-0000-0000-0000A6020000}"/>
    <cellStyle name="Notiz 2 4 3" xfId="680" xr:uid="{00000000-0005-0000-0000-0000A7020000}"/>
    <cellStyle name="Notiz 2 4 4" xfId="681" xr:uid="{00000000-0005-0000-0000-0000A8020000}"/>
    <cellStyle name="Notiz 2 4 5" xfId="682" xr:uid="{00000000-0005-0000-0000-0000A9020000}"/>
    <cellStyle name="Notiz 2 5" xfId="683" xr:uid="{00000000-0005-0000-0000-0000AA020000}"/>
    <cellStyle name="Notiz 2 5 2" xfId="684" xr:uid="{00000000-0005-0000-0000-0000AB020000}"/>
    <cellStyle name="Notiz 2 5 3" xfId="685" xr:uid="{00000000-0005-0000-0000-0000AC020000}"/>
    <cellStyle name="Notiz 2 5 4" xfId="686" xr:uid="{00000000-0005-0000-0000-0000AD020000}"/>
    <cellStyle name="Notiz 2 6" xfId="687" xr:uid="{00000000-0005-0000-0000-0000AE020000}"/>
    <cellStyle name="Notiz 2 7" xfId="688" xr:uid="{00000000-0005-0000-0000-0000AF020000}"/>
    <cellStyle name="Notiz 2 8" xfId="689" xr:uid="{00000000-0005-0000-0000-0000B0020000}"/>
    <cellStyle name="Notiz 3" xfId="690" xr:uid="{00000000-0005-0000-0000-0000B1020000}"/>
    <cellStyle name="Notiz 3 2" xfId="691" xr:uid="{00000000-0005-0000-0000-0000B2020000}"/>
    <cellStyle name="Notiz 3 2 2" xfId="692" xr:uid="{00000000-0005-0000-0000-0000B3020000}"/>
    <cellStyle name="Notiz 3 2 2 2" xfId="693" xr:uid="{00000000-0005-0000-0000-0000B4020000}"/>
    <cellStyle name="Notiz 3 2 2 2 2" xfId="694" xr:uid="{00000000-0005-0000-0000-0000B5020000}"/>
    <cellStyle name="Notiz 3 2 2 2 3" xfId="695" xr:uid="{00000000-0005-0000-0000-0000B6020000}"/>
    <cellStyle name="Notiz 3 2 2 2 4" xfId="696" xr:uid="{00000000-0005-0000-0000-0000B7020000}"/>
    <cellStyle name="Notiz 3 2 2 3" xfId="697" xr:uid="{00000000-0005-0000-0000-0000B8020000}"/>
    <cellStyle name="Notiz 3 2 2 4" xfId="698" xr:uid="{00000000-0005-0000-0000-0000B9020000}"/>
    <cellStyle name="Notiz 3 2 2 5" xfId="699" xr:uid="{00000000-0005-0000-0000-0000BA020000}"/>
    <cellStyle name="Notiz 3 2 3" xfId="700" xr:uid="{00000000-0005-0000-0000-0000BB020000}"/>
    <cellStyle name="Notiz 3 2 3 2" xfId="701" xr:uid="{00000000-0005-0000-0000-0000BC020000}"/>
    <cellStyle name="Notiz 3 2 3 3" xfId="702" xr:uid="{00000000-0005-0000-0000-0000BD020000}"/>
    <cellStyle name="Notiz 3 2 3 4" xfId="703" xr:uid="{00000000-0005-0000-0000-0000BE020000}"/>
    <cellStyle name="Notiz 3 2 4" xfId="704" xr:uid="{00000000-0005-0000-0000-0000BF020000}"/>
    <cellStyle name="Notiz 3 2 5" xfId="705" xr:uid="{00000000-0005-0000-0000-0000C0020000}"/>
    <cellStyle name="Notiz 3 2 6" xfId="706" xr:uid="{00000000-0005-0000-0000-0000C1020000}"/>
    <cellStyle name="Notiz 3 3" xfId="707" xr:uid="{00000000-0005-0000-0000-0000C2020000}"/>
    <cellStyle name="Notiz 3 3 2" xfId="708" xr:uid="{00000000-0005-0000-0000-0000C3020000}"/>
    <cellStyle name="Notiz 3 3 2 2" xfId="709" xr:uid="{00000000-0005-0000-0000-0000C4020000}"/>
    <cellStyle name="Notiz 3 3 2 3" xfId="710" xr:uid="{00000000-0005-0000-0000-0000C5020000}"/>
    <cellStyle name="Notiz 3 3 2 4" xfId="711" xr:uid="{00000000-0005-0000-0000-0000C6020000}"/>
    <cellStyle name="Notiz 3 3 3" xfId="712" xr:uid="{00000000-0005-0000-0000-0000C7020000}"/>
    <cellStyle name="Notiz 3 3 4" xfId="713" xr:uid="{00000000-0005-0000-0000-0000C8020000}"/>
    <cellStyle name="Notiz 3 3 5" xfId="714" xr:uid="{00000000-0005-0000-0000-0000C9020000}"/>
    <cellStyle name="Notiz 3 4" xfId="715" xr:uid="{00000000-0005-0000-0000-0000CA020000}"/>
    <cellStyle name="Notiz 3 4 2" xfId="716" xr:uid="{00000000-0005-0000-0000-0000CB020000}"/>
    <cellStyle name="Notiz 3 4 3" xfId="717" xr:uid="{00000000-0005-0000-0000-0000CC020000}"/>
    <cellStyle name="Notiz 3 4 4" xfId="718" xr:uid="{00000000-0005-0000-0000-0000CD020000}"/>
    <cellStyle name="Notiz 3 5" xfId="719" xr:uid="{00000000-0005-0000-0000-0000CE020000}"/>
    <cellStyle name="Notiz 3 6" xfId="720" xr:uid="{00000000-0005-0000-0000-0000CF020000}"/>
    <cellStyle name="Notiz 3 7" xfId="721" xr:uid="{00000000-0005-0000-0000-0000D0020000}"/>
    <cellStyle name="Notiz 4" xfId="722" xr:uid="{00000000-0005-0000-0000-0000D1020000}"/>
    <cellStyle name="Notiz 4 2" xfId="723" xr:uid="{00000000-0005-0000-0000-0000D2020000}"/>
    <cellStyle name="Notiz 4 2 2" xfId="724" xr:uid="{00000000-0005-0000-0000-0000D3020000}"/>
    <cellStyle name="Notiz 4 2 2 2" xfId="725" xr:uid="{00000000-0005-0000-0000-0000D4020000}"/>
    <cellStyle name="Notiz 4 2 2 3" xfId="726" xr:uid="{00000000-0005-0000-0000-0000D5020000}"/>
    <cellStyle name="Notiz 4 2 2 4" xfId="727" xr:uid="{00000000-0005-0000-0000-0000D6020000}"/>
    <cellStyle name="Notiz 4 2 3" xfId="728" xr:uid="{00000000-0005-0000-0000-0000D7020000}"/>
    <cellStyle name="Notiz 4 2 4" xfId="729" xr:uid="{00000000-0005-0000-0000-0000D8020000}"/>
    <cellStyle name="Notiz 4 2 5" xfId="730" xr:uid="{00000000-0005-0000-0000-0000D9020000}"/>
    <cellStyle name="Notiz 4 3" xfId="731" xr:uid="{00000000-0005-0000-0000-0000DA020000}"/>
    <cellStyle name="Notiz 4 3 2" xfId="732" xr:uid="{00000000-0005-0000-0000-0000DB020000}"/>
    <cellStyle name="Notiz 4 3 3" xfId="733" xr:uid="{00000000-0005-0000-0000-0000DC020000}"/>
    <cellStyle name="Notiz 4 3 4" xfId="734" xr:uid="{00000000-0005-0000-0000-0000DD020000}"/>
    <cellStyle name="Notiz 4 4" xfId="735" xr:uid="{00000000-0005-0000-0000-0000DE020000}"/>
    <cellStyle name="Notiz 4 5" xfId="736" xr:uid="{00000000-0005-0000-0000-0000DF020000}"/>
    <cellStyle name="Notiz 4 6" xfId="737" xr:uid="{00000000-0005-0000-0000-0000E0020000}"/>
    <cellStyle name="Notiz 5" xfId="738" xr:uid="{00000000-0005-0000-0000-0000E1020000}"/>
    <cellStyle name="Notiz 5 2" xfId="739" xr:uid="{00000000-0005-0000-0000-0000E2020000}"/>
    <cellStyle name="Notiz 5 2 2" xfId="740" xr:uid="{00000000-0005-0000-0000-0000E3020000}"/>
    <cellStyle name="Notiz 5 2 2 2" xfId="741" xr:uid="{00000000-0005-0000-0000-0000E4020000}"/>
    <cellStyle name="Notiz 5 2 2 3" xfId="742" xr:uid="{00000000-0005-0000-0000-0000E5020000}"/>
    <cellStyle name="Notiz 5 2 2 4" xfId="743" xr:uid="{00000000-0005-0000-0000-0000E6020000}"/>
    <cellStyle name="Notiz 5 2 3" xfId="744" xr:uid="{00000000-0005-0000-0000-0000E7020000}"/>
    <cellStyle name="Notiz 5 2 4" xfId="745" xr:uid="{00000000-0005-0000-0000-0000E8020000}"/>
    <cellStyle name="Notiz 5 2 5" xfId="746" xr:uid="{00000000-0005-0000-0000-0000E9020000}"/>
    <cellStyle name="Notiz 5 3" xfId="747" xr:uid="{00000000-0005-0000-0000-0000EA020000}"/>
    <cellStyle name="Notiz 5 3 2" xfId="748" xr:uid="{00000000-0005-0000-0000-0000EB020000}"/>
    <cellStyle name="Notiz 5 3 3" xfId="749" xr:uid="{00000000-0005-0000-0000-0000EC020000}"/>
    <cellStyle name="Notiz 5 3 4" xfId="750" xr:uid="{00000000-0005-0000-0000-0000ED020000}"/>
    <cellStyle name="Notiz 5 4" xfId="751" xr:uid="{00000000-0005-0000-0000-0000EE020000}"/>
    <cellStyle name="Notiz 5 5" xfId="752" xr:uid="{00000000-0005-0000-0000-0000EF020000}"/>
    <cellStyle name="Notiz 5 6" xfId="753" xr:uid="{00000000-0005-0000-0000-0000F0020000}"/>
    <cellStyle name="Notiz 6" xfId="754" xr:uid="{00000000-0005-0000-0000-0000F1020000}"/>
    <cellStyle name="Notiz 6 2" xfId="755" xr:uid="{00000000-0005-0000-0000-0000F2020000}"/>
    <cellStyle name="Notiz 6 2 2" xfId="756" xr:uid="{00000000-0005-0000-0000-0000F3020000}"/>
    <cellStyle name="Notiz 6 2 3" xfId="757" xr:uid="{00000000-0005-0000-0000-0000F4020000}"/>
    <cellStyle name="Notiz 6 2 4" xfId="758" xr:uid="{00000000-0005-0000-0000-0000F5020000}"/>
    <cellStyle name="Notiz 6 3" xfId="759" xr:uid="{00000000-0005-0000-0000-0000F6020000}"/>
    <cellStyle name="Notiz 6 4" xfId="760" xr:uid="{00000000-0005-0000-0000-0000F7020000}"/>
    <cellStyle name="Notiz 6 5" xfId="761" xr:uid="{00000000-0005-0000-0000-0000F8020000}"/>
    <cellStyle name="Notiz 7" xfId="762" xr:uid="{00000000-0005-0000-0000-0000F9020000}"/>
    <cellStyle name="Notiz 7 2" xfId="763" xr:uid="{00000000-0005-0000-0000-0000FA020000}"/>
    <cellStyle name="Notiz 7 3" xfId="764" xr:uid="{00000000-0005-0000-0000-0000FB020000}"/>
    <cellStyle name="Notiz 7 4" xfId="765" xr:uid="{00000000-0005-0000-0000-0000FC020000}"/>
    <cellStyle name="Notiz 8" xfId="766" xr:uid="{00000000-0005-0000-0000-0000FD020000}"/>
    <cellStyle name="Notiz 8 2" xfId="767" xr:uid="{00000000-0005-0000-0000-0000FE020000}"/>
    <cellStyle name="Notiz 9" xfId="768" xr:uid="{00000000-0005-0000-0000-0000FF020000}"/>
    <cellStyle name="Output 2" xfId="769" xr:uid="{00000000-0005-0000-0000-000000030000}"/>
    <cellStyle name="Percent" xfId="1163" builtinId="5"/>
    <cellStyle name="Prozent 10" xfId="770" xr:uid="{00000000-0005-0000-0000-000002030000}"/>
    <cellStyle name="Prozent 10 2" xfId="771" xr:uid="{00000000-0005-0000-0000-000003030000}"/>
    <cellStyle name="Prozent 10 2 2" xfId="772" xr:uid="{00000000-0005-0000-0000-000004030000}"/>
    <cellStyle name="Prozent 10 3" xfId="773" xr:uid="{00000000-0005-0000-0000-000005030000}"/>
    <cellStyle name="Prozent 10 3 2" xfId="774" xr:uid="{00000000-0005-0000-0000-000006030000}"/>
    <cellStyle name="Prozent 10 4" xfId="775" xr:uid="{00000000-0005-0000-0000-000007030000}"/>
    <cellStyle name="Prozent 10 4 2" xfId="776" xr:uid="{00000000-0005-0000-0000-000008030000}"/>
    <cellStyle name="Prozent 10 4 3" xfId="777" xr:uid="{00000000-0005-0000-0000-000009030000}"/>
    <cellStyle name="Prozent 10 5" xfId="778" xr:uid="{00000000-0005-0000-0000-00000A030000}"/>
    <cellStyle name="Prozent 11" xfId="779" xr:uid="{00000000-0005-0000-0000-00000B030000}"/>
    <cellStyle name="Prozent 11 2" xfId="780" xr:uid="{00000000-0005-0000-0000-00000C030000}"/>
    <cellStyle name="Prozent 12" xfId="781" xr:uid="{00000000-0005-0000-0000-00000D030000}"/>
    <cellStyle name="Prozent 12 2" xfId="782" xr:uid="{00000000-0005-0000-0000-00000E030000}"/>
    <cellStyle name="Prozent 13" xfId="783" xr:uid="{00000000-0005-0000-0000-00000F030000}"/>
    <cellStyle name="Prozent 14" xfId="784" xr:uid="{00000000-0005-0000-0000-000010030000}"/>
    <cellStyle name="Prozent 2" xfId="785" xr:uid="{00000000-0005-0000-0000-000011030000}"/>
    <cellStyle name="Prozent 3" xfId="786" xr:uid="{00000000-0005-0000-0000-000012030000}"/>
    <cellStyle name="Prozent 3 2" xfId="787" xr:uid="{00000000-0005-0000-0000-000013030000}"/>
    <cellStyle name="Prozent 3 2 2" xfId="788" xr:uid="{00000000-0005-0000-0000-000014030000}"/>
    <cellStyle name="Prozent 3 2 2 2" xfId="789" xr:uid="{00000000-0005-0000-0000-000015030000}"/>
    <cellStyle name="Prozent 3 2 2 2 2" xfId="790" xr:uid="{00000000-0005-0000-0000-000016030000}"/>
    <cellStyle name="Prozent 3 2 2 2 2 2" xfId="791" xr:uid="{00000000-0005-0000-0000-000017030000}"/>
    <cellStyle name="Prozent 3 2 2 2 2 3" xfId="792" xr:uid="{00000000-0005-0000-0000-000018030000}"/>
    <cellStyle name="Prozent 3 2 2 2 2 4" xfId="793" xr:uid="{00000000-0005-0000-0000-000019030000}"/>
    <cellStyle name="Prozent 3 2 2 2 3" xfId="794" xr:uid="{00000000-0005-0000-0000-00001A030000}"/>
    <cellStyle name="Prozent 3 2 2 2 4" xfId="795" xr:uid="{00000000-0005-0000-0000-00001B030000}"/>
    <cellStyle name="Prozent 3 2 2 2 5" xfId="796" xr:uid="{00000000-0005-0000-0000-00001C030000}"/>
    <cellStyle name="Prozent 3 2 2 3" xfId="797" xr:uid="{00000000-0005-0000-0000-00001D030000}"/>
    <cellStyle name="Prozent 3 2 2 3 2" xfId="798" xr:uid="{00000000-0005-0000-0000-00001E030000}"/>
    <cellStyle name="Prozent 3 2 2 3 3" xfId="799" xr:uid="{00000000-0005-0000-0000-00001F030000}"/>
    <cellStyle name="Prozent 3 2 2 3 4" xfId="800" xr:uid="{00000000-0005-0000-0000-000020030000}"/>
    <cellStyle name="Prozent 3 2 2 4" xfId="801" xr:uid="{00000000-0005-0000-0000-000021030000}"/>
    <cellStyle name="Prozent 3 2 2 5" xfId="802" xr:uid="{00000000-0005-0000-0000-000022030000}"/>
    <cellStyle name="Prozent 3 2 2 6" xfId="803" xr:uid="{00000000-0005-0000-0000-000023030000}"/>
    <cellStyle name="Prozent 3 2 3" xfId="804" xr:uid="{00000000-0005-0000-0000-000024030000}"/>
    <cellStyle name="Prozent 3 2 3 2" xfId="805" xr:uid="{00000000-0005-0000-0000-000025030000}"/>
    <cellStyle name="Prozent 3 2 3 2 2" xfId="806" xr:uid="{00000000-0005-0000-0000-000026030000}"/>
    <cellStyle name="Prozent 3 2 3 2 3" xfId="807" xr:uid="{00000000-0005-0000-0000-000027030000}"/>
    <cellStyle name="Prozent 3 2 3 2 4" xfId="808" xr:uid="{00000000-0005-0000-0000-000028030000}"/>
    <cellStyle name="Prozent 3 2 3 3" xfId="809" xr:uid="{00000000-0005-0000-0000-000029030000}"/>
    <cellStyle name="Prozent 3 2 3 4" xfId="810" xr:uid="{00000000-0005-0000-0000-00002A030000}"/>
    <cellStyle name="Prozent 3 2 3 5" xfId="811" xr:uid="{00000000-0005-0000-0000-00002B030000}"/>
    <cellStyle name="Prozent 3 2 4" xfId="812" xr:uid="{00000000-0005-0000-0000-00002C030000}"/>
    <cellStyle name="Prozent 3 2 4 2" xfId="813" xr:uid="{00000000-0005-0000-0000-00002D030000}"/>
    <cellStyle name="Prozent 3 2 4 2 2" xfId="814" xr:uid="{00000000-0005-0000-0000-00002E030000}"/>
    <cellStyle name="Prozent 3 2 4 3" xfId="815" xr:uid="{00000000-0005-0000-0000-00002F030000}"/>
    <cellStyle name="Prozent 3 2 4 4" xfId="816" xr:uid="{00000000-0005-0000-0000-000030030000}"/>
    <cellStyle name="Prozent 3 2 4 5" xfId="817" xr:uid="{00000000-0005-0000-0000-000031030000}"/>
    <cellStyle name="Prozent 3 2 5" xfId="818" xr:uid="{00000000-0005-0000-0000-000032030000}"/>
    <cellStyle name="Prozent 3 2 6" xfId="819" xr:uid="{00000000-0005-0000-0000-000033030000}"/>
    <cellStyle name="Prozent 3 3" xfId="820" xr:uid="{00000000-0005-0000-0000-000034030000}"/>
    <cellStyle name="Prozent 3 3 2" xfId="821" xr:uid="{00000000-0005-0000-0000-000035030000}"/>
    <cellStyle name="Prozent 3 3 2 2" xfId="822" xr:uid="{00000000-0005-0000-0000-000036030000}"/>
    <cellStyle name="Prozent 3 3 2 2 2" xfId="823" xr:uid="{00000000-0005-0000-0000-000037030000}"/>
    <cellStyle name="Prozent 3 3 2 2 3" xfId="824" xr:uid="{00000000-0005-0000-0000-000038030000}"/>
    <cellStyle name="Prozent 3 3 2 2 4" xfId="825" xr:uid="{00000000-0005-0000-0000-000039030000}"/>
    <cellStyle name="Prozent 3 3 2 3" xfId="826" xr:uid="{00000000-0005-0000-0000-00003A030000}"/>
    <cellStyle name="Prozent 3 3 2 4" xfId="827" xr:uid="{00000000-0005-0000-0000-00003B030000}"/>
    <cellStyle name="Prozent 3 3 2 5" xfId="828" xr:uid="{00000000-0005-0000-0000-00003C030000}"/>
    <cellStyle name="Prozent 3 3 3" xfId="829" xr:uid="{00000000-0005-0000-0000-00003D030000}"/>
    <cellStyle name="Prozent 3 3 3 2" xfId="830" xr:uid="{00000000-0005-0000-0000-00003E030000}"/>
    <cellStyle name="Prozent 3 3 3 3" xfId="831" xr:uid="{00000000-0005-0000-0000-00003F030000}"/>
    <cellStyle name="Prozent 3 3 3 4" xfId="832" xr:uid="{00000000-0005-0000-0000-000040030000}"/>
    <cellStyle name="Prozent 3 3 4" xfId="833" xr:uid="{00000000-0005-0000-0000-000041030000}"/>
    <cellStyle name="Prozent 3 3 5" xfId="834" xr:uid="{00000000-0005-0000-0000-000042030000}"/>
    <cellStyle name="Prozent 3 3 6" xfId="835" xr:uid="{00000000-0005-0000-0000-000043030000}"/>
    <cellStyle name="Prozent 3 4" xfId="836" xr:uid="{00000000-0005-0000-0000-000044030000}"/>
    <cellStyle name="Prozent 3 4 2" xfId="837" xr:uid="{00000000-0005-0000-0000-000045030000}"/>
    <cellStyle name="Prozent 3 4 2 2" xfId="838" xr:uid="{00000000-0005-0000-0000-000046030000}"/>
    <cellStyle name="Prozent 3 4 2 3" xfId="839" xr:uid="{00000000-0005-0000-0000-000047030000}"/>
    <cellStyle name="Prozent 3 4 2 4" xfId="840" xr:uid="{00000000-0005-0000-0000-000048030000}"/>
    <cellStyle name="Prozent 3 4 3" xfId="841" xr:uid="{00000000-0005-0000-0000-000049030000}"/>
    <cellStyle name="Prozent 3 4 4" xfId="842" xr:uid="{00000000-0005-0000-0000-00004A030000}"/>
    <cellStyle name="Prozent 3 4 5" xfId="843" xr:uid="{00000000-0005-0000-0000-00004B030000}"/>
    <cellStyle name="Prozent 3 5" xfId="844" xr:uid="{00000000-0005-0000-0000-00004C030000}"/>
    <cellStyle name="Prozent 3 5 2" xfId="845" xr:uid="{00000000-0005-0000-0000-00004D030000}"/>
    <cellStyle name="Prozent 3 5 3" xfId="846" xr:uid="{00000000-0005-0000-0000-00004E030000}"/>
    <cellStyle name="Prozent 3 5 4" xfId="847" xr:uid="{00000000-0005-0000-0000-00004F030000}"/>
    <cellStyle name="Prozent 3 6" xfId="848" xr:uid="{00000000-0005-0000-0000-000050030000}"/>
    <cellStyle name="Prozent 3 7" xfId="849" xr:uid="{00000000-0005-0000-0000-000051030000}"/>
    <cellStyle name="Prozent 3 8" xfId="850" xr:uid="{00000000-0005-0000-0000-000052030000}"/>
    <cellStyle name="Prozent 4" xfId="851" xr:uid="{00000000-0005-0000-0000-000053030000}"/>
    <cellStyle name="Prozent 4 2" xfId="852" xr:uid="{00000000-0005-0000-0000-000054030000}"/>
    <cellStyle name="Prozent 4 2 2" xfId="853" xr:uid="{00000000-0005-0000-0000-000055030000}"/>
    <cellStyle name="Prozent 4 2 2 2" xfId="854" xr:uid="{00000000-0005-0000-0000-000056030000}"/>
    <cellStyle name="Prozent 4 2 2 2 2" xfId="855" xr:uid="{00000000-0005-0000-0000-000057030000}"/>
    <cellStyle name="Prozent 4 2 2 2 2 2" xfId="856" xr:uid="{00000000-0005-0000-0000-000058030000}"/>
    <cellStyle name="Prozent 4 2 2 2 2 3" xfId="857" xr:uid="{00000000-0005-0000-0000-000059030000}"/>
    <cellStyle name="Prozent 4 2 2 2 2 4" xfId="858" xr:uid="{00000000-0005-0000-0000-00005A030000}"/>
    <cellStyle name="Prozent 4 2 2 2 3" xfId="859" xr:uid="{00000000-0005-0000-0000-00005B030000}"/>
    <cellStyle name="Prozent 4 2 2 2 4" xfId="860" xr:uid="{00000000-0005-0000-0000-00005C030000}"/>
    <cellStyle name="Prozent 4 2 2 2 5" xfId="861" xr:uid="{00000000-0005-0000-0000-00005D030000}"/>
    <cellStyle name="Prozent 4 2 2 3" xfId="862" xr:uid="{00000000-0005-0000-0000-00005E030000}"/>
    <cellStyle name="Prozent 4 2 2 3 2" xfId="863" xr:uid="{00000000-0005-0000-0000-00005F030000}"/>
    <cellStyle name="Prozent 4 2 2 3 3" xfId="864" xr:uid="{00000000-0005-0000-0000-000060030000}"/>
    <cellStyle name="Prozent 4 2 2 3 4" xfId="865" xr:uid="{00000000-0005-0000-0000-000061030000}"/>
    <cellStyle name="Prozent 4 2 2 4" xfId="866" xr:uid="{00000000-0005-0000-0000-000062030000}"/>
    <cellStyle name="Prozent 4 2 2 5" xfId="867" xr:uid="{00000000-0005-0000-0000-000063030000}"/>
    <cellStyle name="Prozent 4 2 2 6" xfId="868" xr:uid="{00000000-0005-0000-0000-000064030000}"/>
    <cellStyle name="Prozent 4 2 3" xfId="869" xr:uid="{00000000-0005-0000-0000-000065030000}"/>
    <cellStyle name="Prozent 4 2 3 2" xfId="870" xr:uid="{00000000-0005-0000-0000-000066030000}"/>
    <cellStyle name="Prozent 4 2 3 2 2" xfId="871" xr:uid="{00000000-0005-0000-0000-000067030000}"/>
    <cellStyle name="Prozent 4 2 3 2 3" xfId="872" xr:uid="{00000000-0005-0000-0000-000068030000}"/>
    <cellStyle name="Prozent 4 2 3 2 4" xfId="873" xr:uid="{00000000-0005-0000-0000-000069030000}"/>
    <cellStyle name="Prozent 4 2 3 3" xfId="874" xr:uid="{00000000-0005-0000-0000-00006A030000}"/>
    <cellStyle name="Prozent 4 2 3 4" xfId="875" xr:uid="{00000000-0005-0000-0000-00006B030000}"/>
    <cellStyle name="Prozent 4 2 3 5" xfId="876" xr:uid="{00000000-0005-0000-0000-00006C030000}"/>
    <cellStyle name="Prozent 4 2 4" xfId="877" xr:uid="{00000000-0005-0000-0000-00006D030000}"/>
    <cellStyle name="Prozent 4 2 4 2" xfId="878" xr:uid="{00000000-0005-0000-0000-00006E030000}"/>
    <cellStyle name="Prozent 4 2 4 3" xfId="879" xr:uid="{00000000-0005-0000-0000-00006F030000}"/>
    <cellStyle name="Prozent 4 2 4 4" xfId="880" xr:uid="{00000000-0005-0000-0000-000070030000}"/>
    <cellStyle name="Prozent 4 2 5" xfId="881" xr:uid="{00000000-0005-0000-0000-000071030000}"/>
    <cellStyle name="Prozent 4 2 6" xfId="882" xr:uid="{00000000-0005-0000-0000-000072030000}"/>
    <cellStyle name="Prozent 4 2 7" xfId="883" xr:uid="{00000000-0005-0000-0000-000073030000}"/>
    <cellStyle name="Prozent 4 3" xfId="884" xr:uid="{00000000-0005-0000-0000-000074030000}"/>
    <cellStyle name="Prozent 4 3 2" xfId="885" xr:uid="{00000000-0005-0000-0000-000075030000}"/>
    <cellStyle name="Prozent 4 3 2 2" xfId="886" xr:uid="{00000000-0005-0000-0000-000076030000}"/>
    <cellStyle name="Prozent 4 3 2 2 2" xfId="887" xr:uid="{00000000-0005-0000-0000-000077030000}"/>
    <cellStyle name="Prozent 4 3 2 2 3" xfId="888" xr:uid="{00000000-0005-0000-0000-000078030000}"/>
    <cellStyle name="Prozent 4 3 2 2 4" xfId="889" xr:uid="{00000000-0005-0000-0000-000079030000}"/>
    <cellStyle name="Prozent 4 3 2 3" xfId="890" xr:uid="{00000000-0005-0000-0000-00007A030000}"/>
    <cellStyle name="Prozent 4 3 2 4" xfId="891" xr:uid="{00000000-0005-0000-0000-00007B030000}"/>
    <cellStyle name="Prozent 4 3 2 5" xfId="892" xr:uid="{00000000-0005-0000-0000-00007C030000}"/>
    <cellStyle name="Prozent 4 3 3" xfId="893" xr:uid="{00000000-0005-0000-0000-00007D030000}"/>
    <cellStyle name="Prozent 4 3 3 2" xfId="894" xr:uid="{00000000-0005-0000-0000-00007E030000}"/>
    <cellStyle name="Prozent 4 3 3 2 2" xfId="895" xr:uid="{00000000-0005-0000-0000-00007F030000}"/>
    <cellStyle name="Prozent 4 3 3 2 3" xfId="896" xr:uid="{00000000-0005-0000-0000-000080030000}"/>
    <cellStyle name="Prozent 4 3 3 2 4" xfId="897" xr:uid="{00000000-0005-0000-0000-000081030000}"/>
    <cellStyle name="Prozent 4 3 3 3" xfId="898" xr:uid="{00000000-0005-0000-0000-000082030000}"/>
    <cellStyle name="Prozent 4 3 3 4" xfId="899" xr:uid="{00000000-0005-0000-0000-000083030000}"/>
    <cellStyle name="Prozent 4 3 3 5" xfId="900" xr:uid="{00000000-0005-0000-0000-000084030000}"/>
    <cellStyle name="Prozent 4 3 4" xfId="901" xr:uid="{00000000-0005-0000-0000-000085030000}"/>
    <cellStyle name="Prozent 4 3 4 2" xfId="902" xr:uid="{00000000-0005-0000-0000-000086030000}"/>
    <cellStyle name="Prozent 4 3 4 2 2" xfId="903" xr:uid="{00000000-0005-0000-0000-000087030000}"/>
    <cellStyle name="Prozent 4 3 4 3" xfId="904" xr:uid="{00000000-0005-0000-0000-000088030000}"/>
    <cellStyle name="Prozent 4 3 4 3 2" xfId="905" xr:uid="{00000000-0005-0000-0000-000089030000}"/>
    <cellStyle name="Prozent 4 3 4 4" xfId="906" xr:uid="{00000000-0005-0000-0000-00008A030000}"/>
    <cellStyle name="Prozent 4 3 4 4 2" xfId="907" xr:uid="{00000000-0005-0000-0000-00008B030000}"/>
    <cellStyle name="Prozent 4 3 4 4 3" xfId="908" xr:uid="{00000000-0005-0000-0000-00008C030000}"/>
    <cellStyle name="Prozent 4 3 4 5" xfId="909" xr:uid="{00000000-0005-0000-0000-00008D030000}"/>
    <cellStyle name="Prozent 4 3 5" xfId="910" xr:uid="{00000000-0005-0000-0000-00008E030000}"/>
    <cellStyle name="Prozent 4 4" xfId="911" xr:uid="{00000000-0005-0000-0000-00008F030000}"/>
    <cellStyle name="Prozent 4 4 2" xfId="912" xr:uid="{00000000-0005-0000-0000-000090030000}"/>
    <cellStyle name="Prozent 4 4 2 2" xfId="913" xr:uid="{00000000-0005-0000-0000-000091030000}"/>
    <cellStyle name="Prozent 4 4 2 3" xfId="914" xr:uid="{00000000-0005-0000-0000-000092030000}"/>
    <cellStyle name="Prozent 4 4 2 4" xfId="915" xr:uid="{00000000-0005-0000-0000-000093030000}"/>
    <cellStyle name="Prozent 4 4 3" xfId="916" xr:uid="{00000000-0005-0000-0000-000094030000}"/>
    <cellStyle name="Prozent 4 4 4" xfId="917" xr:uid="{00000000-0005-0000-0000-000095030000}"/>
    <cellStyle name="Prozent 4 4 5" xfId="918" xr:uid="{00000000-0005-0000-0000-000096030000}"/>
    <cellStyle name="Prozent 4 5" xfId="919" xr:uid="{00000000-0005-0000-0000-000097030000}"/>
    <cellStyle name="Prozent 4 5 2" xfId="920" xr:uid="{00000000-0005-0000-0000-000098030000}"/>
    <cellStyle name="Prozent 4 5 3" xfId="921" xr:uid="{00000000-0005-0000-0000-000099030000}"/>
    <cellStyle name="Prozent 4 5 4" xfId="922" xr:uid="{00000000-0005-0000-0000-00009A030000}"/>
    <cellStyle name="Prozent 4 6" xfId="923" xr:uid="{00000000-0005-0000-0000-00009B030000}"/>
    <cellStyle name="Prozent 4 7" xfId="924" xr:uid="{00000000-0005-0000-0000-00009C030000}"/>
    <cellStyle name="Prozent 4 8" xfId="925" xr:uid="{00000000-0005-0000-0000-00009D030000}"/>
    <cellStyle name="Prozent 5" xfId="926" xr:uid="{00000000-0005-0000-0000-00009E030000}"/>
    <cellStyle name="Prozent 5 2" xfId="927" xr:uid="{00000000-0005-0000-0000-00009F030000}"/>
    <cellStyle name="Prozent 5 2 2" xfId="928" xr:uid="{00000000-0005-0000-0000-0000A0030000}"/>
    <cellStyle name="Prozent 5 2 2 2" xfId="929" xr:uid="{00000000-0005-0000-0000-0000A1030000}"/>
    <cellStyle name="Prozent 5 2 2 2 2" xfId="930" xr:uid="{00000000-0005-0000-0000-0000A2030000}"/>
    <cellStyle name="Prozent 5 2 2 2 3" xfId="931" xr:uid="{00000000-0005-0000-0000-0000A3030000}"/>
    <cellStyle name="Prozent 5 2 2 2 4" xfId="932" xr:uid="{00000000-0005-0000-0000-0000A4030000}"/>
    <cellStyle name="Prozent 5 2 2 3" xfId="933" xr:uid="{00000000-0005-0000-0000-0000A5030000}"/>
    <cellStyle name="Prozent 5 2 2 4" xfId="934" xr:uid="{00000000-0005-0000-0000-0000A6030000}"/>
    <cellStyle name="Prozent 5 2 2 5" xfId="935" xr:uid="{00000000-0005-0000-0000-0000A7030000}"/>
    <cellStyle name="Prozent 5 2 3" xfId="936" xr:uid="{00000000-0005-0000-0000-0000A8030000}"/>
    <cellStyle name="Prozent 5 2 3 2" xfId="937" xr:uid="{00000000-0005-0000-0000-0000A9030000}"/>
    <cellStyle name="Prozent 5 2 3 3" xfId="938" xr:uid="{00000000-0005-0000-0000-0000AA030000}"/>
    <cellStyle name="Prozent 5 2 3 4" xfId="939" xr:uid="{00000000-0005-0000-0000-0000AB030000}"/>
    <cellStyle name="Prozent 5 2 4" xfId="940" xr:uid="{00000000-0005-0000-0000-0000AC030000}"/>
    <cellStyle name="Prozent 5 2 5" xfId="941" xr:uid="{00000000-0005-0000-0000-0000AD030000}"/>
    <cellStyle name="Prozent 5 2 6" xfId="942" xr:uid="{00000000-0005-0000-0000-0000AE030000}"/>
    <cellStyle name="Prozent 5 3" xfId="943" xr:uid="{00000000-0005-0000-0000-0000AF030000}"/>
    <cellStyle name="Prozent 5 3 2" xfId="944" xr:uid="{00000000-0005-0000-0000-0000B0030000}"/>
    <cellStyle name="Prozent 5 3 2 2" xfId="945" xr:uid="{00000000-0005-0000-0000-0000B1030000}"/>
    <cellStyle name="Prozent 5 3 2 3" xfId="946" xr:uid="{00000000-0005-0000-0000-0000B2030000}"/>
    <cellStyle name="Prozent 5 3 2 4" xfId="947" xr:uid="{00000000-0005-0000-0000-0000B3030000}"/>
    <cellStyle name="Prozent 5 3 3" xfId="948" xr:uid="{00000000-0005-0000-0000-0000B4030000}"/>
    <cellStyle name="Prozent 5 3 4" xfId="949" xr:uid="{00000000-0005-0000-0000-0000B5030000}"/>
    <cellStyle name="Prozent 5 3 5" xfId="950" xr:uid="{00000000-0005-0000-0000-0000B6030000}"/>
    <cellStyle name="Prozent 5 4" xfId="951" xr:uid="{00000000-0005-0000-0000-0000B7030000}"/>
    <cellStyle name="Prozent 5 4 2" xfId="952" xr:uid="{00000000-0005-0000-0000-0000B8030000}"/>
    <cellStyle name="Prozent 5 4 2 2" xfId="953" xr:uid="{00000000-0005-0000-0000-0000B9030000}"/>
    <cellStyle name="Prozent 5 4 3" xfId="954" xr:uid="{00000000-0005-0000-0000-0000BA030000}"/>
    <cellStyle name="Prozent 5 4 3 2" xfId="955" xr:uid="{00000000-0005-0000-0000-0000BB030000}"/>
    <cellStyle name="Prozent 5 4 3 2 2" xfId="956" xr:uid="{00000000-0005-0000-0000-0000BC030000}"/>
    <cellStyle name="Prozent 5 4 3 3" xfId="957" xr:uid="{00000000-0005-0000-0000-0000BD030000}"/>
    <cellStyle name="Prozent 5 4 3 3 2" xfId="958" xr:uid="{00000000-0005-0000-0000-0000BE030000}"/>
    <cellStyle name="Prozent 5 4 3 4" xfId="959" xr:uid="{00000000-0005-0000-0000-0000BF030000}"/>
    <cellStyle name="Prozent 5 4 4" xfId="960" xr:uid="{00000000-0005-0000-0000-0000C0030000}"/>
    <cellStyle name="Prozent 5 4 4 2" xfId="961" xr:uid="{00000000-0005-0000-0000-0000C1030000}"/>
    <cellStyle name="Prozent 5 4 4 2 2" xfId="962" xr:uid="{00000000-0005-0000-0000-0000C2030000}"/>
    <cellStyle name="Prozent 5 4 5" xfId="963" xr:uid="{00000000-0005-0000-0000-0000C3030000}"/>
    <cellStyle name="Prozent 5 5" xfId="964" xr:uid="{00000000-0005-0000-0000-0000C4030000}"/>
    <cellStyle name="Prozent 5 5 2" xfId="965" xr:uid="{00000000-0005-0000-0000-0000C5030000}"/>
    <cellStyle name="Prozent 5 5 2 2" xfId="966" xr:uid="{00000000-0005-0000-0000-0000C6030000}"/>
    <cellStyle name="Prozent 5 5 3" xfId="967" xr:uid="{00000000-0005-0000-0000-0000C7030000}"/>
    <cellStyle name="Prozent 5 5 3 2" xfId="968" xr:uid="{00000000-0005-0000-0000-0000C8030000}"/>
    <cellStyle name="Prozent 5 5 4" xfId="969" xr:uid="{00000000-0005-0000-0000-0000C9030000}"/>
    <cellStyle name="Prozent 5 5 4 2" xfId="970" xr:uid="{00000000-0005-0000-0000-0000CA030000}"/>
    <cellStyle name="Prozent 5 5 4 3" xfId="971" xr:uid="{00000000-0005-0000-0000-0000CB030000}"/>
    <cellStyle name="Prozent 5 5 5" xfId="972" xr:uid="{00000000-0005-0000-0000-0000CC030000}"/>
    <cellStyle name="Prozent 5 6" xfId="973" xr:uid="{00000000-0005-0000-0000-0000CD030000}"/>
    <cellStyle name="Prozent 6" xfId="974" xr:uid="{00000000-0005-0000-0000-0000CE030000}"/>
    <cellStyle name="Prozent 6 2" xfId="975" xr:uid="{00000000-0005-0000-0000-0000CF030000}"/>
    <cellStyle name="Prozent 6 2 2" xfId="976" xr:uid="{00000000-0005-0000-0000-0000D0030000}"/>
    <cellStyle name="Prozent 6 2 2 2" xfId="977" xr:uid="{00000000-0005-0000-0000-0000D1030000}"/>
    <cellStyle name="Prozent 6 2 2 3" xfId="978" xr:uid="{00000000-0005-0000-0000-0000D2030000}"/>
    <cellStyle name="Prozent 6 2 2 4" xfId="979" xr:uid="{00000000-0005-0000-0000-0000D3030000}"/>
    <cellStyle name="Prozent 6 2 3" xfId="980" xr:uid="{00000000-0005-0000-0000-0000D4030000}"/>
    <cellStyle name="Prozent 6 2 4" xfId="981" xr:uid="{00000000-0005-0000-0000-0000D5030000}"/>
    <cellStyle name="Prozent 6 2 5" xfId="982" xr:uid="{00000000-0005-0000-0000-0000D6030000}"/>
    <cellStyle name="Prozent 6 3" xfId="983" xr:uid="{00000000-0005-0000-0000-0000D7030000}"/>
    <cellStyle name="Prozent 6 3 2" xfId="984" xr:uid="{00000000-0005-0000-0000-0000D8030000}"/>
    <cellStyle name="Prozent 6 3 3" xfId="985" xr:uid="{00000000-0005-0000-0000-0000D9030000}"/>
    <cellStyle name="Prozent 6 3 4" xfId="986" xr:uid="{00000000-0005-0000-0000-0000DA030000}"/>
    <cellStyle name="Prozent 6 4" xfId="987" xr:uid="{00000000-0005-0000-0000-0000DB030000}"/>
    <cellStyle name="Prozent 6 5" xfId="988" xr:uid="{00000000-0005-0000-0000-0000DC030000}"/>
    <cellStyle name="Prozent 6 6" xfId="989" xr:uid="{00000000-0005-0000-0000-0000DD030000}"/>
    <cellStyle name="Prozent 7" xfId="990" xr:uid="{00000000-0005-0000-0000-0000DE030000}"/>
    <cellStyle name="Prozent 7 2" xfId="991" xr:uid="{00000000-0005-0000-0000-0000DF030000}"/>
    <cellStyle name="Prozent 7 2 2" xfId="992" xr:uid="{00000000-0005-0000-0000-0000E0030000}"/>
    <cellStyle name="Prozent 7 2 2 2" xfId="993" xr:uid="{00000000-0005-0000-0000-0000E1030000}"/>
    <cellStyle name="Prozent 7 2 2 3" xfId="994" xr:uid="{00000000-0005-0000-0000-0000E2030000}"/>
    <cellStyle name="Prozent 7 2 2 4" xfId="995" xr:uid="{00000000-0005-0000-0000-0000E3030000}"/>
    <cellStyle name="Prozent 7 2 3" xfId="996" xr:uid="{00000000-0005-0000-0000-0000E4030000}"/>
    <cellStyle name="Prozent 7 2 4" xfId="997" xr:uid="{00000000-0005-0000-0000-0000E5030000}"/>
    <cellStyle name="Prozent 7 2 5" xfId="998" xr:uid="{00000000-0005-0000-0000-0000E6030000}"/>
    <cellStyle name="Prozent 7 3" xfId="999" xr:uid="{00000000-0005-0000-0000-0000E7030000}"/>
    <cellStyle name="Prozent 7 3 2" xfId="1000" xr:uid="{00000000-0005-0000-0000-0000E8030000}"/>
    <cellStyle name="Prozent 7 3 3" xfId="1001" xr:uid="{00000000-0005-0000-0000-0000E9030000}"/>
    <cellStyle name="Prozent 7 3 4" xfId="1002" xr:uid="{00000000-0005-0000-0000-0000EA030000}"/>
    <cellStyle name="Prozent 7 4" xfId="1003" xr:uid="{00000000-0005-0000-0000-0000EB030000}"/>
    <cellStyle name="Prozent 7 5" xfId="1004" xr:uid="{00000000-0005-0000-0000-0000EC030000}"/>
    <cellStyle name="Prozent 7 6" xfId="1005" xr:uid="{00000000-0005-0000-0000-0000ED030000}"/>
    <cellStyle name="Prozent 8" xfId="1006" xr:uid="{00000000-0005-0000-0000-0000EE030000}"/>
    <cellStyle name="Prozent 8 2" xfId="1007" xr:uid="{00000000-0005-0000-0000-0000EF030000}"/>
    <cellStyle name="Prozent 8 2 2" xfId="1008" xr:uid="{00000000-0005-0000-0000-0000F0030000}"/>
    <cellStyle name="Prozent 8 2 2 2" xfId="1009" xr:uid="{00000000-0005-0000-0000-0000F1030000}"/>
    <cellStyle name="Prozent 8 2 3" xfId="1010" xr:uid="{00000000-0005-0000-0000-0000F2030000}"/>
    <cellStyle name="Prozent 8 2 4" xfId="1011" xr:uid="{00000000-0005-0000-0000-0000F3030000}"/>
    <cellStyle name="Prozent 8 3" xfId="1012" xr:uid="{00000000-0005-0000-0000-0000F4030000}"/>
    <cellStyle name="Prozent 8 3 2" xfId="1013" xr:uid="{00000000-0005-0000-0000-0000F5030000}"/>
    <cellStyle name="Prozent 8 3 2 2" xfId="1014" xr:uid="{00000000-0005-0000-0000-0000F6030000}"/>
    <cellStyle name="Prozent 8 3 2 2 2" xfId="1015" xr:uid="{00000000-0005-0000-0000-0000F7030000}"/>
    <cellStyle name="Prozent 8 3 2 3" xfId="1016" xr:uid="{00000000-0005-0000-0000-0000F8030000}"/>
    <cellStyle name="Prozent 8 3 2 3 2" xfId="1017" xr:uid="{00000000-0005-0000-0000-0000F9030000}"/>
    <cellStyle name="Prozent 8 3 2 3 3" xfId="1018" xr:uid="{00000000-0005-0000-0000-0000FA030000}"/>
    <cellStyle name="Prozent 8 3 2 4" xfId="1019" xr:uid="{00000000-0005-0000-0000-0000FB030000}"/>
    <cellStyle name="Prozent 8 3 2 5" xfId="1020" xr:uid="{00000000-0005-0000-0000-0000FC030000}"/>
    <cellStyle name="Prozent 8 3 3" xfId="1021" xr:uid="{00000000-0005-0000-0000-0000FD030000}"/>
    <cellStyle name="Prozent 8 3 3 2" xfId="1022" xr:uid="{00000000-0005-0000-0000-0000FE030000}"/>
    <cellStyle name="Prozent 8 3 3 2 2" xfId="1023" xr:uid="{00000000-0005-0000-0000-0000FF030000}"/>
    <cellStyle name="Prozent 8 3 3 3" xfId="1024" xr:uid="{00000000-0005-0000-0000-000000040000}"/>
    <cellStyle name="Prozent 8 3 3 4" xfId="1025" xr:uid="{00000000-0005-0000-0000-000001040000}"/>
    <cellStyle name="Prozent 8 3 4" xfId="1026" xr:uid="{00000000-0005-0000-0000-000002040000}"/>
    <cellStyle name="Prozent 8 3 5" xfId="1027" xr:uid="{00000000-0005-0000-0000-000003040000}"/>
    <cellStyle name="Prozent 8 3 6" xfId="1028" xr:uid="{00000000-0005-0000-0000-000004040000}"/>
    <cellStyle name="Prozent 8 4" xfId="1029" xr:uid="{00000000-0005-0000-0000-000005040000}"/>
    <cellStyle name="Prozent 9" xfId="1030" xr:uid="{00000000-0005-0000-0000-000006040000}"/>
    <cellStyle name="Prozent 9 2" xfId="1031" xr:uid="{00000000-0005-0000-0000-000007040000}"/>
    <cellStyle name="Prozent 9 3" xfId="1032" xr:uid="{00000000-0005-0000-0000-000008040000}"/>
    <cellStyle name="Prozent 9 4" xfId="1033" xr:uid="{00000000-0005-0000-0000-000009040000}"/>
    <cellStyle name="Schlecht 2" xfId="1034" xr:uid="{00000000-0005-0000-0000-00000A040000}"/>
    <cellStyle name="Schlecht 3" xfId="1035" xr:uid="{00000000-0005-0000-0000-00000B040000}"/>
    <cellStyle name="Schlecht 4" xfId="1036" xr:uid="{00000000-0005-0000-0000-00000C040000}"/>
    <cellStyle name="Standard 2" xfId="1037" xr:uid="{00000000-0005-0000-0000-00000E040000}"/>
    <cellStyle name="Standard 2 2" xfId="1038" xr:uid="{00000000-0005-0000-0000-00000F040000}"/>
    <cellStyle name="Standard 2 2 2" xfId="1039" xr:uid="{00000000-0005-0000-0000-000010040000}"/>
    <cellStyle name="Standard 2 2 3" xfId="1040" xr:uid="{00000000-0005-0000-0000-000011040000}"/>
    <cellStyle name="Standard 2 3" xfId="1041" xr:uid="{00000000-0005-0000-0000-000012040000}"/>
    <cellStyle name="Standard 2 4" xfId="1042" xr:uid="{00000000-0005-0000-0000-000013040000}"/>
    <cellStyle name="Standard 2 5" xfId="1043" xr:uid="{00000000-0005-0000-0000-000014040000}"/>
    <cellStyle name="Standard 2 6" xfId="1044" xr:uid="{00000000-0005-0000-0000-000015040000}"/>
    <cellStyle name="Standard 3" xfId="1045" xr:uid="{00000000-0005-0000-0000-000016040000}"/>
    <cellStyle name="Standard 3 2" xfId="1046" xr:uid="{00000000-0005-0000-0000-000017040000}"/>
    <cellStyle name="Standard 3 2 2" xfId="1047" xr:uid="{00000000-0005-0000-0000-000018040000}"/>
    <cellStyle name="Standard 3 2 2 2" xfId="1048" xr:uid="{00000000-0005-0000-0000-000019040000}"/>
    <cellStyle name="Standard 3 2 2 2 2" xfId="1049" xr:uid="{00000000-0005-0000-0000-00001A040000}"/>
    <cellStyle name="Standard 3 2 2 2 2 2" xfId="1050" xr:uid="{00000000-0005-0000-0000-00001B040000}"/>
    <cellStyle name="Standard 3 2 2 2 2 3" xfId="1051" xr:uid="{00000000-0005-0000-0000-00001C040000}"/>
    <cellStyle name="Standard 3 2 2 2 2 4" xfId="1052" xr:uid="{00000000-0005-0000-0000-00001D040000}"/>
    <cellStyle name="Standard 3 2 2 2 3" xfId="1053" xr:uid="{00000000-0005-0000-0000-00001E040000}"/>
    <cellStyle name="Standard 3 2 2 2 4" xfId="1054" xr:uid="{00000000-0005-0000-0000-00001F040000}"/>
    <cellStyle name="Standard 3 2 2 2 5" xfId="1055" xr:uid="{00000000-0005-0000-0000-000020040000}"/>
    <cellStyle name="Standard 3 2 2 3" xfId="1056" xr:uid="{00000000-0005-0000-0000-000021040000}"/>
    <cellStyle name="Standard 3 2 2 3 2" xfId="1057" xr:uid="{00000000-0005-0000-0000-000022040000}"/>
    <cellStyle name="Standard 3 2 2 3 3" xfId="1058" xr:uid="{00000000-0005-0000-0000-000023040000}"/>
    <cellStyle name="Standard 3 2 2 3 4" xfId="1059" xr:uid="{00000000-0005-0000-0000-000024040000}"/>
    <cellStyle name="Standard 3 2 2 4" xfId="1060" xr:uid="{00000000-0005-0000-0000-000025040000}"/>
    <cellStyle name="Standard 3 2 2 5" xfId="1061" xr:uid="{00000000-0005-0000-0000-000026040000}"/>
    <cellStyle name="Standard 3 2 2 6" xfId="1062" xr:uid="{00000000-0005-0000-0000-000027040000}"/>
    <cellStyle name="Standard 3 2 3" xfId="1063" xr:uid="{00000000-0005-0000-0000-000028040000}"/>
    <cellStyle name="Standard 3 2 3 2" xfId="1064" xr:uid="{00000000-0005-0000-0000-000029040000}"/>
    <cellStyle name="Standard 3 2 3 2 2" xfId="1065" xr:uid="{00000000-0005-0000-0000-00002A040000}"/>
    <cellStyle name="Standard 3 2 3 2 3" xfId="1066" xr:uid="{00000000-0005-0000-0000-00002B040000}"/>
    <cellStyle name="Standard 3 2 3 2 4" xfId="1067" xr:uid="{00000000-0005-0000-0000-00002C040000}"/>
    <cellStyle name="Standard 3 2 3 3" xfId="1068" xr:uid="{00000000-0005-0000-0000-00002D040000}"/>
    <cellStyle name="Standard 3 2 3 4" xfId="1069" xr:uid="{00000000-0005-0000-0000-00002E040000}"/>
    <cellStyle name="Standard 3 2 3 5" xfId="1070" xr:uid="{00000000-0005-0000-0000-00002F040000}"/>
    <cellStyle name="Standard 3 2 4" xfId="1071" xr:uid="{00000000-0005-0000-0000-000030040000}"/>
    <cellStyle name="Standard 3 2 4 2" xfId="1072" xr:uid="{00000000-0005-0000-0000-000031040000}"/>
    <cellStyle name="Standard 3 2 4 2 2" xfId="1073" xr:uid="{00000000-0005-0000-0000-000032040000}"/>
    <cellStyle name="Standard 3 2 4 3" xfId="1074" xr:uid="{00000000-0005-0000-0000-000033040000}"/>
    <cellStyle name="Standard 3 2 4 4" xfId="1075" xr:uid="{00000000-0005-0000-0000-000034040000}"/>
    <cellStyle name="Standard 3 2 4 5" xfId="1076" xr:uid="{00000000-0005-0000-0000-000035040000}"/>
    <cellStyle name="Standard 3 2 5" xfId="1077" xr:uid="{00000000-0005-0000-0000-000036040000}"/>
    <cellStyle name="Standard 3 2 6" xfId="1078" xr:uid="{00000000-0005-0000-0000-000037040000}"/>
    <cellStyle name="Standard 3 2 7" xfId="1079" xr:uid="{00000000-0005-0000-0000-000038040000}"/>
    <cellStyle name="Standard 3 3" xfId="1080" xr:uid="{00000000-0005-0000-0000-000039040000}"/>
    <cellStyle name="Standard 3 3 2" xfId="1081" xr:uid="{00000000-0005-0000-0000-00003A040000}"/>
    <cellStyle name="Standard 3 3 2 2" xfId="1082" xr:uid="{00000000-0005-0000-0000-00003B040000}"/>
    <cellStyle name="Standard 3 3 2 2 2" xfId="1083" xr:uid="{00000000-0005-0000-0000-00003C040000}"/>
    <cellStyle name="Standard 3 3 2 2 3" xfId="1084" xr:uid="{00000000-0005-0000-0000-00003D040000}"/>
    <cellStyle name="Standard 3 3 2 2 4" xfId="1085" xr:uid="{00000000-0005-0000-0000-00003E040000}"/>
    <cellStyle name="Standard 3 3 2 3" xfId="1086" xr:uid="{00000000-0005-0000-0000-00003F040000}"/>
    <cellStyle name="Standard 3 3 2 4" xfId="1087" xr:uid="{00000000-0005-0000-0000-000040040000}"/>
    <cellStyle name="Standard 3 3 2 5" xfId="1088" xr:uid="{00000000-0005-0000-0000-000041040000}"/>
    <cellStyle name="Standard 3 3 3" xfId="1089" xr:uid="{00000000-0005-0000-0000-000042040000}"/>
    <cellStyle name="Standard 3 3 3 2" xfId="1090" xr:uid="{00000000-0005-0000-0000-000043040000}"/>
    <cellStyle name="Standard 3 3 3 3" xfId="1091" xr:uid="{00000000-0005-0000-0000-000044040000}"/>
    <cellStyle name="Standard 3 3 3 4" xfId="1092" xr:uid="{00000000-0005-0000-0000-000045040000}"/>
    <cellStyle name="Standard 3 3 4" xfId="1093" xr:uid="{00000000-0005-0000-0000-000046040000}"/>
    <cellStyle name="Standard 3 3 5" xfId="1094" xr:uid="{00000000-0005-0000-0000-000047040000}"/>
    <cellStyle name="Standard 3 3 6" xfId="1095" xr:uid="{00000000-0005-0000-0000-000048040000}"/>
    <cellStyle name="Standard 3 4" xfId="1096" xr:uid="{00000000-0005-0000-0000-000049040000}"/>
    <cellStyle name="Standard 3 4 2" xfId="1097" xr:uid="{00000000-0005-0000-0000-00004A040000}"/>
    <cellStyle name="Standard 3 4 2 2" xfId="1098" xr:uid="{00000000-0005-0000-0000-00004B040000}"/>
    <cellStyle name="Standard 3 4 2 3" xfId="1099" xr:uid="{00000000-0005-0000-0000-00004C040000}"/>
    <cellStyle name="Standard 3 4 2 4" xfId="1100" xr:uid="{00000000-0005-0000-0000-00004D040000}"/>
    <cellStyle name="Standard 3 4 3" xfId="1101" xr:uid="{00000000-0005-0000-0000-00004E040000}"/>
    <cellStyle name="Standard 3 4 4" xfId="1102" xr:uid="{00000000-0005-0000-0000-00004F040000}"/>
    <cellStyle name="Standard 3 4 5" xfId="1103" xr:uid="{00000000-0005-0000-0000-000050040000}"/>
    <cellStyle name="Standard 3 5" xfId="1104" xr:uid="{00000000-0005-0000-0000-000051040000}"/>
    <cellStyle name="Standard 3 5 2" xfId="1105" xr:uid="{00000000-0005-0000-0000-000052040000}"/>
    <cellStyle name="Standard 3 5 3" xfId="1106" xr:uid="{00000000-0005-0000-0000-000053040000}"/>
    <cellStyle name="Standard 3 5 4" xfId="1107" xr:uid="{00000000-0005-0000-0000-000054040000}"/>
    <cellStyle name="Standard 3 6" xfId="1108" xr:uid="{00000000-0005-0000-0000-000055040000}"/>
    <cellStyle name="Standard 3 6 2" xfId="1109" xr:uid="{00000000-0005-0000-0000-000056040000}"/>
    <cellStyle name="Standard 3 7" xfId="1110" xr:uid="{00000000-0005-0000-0000-000057040000}"/>
    <cellStyle name="Standard 3 8" xfId="1111" xr:uid="{00000000-0005-0000-0000-000058040000}"/>
    <cellStyle name="Standard 4" xfId="1112" xr:uid="{00000000-0005-0000-0000-000059040000}"/>
    <cellStyle name="Standard 5" xfId="1113" xr:uid="{00000000-0005-0000-0000-00005A040000}"/>
    <cellStyle name="Standard 5 2" xfId="1114" xr:uid="{00000000-0005-0000-0000-00005B040000}"/>
    <cellStyle name="Standard_Werte" xfId="1115" xr:uid="{00000000-0005-0000-0000-00005C040000}"/>
    <cellStyle name="Title" xfId="1116" xr:uid="{00000000-0005-0000-0000-00005D040000}"/>
    <cellStyle name="Title 2" xfId="1117" xr:uid="{00000000-0005-0000-0000-00005E040000}"/>
    <cellStyle name="Title 2 2" xfId="1118" xr:uid="{00000000-0005-0000-0000-00005F040000}"/>
    <cellStyle name="Title 2 2 2" xfId="1119" xr:uid="{00000000-0005-0000-0000-000060040000}"/>
    <cellStyle name="Title 2 3" xfId="1120" xr:uid="{00000000-0005-0000-0000-000061040000}"/>
    <cellStyle name="Title 3" xfId="1121" xr:uid="{00000000-0005-0000-0000-000062040000}"/>
    <cellStyle name="Title 3 2" xfId="1122" xr:uid="{00000000-0005-0000-0000-000063040000}"/>
    <cellStyle name="Title 4" xfId="1123" xr:uid="{00000000-0005-0000-0000-000064040000}"/>
    <cellStyle name="Total 2" xfId="1124" xr:uid="{00000000-0005-0000-0000-000065040000}"/>
    <cellStyle name="Überschrift 1 2" xfId="1125" xr:uid="{00000000-0005-0000-0000-000066040000}"/>
    <cellStyle name="Überschrift 1 3" xfId="1126" xr:uid="{00000000-0005-0000-0000-000067040000}"/>
    <cellStyle name="Überschrift 1 4" xfId="1127" xr:uid="{00000000-0005-0000-0000-000068040000}"/>
    <cellStyle name="Überschrift 1 5" xfId="1128" xr:uid="{00000000-0005-0000-0000-000069040000}"/>
    <cellStyle name="Überschrift 2 2" xfId="1129" xr:uid="{00000000-0005-0000-0000-00006A040000}"/>
    <cellStyle name="Überschrift 2 3" xfId="1130" xr:uid="{00000000-0005-0000-0000-00006B040000}"/>
    <cellStyle name="Überschrift 2 4" xfId="1131" xr:uid="{00000000-0005-0000-0000-00006C040000}"/>
    <cellStyle name="Überschrift 2 5" xfId="1132" xr:uid="{00000000-0005-0000-0000-00006D040000}"/>
    <cellStyle name="Überschrift 3 2" xfId="1133" xr:uid="{00000000-0005-0000-0000-00006E040000}"/>
    <cellStyle name="Überschrift 3 3" xfId="1134" xr:uid="{00000000-0005-0000-0000-00006F040000}"/>
    <cellStyle name="Überschrift 3 4" xfId="1135" xr:uid="{00000000-0005-0000-0000-000070040000}"/>
    <cellStyle name="Überschrift 3 5" xfId="1136" xr:uid="{00000000-0005-0000-0000-000071040000}"/>
    <cellStyle name="Überschrift 4 2" xfId="1137" xr:uid="{00000000-0005-0000-0000-000072040000}"/>
    <cellStyle name="Überschrift 4 3" xfId="1138" xr:uid="{00000000-0005-0000-0000-000073040000}"/>
    <cellStyle name="Überschrift 4 4" xfId="1139" xr:uid="{00000000-0005-0000-0000-000074040000}"/>
    <cellStyle name="Überschrift 4 5" xfId="1140" xr:uid="{00000000-0005-0000-0000-000075040000}"/>
    <cellStyle name="Überschrift 5" xfId="1141" xr:uid="{00000000-0005-0000-0000-000076040000}"/>
    <cellStyle name="Überschrift 6" xfId="1142" xr:uid="{00000000-0005-0000-0000-000077040000}"/>
    <cellStyle name="Überschrift 7" xfId="1143" xr:uid="{00000000-0005-0000-0000-000078040000}"/>
    <cellStyle name="Überschrift 8" xfId="1144" xr:uid="{00000000-0005-0000-0000-000079040000}"/>
    <cellStyle name="Verknüpfte Zelle 2" xfId="1145" xr:uid="{00000000-0005-0000-0000-00007A040000}"/>
    <cellStyle name="Verknüpfte Zelle 3" xfId="1146" xr:uid="{00000000-0005-0000-0000-00007B040000}"/>
    <cellStyle name="Verknüpfte Zelle 4" xfId="1147" xr:uid="{00000000-0005-0000-0000-00007C040000}"/>
    <cellStyle name="Warnender Text 2" xfId="1148" xr:uid="{00000000-0005-0000-0000-00007D040000}"/>
    <cellStyle name="Warnender Text 2 2" xfId="1149" xr:uid="{00000000-0005-0000-0000-00007E040000}"/>
    <cellStyle name="Warnender Text 2 3" xfId="1150" xr:uid="{00000000-0005-0000-0000-00007F040000}"/>
    <cellStyle name="Warnender Text 2 3 2" xfId="1151" xr:uid="{00000000-0005-0000-0000-000080040000}"/>
    <cellStyle name="Warnender Text 2 3 2 2" xfId="1152" xr:uid="{00000000-0005-0000-0000-000081040000}"/>
    <cellStyle name="Warnender Text 3" xfId="1153" xr:uid="{00000000-0005-0000-0000-000082040000}"/>
    <cellStyle name="Warnender Text 4" xfId="1154" xr:uid="{00000000-0005-0000-0000-000083040000}"/>
    <cellStyle name="Warnender Text 5" xfId="1155" xr:uid="{00000000-0005-0000-0000-000084040000}"/>
    <cellStyle name="Warnender Text 6" xfId="1156" xr:uid="{00000000-0005-0000-0000-000085040000}"/>
    <cellStyle name="Zelle überprüfen 2" xfId="1157" xr:uid="{00000000-0005-0000-0000-000086040000}"/>
    <cellStyle name="Zelle überprüfen 2 2" xfId="1158" xr:uid="{00000000-0005-0000-0000-000087040000}"/>
    <cellStyle name="Zelle überprüfen 2 3" xfId="1159" xr:uid="{00000000-0005-0000-0000-000088040000}"/>
    <cellStyle name="Zelle überprüfen 3" xfId="1160" xr:uid="{00000000-0005-0000-0000-000089040000}"/>
    <cellStyle name="Zelle überprüfen 3 2" xfId="1161" xr:uid="{00000000-0005-0000-0000-00008A040000}"/>
    <cellStyle name="Zelle überprüfen 4" xfId="1162" xr:uid="{00000000-0005-0000-0000-00008B040000}"/>
  </cellStyles>
  <dxfs count="198">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rgb="FFFF7C80"/>
        </patternFill>
      </fill>
      <border>
        <left style="thin">
          <color indexed="64"/>
        </left>
        <right style="thin">
          <color indexed="64"/>
        </right>
        <top style="thin">
          <color indexed="64"/>
        </top>
        <bottom style="thin">
          <color indexed="64"/>
        </bottom>
      </border>
    </dxf>
    <dxf>
      <fill>
        <patternFill>
          <bgColor rgb="FFCCFFCC"/>
        </patternFill>
      </fill>
      <border>
        <left style="thin">
          <color indexed="64"/>
        </left>
        <right style="thin">
          <color indexed="64"/>
        </right>
        <top style="thin">
          <color indexed="64"/>
        </top>
        <bottom style="thin">
          <color indexed="64"/>
        </bottom>
      </border>
    </dxf>
    <dxf>
      <fill>
        <patternFill>
          <bgColor rgb="FFFFFF99"/>
        </patternFill>
      </fill>
      <border>
        <left style="thin">
          <color indexed="64"/>
        </left>
        <right style="thin">
          <color indexed="64"/>
        </right>
        <top style="thin">
          <color indexed="64"/>
        </top>
        <bottom style="thin">
          <color indexed="64"/>
        </bottom>
      </border>
    </dxf>
    <dxf>
      <fill>
        <patternFill>
          <bgColor rgb="FFCCFFCC"/>
        </patternFill>
      </fill>
      <border>
        <left style="thin">
          <color auto="1"/>
        </left>
        <right style="thin">
          <color auto="1"/>
        </right>
        <top style="thin">
          <color auto="1"/>
        </top>
        <bottom style="thin">
          <color auto="1"/>
        </bottom>
        <vertical/>
        <horizontal/>
      </border>
    </dxf>
    <dxf>
      <fill>
        <patternFill>
          <bgColor rgb="FFFF7C80"/>
        </patternFill>
      </fill>
    </dxf>
    <dxf>
      <fill>
        <patternFill>
          <bgColor rgb="FF99FF66"/>
        </patternFill>
      </fill>
    </dxf>
    <dxf>
      <fill>
        <patternFill>
          <bgColor rgb="FFFFFF99"/>
        </patternFill>
      </fill>
    </dxf>
    <dxf>
      <fill>
        <patternFill>
          <bgColor rgb="FFCCFFCC"/>
        </patternFill>
      </fill>
    </dxf>
    <dxf>
      <fill>
        <patternFill>
          <bgColor rgb="FFFF7C80"/>
        </patternFill>
      </fill>
    </dxf>
    <dxf>
      <fill>
        <patternFill>
          <bgColor rgb="FFCCFFCC"/>
        </patternFill>
      </fill>
    </dxf>
    <dxf>
      <fill>
        <patternFill>
          <bgColor rgb="FFFF7C80"/>
        </patternFill>
      </fill>
    </dxf>
    <dxf>
      <fill>
        <patternFill>
          <bgColor rgb="FF99FF66"/>
        </patternFill>
      </fill>
    </dxf>
    <dxf>
      <fill>
        <patternFill>
          <bgColor rgb="FFFFFF99"/>
        </patternFill>
      </fill>
    </dxf>
    <dxf>
      <fill>
        <patternFill>
          <bgColor rgb="FFCCFFCC"/>
        </patternFill>
      </fill>
    </dxf>
    <dxf>
      <fill>
        <patternFill>
          <bgColor rgb="FFFF7C80"/>
        </patternFill>
      </fill>
    </dxf>
    <dxf>
      <fill>
        <patternFill>
          <bgColor rgb="FFCCFFCC"/>
        </patternFill>
      </fill>
    </dxf>
    <dxf>
      <fill>
        <patternFill>
          <bgColor rgb="FFFF7C80"/>
        </patternFill>
      </fill>
    </dxf>
    <dxf>
      <fill>
        <patternFill>
          <bgColor rgb="FF99FF66"/>
        </patternFill>
      </fill>
    </dxf>
    <dxf>
      <fill>
        <patternFill>
          <bgColor rgb="FFFFFF99"/>
        </patternFill>
      </fill>
    </dxf>
    <dxf>
      <fill>
        <patternFill>
          <bgColor rgb="FFCCFFCC"/>
        </patternFill>
      </fill>
    </dxf>
    <dxf>
      <fill>
        <patternFill>
          <bgColor rgb="FFFF7C80"/>
        </patternFill>
      </fill>
    </dxf>
    <dxf>
      <fill>
        <patternFill>
          <bgColor rgb="FFCCFFCC"/>
        </patternFill>
      </fill>
    </dxf>
    <dxf>
      <fill>
        <patternFill>
          <bgColor rgb="FFFF7C80"/>
        </patternFill>
      </fill>
    </dxf>
    <dxf>
      <fill>
        <patternFill>
          <bgColor rgb="FF99FF66"/>
        </patternFill>
      </fill>
    </dxf>
    <dxf>
      <fill>
        <patternFill>
          <bgColor rgb="FFFFFF99"/>
        </patternFill>
      </fill>
    </dxf>
    <dxf>
      <fill>
        <patternFill>
          <bgColor rgb="FFCCFFCC"/>
        </patternFill>
      </fill>
    </dxf>
    <dxf>
      <fill>
        <patternFill>
          <bgColor rgb="FFFF7C80"/>
        </patternFill>
      </fill>
    </dxf>
    <dxf>
      <fill>
        <patternFill>
          <bgColor rgb="FFCCFFCC"/>
        </patternFill>
      </fill>
    </dxf>
    <dxf>
      <fill>
        <patternFill>
          <bgColor rgb="FFFF7C80"/>
        </patternFill>
      </fill>
    </dxf>
    <dxf>
      <fill>
        <patternFill>
          <bgColor rgb="FF99FF66"/>
        </patternFill>
      </fill>
    </dxf>
    <dxf>
      <fill>
        <patternFill>
          <bgColor rgb="FFFFFF99"/>
        </patternFill>
      </fill>
    </dxf>
    <dxf>
      <fill>
        <patternFill>
          <bgColor rgb="FFCCFFCC"/>
        </patternFill>
      </fill>
    </dxf>
    <dxf>
      <fill>
        <patternFill>
          <bgColor rgb="FFFF7C80"/>
        </patternFill>
      </fill>
    </dxf>
    <dxf>
      <fill>
        <patternFill>
          <bgColor rgb="FFFF7C80"/>
        </patternFill>
      </fill>
    </dxf>
    <dxf>
      <fill>
        <patternFill>
          <bgColor rgb="FF99FF66"/>
        </patternFill>
      </fill>
    </dxf>
    <dxf>
      <fill>
        <patternFill>
          <bgColor rgb="FFFFFF99"/>
        </patternFill>
      </fill>
    </dxf>
    <dxf>
      <fill>
        <patternFill>
          <bgColor rgb="FFCCFFCC"/>
        </patternFill>
      </fill>
    </dxf>
    <dxf>
      <fill>
        <patternFill>
          <bgColor rgb="FFFF7C80"/>
        </patternFill>
      </fill>
    </dxf>
    <dxf>
      <fill>
        <patternFill>
          <bgColor rgb="FFFF7C80"/>
        </patternFill>
      </fill>
    </dxf>
    <dxf>
      <fill>
        <patternFill>
          <bgColor rgb="FF99FF66"/>
        </patternFill>
      </fill>
    </dxf>
    <dxf>
      <fill>
        <patternFill>
          <bgColor rgb="FFFFFF99"/>
        </patternFill>
      </fill>
    </dxf>
    <dxf>
      <fill>
        <patternFill>
          <bgColor rgb="FFCCFFCC"/>
        </patternFill>
      </fill>
    </dxf>
    <dxf>
      <fill>
        <patternFill>
          <bgColor rgb="FFFF7C80"/>
        </patternFill>
      </fill>
    </dxf>
    <dxf>
      <fill>
        <patternFill>
          <bgColor rgb="FFFF7C80"/>
        </patternFill>
      </fill>
    </dxf>
    <dxf>
      <fill>
        <patternFill>
          <bgColor rgb="FF99FF66"/>
        </patternFill>
      </fill>
    </dxf>
    <dxf>
      <fill>
        <patternFill>
          <bgColor rgb="FFFFFF99"/>
        </patternFill>
      </fill>
    </dxf>
    <dxf>
      <fill>
        <patternFill>
          <bgColor rgb="FFCCFFCC"/>
        </patternFill>
      </fill>
    </dxf>
    <dxf>
      <fill>
        <patternFill>
          <bgColor rgb="FFFF7C80"/>
        </patternFill>
      </fill>
    </dxf>
    <dxf>
      <fill>
        <patternFill>
          <bgColor rgb="FFFF7C80"/>
        </patternFill>
      </fill>
    </dxf>
    <dxf>
      <fill>
        <patternFill>
          <bgColor rgb="FF99FF66"/>
        </patternFill>
      </fill>
    </dxf>
    <dxf>
      <fill>
        <patternFill>
          <bgColor rgb="FFFFFF99"/>
        </patternFill>
      </fill>
    </dxf>
    <dxf>
      <fill>
        <patternFill>
          <bgColor rgb="FFCCFFCC"/>
        </patternFill>
      </fill>
    </dxf>
    <dxf>
      <fill>
        <patternFill>
          <bgColor rgb="FFFF7C80"/>
        </patternFill>
      </fill>
    </dxf>
    <dxf>
      <fill>
        <patternFill>
          <bgColor rgb="FFCCFFCC"/>
        </patternFill>
      </fill>
    </dxf>
    <dxf>
      <fill>
        <patternFill>
          <bgColor rgb="FF99FF66"/>
        </patternFill>
      </fill>
    </dxf>
    <dxf>
      <fill>
        <patternFill>
          <bgColor rgb="FFFFFF99"/>
        </patternFill>
      </fill>
    </dxf>
    <dxf>
      <fill>
        <patternFill>
          <bgColor rgb="FFCCFFCC"/>
        </patternFill>
      </fill>
    </dxf>
    <dxf>
      <fill>
        <patternFill>
          <bgColor rgb="FFFF7C80"/>
        </patternFill>
      </fill>
    </dxf>
    <dxf>
      <fill>
        <patternFill>
          <bgColor rgb="FFFF7C80"/>
        </patternFill>
      </fill>
    </dxf>
    <dxf>
      <fill>
        <patternFill>
          <bgColor rgb="FFFF7C80"/>
        </patternFill>
      </fill>
    </dxf>
    <dxf>
      <fill>
        <patternFill>
          <bgColor rgb="FF99FF66"/>
        </patternFill>
      </fill>
    </dxf>
    <dxf>
      <fill>
        <patternFill>
          <bgColor rgb="FFFFFF99"/>
        </patternFill>
      </fill>
    </dxf>
    <dxf>
      <fill>
        <patternFill>
          <bgColor rgb="FFCCFFCC"/>
        </patternFill>
      </fill>
    </dxf>
    <dxf>
      <fill>
        <patternFill>
          <bgColor rgb="FFFF7C80"/>
        </patternFill>
      </fill>
    </dxf>
    <dxf>
      <fill>
        <patternFill>
          <bgColor rgb="FFCCFFCC"/>
        </patternFill>
      </fill>
    </dxf>
    <dxf>
      <fill>
        <patternFill>
          <bgColor rgb="FFFF7C80"/>
        </patternFill>
      </fill>
    </dxf>
    <dxf>
      <fill>
        <patternFill>
          <bgColor rgb="FF99FF66"/>
        </patternFill>
      </fill>
    </dxf>
    <dxf>
      <fill>
        <patternFill>
          <bgColor rgb="FFFFFF99"/>
        </patternFill>
      </fill>
    </dxf>
    <dxf>
      <fill>
        <patternFill>
          <bgColor rgb="FFCCFFCC"/>
        </patternFill>
      </fill>
    </dxf>
    <dxf>
      <fill>
        <patternFill>
          <bgColor rgb="FFFF7C80"/>
        </patternFill>
      </fill>
    </dxf>
    <dxf>
      <fill>
        <patternFill>
          <bgColor rgb="FFFF7C80"/>
        </patternFill>
      </fill>
    </dxf>
    <dxf>
      <fill>
        <patternFill>
          <bgColor rgb="FF99FF66"/>
        </patternFill>
      </fill>
    </dxf>
    <dxf>
      <fill>
        <patternFill>
          <bgColor rgb="FFFFFF99"/>
        </patternFill>
      </fill>
    </dxf>
    <dxf>
      <fill>
        <patternFill>
          <bgColor rgb="FFCCFFCC"/>
        </patternFill>
      </fill>
    </dxf>
    <dxf>
      <fill>
        <patternFill>
          <bgColor rgb="FFFF7C80"/>
        </patternFill>
      </fill>
    </dxf>
    <dxf>
      <fill>
        <patternFill>
          <bgColor rgb="FFCCFFCC"/>
        </patternFill>
      </fill>
    </dxf>
    <dxf>
      <fill>
        <patternFill>
          <bgColor rgb="FFFF7C80"/>
        </patternFill>
      </fill>
    </dxf>
    <dxf>
      <fill>
        <patternFill>
          <bgColor rgb="FF99FF66"/>
        </patternFill>
      </fill>
    </dxf>
    <dxf>
      <fill>
        <patternFill>
          <bgColor rgb="FFFFFF99"/>
        </patternFill>
      </fill>
    </dxf>
    <dxf>
      <fill>
        <patternFill>
          <bgColor rgb="FFCCFFCC"/>
        </patternFill>
      </fill>
    </dxf>
    <dxf>
      <fill>
        <patternFill>
          <bgColor rgb="FFFF7C80"/>
        </patternFill>
      </fill>
    </dxf>
    <dxf>
      <fill>
        <patternFill>
          <bgColor rgb="FFFF7C80"/>
        </patternFill>
      </fill>
    </dxf>
    <dxf>
      <fill>
        <patternFill>
          <bgColor rgb="FF99FF66"/>
        </patternFill>
      </fill>
    </dxf>
    <dxf>
      <fill>
        <patternFill>
          <bgColor rgb="FFFFFF99"/>
        </patternFill>
      </fill>
    </dxf>
    <dxf>
      <fill>
        <patternFill>
          <bgColor rgb="FFCCFFCC"/>
        </patternFill>
      </fill>
    </dxf>
    <dxf>
      <fill>
        <patternFill>
          <bgColor rgb="FFFF7C80"/>
        </patternFill>
      </fill>
    </dxf>
    <dxf>
      <fill>
        <patternFill>
          <bgColor rgb="FFCCFFCC"/>
        </patternFill>
      </fill>
    </dxf>
    <dxf>
      <fill>
        <patternFill>
          <bgColor rgb="FFFF7C80"/>
        </patternFill>
      </fill>
    </dxf>
    <dxf>
      <fill>
        <patternFill>
          <bgColor rgb="FF99FF66"/>
        </patternFill>
      </fill>
    </dxf>
    <dxf>
      <fill>
        <patternFill>
          <bgColor rgb="FFFFFF99"/>
        </patternFill>
      </fill>
    </dxf>
    <dxf>
      <fill>
        <patternFill>
          <bgColor rgb="FFCCFFCC"/>
        </patternFill>
      </fill>
    </dxf>
    <dxf>
      <fill>
        <patternFill>
          <bgColor rgb="FFFF7C80"/>
        </patternFill>
      </fill>
    </dxf>
    <dxf>
      <fill>
        <patternFill>
          <bgColor rgb="FFCCFFCC"/>
        </patternFill>
      </fill>
    </dxf>
    <dxf>
      <fill>
        <patternFill>
          <bgColor rgb="FFFF7C80"/>
        </patternFill>
      </fill>
    </dxf>
    <dxf>
      <fill>
        <patternFill>
          <bgColor rgb="FF99FF66"/>
        </patternFill>
      </fill>
    </dxf>
    <dxf>
      <fill>
        <patternFill>
          <bgColor rgb="FFFFFF99"/>
        </patternFill>
      </fill>
    </dxf>
    <dxf>
      <fill>
        <patternFill>
          <bgColor rgb="FFCCFFCC"/>
        </patternFill>
      </fill>
    </dxf>
    <dxf>
      <fill>
        <patternFill>
          <bgColor rgb="FFFF7C80"/>
        </patternFill>
      </fill>
    </dxf>
    <dxf>
      <fill>
        <patternFill>
          <bgColor rgb="FFFF7C80"/>
        </patternFill>
      </fill>
    </dxf>
    <dxf>
      <fill>
        <patternFill>
          <bgColor rgb="FF99FF66"/>
        </patternFill>
      </fill>
    </dxf>
    <dxf>
      <fill>
        <patternFill>
          <bgColor rgb="FFFFFF99"/>
        </patternFill>
      </fill>
    </dxf>
    <dxf>
      <fill>
        <patternFill>
          <bgColor rgb="FFCCFFCC"/>
        </patternFill>
      </fill>
    </dxf>
    <dxf>
      <fill>
        <patternFill>
          <bgColor rgb="FFFF7C80"/>
        </patternFill>
      </fill>
    </dxf>
    <dxf>
      <fill>
        <patternFill>
          <bgColor rgb="FFFF7C80"/>
        </patternFill>
      </fill>
    </dxf>
    <dxf>
      <fill>
        <patternFill>
          <bgColor rgb="FF99FF66"/>
        </patternFill>
      </fill>
    </dxf>
    <dxf>
      <fill>
        <patternFill>
          <bgColor rgb="FFFFFF99"/>
        </patternFill>
      </fill>
    </dxf>
    <dxf>
      <fill>
        <patternFill>
          <bgColor rgb="FFCCFFCC"/>
        </patternFill>
      </fill>
    </dxf>
    <dxf>
      <fill>
        <patternFill>
          <bgColor rgb="FFFF7C80"/>
        </patternFill>
      </fill>
    </dxf>
    <dxf>
      <fill>
        <patternFill>
          <bgColor rgb="FFFF7C80"/>
        </patternFill>
      </fill>
    </dxf>
    <dxf>
      <fill>
        <patternFill>
          <bgColor rgb="FF99FF66"/>
        </patternFill>
      </fill>
    </dxf>
    <dxf>
      <fill>
        <patternFill>
          <bgColor rgb="FFFFFF99"/>
        </patternFill>
      </fill>
    </dxf>
    <dxf>
      <fill>
        <patternFill>
          <bgColor rgb="FFCCFFCC"/>
        </patternFill>
      </fill>
    </dxf>
    <dxf>
      <fill>
        <patternFill>
          <bgColor rgb="FFFF7C80"/>
        </patternFill>
      </fill>
    </dxf>
    <dxf>
      <fill>
        <patternFill>
          <bgColor rgb="FFC0C0C0"/>
        </patternFill>
      </fill>
    </dxf>
    <dxf>
      <fill>
        <patternFill>
          <bgColor rgb="FFFF7C80"/>
        </patternFill>
      </fill>
    </dxf>
    <dxf>
      <fill>
        <patternFill>
          <bgColor rgb="FFC0C0C0"/>
        </patternFill>
      </fill>
    </dxf>
    <dxf>
      <fill>
        <patternFill>
          <bgColor rgb="FFDCE6F1"/>
        </patternFill>
      </fill>
    </dxf>
    <dxf>
      <fill>
        <patternFill>
          <bgColor rgb="FF99FF66"/>
        </patternFill>
      </fill>
    </dxf>
    <dxf>
      <fill>
        <patternFill>
          <bgColor rgb="FFFFFF99"/>
        </patternFill>
      </fill>
    </dxf>
    <dxf>
      <fill>
        <patternFill>
          <bgColor rgb="FFCCFFCC"/>
        </patternFill>
      </fill>
    </dxf>
    <dxf>
      <fill>
        <patternFill>
          <bgColor rgb="FFFF7C80"/>
        </patternFill>
      </fill>
    </dxf>
    <dxf>
      <fill>
        <patternFill>
          <bgColor rgb="FF99FF66"/>
        </patternFill>
      </fill>
    </dxf>
    <dxf>
      <fill>
        <patternFill>
          <bgColor rgb="FFFFFF99"/>
        </patternFill>
      </fill>
    </dxf>
    <dxf>
      <fill>
        <patternFill>
          <bgColor rgb="FFCCFFCC"/>
        </patternFill>
      </fill>
    </dxf>
    <dxf>
      <fill>
        <patternFill>
          <bgColor rgb="FFFF7C80"/>
        </patternFill>
      </fill>
    </dxf>
    <dxf>
      <fill>
        <patternFill>
          <bgColor rgb="FFFF7C8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DCE6F1"/>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ont>
        <b val="0"/>
        <i val="0"/>
        <strike val="0"/>
        <condense val="0"/>
        <extend val="0"/>
        <outline val="0"/>
        <shadow val="0"/>
        <u val="none"/>
        <vertAlign val="baseline"/>
        <sz val="8"/>
        <color indexed="8"/>
        <name val="Arial"/>
        <scheme val="none"/>
      </font>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8"/>
        <color indexed="8"/>
        <name val="Arial"/>
        <scheme val="none"/>
      </font>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8"/>
        <color indexed="8"/>
        <name val="Arial"/>
        <scheme val="none"/>
      </font>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Arial"/>
        <scheme val="none"/>
      </font>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dxf>
    <dxf>
      <border outline="0">
        <bottom style="thin">
          <color indexed="64"/>
        </bottom>
      </border>
    </dxf>
    <dxf>
      <font>
        <b/>
        <i val="0"/>
        <strike val="0"/>
        <condense val="0"/>
        <extend val="0"/>
        <outline val="0"/>
        <shadow val="0"/>
        <u val="none"/>
        <vertAlign val="baseline"/>
        <sz val="8"/>
        <color auto="1"/>
        <name val="Arial"/>
        <scheme val="none"/>
      </font>
      <border diagonalUp="0" diagonalDown="0" outline="0">
        <left style="thin">
          <color indexed="64"/>
        </left>
        <right style="thin">
          <color indexed="64"/>
        </right>
        <top/>
        <bottom/>
      </border>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s>
  <tableStyles count="0" defaultTableStyle="TableStyleMedium2" defaultPivotStyle="PivotStyleMedium9"/>
  <colors>
    <mruColors>
      <color rgb="FFCCFFCC"/>
      <color rgb="FFC0C0C0"/>
      <color rgb="FFFF7C80"/>
      <color rgb="FFFFFFFF"/>
      <color rgb="FF99FF66"/>
      <color rgb="FFDCE6F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1.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5.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7</xdr:col>
      <xdr:colOff>485775</xdr:colOff>
      <xdr:row>0</xdr:row>
      <xdr:rowOff>19050</xdr:rowOff>
    </xdr:from>
    <xdr:to>
      <xdr:col>9</xdr:col>
      <xdr:colOff>66675</xdr:colOff>
      <xdr:row>3</xdr:row>
      <xdr:rowOff>95250</xdr:rowOff>
    </xdr:to>
    <xdr:pic>
      <xdr:nvPicPr>
        <xdr:cNvPr id="1164" name="Grafik 1">
          <a:extLst>
            <a:ext uri="{FF2B5EF4-FFF2-40B4-BE49-F238E27FC236}">
              <a16:creationId xmlns:a16="http://schemas.microsoft.com/office/drawing/2014/main" id="{00000000-0008-0000-0000-00008C04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143625" y="19050"/>
          <a:ext cx="14382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923925</xdr:colOff>
      <xdr:row>13</xdr:row>
      <xdr:rowOff>9525</xdr:rowOff>
    </xdr:from>
    <xdr:to>
      <xdr:col>4</xdr:col>
      <xdr:colOff>0</xdr:colOff>
      <xdr:row>13</xdr:row>
      <xdr:rowOff>104775</xdr:rowOff>
    </xdr:to>
    <xdr:pic>
      <xdr:nvPicPr>
        <xdr:cNvPr id="1165" name="Grafik 23">
          <a:extLst>
            <a:ext uri="{FF2B5EF4-FFF2-40B4-BE49-F238E27FC236}">
              <a16:creationId xmlns:a16="http://schemas.microsoft.com/office/drawing/2014/main" id="{00000000-0008-0000-0000-00008D04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152775" y="2428875"/>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933450</xdr:colOff>
      <xdr:row>7</xdr:row>
      <xdr:rowOff>9525</xdr:rowOff>
    </xdr:from>
    <xdr:to>
      <xdr:col>4</xdr:col>
      <xdr:colOff>9525</xdr:colOff>
      <xdr:row>7</xdr:row>
      <xdr:rowOff>104775</xdr:rowOff>
    </xdr:to>
    <xdr:pic>
      <xdr:nvPicPr>
        <xdr:cNvPr id="1166" name="Grafik 23">
          <a:extLst>
            <a:ext uri="{FF2B5EF4-FFF2-40B4-BE49-F238E27FC236}">
              <a16:creationId xmlns:a16="http://schemas.microsoft.com/office/drawing/2014/main" id="{00000000-0008-0000-0000-00008E04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133725" y="1600200"/>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990600</xdr:colOff>
      <xdr:row>13</xdr:row>
      <xdr:rowOff>9525</xdr:rowOff>
    </xdr:from>
    <xdr:to>
      <xdr:col>9</xdr:col>
      <xdr:colOff>0</xdr:colOff>
      <xdr:row>13</xdr:row>
      <xdr:rowOff>104775</xdr:rowOff>
    </xdr:to>
    <xdr:pic>
      <xdr:nvPicPr>
        <xdr:cNvPr id="1167" name="Grafik 23">
          <a:extLst>
            <a:ext uri="{FF2B5EF4-FFF2-40B4-BE49-F238E27FC236}">
              <a16:creationId xmlns:a16="http://schemas.microsoft.com/office/drawing/2014/main" id="{00000000-0008-0000-0000-00008F04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86650" y="2428875"/>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990600</xdr:colOff>
      <xdr:row>15</xdr:row>
      <xdr:rowOff>9525</xdr:rowOff>
    </xdr:from>
    <xdr:to>
      <xdr:col>9</xdr:col>
      <xdr:colOff>0</xdr:colOff>
      <xdr:row>15</xdr:row>
      <xdr:rowOff>104775</xdr:rowOff>
    </xdr:to>
    <xdr:pic>
      <xdr:nvPicPr>
        <xdr:cNvPr id="1168" name="Grafik 24">
          <a:extLst>
            <a:ext uri="{FF2B5EF4-FFF2-40B4-BE49-F238E27FC236}">
              <a16:creationId xmlns:a16="http://schemas.microsoft.com/office/drawing/2014/main" id="{00000000-0008-0000-0000-00009004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86650" y="2705100"/>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990600</xdr:colOff>
      <xdr:row>24</xdr:row>
      <xdr:rowOff>9525</xdr:rowOff>
    </xdr:from>
    <xdr:to>
      <xdr:col>9</xdr:col>
      <xdr:colOff>0</xdr:colOff>
      <xdr:row>24</xdr:row>
      <xdr:rowOff>104775</xdr:rowOff>
    </xdr:to>
    <xdr:pic>
      <xdr:nvPicPr>
        <xdr:cNvPr id="1169" name="Grafik 25">
          <a:extLst>
            <a:ext uri="{FF2B5EF4-FFF2-40B4-BE49-F238E27FC236}">
              <a16:creationId xmlns:a16="http://schemas.microsoft.com/office/drawing/2014/main" id="{00000000-0008-0000-0000-00009104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86650" y="3400425"/>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990600</xdr:colOff>
      <xdr:row>27</xdr:row>
      <xdr:rowOff>9525</xdr:rowOff>
    </xdr:from>
    <xdr:to>
      <xdr:col>9</xdr:col>
      <xdr:colOff>0</xdr:colOff>
      <xdr:row>27</xdr:row>
      <xdr:rowOff>104775</xdr:rowOff>
    </xdr:to>
    <xdr:pic>
      <xdr:nvPicPr>
        <xdr:cNvPr id="1171" name="Grafik 27">
          <a:extLst>
            <a:ext uri="{FF2B5EF4-FFF2-40B4-BE49-F238E27FC236}">
              <a16:creationId xmlns:a16="http://schemas.microsoft.com/office/drawing/2014/main" id="{00000000-0008-0000-0000-00009304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86650" y="3971925"/>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990600</xdr:colOff>
      <xdr:row>7</xdr:row>
      <xdr:rowOff>0</xdr:rowOff>
    </xdr:from>
    <xdr:to>
      <xdr:col>9</xdr:col>
      <xdr:colOff>0</xdr:colOff>
      <xdr:row>7</xdr:row>
      <xdr:rowOff>95250</xdr:rowOff>
    </xdr:to>
    <xdr:pic>
      <xdr:nvPicPr>
        <xdr:cNvPr id="12" name="Grafik 23">
          <a:extLst>
            <a:ext uri="{FF2B5EF4-FFF2-40B4-BE49-F238E27FC236}">
              <a16:creationId xmlns:a16="http://schemas.microsoft.com/office/drawing/2014/main" id="{00000000-0008-0000-0000-00000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86650" y="1581150"/>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981075</xdr:colOff>
      <xdr:row>32</xdr:row>
      <xdr:rowOff>9525</xdr:rowOff>
    </xdr:from>
    <xdr:to>
      <xdr:col>2</xdr:col>
      <xdr:colOff>0</xdr:colOff>
      <xdr:row>32</xdr:row>
      <xdr:rowOff>104775</xdr:rowOff>
    </xdr:to>
    <xdr:pic>
      <xdr:nvPicPr>
        <xdr:cNvPr id="10" name="Grafik 27">
          <a:extLst>
            <a:ext uri="{FF2B5EF4-FFF2-40B4-BE49-F238E27FC236}">
              <a16:creationId xmlns:a16="http://schemas.microsoft.com/office/drawing/2014/main" id="{BAE9860C-568B-421D-9E57-01A51E7302D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62150" y="6086475"/>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800100</xdr:colOff>
      <xdr:row>31</xdr:row>
      <xdr:rowOff>9525</xdr:rowOff>
    </xdr:from>
    <xdr:to>
      <xdr:col>6</xdr:col>
      <xdr:colOff>0</xdr:colOff>
      <xdr:row>31</xdr:row>
      <xdr:rowOff>104775</xdr:rowOff>
    </xdr:to>
    <xdr:pic>
      <xdr:nvPicPr>
        <xdr:cNvPr id="11" name="Grafik 27">
          <a:extLst>
            <a:ext uri="{FF2B5EF4-FFF2-40B4-BE49-F238E27FC236}">
              <a16:creationId xmlns:a16="http://schemas.microsoft.com/office/drawing/2014/main" id="{96138197-597A-4466-9A13-09B1D575DBC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686300" y="5648325"/>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800100</xdr:colOff>
      <xdr:row>32</xdr:row>
      <xdr:rowOff>9525</xdr:rowOff>
    </xdr:from>
    <xdr:to>
      <xdr:col>6</xdr:col>
      <xdr:colOff>0</xdr:colOff>
      <xdr:row>32</xdr:row>
      <xdr:rowOff>104775</xdr:rowOff>
    </xdr:to>
    <xdr:pic>
      <xdr:nvPicPr>
        <xdr:cNvPr id="13" name="Grafik 27">
          <a:extLst>
            <a:ext uri="{FF2B5EF4-FFF2-40B4-BE49-F238E27FC236}">
              <a16:creationId xmlns:a16="http://schemas.microsoft.com/office/drawing/2014/main" id="{CEAD5044-3B5D-4A1D-9B00-369AC83337A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686300" y="6086475"/>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800100</xdr:colOff>
      <xdr:row>33</xdr:row>
      <xdr:rowOff>9525</xdr:rowOff>
    </xdr:from>
    <xdr:to>
      <xdr:col>6</xdr:col>
      <xdr:colOff>0</xdr:colOff>
      <xdr:row>33</xdr:row>
      <xdr:rowOff>104775</xdr:rowOff>
    </xdr:to>
    <xdr:pic>
      <xdr:nvPicPr>
        <xdr:cNvPr id="14" name="Grafik 27">
          <a:extLst>
            <a:ext uri="{FF2B5EF4-FFF2-40B4-BE49-F238E27FC236}">
              <a16:creationId xmlns:a16="http://schemas.microsoft.com/office/drawing/2014/main" id="{B3B97E9D-DC89-403F-B63B-5C054556136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686300" y="6334125"/>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990600</xdr:colOff>
      <xdr:row>32</xdr:row>
      <xdr:rowOff>9525</xdr:rowOff>
    </xdr:from>
    <xdr:to>
      <xdr:col>9</xdr:col>
      <xdr:colOff>0</xdr:colOff>
      <xdr:row>32</xdr:row>
      <xdr:rowOff>104775</xdr:rowOff>
    </xdr:to>
    <xdr:pic>
      <xdr:nvPicPr>
        <xdr:cNvPr id="15" name="Grafik 27">
          <a:extLst>
            <a:ext uri="{FF2B5EF4-FFF2-40B4-BE49-F238E27FC236}">
              <a16:creationId xmlns:a16="http://schemas.microsoft.com/office/drawing/2014/main" id="{38F87AF2-0702-497A-96FD-C2048E1356B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10450" y="6086475"/>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990600</xdr:colOff>
      <xdr:row>31</xdr:row>
      <xdr:rowOff>9525</xdr:rowOff>
    </xdr:from>
    <xdr:to>
      <xdr:col>9</xdr:col>
      <xdr:colOff>0</xdr:colOff>
      <xdr:row>31</xdr:row>
      <xdr:rowOff>104775</xdr:rowOff>
    </xdr:to>
    <xdr:pic>
      <xdr:nvPicPr>
        <xdr:cNvPr id="16" name="Grafik 27">
          <a:extLst>
            <a:ext uri="{FF2B5EF4-FFF2-40B4-BE49-F238E27FC236}">
              <a16:creationId xmlns:a16="http://schemas.microsoft.com/office/drawing/2014/main" id="{27D21A36-9264-4881-B461-5A292AE7E89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10450" y="5648325"/>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981075</xdr:colOff>
      <xdr:row>37</xdr:row>
      <xdr:rowOff>9525</xdr:rowOff>
    </xdr:from>
    <xdr:to>
      <xdr:col>2</xdr:col>
      <xdr:colOff>0</xdr:colOff>
      <xdr:row>37</xdr:row>
      <xdr:rowOff>104775</xdr:rowOff>
    </xdr:to>
    <xdr:pic>
      <xdr:nvPicPr>
        <xdr:cNvPr id="17" name="Grafik 27">
          <a:extLst>
            <a:ext uri="{FF2B5EF4-FFF2-40B4-BE49-F238E27FC236}">
              <a16:creationId xmlns:a16="http://schemas.microsoft.com/office/drawing/2014/main" id="{996CAB6C-90AA-4D4F-A2C5-119821BDF5E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62150" y="7629525"/>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800100</xdr:colOff>
      <xdr:row>36</xdr:row>
      <xdr:rowOff>9525</xdr:rowOff>
    </xdr:from>
    <xdr:to>
      <xdr:col>6</xdr:col>
      <xdr:colOff>0</xdr:colOff>
      <xdr:row>36</xdr:row>
      <xdr:rowOff>104775</xdr:rowOff>
    </xdr:to>
    <xdr:pic>
      <xdr:nvPicPr>
        <xdr:cNvPr id="18" name="Grafik 27">
          <a:extLst>
            <a:ext uri="{FF2B5EF4-FFF2-40B4-BE49-F238E27FC236}">
              <a16:creationId xmlns:a16="http://schemas.microsoft.com/office/drawing/2014/main" id="{7C0EC443-9A75-45BF-91C3-953BA0AB64E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686300" y="7191375"/>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800100</xdr:colOff>
      <xdr:row>37</xdr:row>
      <xdr:rowOff>9525</xdr:rowOff>
    </xdr:from>
    <xdr:to>
      <xdr:col>6</xdr:col>
      <xdr:colOff>0</xdr:colOff>
      <xdr:row>37</xdr:row>
      <xdr:rowOff>104775</xdr:rowOff>
    </xdr:to>
    <xdr:pic>
      <xdr:nvPicPr>
        <xdr:cNvPr id="19" name="Grafik 27">
          <a:extLst>
            <a:ext uri="{FF2B5EF4-FFF2-40B4-BE49-F238E27FC236}">
              <a16:creationId xmlns:a16="http://schemas.microsoft.com/office/drawing/2014/main" id="{374B94FB-D866-43B4-9145-6BE039C28AF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686300" y="7629525"/>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800100</xdr:colOff>
      <xdr:row>38</xdr:row>
      <xdr:rowOff>9525</xdr:rowOff>
    </xdr:from>
    <xdr:to>
      <xdr:col>6</xdr:col>
      <xdr:colOff>0</xdr:colOff>
      <xdr:row>38</xdr:row>
      <xdr:rowOff>104775</xdr:rowOff>
    </xdr:to>
    <xdr:pic>
      <xdr:nvPicPr>
        <xdr:cNvPr id="20" name="Grafik 27">
          <a:extLst>
            <a:ext uri="{FF2B5EF4-FFF2-40B4-BE49-F238E27FC236}">
              <a16:creationId xmlns:a16="http://schemas.microsoft.com/office/drawing/2014/main" id="{9654D19C-0DC5-49BA-B9FA-620DAB2E371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686300" y="7877175"/>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990600</xdr:colOff>
      <xdr:row>36</xdr:row>
      <xdr:rowOff>9525</xdr:rowOff>
    </xdr:from>
    <xdr:to>
      <xdr:col>9</xdr:col>
      <xdr:colOff>0</xdr:colOff>
      <xdr:row>36</xdr:row>
      <xdr:rowOff>104775</xdr:rowOff>
    </xdr:to>
    <xdr:pic>
      <xdr:nvPicPr>
        <xdr:cNvPr id="21" name="Grafik 27">
          <a:extLst>
            <a:ext uri="{FF2B5EF4-FFF2-40B4-BE49-F238E27FC236}">
              <a16:creationId xmlns:a16="http://schemas.microsoft.com/office/drawing/2014/main" id="{67D44C21-F86F-4EA9-B114-AC0BC929947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10450" y="7191375"/>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13</xdr:col>
      <xdr:colOff>342900</xdr:colOff>
      <xdr:row>5</xdr:row>
      <xdr:rowOff>9525</xdr:rowOff>
    </xdr:from>
    <xdr:to>
      <xdr:col>14</xdr:col>
      <xdr:colOff>0</xdr:colOff>
      <xdr:row>5</xdr:row>
      <xdr:rowOff>114300</xdr:rowOff>
    </xdr:to>
    <xdr:pic>
      <xdr:nvPicPr>
        <xdr:cNvPr id="12448" name="Grafik 18">
          <a:extLst>
            <a:ext uri="{FF2B5EF4-FFF2-40B4-BE49-F238E27FC236}">
              <a16:creationId xmlns:a16="http://schemas.microsoft.com/office/drawing/2014/main" id="{00000000-0008-0000-0400-0000A03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34425" y="88582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838200</xdr:colOff>
      <xdr:row>7</xdr:row>
      <xdr:rowOff>9525</xdr:rowOff>
    </xdr:from>
    <xdr:to>
      <xdr:col>5</xdr:col>
      <xdr:colOff>0</xdr:colOff>
      <xdr:row>7</xdr:row>
      <xdr:rowOff>114300</xdr:rowOff>
    </xdr:to>
    <xdr:pic>
      <xdr:nvPicPr>
        <xdr:cNvPr id="12449" name="Grafik 18">
          <a:extLst>
            <a:ext uri="{FF2B5EF4-FFF2-40B4-BE49-F238E27FC236}">
              <a16:creationId xmlns:a16="http://schemas.microsoft.com/office/drawing/2014/main" id="{00000000-0008-0000-0400-0000A13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29000" y="1162050"/>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342900</xdr:colOff>
      <xdr:row>7</xdr:row>
      <xdr:rowOff>9525</xdr:rowOff>
    </xdr:from>
    <xdr:to>
      <xdr:col>14</xdr:col>
      <xdr:colOff>0</xdr:colOff>
      <xdr:row>7</xdr:row>
      <xdr:rowOff>114300</xdr:rowOff>
    </xdr:to>
    <xdr:pic>
      <xdr:nvPicPr>
        <xdr:cNvPr id="12450" name="Grafik 18">
          <a:extLst>
            <a:ext uri="{FF2B5EF4-FFF2-40B4-BE49-F238E27FC236}">
              <a16:creationId xmlns:a16="http://schemas.microsoft.com/office/drawing/2014/main" id="{00000000-0008-0000-0400-0000A23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34425" y="1162050"/>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323850</xdr:colOff>
      <xdr:row>9</xdr:row>
      <xdr:rowOff>9525</xdr:rowOff>
    </xdr:from>
    <xdr:to>
      <xdr:col>0</xdr:col>
      <xdr:colOff>438150</xdr:colOff>
      <xdr:row>9</xdr:row>
      <xdr:rowOff>114300</xdr:rowOff>
    </xdr:to>
    <xdr:pic>
      <xdr:nvPicPr>
        <xdr:cNvPr id="12451" name="Grafik 6">
          <a:extLst>
            <a:ext uri="{FF2B5EF4-FFF2-40B4-BE49-F238E27FC236}">
              <a16:creationId xmlns:a16="http://schemas.microsoft.com/office/drawing/2014/main" id="{00000000-0008-0000-0400-0000A33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3850" y="418147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171450</xdr:colOff>
      <xdr:row>9</xdr:row>
      <xdr:rowOff>9525</xdr:rowOff>
    </xdr:from>
    <xdr:to>
      <xdr:col>1</xdr:col>
      <xdr:colOff>285750</xdr:colOff>
      <xdr:row>9</xdr:row>
      <xdr:rowOff>114300</xdr:rowOff>
    </xdr:to>
    <xdr:pic>
      <xdr:nvPicPr>
        <xdr:cNvPr id="12452" name="Grafik 6">
          <a:extLst>
            <a:ext uri="{FF2B5EF4-FFF2-40B4-BE49-F238E27FC236}">
              <a16:creationId xmlns:a16="http://schemas.microsoft.com/office/drawing/2014/main" id="{00000000-0008-0000-0400-0000A43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 y="399097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409575</xdr:colOff>
      <xdr:row>11</xdr:row>
      <xdr:rowOff>9525</xdr:rowOff>
    </xdr:from>
    <xdr:to>
      <xdr:col>14</xdr:col>
      <xdr:colOff>523875</xdr:colOff>
      <xdr:row>11</xdr:row>
      <xdr:rowOff>114300</xdr:rowOff>
    </xdr:to>
    <xdr:pic>
      <xdr:nvPicPr>
        <xdr:cNvPr id="12453" name="Grafik 18">
          <a:extLst>
            <a:ext uri="{FF2B5EF4-FFF2-40B4-BE49-F238E27FC236}">
              <a16:creationId xmlns:a16="http://schemas.microsoft.com/office/drawing/2014/main" id="{00000000-0008-0000-0400-0000A53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258300" y="452437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409575</xdr:colOff>
      <xdr:row>18</xdr:row>
      <xdr:rowOff>9525</xdr:rowOff>
    </xdr:from>
    <xdr:to>
      <xdr:col>14</xdr:col>
      <xdr:colOff>523875</xdr:colOff>
      <xdr:row>18</xdr:row>
      <xdr:rowOff>114300</xdr:rowOff>
    </xdr:to>
    <xdr:pic>
      <xdr:nvPicPr>
        <xdr:cNvPr id="12454" name="Grafik 18">
          <a:extLst>
            <a:ext uri="{FF2B5EF4-FFF2-40B4-BE49-F238E27FC236}">
              <a16:creationId xmlns:a16="http://schemas.microsoft.com/office/drawing/2014/main" id="{00000000-0008-0000-0400-0000A63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258300" y="604837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409575</xdr:colOff>
      <xdr:row>24</xdr:row>
      <xdr:rowOff>9525</xdr:rowOff>
    </xdr:from>
    <xdr:to>
      <xdr:col>14</xdr:col>
      <xdr:colOff>523875</xdr:colOff>
      <xdr:row>24</xdr:row>
      <xdr:rowOff>114300</xdr:rowOff>
    </xdr:to>
    <xdr:pic>
      <xdr:nvPicPr>
        <xdr:cNvPr id="12455" name="Grafik 18">
          <a:extLst>
            <a:ext uri="{FF2B5EF4-FFF2-40B4-BE49-F238E27FC236}">
              <a16:creationId xmlns:a16="http://schemas.microsoft.com/office/drawing/2014/main" id="{00000000-0008-0000-0400-0000A73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258300" y="833437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409575</xdr:colOff>
      <xdr:row>30</xdr:row>
      <xdr:rowOff>9525</xdr:rowOff>
    </xdr:from>
    <xdr:to>
      <xdr:col>14</xdr:col>
      <xdr:colOff>523875</xdr:colOff>
      <xdr:row>30</xdr:row>
      <xdr:rowOff>114300</xdr:rowOff>
    </xdr:to>
    <xdr:pic>
      <xdr:nvPicPr>
        <xdr:cNvPr id="12456" name="Grafik 18">
          <a:extLst>
            <a:ext uri="{FF2B5EF4-FFF2-40B4-BE49-F238E27FC236}">
              <a16:creationId xmlns:a16="http://schemas.microsoft.com/office/drawing/2014/main" id="{00000000-0008-0000-0400-0000A83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258300" y="1062037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409575</xdr:colOff>
      <xdr:row>33</xdr:row>
      <xdr:rowOff>9525</xdr:rowOff>
    </xdr:from>
    <xdr:to>
      <xdr:col>14</xdr:col>
      <xdr:colOff>523875</xdr:colOff>
      <xdr:row>33</xdr:row>
      <xdr:rowOff>114300</xdr:rowOff>
    </xdr:to>
    <xdr:pic>
      <xdr:nvPicPr>
        <xdr:cNvPr id="12457" name="Grafik 18">
          <a:extLst>
            <a:ext uri="{FF2B5EF4-FFF2-40B4-BE49-F238E27FC236}">
              <a16:creationId xmlns:a16="http://schemas.microsoft.com/office/drawing/2014/main" id="{00000000-0008-0000-0400-0000A93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258300" y="1176337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409575</xdr:colOff>
      <xdr:row>44</xdr:row>
      <xdr:rowOff>9525</xdr:rowOff>
    </xdr:from>
    <xdr:to>
      <xdr:col>14</xdr:col>
      <xdr:colOff>523875</xdr:colOff>
      <xdr:row>44</xdr:row>
      <xdr:rowOff>114300</xdr:rowOff>
    </xdr:to>
    <xdr:pic>
      <xdr:nvPicPr>
        <xdr:cNvPr id="12458" name="Grafik 18">
          <a:extLst>
            <a:ext uri="{FF2B5EF4-FFF2-40B4-BE49-F238E27FC236}">
              <a16:creationId xmlns:a16="http://schemas.microsoft.com/office/drawing/2014/main" id="{00000000-0008-0000-0400-0000AA3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258300" y="1366837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409575</xdr:colOff>
      <xdr:row>51</xdr:row>
      <xdr:rowOff>9525</xdr:rowOff>
    </xdr:from>
    <xdr:to>
      <xdr:col>14</xdr:col>
      <xdr:colOff>523875</xdr:colOff>
      <xdr:row>51</xdr:row>
      <xdr:rowOff>114300</xdr:rowOff>
    </xdr:to>
    <xdr:pic>
      <xdr:nvPicPr>
        <xdr:cNvPr id="12459" name="Grafik 18">
          <a:extLst>
            <a:ext uri="{FF2B5EF4-FFF2-40B4-BE49-F238E27FC236}">
              <a16:creationId xmlns:a16="http://schemas.microsoft.com/office/drawing/2014/main" id="{00000000-0008-0000-0400-0000AB3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258300" y="1519237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409575</xdr:colOff>
      <xdr:row>54</xdr:row>
      <xdr:rowOff>9525</xdr:rowOff>
    </xdr:from>
    <xdr:to>
      <xdr:col>14</xdr:col>
      <xdr:colOff>523875</xdr:colOff>
      <xdr:row>54</xdr:row>
      <xdr:rowOff>114300</xdr:rowOff>
    </xdr:to>
    <xdr:pic>
      <xdr:nvPicPr>
        <xdr:cNvPr id="12460" name="Grafik 18">
          <a:extLst>
            <a:ext uri="{FF2B5EF4-FFF2-40B4-BE49-F238E27FC236}">
              <a16:creationId xmlns:a16="http://schemas.microsoft.com/office/drawing/2014/main" id="{00000000-0008-0000-0400-0000AC3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258300" y="1633537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409575</xdr:colOff>
      <xdr:row>57</xdr:row>
      <xdr:rowOff>9525</xdr:rowOff>
    </xdr:from>
    <xdr:to>
      <xdr:col>14</xdr:col>
      <xdr:colOff>523875</xdr:colOff>
      <xdr:row>57</xdr:row>
      <xdr:rowOff>114300</xdr:rowOff>
    </xdr:to>
    <xdr:pic>
      <xdr:nvPicPr>
        <xdr:cNvPr id="12461" name="Grafik 18">
          <a:extLst>
            <a:ext uri="{FF2B5EF4-FFF2-40B4-BE49-F238E27FC236}">
              <a16:creationId xmlns:a16="http://schemas.microsoft.com/office/drawing/2014/main" id="{00000000-0008-0000-0400-0000AD3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258300" y="1747837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66675</xdr:colOff>
      <xdr:row>0</xdr:row>
      <xdr:rowOff>95250</xdr:rowOff>
    </xdr:from>
    <xdr:to>
      <xdr:col>15</xdr:col>
      <xdr:colOff>514350</xdr:colOff>
      <xdr:row>4</xdr:row>
      <xdr:rowOff>9525</xdr:rowOff>
    </xdr:to>
    <xdr:pic>
      <xdr:nvPicPr>
        <xdr:cNvPr id="12462" name="Grafik 1">
          <a:extLst>
            <a:ext uri="{FF2B5EF4-FFF2-40B4-BE49-F238E27FC236}">
              <a16:creationId xmlns:a16="http://schemas.microsoft.com/office/drawing/2014/main" id="{00000000-0008-0000-0400-0000AE3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458200" y="95250"/>
          <a:ext cx="1438275"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4752975</xdr:colOff>
      <xdr:row>10</xdr:row>
      <xdr:rowOff>9525</xdr:rowOff>
    </xdr:from>
    <xdr:to>
      <xdr:col>16</xdr:col>
      <xdr:colOff>4857750</xdr:colOff>
      <xdr:row>10</xdr:row>
      <xdr:rowOff>114300</xdr:rowOff>
    </xdr:to>
    <xdr:pic>
      <xdr:nvPicPr>
        <xdr:cNvPr id="12463" name="Grafik 18">
          <a:extLst>
            <a:ext uri="{FF2B5EF4-FFF2-40B4-BE49-F238E27FC236}">
              <a16:creationId xmlns:a16="http://schemas.microsoft.com/office/drawing/2014/main" id="{00000000-0008-0000-0400-0000AF3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7550" y="42005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409575</xdr:colOff>
      <xdr:row>32</xdr:row>
      <xdr:rowOff>9525</xdr:rowOff>
    </xdr:from>
    <xdr:to>
      <xdr:col>14</xdr:col>
      <xdr:colOff>523875</xdr:colOff>
      <xdr:row>32</xdr:row>
      <xdr:rowOff>95250</xdr:rowOff>
    </xdr:to>
    <xdr:pic>
      <xdr:nvPicPr>
        <xdr:cNvPr id="18" name="Grafik 29">
          <a:extLst>
            <a:ext uri="{FF2B5EF4-FFF2-40B4-BE49-F238E27FC236}">
              <a16:creationId xmlns:a16="http://schemas.microsoft.com/office/drawing/2014/main" id="{00000000-0008-0000-0400-000012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258300" y="11382375"/>
          <a:ext cx="1143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409575</xdr:colOff>
      <xdr:row>9</xdr:row>
      <xdr:rowOff>9525</xdr:rowOff>
    </xdr:from>
    <xdr:to>
      <xdr:col>14</xdr:col>
      <xdr:colOff>523875</xdr:colOff>
      <xdr:row>9</xdr:row>
      <xdr:rowOff>114300</xdr:rowOff>
    </xdr:to>
    <xdr:pic>
      <xdr:nvPicPr>
        <xdr:cNvPr id="19" name="Grafik 18">
          <a:extLst>
            <a:ext uri="{FF2B5EF4-FFF2-40B4-BE49-F238E27FC236}">
              <a16:creationId xmlns:a16="http://schemas.microsoft.com/office/drawing/2014/main" id="{00000000-0008-0000-0400-00001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258300" y="4286250"/>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14</xdr:col>
      <xdr:colOff>409575</xdr:colOff>
      <xdr:row>60</xdr:row>
      <xdr:rowOff>9525</xdr:rowOff>
    </xdr:from>
    <xdr:ext cx="114300" cy="104775"/>
    <xdr:pic>
      <xdr:nvPicPr>
        <xdr:cNvPr id="20" name="Grafik 18">
          <a:extLst>
            <a:ext uri="{FF2B5EF4-FFF2-40B4-BE49-F238E27FC236}">
              <a16:creationId xmlns:a16="http://schemas.microsoft.com/office/drawing/2014/main" id="{22237F24-7603-475A-B4CB-0A47B638F5A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324975" y="2109787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14</xdr:col>
      <xdr:colOff>409575</xdr:colOff>
      <xdr:row>63</xdr:row>
      <xdr:rowOff>9525</xdr:rowOff>
    </xdr:from>
    <xdr:ext cx="114300" cy="104775"/>
    <xdr:pic>
      <xdr:nvPicPr>
        <xdr:cNvPr id="21" name="Grafik 18">
          <a:extLst>
            <a:ext uri="{FF2B5EF4-FFF2-40B4-BE49-F238E27FC236}">
              <a16:creationId xmlns:a16="http://schemas.microsoft.com/office/drawing/2014/main" id="{90B4382E-3038-438D-82F0-3EE66E9CE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324975" y="2224087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14</xdr:col>
      <xdr:colOff>409575</xdr:colOff>
      <xdr:row>21</xdr:row>
      <xdr:rowOff>9524</xdr:rowOff>
    </xdr:from>
    <xdr:to>
      <xdr:col>14</xdr:col>
      <xdr:colOff>524775</xdr:colOff>
      <xdr:row>21</xdr:row>
      <xdr:rowOff>95924</xdr:rowOff>
    </xdr:to>
    <xdr:pic>
      <xdr:nvPicPr>
        <xdr:cNvPr id="26" name="Grafik 29">
          <a:extLst>
            <a:ext uri="{FF2B5EF4-FFF2-40B4-BE49-F238E27FC236}">
              <a16:creationId xmlns:a16="http://schemas.microsoft.com/office/drawing/2014/main" id="{4CFE57AB-A276-4032-A5B0-74C6835A1991}"/>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324975" y="7381874"/>
          <a:ext cx="115200" cy="86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409575</xdr:colOff>
      <xdr:row>36</xdr:row>
      <xdr:rowOff>9525</xdr:rowOff>
    </xdr:from>
    <xdr:to>
      <xdr:col>14</xdr:col>
      <xdr:colOff>523875</xdr:colOff>
      <xdr:row>36</xdr:row>
      <xdr:rowOff>114300</xdr:rowOff>
    </xdr:to>
    <xdr:pic>
      <xdr:nvPicPr>
        <xdr:cNvPr id="28" name="Grafik 18">
          <a:extLst>
            <a:ext uri="{FF2B5EF4-FFF2-40B4-BE49-F238E27FC236}">
              <a16:creationId xmlns:a16="http://schemas.microsoft.com/office/drawing/2014/main" id="{CAC5F44E-96BC-4B50-BE4E-300382ECE53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324975" y="1309687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409575</xdr:colOff>
      <xdr:row>42</xdr:row>
      <xdr:rowOff>9525</xdr:rowOff>
    </xdr:from>
    <xdr:to>
      <xdr:col>14</xdr:col>
      <xdr:colOff>523875</xdr:colOff>
      <xdr:row>42</xdr:row>
      <xdr:rowOff>114300</xdr:rowOff>
    </xdr:to>
    <xdr:pic>
      <xdr:nvPicPr>
        <xdr:cNvPr id="29" name="Grafik 18">
          <a:extLst>
            <a:ext uri="{FF2B5EF4-FFF2-40B4-BE49-F238E27FC236}">
              <a16:creationId xmlns:a16="http://schemas.microsoft.com/office/drawing/2014/main" id="{9E1C0DEC-D2CF-462C-9438-7C2E64D527C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324975" y="1538287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409575</xdr:colOff>
      <xdr:row>27</xdr:row>
      <xdr:rowOff>9525</xdr:rowOff>
    </xdr:from>
    <xdr:to>
      <xdr:col>14</xdr:col>
      <xdr:colOff>523875</xdr:colOff>
      <xdr:row>27</xdr:row>
      <xdr:rowOff>95250</xdr:rowOff>
    </xdr:to>
    <xdr:pic>
      <xdr:nvPicPr>
        <xdr:cNvPr id="30" name="Grafik 29">
          <a:extLst>
            <a:ext uri="{FF2B5EF4-FFF2-40B4-BE49-F238E27FC236}">
              <a16:creationId xmlns:a16="http://schemas.microsoft.com/office/drawing/2014/main" id="{96EEAE59-04A6-46BC-924C-C3FEEBCA7A9D}"/>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324975" y="9667875"/>
          <a:ext cx="1143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409575</xdr:colOff>
      <xdr:row>14</xdr:row>
      <xdr:rowOff>9525</xdr:rowOff>
    </xdr:from>
    <xdr:to>
      <xdr:col>14</xdr:col>
      <xdr:colOff>524775</xdr:colOff>
      <xdr:row>14</xdr:row>
      <xdr:rowOff>95925</xdr:rowOff>
    </xdr:to>
    <xdr:pic>
      <xdr:nvPicPr>
        <xdr:cNvPr id="27" name="Grafik 29">
          <a:extLst>
            <a:ext uri="{FF2B5EF4-FFF2-40B4-BE49-F238E27FC236}">
              <a16:creationId xmlns:a16="http://schemas.microsoft.com/office/drawing/2014/main" id="{CEBEBD03-5867-4F5C-8F74-F66AFCE59E02}"/>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382125" y="5857875"/>
          <a:ext cx="115200" cy="86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409575</xdr:colOff>
      <xdr:row>39</xdr:row>
      <xdr:rowOff>9525</xdr:rowOff>
    </xdr:from>
    <xdr:to>
      <xdr:col>14</xdr:col>
      <xdr:colOff>523875</xdr:colOff>
      <xdr:row>39</xdr:row>
      <xdr:rowOff>114300</xdr:rowOff>
    </xdr:to>
    <xdr:pic>
      <xdr:nvPicPr>
        <xdr:cNvPr id="31" name="Grafik 18">
          <a:extLst>
            <a:ext uri="{FF2B5EF4-FFF2-40B4-BE49-F238E27FC236}">
              <a16:creationId xmlns:a16="http://schemas.microsoft.com/office/drawing/2014/main" id="{0D36A079-F129-4959-A48B-D60A6896007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382125" y="1538287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571500</xdr:colOff>
      <xdr:row>1</xdr:row>
      <xdr:rowOff>104775</xdr:rowOff>
    </xdr:from>
    <xdr:to>
      <xdr:col>10</xdr:col>
      <xdr:colOff>1924050</xdr:colOff>
      <xdr:row>2</xdr:row>
      <xdr:rowOff>104775</xdr:rowOff>
    </xdr:to>
    <xdr:pic>
      <xdr:nvPicPr>
        <xdr:cNvPr id="6184" name="Grafik 1">
          <a:extLst>
            <a:ext uri="{FF2B5EF4-FFF2-40B4-BE49-F238E27FC236}">
              <a16:creationId xmlns:a16="http://schemas.microsoft.com/office/drawing/2014/main" id="{00000000-0008-0000-0700-00002818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62850" y="104775"/>
          <a:ext cx="135255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1876425</xdr:colOff>
      <xdr:row>5</xdr:row>
      <xdr:rowOff>9525</xdr:rowOff>
    </xdr:from>
    <xdr:to>
      <xdr:col>10</xdr:col>
      <xdr:colOff>0</xdr:colOff>
      <xdr:row>5</xdr:row>
      <xdr:rowOff>114300</xdr:rowOff>
    </xdr:to>
    <xdr:pic>
      <xdr:nvPicPr>
        <xdr:cNvPr id="6185" name="Grafik 18">
          <a:extLst>
            <a:ext uri="{FF2B5EF4-FFF2-40B4-BE49-F238E27FC236}">
              <a16:creationId xmlns:a16="http://schemas.microsoft.com/office/drawing/2014/main" id="{00000000-0008-0000-0700-00002918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667500" y="781050"/>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1876425</xdr:colOff>
      <xdr:row>7</xdr:row>
      <xdr:rowOff>9525</xdr:rowOff>
    </xdr:from>
    <xdr:to>
      <xdr:col>10</xdr:col>
      <xdr:colOff>0</xdr:colOff>
      <xdr:row>7</xdr:row>
      <xdr:rowOff>114300</xdr:rowOff>
    </xdr:to>
    <xdr:pic>
      <xdr:nvPicPr>
        <xdr:cNvPr id="6186" name="Grafik 18">
          <a:extLst>
            <a:ext uri="{FF2B5EF4-FFF2-40B4-BE49-F238E27FC236}">
              <a16:creationId xmlns:a16="http://schemas.microsoft.com/office/drawing/2014/main" id="{00000000-0008-0000-0700-00002A18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667500" y="105727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342900</xdr:colOff>
      <xdr:row>7</xdr:row>
      <xdr:rowOff>9525</xdr:rowOff>
    </xdr:from>
    <xdr:to>
      <xdr:col>5</xdr:col>
      <xdr:colOff>0</xdr:colOff>
      <xdr:row>7</xdr:row>
      <xdr:rowOff>114300</xdr:rowOff>
    </xdr:to>
    <xdr:pic>
      <xdr:nvPicPr>
        <xdr:cNvPr id="6187" name="Grafik 18">
          <a:extLst>
            <a:ext uri="{FF2B5EF4-FFF2-40B4-BE49-F238E27FC236}">
              <a16:creationId xmlns:a16="http://schemas.microsoft.com/office/drawing/2014/main" id="{00000000-0008-0000-0700-00002B18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95575" y="105727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elle1" displayName="Tabelle1" ref="A67:S88" totalsRowShown="0" headerRowDxfId="179" dataDxfId="177" headerRowBorderDxfId="178">
  <autoFilter ref="A67:S88" xr:uid="{00000000-0009-0000-0100-000001000000}"/>
  <tableColumns count="19">
    <tableColumn id="1" xr3:uid="{00000000-0010-0000-0000-000001000000}" name="Baden-Württemberg" dataDxfId="176"/>
    <tableColumn id="2" xr3:uid="{00000000-0010-0000-0000-000002000000}" name="Bayern" dataDxfId="175"/>
    <tableColumn id="3" xr3:uid="{00000000-0010-0000-0000-000003000000}" name="Berlin" dataDxfId="174"/>
    <tableColumn id="4" xr3:uid="{00000000-0010-0000-0000-000004000000}" name="Brandenburg" dataDxfId="173"/>
    <tableColumn id="5" xr3:uid="{00000000-0010-0000-0000-000005000000}" name="Bremen" dataDxfId="172"/>
    <tableColumn id="6" xr3:uid="{00000000-0010-0000-0000-000006000000}" name="Hamburg" dataDxfId="171"/>
    <tableColumn id="7" xr3:uid="{00000000-0010-0000-0000-000007000000}" name="Hessen" dataDxfId="170"/>
    <tableColumn id="8" xr3:uid="{00000000-0010-0000-0000-000008000000}" name="Mecklenburg-Vorpommern" dataDxfId="169"/>
    <tableColumn id="9" xr3:uid="{00000000-0010-0000-0000-000009000000}" name="Niedersachsen" dataDxfId="168"/>
    <tableColumn id="10" xr3:uid="{00000000-0010-0000-0000-00000A000000}" name="Nordrhein-Westfalen" dataDxfId="167"/>
    <tableColumn id="11" xr3:uid="{00000000-0010-0000-0000-00000B000000}" name="Rheinland-Pfalz" dataDxfId="166"/>
    <tableColumn id="12" xr3:uid="{00000000-0010-0000-0000-00000C000000}" name="Saarland" dataDxfId="165"/>
    <tableColumn id="13" xr3:uid="{00000000-0010-0000-0000-00000D000000}" name="Sachsen" dataDxfId="164"/>
    <tableColumn id="14" xr3:uid="{00000000-0010-0000-0000-00000E000000}" name="Sachsen-Anhalt" dataDxfId="163"/>
    <tableColumn id="15" xr3:uid="{00000000-0010-0000-0000-00000F000000}" name="Schleswig-Holstein" dataDxfId="162"/>
    <tableColumn id="16" xr3:uid="{00000000-0010-0000-0000-000010000000}" name="Thüringen" dataDxfId="161"/>
    <tableColumn id="17" xr3:uid="{00000000-0010-0000-0000-000011000000}" name="Schweiz" dataDxfId="160"/>
    <tableColumn id="18" xr3:uid="{00000000-0010-0000-0000-000012000000}" name="Österreich" dataDxfId="159"/>
    <tableColumn id="19" xr3:uid="{00000000-0010-0000-0000-000013000000}" name="Italien" dataDxfId="158"/>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6.bin"/><Relationship Id="rId4" Type="http://schemas.openxmlformats.org/officeDocument/2006/relationships/comments" Target="../comments3.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P42"/>
  <sheetViews>
    <sheetView showGridLines="0" tabSelected="1" zoomScaleNormal="100" workbookViewId="0">
      <selection activeCell="B6" sqref="B6:I6"/>
    </sheetView>
  </sheetViews>
  <sheetFormatPr defaultColWidth="9.140625" defaultRowHeight="12.75" x14ac:dyDescent="0.2"/>
  <cols>
    <col min="1" max="1" width="14.7109375" style="2" customWidth="1"/>
    <col min="2" max="2" width="16.28515625" style="2" customWidth="1"/>
    <col min="3" max="3" width="2" style="2" customWidth="1"/>
    <col min="4" max="4" width="15.42578125" style="2" customWidth="1"/>
    <col min="5" max="5" width="9.85546875" style="2" customWidth="1"/>
    <col min="6" max="6" width="13.5703125" style="2" customWidth="1"/>
    <col min="7" max="7" width="13" style="2" customWidth="1"/>
    <col min="8" max="8" width="11.42578125" style="2" customWidth="1"/>
    <col min="9" max="9" width="16.42578125" style="2" customWidth="1"/>
    <col min="10" max="12" width="9.140625" style="2"/>
    <col min="13" max="13" width="9.140625" style="2" hidden="1" customWidth="1"/>
    <col min="14" max="16384" width="9.140625" style="2"/>
  </cols>
  <sheetData>
    <row r="1" spans="1:9" ht="9.75" customHeight="1" x14ac:dyDescent="0.2"/>
    <row r="2" spans="1:9" ht="12.75" customHeight="1" x14ac:dyDescent="0.2">
      <c r="A2" s="132" t="s">
        <v>480</v>
      </c>
    </row>
    <row r="3" spans="1:9" ht="15.75" customHeight="1" x14ac:dyDescent="0.2">
      <c r="A3" s="3" t="s">
        <v>279</v>
      </c>
    </row>
    <row r="6" spans="1:9" ht="20.100000000000001" customHeight="1" x14ac:dyDescent="0.2">
      <c r="A6" s="135" t="s">
        <v>396</v>
      </c>
      <c r="B6" s="208"/>
      <c r="C6" s="203"/>
      <c r="D6" s="203"/>
      <c r="E6" s="203"/>
      <c r="F6" s="203"/>
      <c r="G6" s="203"/>
      <c r="H6" s="203"/>
      <c r="I6" s="204"/>
    </row>
    <row r="7" spans="1:9" ht="36" customHeight="1" x14ac:dyDescent="0.2"/>
    <row r="8" spans="1:9" ht="20.100000000000001" customHeight="1" x14ac:dyDescent="0.2">
      <c r="A8" s="2" t="s">
        <v>9</v>
      </c>
      <c r="B8" s="208"/>
      <c r="C8" s="203"/>
      <c r="D8" s="204"/>
      <c r="E8" s="82"/>
      <c r="F8" s="82"/>
      <c r="I8" s="90" t="s">
        <v>280</v>
      </c>
    </row>
    <row r="9" spans="1:9" ht="6.75" customHeight="1" x14ac:dyDescent="0.2">
      <c r="B9" s="82"/>
      <c r="C9" s="82"/>
      <c r="D9" s="82"/>
      <c r="E9" s="82"/>
      <c r="F9" s="82"/>
      <c r="G9" s="82"/>
    </row>
    <row r="10" spans="1:9" ht="20.100000000000001" customHeight="1" x14ac:dyDescent="0.2">
      <c r="A10" s="2" t="s">
        <v>1</v>
      </c>
      <c r="B10" s="210" t="str">
        <f>IF($B$8="","",Datenquelle!B105)</f>
        <v/>
      </c>
      <c r="C10" s="211"/>
      <c r="D10" s="211"/>
      <c r="E10" s="211"/>
      <c r="F10" s="211"/>
      <c r="G10" s="211"/>
      <c r="H10" s="211"/>
      <c r="I10" s="212"/>
    </row>
    <row r="11" spans="1:9" ht="6.75" customHeight="1" x14ac:dyDescent="0.2">
      <c r="B11" s="82"/>
      <c r="C11" s="82"/>
      <c r="D11" s="82"/>
      <c r="E11" s="82"/>
      <c r="F11" s="82"/>
      <c r="G11" s="82"/>
    </row>
    <row r="12" spans="1:9" ht="20.100000000000001" customHeight="1" x14ac:dyDescent="0.2">
      <c r="A12" s="2" t="s">
        <v>2</v>
      </c>
      <c r="B12" s="210" t="str">
        <f>IF($B$8="","",Datenquelle!C105)</f>
        <v/>
      </c>
      <c r="C12" s="211"/>
      <c r="D12" s="211"/>
      <c r="E12" s="211"/>
      <c r="F12" s="211"/>
      <c r="G12" s="211"/>
      <c r="H12" s="211"/>
      <c r="I12" s="212"/>
    </row>
    <row r="13" spans="1:9" ht="6.75" customHeight="1" x14ac:dyDescent="0.2">
      <c r="B13" s="82"/>
      <c r="C13" s="82"/>
      <c r="D13" s="82"/>
      <c r="E13" s="82"/>
      <c r="F13" s="82"/>
      <c r="G13" s="82"/>
    </row>
    <row r="14" spans="1:9" ht="20.100000000000001" customHeight="1" x14ac:dyDescent="0.2">
      <c r="A14" s="2" t="s">
        <v>3</v>
      </c>
      <c r="B14" s="202"/>
      <c r="C14" s="203"/>
      <c r="D14" s="204"/>
      <c r="G14" s="206" t="s">
        <v>4</v>
      </c>
      <c r="H14" s="207"/>
      <c r="I14" s="83"/>
    </row>
    <row r="15" spans="1:9" ht="6.75" customHeight="1" x14ac:dyDescent="0.2">
      <c r="G15" s="134"/>
      <c r="H15" s="134"/>
    </row>
    <row r="16" spans="1:9" ht="20.100000000000001" customHeight="1" x14ac:dyDescent="0.2">
      <c r="G16" s="213" t="s">
        <v>5</v>
      </c>
      <c r="H16" s="214"/>
      <c r="I16" s="84" t="str">
        <f>IF(B8="","",Datenquelle!F105)</f>
        <v/>
      </c>
    </row>
    <row r="17" spans="1:16" ht="6.75" customHeight="1" x14ac:dyDescent="0.2">
      <c r="G17" s="134"/>
      <c r="H17" s="134"/>
    </row>
    <row r="18" spans="1:16" ht="20.100000000000001" customHeight="1" x14ac:dyDescent="0.2">
      <c r="G18" s="213" t="s">
        <v>400</v>
      </c>
      <c r="H18" s="214"/>
      <c r="I18" s="85">
        <v>2021</v>
      </c>
    </row>
    <row r="19" spans="1:16" ht="5.0999999999999996" customHeight="1" x14ac:dyDescent="0.2">
      <c r="G19" s="139"/>
      <c r="H19" s="140"/>
      <c r="I19" s="148"/>
    </row>
    <row r="20" spans="1:16" ht="5.0999999999999996" customHeight="1" x14ac:dyDescent="0.2">
      <c r="G20" s="139"/>
      <c r="H20" s="140"/>
      <c r="I20" s="148"/>
    </row>
    <row r="21" spans="1:16" ht="5.0999999999999996" customHeight="1" x14ac:dyDescent="0.2">
      <c r="G21" s="192"/>
      <c r="H21" s="193"/>
      <c r="I21" s="148"/>
    </row>
    <row r="22" spans="1:16" ht="9" customHeight="1" x14ac:dyDescent="0.2">
      <c r="G22" s="192"/>
      <c r="H22" s="193"/>
      <c r="I22" s="148"/>
    </row>
    <row r="23" spans="1:16" ht="5.0999999999999996" customHeight="1" x14ac:dyDescent="0.2">
      <c r="G23" s="192"/>
      <c r="H23" s="193"/>
      <c r="I23" s="148"/>
    </row>
    <row r="24" spans="1:16" s="82" customFormat="1" ht="5.0999999999999996" customHeight="1" x14ac:dyDescent="0.25"/>
    <row r="25" spans="1:16" s="82" customFormat="1" ht="20.100000000000001" customHeight="1" x14ac:dyDescent="0.25">
      <c r="A25" s="196" t="s">
        <v>6</v>
      </c>
      <c r="B25" s="196"/>
      <c r="C25" s="196"/>
      <c r="D25" s="196"/>
      <c r="E25" s="196"/>
      <c r="F25" s="215" t="s">
        <v>292</v>
      </c>
      <c r="G25" s="216"/>
      <c r="H25" s="216"/>
      <c r="I25" s="217"/>
    </row>
    <row r="26" spans="1:16" s="82" customFormat="1" ht="20.100000000000001" customHeight="1" x14ac:dyDescent="0.25">
      <c r="A26" s="196" t="str">
        <f>IF($B$8="","",Datenquelle!D105)</f>
        <v/>
      </c>
      <c r="B26" s="196"/>
      <c r="C26" s="196"/>
      <c r="D26" s="196"/>
      <c r="E26" s="196"/>
      <c r="F26" s="218"/>
      <c r="G26" s="219"/>
      <c r="H26" s="219"/>
      <c r="I26" s="220"/>
    </row>
    <row r="27" spans="1:16" s="82" customFormat="1" ht="15" customHeight="1" x14ac:dyDescent="0.25"/>
    <row r="28" spans="1:16" s="82" customFormat="1" ht="20.100000000000001" customHeight="1" x14ac:dyDescent="0.25">
      <c r="A28" s="196" t="s">
        <v>7</v>
      </c>
      <c r="B28" s="196"/>
      <c r="C28" s="196"/>
      <c r="D28" s="196"/>
      <c r="E28" s="196"/>
      <c r="F28" s="196" t="s">
        <v>8</v>
      </c>
      <c r="G28" s="196"/>
      <c r="H28" s="196"/>
      <c r="I28" s="196"/>
    </row>
    <row r="29" spans="1:16" ht="20.100000000000001" customHeight="1" x14ac:dyDescent="0.2">
      <c r="A29" s="209"/>
      <c r="B29" s="209"/>
      <c r="C29" s="209"/>
      <c r="D29" s="209"/>
      <c r="E29" s="209"/>
      <c r="F29" s="196" t="s">
        <v>10</v>
      </c>
      <c r="G29" s="196"/>
      <c r="H29" s="196"/>
      <c r="I29" s="196"/>
    </row>
    <row r="30" spans="1:16" ht="15" customHeight="1" x14ac:dyDescent="0.2"/>
    <row r="31" spans="1:16" ht="18.75" customHeight="1" x14ac:dyDescent="0.2">
      <c r="M31" s="142"/>
      <c r="P31" s="142"/>
    </row>
    <row r="32" spans="1:16" ht="35.1" customHeight="1" x14ac:dyDescent="0.2">
      <c r="A32" s="195" t="s">
        <v>403</v>
      </c>
      <c r="B32" s="196"/>
      <c r="D32" s="195" t="s">
        <v>404</v>
      </c>
      <c r="E32" s="196"/>
      <c r="F32" s="196"/>
      <c r="G32" s="195" t="s">
        <v>405</v>
      </c>
      <c r="H32" s="196"/>
      <c r="I32" s="196"/>
      <c r="L32" s="142"/>
      <c r="O32" s="142"/>
      <c r="P32" s="142"/>
    </row>
    <row r="33" spans="1:15" ht="20.100000000000001" customHeight="1" x14ac:dyDescent="0.2">
      <c r="A33" s="201"/>
      <c r="B33" s="199"/>
      <c r="C33" s="133"/>
      <c r="D33" s="136" t="s">
        <v>397</v>
      </c>
      <c r="E33" s="197">
        <f>IF(AND(E34="",E35=""),0,SUM(E34:F35))</f>
        <v>0</v>
      </c>
      <c r="F33" s="197"/>
      <c r="G33" s="198"/>
      <c r="H33" s="200"/>
      <c r="I33" s="199"/>
      <c r="M33" s="168">
        <f>IF(Basisdaten!A33="",0,Basisdaten!A33)</f>
        <v>0</v>
      </c>
      <c r="N33" s="142"/>
      <c r="O33" s="142"/>
    </row>
    <row r="34" spans="1:15" ht="20.100000000000001" customHeight="1" x14ac:dyDescent="0.2">
      <c r="A34" s="166"/>
      <c r="B34" s="166"/>
      <c r="C34" s="167"/>
      <c r="D34" s="136" t="s">
        <v>398</v>
      </c>
      <c r="E34" s="198"/>
      <c r="F34" s="199"/>
      <c r="G34" s="133"/>
    </row>
    <row r="35" spans="1:15" ht="20.100000000000001" customHeight="1" x14ac:dyDescent="0.2">
      <c r="A35" s="166"/>
      <c r="B35" s="166"/>
      <c r="C35" s="167"/>
      <c r="D35" s="136" t="s">
        <v>399</v>
      </c>
      <c r="E35" s="198"/>
      <c r="F35" s="199"/>
      <c r="G35" s="133"/>
      <c r="N35" s="142"/>
    </row>
    <row r="36" spans="1:15" ht="28.5" customHeight="1" x14ac:dyDescent="0.2">
      <c r="A36" s="166"/>
      <c r="B36" s="166"/>
      <c r="C36" s="167"/>
      <c r="D36" s="137"/>
      <c r="E36" s="138"/>
      <c r="F36" s="138"/>
      <c r="G36" s="133"/>
    </row>
    <row r="37" spans="1:15" ht="35.1" customHeight="1" x14ac:dyDescent="0.2">
      <c r="A37" s="195" t="s">
        <v>406</v>
      </c>
      <c r="B37" s="196"/>
      <c r="D37" s="195" t="s">
        <v>407</v>
      </c>
      <c r="E37" s="196"/>
      <c r="F37" s="196"/>
      <c r="G37" s="195" t="s">
        <v>408</v>
      </c>
      <c r="H37" s="196"/>
      <c r="I37" s="196"/>
    </row>
    <row r="38" spans="1:15" ht="20.100000000000001" customHeight="1" x14ac:dyDescent="0.2">
      <c r="A38" s="201"/>
      <c r="B38" s="199"/>
      <c r="C38" s="133"/>
      <c r="D38" s="136" t="s">
        <v>397</v>
      </c>
      <c r="E38" s="197">
        <f>IF(AND(E39="",E40=""),0,SUM(E39:F40))</f>
        <v>0</v>
      </c>
      <c r="F38" s="197"/>
      <c r="G38" s="198"/>
      <c r="H38" s="200"/>
      <c r="I38" s="199"/>
      <c r="M38" s="168">
        <f>IF(Basisdaten!A38="",0,Basisdaten!A38)</f>
        <v>0</v>
      </c>
    </row>
    <row r="39" spans="1:15" ht="20.100000000000001" customHeight="1" x14ac:dyDescent="0.2">
      <c r="A39" s="166"/>
      <c r="B39" s="166"/>
      <c r="C39" s="167"/>
      <c r="D39" s="136" t="s">
        <v>398</v>
      </c>
      <c r="E39" s="198"/>
      <c r="F39" s="199"/>
      <c r="G39" s="133"/>
    </row>
    <row r="40" spans="1:15" ht="20.100000000000001" customHeight="1" x14ac:dyDescent="0.2">
      <c r="A40" s="166"/>
      <c r="B40" s="166"/>
      <c r="C40" s="167"/>
      <c r="D40" s="136" t="s">
        <v>399</v>
      </c>
      <c r="E40" s="198"/>
      <c r="F40" s="199"/>
      <c r="G40" s="133"/>
    </row>
    <row r="41" spans="1:15" ht="43.5" customHeight="1" x14ac:dyDescent="0.2">
      <c r="A41" s="205" t="s">
        <v>479</v>
      </c>
      <c r="B41" s="205"/>
      <c r="C41" s="205"/>
      <c r="D41" s="205"/>
      <c r="E41" s="205"/>
      <c r="F41" s="205"/>
      <c r="G41" s="205"/>
      <c r="H41" s="205"/>
      <c r="I41" s="205"/>
    </row>
    <row r="42" spans="1:15" ht="202.5" customHeight="1" x14ac:dyDescent="0.2">
      <c r="A42" s="194" t="s">
        <v>452</v>
      </c>
      <c r="B42" s="194"/>
      <c r="C42" s="194"/>
      <c r="D42" s="194"/>
      <c r="E42" s="194"/>
      <c r="F42" s="194"/>
      <c r="G42" s="194"/>
      <c r="H42" s="194"/>
      <c r="I42" s="194"/>
    </row>
  </sheetData>
  <sheetProtection password="CA09" sheet="1" objects="1" scenarios="1" selectLockedCells="1"/>
  <dataConsolidate/>
  <mergeCells count="34">
    <mergeCell ref="B8:D8"/>
    <mergeCell ref="G37:I37"/>
    <mergeCell ref="A32:B32"/>
    <mergeCell ref="B6:I6"/>
    <mergeCell ref="F28:I28"/>
    <mergeCell ref="F29:I29"/>
    <mergeCell ref="A28:E28"/>
    <mergeCell ref="A29:E29"/>
    <mergeCell ref="B10:I10"/>
    <mergeCell ref="B12:I12"/>
    <mergeCell ref="G16:H16"/>
    <mergeCell ref="G18:H18"/>
    <mergeCell ref="F25:I25"/>
    <mergeCell ref="F26:I26"/>
    <mergeCell ref="A25:E25"/>
    <mergeCell ref="A26:E26"/>
    <mergeCell ref="B14:D14"/>
    <mergeCell ref="A33:B33"/>
    <mergeCell ref="D32:F32"/>
    <mergeCell ref="A41:I41"/>
    <mergeCell ref="G14:H14"/>
    <mergeCell ref="A42:I42"/>
    <mergeCell ref="G32:I32"/>
    <mergeCell ref="E33:F33"/>
    <mergeCell ref="E34:F34"/>
    <mergeCell ref="E35:F35"/>
    <mergeCell ref="G33:I33"/>
    <mergeCell ref="A38:B38"/>
    <mergeCell ref="E38:F38"/>
    <mergeCell ref="G38:I38"/>
    <mergeCell ref="E39:F39"/>
    <mergeCell ref="E40:F40"/>
    <mergeCell ref="A37:B37"/>
    <mergeCell ref="D37:F37"/>
  </mergeCells>
  <conditionalFormatting sqref="B8">
    <cfRule type="expression" dxfId="197" priority="25" stopIfTrue="1">
      <formula>LEN(TRIM(B8))=0</formula>
    </cfRule>
  </conditionalFormatting>
  <conditionalFormatting sqref="B14:C14">
    <cfRule type="expression" dxfId="196" priority="24" stopIfTrue="1">
      <formula>LEN(TRIM(B14))=0</formula>
    </cfRule>
  </conditionalFormatting>
  <conditionalFormatting sqref="I14">
    <cfRule type="expression" dxfId="195" priority="23" stopIfTrue="1">
      <formula>LEN(TRIM(I14))=0</formula>
    </cfRule>
  </conditionalFormatting>
  <conditionalFormatting sqref="F26">
    <cfRule type="expression" dxfId="194" priority="21" stopIfTrue="1">
      <formula>LEN(TRIM(F26))=0</formula>
    </cfRule>
  </conditionalFormatting>
  <conditionalFormatting sqref="A29">
    <cfRule type="expression" dxfId="193" priority="20" stopIfTrue="1">
      <formula>LEN(TRIM(A29))=0</formula>
    </cfRule>
  </conditionalFormatting>
  <conditionalFormatting sqref="A33">
    <cfRule type="expression" dxfId="192" priority="17" stopIfTrue="1">
      <formula>LEN(TRIM(A33))=0</formula>
    </cfRule>
  </conditionalFormatting>
  <conditionalFormatting sqref="B6">
    <cfRule type="expression" dxfId="191" priority="15" stopIfTrue="1">
      <formula>LEN(TRIM(B6))=0</formula>
    </cfRule>
  </conditionalFormatting>
  <conditionalFormatting sqref="E34:E35">
    <cfRule type="expression" dxfId="190" priority="13" stopIfTrue="1">
      <formula>LEN(TRIM(E34))=0</formula>
    </cfRule>
  </conditionalFormatting>
  <conditionalFormatting sqref="E39:E40">
    <cfRule type="expression" dxfId="189" priority="12" stopIfTrue="1">
      <formula>LEN(TRIM(E39))=0</formula>
    </cfRule>
  </conditionalFormatting>
  <conditionalFormatting sqref="G33">
    <cfRule type="expression" dxfId="188" priority="11" stopIfTrue="1">
      <formula>LEN(TRIM(G33))=0</formula>
    </cfRule>
  </conditionalFormatting>
  <conditionalFormatting sqref="G38">
    <cfRule type="expression" dxfId="187" priority="10" stopIfTrue="1">
      <formula>LEN(TRIM(G38))=0</formula>
    </cfRule>
  </conditionalFormatting>
  <conditionalFormatting sqref="A38">
    <cfRule type="expression" dxfId="186" priority="9" stopIfTrue="1">
      <formula>LEN(TRIM(A38))=0</formula>
    </cfRule>
  </conditionalFormatting>
  <conditionalFormatting sqref="A37:B37">
    <cfRule type="expression" dxfId="185" priority="8">
      <formula>ISNUMBER(FIND("Magenkrebszentrum + eigenständiges Speiseröhrenkrebszentrum",$B$6))</formula>
    </cfRule>
  </conditionalFormatting>
  <conditionalFormatting sqref="A38:B38">
    <cfRule type="expression" dxfId="184" priority="7">
      <formula>ISNUMBER(FIND("Magenkrebszentrum + eigenständiges Speiseröhrenkrebszentrum",$B$6))</formula>
    </cfRule>
  </conditionalFormatting>
  <conditionalFormatting sqref="D37:F37">
    <cfRule type="expression" dxfId="183" priority="6">
      <formula>ISNUMBER(FIND("Magenkrebszentrum + eigenständiges Speiseröhrenkrebszentrum",$B$6))</formula>
    </cfRule>
  </conditionalFormatting>
  <conditionalFormatting sqref="G37:I37">
    <cfRule type="expression" dxfId="182" priority="5">
      <formula>ISNUMBER(FIND("Magenkrebszentrum + eigenständiges Speiseröhrenkrebszentrum",$B$6))</formula>
    </cfRule>
  </conditionalFormatting>
  <conditionalFormatting sqref="D38:I38">
    <cfRule type="expression" dxfId="181" priority="4">
      <formula>ISNUMBER(FIND("Magenkrebszentrum + eigenständiges Speiseröhrenkrebszentrum",$B$6))</formula>
    </cfRule>
  </conditionalFormatting>
  <conditionalFormatting sqref="D39:F40">
    <cfRule type="expression" dxfId="180" priority="3">
      <formula>ISNUMBER(FIND("Magenkrebszentrum + eigenständiges Speiseröhrenkrebszentrum",$B$6))</formula>
    </cfRule>
  </conditionalFormatting>
  <dataValidations count="14">
    <dataValidation type="list" allowBlank="1" showInputMessage="1" showErrorMessage="1" sqref="B8" xr:uid="{00000000-0002-0000-0000-000000000000}">
      <formula1>Zentrum</formula1>
    </dataValidation>
    <dataValidation type="textLength" allowBlank="1" showInputMessage="1" showErrorMessage="1" errorTitle="Eingabefehler" error="Nur Texteingabe bis 100 Zeichen möglich." sqref="B14:D14 A26" xr:uid="{00000000-0002-0000-0000-000001000000}">
      <formula1>0</formula1>
      <formula2>100</formula2>
    </dataValidation>
    <dataValidation type="list" allowBlank="1" showInputMessage="1" showErrorMessage="1" sqref="A29:E29" xr:uid="{00000000-0002-0000-0000-000002000000}">
      <formula1>Tumordokumentation</formula1>
    </dataValidation>
    <dataValidation type="date" allowBlank="1" showErrorMessage="1" errorTitle="Eingabefehler" error="Format: tt.mm.jjjj_x000a__x000a_Zeitraum zwischen 01.10.2021 - 31.01.2023 angeben." sqref="I14" xr:uid="{00000000-0002-0000-0000-000003000000}">
      <formula1>44470</formula1>
      <formula2>44957</formula2>
    </dataValidation>
    <dataValidation type="list" allowBlank="1" showInputMessage="1" showErrorMessage="1" sqref="F26" xr:uid="{00000000-0002-0000-0000-000004000000}">
      <formula1>KrebsregisterZusammenarbeit</formula1>
    </dataValidation>
    <dataValidation type="custom" allowBlank="1" showInputMessage="1" showErrorMessage="1" errorTitle="Eingabefehler" error="Anzahl Primärfälle Speiseröhre Gesamt kann nicht kleiner sein als Summe Operative Primärfälle (Zelle E38) + Primärfälle mit endoskopischer Resektion (Zelle G38)." sqref="A38:B38" xr:uid="{00000000-0002-0000-0000-000005000000}">
      <formula1>IF(ISNUMBER(A38),IF(SUM(E38:I38)&lt;=M38,TRUE,FALSE),FALSE)</formula1>
    </dataValidation>
    <dataValidation type="custom" allowBlank="1" showInputMessage="1" showErrorMessage="1" errorTitle="Eingabefehler" error="1. Summe Operative Primärfälle + Primärfälle mit endoskopischer Resektion kann nicht größer sein als Primärfälle Magen Gesamt (Zelle A33)._x000a_2. Das Feld Primärfälle Magen Gesamt (Zelle A33) wurde nicht bearbeitet." sqref="E34:F34" xr:uid="{00000000-0002-0000-0000-000006000000}">
      <formula1>IF(E34&lt;=M33,IF(SUM(E34,E35,G33)&lt;=M33,TRUE,FALSE),FALSE)</formula1>
    </dataValidation>
    <dataValidation type="custom" allowBlank="1" showInputMessage="1" showErrorMessage="1" errorTitle="Eingabefehler" error="1. Summe Operative Primärfälle + Primärfälle mit endoskopischer Resektion kann nicht größer sein als Primärfälle Magen Gesamt (Zelle A33)._x000a_2. Das Feld Primärfälle Magen Gesamt (Zelle A33) wurde nicht bearbeitet." sqref="E35:F35" xr:uid="{00000000-0002-0000-0000-000007000000}">
      <formula1>IF(E35&lt;=M33,IF(SUM(E34,E35,G33)&lt;=M33,TRUE,FALSE),FALSE)</formula1>
    </dataValidation>
    <dataValidation type="custom" allowBlank="1" showInputMessage="1" showErrorMessage="1" errorTitle="Eingabefehler" error="1. Summe Operative Primärfälle + Primärfälle mit endoskopischer Resektion kann nicht größer sein als Primärfälle Speiseröhre Gesamt (Zelle A38)._x000a_2. Das Feld Primärfälle Speiseröhre Gesamt (Zelle A38) wurde nicht bearbeitet." sqref="E39:F39" xr:uid="{00000000-0002-0000-0000-000008000000}">
      <formula1>IF(E39&lt;=M38,IF(SUM(E39,E40,G38)&lt;=M38,TRUE,FALSE),FALSE)</formula1>
    </dataValidation>
    <dataValidation type="custom" allowBlank="1" showInputMessage="1" showErrorMessage="1" errorTitle="Eingabefehler" error="1. Summe Operative Primärfälle + Primärfälle mit endoskopischer Resektion kann nicht größer sein als Primärfälle Speiseröhre Gesamt (Zelle A38)._x000a_2. Das Feld Primärfälle Speiseröhre Gesamt (Zelle A38) wurde nicht bearbeitet." sqref="E40:F40" xr:uid="{00000000-0002-0000-0000-000009000000}">
      <formula1>IF(E40&lt;=M38,IF(SUM(E39,E40,G38)&lt;=M38,TRUE,FALSE),FALSE)</formula1>
    </dataValidation>
    <dataValidation type="custom" allowBlank="1" showInputMessage="1" showErrorMessage="1" errorTitle="Eingabefehler" error="1. Anzahl Primärfälle mit endoskopischer Resektion + Operative Primärfälle kann nicht größer sein als Primärfälle Magen Gesamt (Zelle A33)._x000a_2. Das Feld Primärfälle Magen Gesamt (Zelle A33) wurde nicht bearbeitet." sqref="G33:I33" xr:uid="{00000000-0002-0000-0000-00000A000000}">
      <formula1>IF(G33&lt;=M33,IF(SUM(E33:I33)&lt;=M33,TRUE,FALSE),FALSE)</formula1>
    </dataValidation>
    <dataValidation type="custom" allowBlank="1" showInputMessage="1" showErrorMessage="1" errorTitle="Eingabefehler" error="1. Anzahl Primärfälle mit endoskopischer Resektion + Operative Primärfälle kann nicht größer sein als Primärfälle Speiseröhre Gesamt (Zelle A38)._x000a_2. Das Feld Primärfälle Speiseröhre Gesamt (Zelle A38) wurde nicht bearbeitet." sqref="G38:I38" xr:uid="{00000000-0002-0000-0000-00000B000000}">
      <formula1>IF(G38&lt;=M38,IF(SUM(E38:I38)&lt;=M38,TRUE,FALSE),FALSE)</formula1>
    </dataValidation>
    <dataValidation type="custom" allowBlank="1" showInputMessage="1" showErrorMessage="1" sqref="O32" xr:uid="{00000000-0002-0000-0000-00000C000000}">
      <formula1>IF(SUM(E33:I33)&gt;=M33,TRUE,FALSE)</formula1>
    </dataValidation>
    <dataValidation type="custom" allowBlank="1" showInputMessage="1" showErrorMessage="1" errorTitle="Eingabefehler" error="Anzahl Primärfälle Magen Gesamt kann nicht kleiner sein als Summe Operative Primärfälle (Zelle E33) + Primärfälle mit endoskopischer Resektion (Zelle G33)." sqref="A33:B33" xr:uid="{00000000-0002-0000-0000-00000D000000}">
      <formula1>IF(ISNUMBER(A33),IF(SUM(E33:I33)&lt;=M33,TRUE,FALSE),FALSE)</formula1>
    </dataValidation>
  </dataValidations>
  <pageMargins left="0.75" right="0.25" top="0.75" bottom="0.75" header="0.3" footer="0.3"/>
  <pageSetup paperSize="9" scale="76" orientation="portrait" r:id="rId1"/>
  <headerFooter>
    <oddFooter xml:space="preserve">&amp;L&amp;"Arial,Standard"&amp;7&amp;F&amp;C&amp;"Arial,Standard"&amp;7 © DKG  Alle Rechte vorbehalten&amp;R&amp;"Arial,Standard"&amp;7&amp;P   </oddFooter>
  </headerFooter>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E000000}">
          <x14:formula1>
            <xm:f>Datenquelle!$C$91:$C$92</xm:f>
          </x14:formula1>
          <xm:sqref>B6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6"/>
  <sheetViews>
    <sheetView workbookViewId="0">
      <selection activeCell="D19" sqref="D19"/>
    </sheetView>
  </sheetViews>
  <sheetFormatPr defaultColWidth="11.42578125" defaultRowHeight="15" x14ac:dyDescent="0.25"/>
  <cols>
    <col min="1" max="1" width="37.85546875" customWidth="1"/>
    <col min="2" max="2" width="45.7109375" customWidth="1"/>
    <col min="3" max="3" width="46.28515625" customWidth="1"/>
    <col min="4" max="4" width="20.85546875" customWidth="1"/>
    <col min="5" max="5" width="16" customWidth="1"/>
  </cols>
  <sheetData>
    <row r="1" spans="1:5" x14ac:dyDescent="0.25">
      <c r="A1" s="94" t="s">
        <v>3</v>
      </c>
      <c r="B1" s="95" t="str">
        <f>IF(Basisdaten!B14=0,"",Basisdaten!B14)</f>
        <v/>
      </c>
    </row>
    <row r="2" spans="1:5" x14ac:dyDescent="0.25">
      <c r="A2" s="94" t="s">
        <v>4</v>
      </c>
      <c r="B2" s="96" t="str">
        <f>IF(Basisdaten!I14=0,"",Basisdaten!I14)</f>
        <v/>
      </c>
    </row>
    <row r="3" spans="1:5" x14ac:dyDescent="0.25">
      <c r="A3" s="94" t="s">
        <v>5</v>
      </c>
      <c r="B3" s="96" t="str">
        <f>IF(Basisdaten!I16=0,"",Basisdaten!I16)</f>
        <v/>
      </c>
    </row>
    <row r="5" spans="1:5" x14ac:dyDescent="0.25">
      <c r="A5" s="97" t="s">
        <v>12</v>
      </c>
      <c r="B5" s="97" t="s">
        <v>7</v>
      </c>
      <c r="C5" s="98" t="s">
        <v>292</v>
      </c>
      <c r="D5" s="98" t="s">
        <v>291</v>
      </c>
      <c r="E5" s="98" t="s">
        <v>457</v>
      </c>
    </row>
    <row r="6" spans="1:5" x14ac:dyDescent="0.25">
      <c r="A6" s="95" t="str">
        <f>IF(Basisdaten!A26=0,"",Basisdaten!A26)</f>
        <v/>
      </c>
      <c r="B6" s="95" t="str">
        <f>IF(Basisdaten!A29=0,"",Basisdaten!A29)</f>
        <v/>
      </c>
      <c r="C6" s="95" t="str">
        <f>IF(Basisdaten!F26=0,"",Basisdaten!F26)</f>
        <v/>
      </c>
      <c r="D6" s="95" t="str">
        <f>IF(Basisdaten!F29=0,"",Basisdaten!F29)</f>
        <v>Nein</v>
      </c>
      <c r="E6" s="95" t="str">
        <f>IF(Basisdaten!B6=0,"",Basisdaten!B6)</f>
        <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D9"/>
  <sheetViews>
    <sheetView workbookViewId="0">
      <selection activeCell="C20" sqref="C20"/>
    </sheetView>
  </sheetViews>
  <sheetFormatPr defaultColWidth="11.42578125" defaultRowHeight="12.75" x14ac:dyDescent="0.2"/>
  <cols>
    <col min="1" max="1" width="63.42578125" style="2" customWidth="1"/>
    <col min="2" max="16384" width="11.42578125" style="2"/>
  </cols>
  <sheetData>
    <row r="1" spans="1:4" ht="15.95" customHeight="1" x14ac:dyDescent="0.2">
      <c r="A1" s="143"/>
      <c r="B1" s="132" t="s">
        <v>397</v>
      </c>
      <c r="C1" s="132" t="s">
        <v>398</v>
      </c>
      <c r="D1" s="132" t="s">
        <v>399</v>
      </c>
    </row>
    <row r="2" spans="1:4" ht="15.95" customHeight="1" x14ac:dyDescent="0.2">
      <c r="A2" s="144" t="s">
        <v>409</v>
      </c>
      <c r="B2" s="145">
        <f>Basisdaten!A33</f>
        <v>0</v>
      </c>
      <c r="C2" s="146"/>
      <c r="D2" s="146"/>
    </row>
    <row r="3" spans="1:4" ht="15.95" customHeight="1" x14ac:dyDescent="0.2">
      <c r="A3" s="144" t="s">
        <v>453</v>
      </c>
      <c r="B3" s="147">
        <f>Basisdaten!E33</f>
        <v>0</v>
      </c>
      <c r="C3" s="145">
        <f>Basisdaten!E34</f>
        <v>0</v>
      </c>
      <c r="D3" s="145">
        <f>Basisdaten!E35</f>
        <v>0</v>
      </c>
    </row>
    <row r="4" spans="1:4" ht="15.95" customHeight="1" x14ac:dyDescent="0.2">
      <c r="A4" s="144" t="s">
        <v>455</v>
      </c>
      <c r="B4" s="145">
        <f>Basisdaten!G33</f>
        <v>0</v>
      </c>
      <c r="C4" s="146"/>
      <c r="D4" s="146"/>
    </row>
    <row r="5" spans="1:4" ht="15.95" customHeight="1" x14ac:dyDescent="0.2">
      <c r="A5" s="144" t="s">
        <v>411</v>
      </c>
      <c r="B5" s="145">
        <f>Basisdaten!A38</f>
        <v>0</v>
      </c>
      <c r="C5" s="146"/>
      <c r="D5" s="146"/>
    </row>
    <row r="6" spans="1:4" ht="15.95" customHeight="1" x14ac:dyDescent="0.2">
      <c r="A6" s="144" t="s">
        <v>454</v>
      </c>
      <c r="B6" s="147">
        <f>Basisdaten!E38</f>
        <v>0</v>
      </c>
      <c r="C6" s="145">
        <f>Basisdaten!E39</f>
        <v>0</v>
      </c>
      <c r="D6" s="145">
        <f>Basisdaten!E40</f>
        <v>0</v>
      </c>
    </row>
    <row r="7" spans="1:4" ht="15.95" customHeight="1" x14ac:dyDescent="0.2">
      <c r="A7" s="144" t="s">
        <v>456</v>
      </c>
      <c r="B7" s="145">
        <f>Basisdaten!G38</f>
        <v>0</v>
      </c>
      <c r="C7" s="146"/>
      <c r="D7" s="146"/>
    </row>
    <row r="9" spans="1:4" x14ac:dyDescent="0.2">
      <c r="A9" s="131"/>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S148"/>
  <sheetViews>
    <sheetView workbookViewId="0">
      <selection activeCell="B110" sqref="B110"/>
    </sheetView>
  </sheetViews>
  <sheetFormatPr defaultColWidth="9.140625" defaultRowHeight="11.25" x14ac:dyDescent="0.2"/>
  <cols>
    <col min="1" max="1" width="34.140625" style="7" customWidth="1"/>
    <col min="2" max="2" width="50.42578125" style="7" customWidth="1"/>
    <col min="3" max="3" width="69.28515625" style="7" customWidth="1"/>
    <col min="4" max="4" width="20.42578125" style="7" customWidth="1"/>
    <col min="5" max="5" width="12.5703125" style="7" customWidth="1"/>
    <col min="6" max="6" width="23.7109375" style="7" customWidth="1"/>
    <col min="7" max="7" width="9.140625" style="7" customWidth="1"/>
    <col min="8" max="8" width="24.7109375" style="7" customWidth="1"/>
    <col min="9" max="9" width="14.85546875" style="7" customWidth="1"/>
    <col min="10" max="10" width="19.28515625" style="7" customWidth="1"/>
    <col min="11" max="11" width="15" style="7" customWidth="1"/>
    <col min="12" max="13" width="9.140625" style="7" customWidth="1"/>
    <col min="14" max="14" width="15.28515625" style="7" customWidth="1"/>
    <col min="15" max="15" width="18.140625" style="7" customWidth="1"/>
    <col min="16" max="16384" width="9.140625" style="7"/>
  </cols>
  <sheetData>
    <row r="1" spans="1:6" x14ac:dyDescent="0.2">
      <c r="A1" s="158" t="s">
        <v>13</v>
      </c>
      <c r="B1" s="19" t="s">
        <v>21</v>
      </c>
      <c r="C1" s="19" t="s">
        <v>21</v>
      </c>
      <c r="D1" s="23"/>
    </row>
    <row r="2" spans="1:6" x14ac:dyDescent="0.2">
      <c r="A2" s="20" t="s">
        <v>522</v>
      </c>
      <c r="B2" s="19" t="s">
        <v>14</v>
      </c>
      <c r="C2" s="19" t="s">
        <v>14</v>
      </c>
      <c r="D2" s="160"/>
      <c r="E2" s="7" t="s">
        <v>65</v>
      </c>
    </row>
    <row r="3" spans="1:6" x14ac:dyDescent="0.2">
      <c r="B3" s="19" t="s">
        <v>15</v>
      </c>
      <c r="C3" s="19" t="s">
        <v>15</v>
      </c>
      <c r="D3" s="160"/>
      <c r="E3" s="81" t="str">
        <f>Basisdaten!I16</f>
        <v/>
      </c>
      <c r="F3" s="50">
        <f>IF(E3&gt;E4,0,DATEDIF(E3,E4,"y"))</f>
        <v>0</v>
      </c>
    </row>
    <row r="4" spans="1:6" x14ac:dyDescent="0.2">
      <c r="B4" s="19" t="s">
        <v>374</v>
      </c>
      <c r="C4" s="19" t="s">
        <v>374</v>
      </c>
      <c r="D4" s="160"/>
      <c r="E4" s="121">
        <v>44561</v>
      </c>
    </row>
    <row r="5" spans="1:6" x14ac:dyDescent="0.2">
      <c r="B5" s="19" t="s">
        <v>16</v>
      </c>
      <c r="C5" s="19" t="s">
        <v>16</v>
      </c>
      <c r="D5" s="160"/>
    </row>
    <row r="6" spans="1:6" x14ac:dyDescent="0.2">
      <c r="B6" s="19" t="s">
        <v>17</v>
      </c>
      <c r="C6" s="19" t="s">
        <v>17</v>
      </c>
      <c r="D6" s="160"/>
    </row>
    <row r="7" spans="1:6" x14ac:dyDescent="0.2">
      <c r="B7" s="19" t="s">
        <v>18</v>
      </c>
      <c r="C7" s="19" t="s">
        <v>18</v>
      </c>
      <c r="D7" s="160"/>
    </row>
    <row r="8" spans="1:6" x14ac:dyDescent="0.2">
      <c r="B8" s="19" t="s">
        <v>375</v>
      </c>
      <c r="C8" s="19" t="s">
        <v>375</v>
      </c>
      <c r="D8" s="160"/>
    </row>
    <row r="9" spans="1:6" x14ac:dyDescent="0.2">
      <c r="B9" s="19" t="s">
        <v>376</v>
      </c>
      <c r="C9" s="19" t="s">
        <v>376</v>
      </c>
      <c r="D9" s="160"/>
    </row>
    <row r="10" spans="1:6" x14ac:dyDescent="0.2">
      <c r="B10" s="19" t="s">
        <v>19</v>
      </c>
      <c r="C10" s="19" t="s">
        <v>19</v>
      </c>
      <c r="D10" s="160"/>
    </row>
    <row r="11" spans="1:6" x14ac:dyDescent="0.2">
      <c r="B11" s="19" t="s">
        <v>377</v>
      </c>
      <c r="C11" s="124" t="s">
        <v>436</v>
      </c>
      <c r="D11" s="160" t="s">
        <v>54</v>
      </c>
    </row>
    <row r="12" spans="1:6" x14ac:dyDescent="0.2">
      <c r="B12" s="19" t="s">
        <v>20</v>
      </c>
      <c r="C12" s="19" t="s">
        <v>377</v>
      </c>
      <c r="D12" s="160"/>
    </row>
    <row r="13" spans="1:6" x14ac:dyDescent="0.2">
      <c r="B13" s="19" t="s">
        <v>378</v>
      </c>
      <c r="C13" s="19" t="s">
        <v>20</v>
      </c>
      <c r="D13" s="160"/>
    </row>
    <row r="14" spans="1:6" x14ac:dyDescent="0.2">
      <c r="B14" s="19" t="s">
        <v>22</v>
      </c>
      <c r="C14" s="123" t="s">
        <v>378</v>
      </c>
      <c r="D14" s="160" t="s">
        <v>31</v>
      </c>
    </row>
    <row r="15" spans="1:6" x14ac:dyDescent="0.2">
      <c r="B15" s="19" t="s">
        <v>23</v>
      </c>
      <c r="C15" s="19" t="s">
        <v>22</v>
      </c>
      <c r="D15" s="160"/>
    </row>
    <row r="16" spans="1:6" x14ac:dyDescent="0.2">
      <c r="B16" s="19" t="s">
        <v>24</v>
      </c>
      <c r="C16" s="19" t="s">
        <v>23</v>
      </c>
      <c r="D16" s="160"/>
    </row>
    <row r="17" spans="2:4" x14ac:dyDescent="0.2">
      <c r="B17" s="19" t="s">
        <v>26</v>
      </c>
      <c r="C17" s="19" t="s">
        <v>24</v>
      </c>
      <c r="D17" s="160"/>
    </row>
    <row r="18" spans="2:4" x14ac:dyDescent="0.2">
      <c r="B18" s="19" t="s">
        <v>25</v>
      </c>
      <c r="C18" s="19" t="s">
        <v>26</v>
      </c>
      <c r="D18" s="160"/>
    </row>
    <row r="19" spans="2:4" x14ac:dyDescent="0.2">
      <c r="B19" s="19" t="s">
        <v>27</v>
      </c>
      <c r="C19" s="19" t="s">
        <v>25</v>
      </c>
      <c r="D19" s="161"/>
    </row>
    <row r="20" spans="2:4" x14ac:dyDescent="0.2">
      <c r="B20" s="19" t="s">
        <v>28</v>
      </c>
      <c r="C20" s="19" t="s">
        <v>27</v>
      </c>
      <c r="D20" s="160"/>
    </row>
    <row r="21" spans="2:4" x14ac:dyDescent="0.2">
      <c r="B21" s="19" t="s">
        <v>29</v>
      </c>
      <c r="C21" s="19" t="s">
        <v>28</v>
      </c>
      <c r="D21" s="160"/>
    </row>
    <row r="22" spans="2:4" x14ac:dyDescent="0.2">
      <c r="B22" s="19" t="s">
        <v>30</v>
      </c>
      <c r="C22" s="19" t="s">
        <v>29</v>
      </c>
      <c r="D22" s="160"/>
    </row>
    <row r="23" spans="2:4" x14ac:dyDescent="0.2">
      <c r="B23" s="19" t="s">
        <v>32</v>
      </c>
      <c r="C23" s="125" t="s">
        <v>30</v>
      </c>
      <c r="D23" s="160" t="s">
        <v>31</v>
      </c>
    </row>
    <row r="24" spans="2:4" x14ac:dyDescent="0.2">
      <c r="B24" s="19" t="s">
        <v>34</v>
      </c>
      <c r="C24" s="123" t="s">
        <v>32</v>
      </c>
      <c r="D24" s="160" t="s">
        <v>31</v>
      </c>
    </row>
    <row r="25" spans="2:4" x14ac:dyDescent="0.2">
      <c r="B25" s="19" t="s">
        <v>33</v>
      </c>
      <c r="C25" s="19" t="s">
        <v>34</v>
      </c>
      <c r="D25" s="160"/>
    </row>
    <row r="26" spans="2:4" x14ac:dyDescent="0.2">
      <c r="B26" s="19" t="s">
        <v>353</v>
      </c>
      <c r="C26" s="19" t="s">
        <v>33</v>
      </c>
      <c r="D26" s="160"/>
    </row>
    <row r="27" spans="2:4" x14ac:dyDescent="0.2">
      <c r="B27" s="19" t="s">
        <v>35</v>
      </c>
      <c r="C27" s="126" t="s">
        <v>36</v>
      </c>
      <c r="D27" s="160" t="s">
        <v>37</v>
      </c>
    </row>
    <row r="28" spans="2:4" x14ac:dyDescent="0.2">
      <c r="B28" s="19" t="s">
        <v>38</v>
      </c>
      <c r="C28" s="19" t="s">
        <v>353</v>
      </c>
      <c r="D28" s="160"/>
    </row>
    <row r="29" spans="2:4" x14ac:dyDescent="0.2">
      <c r="B29" s="19" t="s">
        <v>39</v>
      </c>
      <c r="C29" s="124" t="s">
        <v>379</v>
      </c>
      <c r="D29" s="160" t="s">
        <v>54</v>
      </c>
    </row>
    <row r="30" spans="2:4" x14ac:dyDescent="0.2">
      <c r="B30" s="19" t="s">
        <v>40</v>
      </c>
      <c r="C30" s="19" t="s">
        <v>35</v>
      </c>
      <c r="D30" s="160"/>
    </row>
    <row r="31" spans="2:4" x14ac:dyDescent="0.2">
      <c r="B31" s="19" t="s">
        <v>380</v>
      </c>
      <c r="C31" s="123" t="s">
        <v>38</v>
      </c>
      <c r="D31" s="160" t="s">
        <v>31</v>
      </c>
    </row>
    <row r="32" spans="2:4" x14ac:dyDescent="0.2">
      <c r="B32" s="19" t="s">
        <v>42</v>
      </c>
      <c r="C32" s="19" t="s">
        <v>39</v>
      </c>
      <c r="D32" s="160"/>
    </row>
    <row r="33" spans="2:4" x14ac:dyDescent="0.2">
      <c r="B33" s="19" t="s">
        <v>43</v>
      </c>
      <c r="C33" s="19" t="s">
        <v>40</v>
      </c>
      <c r="D33" s="160"/>
    </row>
    <row r="34" spans="2:4" x14ac:dyDescent="0.2">
      <c r="B34" s="19" t="s">
        <v>45</v>
      </c>
      <c r="C34" s="19" t="s">
        <v>380</v>
      </c>
      <c r="D34" s="160"/>
    </row>
    <row r="35" spans="2:4" x14ac:dyDescent="0.2">
      <c r="B35" s="19" t="s">
        <v>46</v>
      </c>
      <c r="C35" s="19" t="s">
        <v>42</v>
      </c>
      <c r="D35" s="160"/>
    </row>
    <row r="36" spans="2:4" x14ac:dyDescent="0.2">
      <c r="B36" s="19" t="s">
        <v>47</v>
      </c>
      <c r="C36" s="124" t="s">
        <v>381</v>
      </c>
      <c r="D36" s="160" t="s">
        <v>54</v>
      </c>
    </row>
    <row r="37" spans="2:4" x14ac:dyDescent="0.2">
      <c r="B37" s="19" t="s">
        <v>48</v>
      </c>
      <c r="C37" s="19" t="s">
        <v>43</v>
      </c>
      <c r="D37" s="160"/>
    </row>
    <row r="38" spans="2:4" x14ac:dyDescent="0.2">
      <c r="B38" s="19" t="s">
        <v>49</v>
      </c>
      <c r="C38" s="19" t="s">
        <v>45</v>
      </c>
      <c r="D38" s="160"/>
    </row>
    <row r="39" spans="2:4" x14ac:dyDescent="0.2">
      <c r="B39" s="19" t="s">
        <v>44</v>
      </c>
      <c r="C39" s="19" t="s">
        <v>46</v>
      </c>
      <c r="D39" s="160"/>
    </row>
    <row r="40" spans="2:4" x14ac:dyDescent="0.2">
      <c r="B40" s="19" t="s">
        <v>50</v>
      </c>
      <c r="C40" s="19" t="s">
        <v>47</v>
      </c>
      <c r="D40" s="160"/>
    </row>
    <row r="41" spans="2:4" x14ac:dyDescent="0.2">
      <c r="B41" s="19" t="s">
        <v>41</v>
      </c>
      <c r="C41" s="19" t="s">
        <v>48</v>
      </c>
      <c r="D41" s="160"/>
    </row>
    <row r="42" spans="2:4" x14ac:dyDescent="0.2">
      <c r="B42" s="127" t="s">
        <v>57</v>
      </c>
      <c r="C42" s="19" t="s">
        <v>49</v>
      </c>
      <c r="D42" s="160"/>
    </row>
    <row r="43" spans="2:4" x14ac:dyDescent="0.2">
      <c r="B43" s="127" t="s">
        <v>51</v>
      </c>
      <c r="C43" s="19" t="s">
        <v>44</v>
      </c>
      <c r="D43" s="160"/>
    </row>
    <row r="44" spans="2:4" x14ac:dyDescent="0.2">
      <c r="B44" s="127" t="s">
        <v>435</v>
      </c>
      <c r="C44" s="19" t="s">
        <v>50</v>
      </c>
      <c r="D44" s="160"/>
    </row>
    <row r="45" spans="2:4" x14ac:dyDescent="0.2">
      <c r="B45" s="127" t="s">
        <v>52</v>
      </c>
      <c r="C45" s="19" t="s">
        <v>41</v>
      </c>
      <c r="D45" s="160"/>
    </row>
    <row r="46" spans="2:4" x14ac:dyDescent="0.2">
      <c r="B46" s="45" t="s">
        <v>55</v>
      </c>
      <c r="C46" s="124" t="s">
        <v>53</v>
      </c>
      <c r="D46" s="160" t="s">
        <v>54</v>
      </c>
    </row>
    <row r="47" spans="2:4" x14ac:dyDescent="0.2">
      <c r="B47" s="45" t="s">
        <v>58</v>
      </c>
      <c r="C47" s="124" t="s">
        <v>56</v>
      </c>
      <c r="D47" s="160" t="s">
        <v>54</v>
      </c>
    </row>
    <row r="48" spans="2:4" x14ac:dyDescent="0.2">
      <c r="B48" s="45" t="s">
        <v>59</v>
      </c>
      <c r="C48" s="19" t="s">
        <v>57</v>
      </c>
      <c r="D48" s="162"/>
    </row>
    <row r="49" spans="2:4" x14ac:dyDescent="0.2">
      <c r="B49" s="45" t="s">
        <v>382</v>
      </c>
      <c r="C49" s="123" t="s">
        <v>51</v>
      </c>
      <c r="D49" s="160" t="s">
        <v>31</v>
      </c>
    </row>
    <row r="50" spans="2:4" x14ac:dyDescent="0.2">
      <c r="B50" s="45" t="s">
        <v>61</v>
      </c>
      <c r="C50" s="123" t="s">
        <v>435</v>
      </c>
      <c r="D50" s="160" t="s">
        <v>31</v>
      </c>
    </row>
    <row r="51" spans="2:4" x14ac:dyDescent="0.2">
      <c r="B51" s="45" t="s">
        <v>60</v>
      </c>
      <c r="C51" s="19" t="s">
        <v>52</v>
      </c>
      <c r="D51" s="160"/>
    </row>
    <row r="52" spans="2:4" x14ac:dyDescent="0.2">
      <c r="B52" s="45" t="s">
        <v>62</v>
      </c>
      <c r="C52" s="123" t="s">
        <v>55</v>
      </c>
      <c r="D52" s="160" t="s">
        <v>383</v>
      </c>
    </row>
    <row r="53" spans="2:4" x14ac:dyDescent="0.2">
      <c r="B53" s="9" t="s">
        <v>63</v>
      </c>
      <c r="C53" s="124" t="s">
        <v>437</v>
      </c>
      <c r="D53" s="160" t="s">
        <v>54</v>
      </c>
    </row>
    <row r="54" spans="2:4" x14ac:dyDescent="0.2">
      <c r="C54" s="127" t="s">
        <v>58</v>
      </c>
      <c r="D54" s="163"/>
    </row>
    <row r="55" spans="2:4" x14ac:dyDescent="0.2">
      <c r="C55" s="127" t="s">
        <v>59</v>
      </c>
      <c r="D55" s="163"/>
    </row>
    <row r="56" spans="2:4" x14ac:dyDescent="0.2">
      <c r="B56" s="122"/>
      <c r="C56" s="127" t="s">
        <v>382</v>
      </c>
      <c r="D56" s="163"/>
    </row>
    <row r="57" spans="2:4" x14ac:dyDescent="0.2">
      <c r="B57" s="122"/>
      <c r="C57" s="127" t="s">
        <v>61</v>
      </c>
      <c r="D57" s="163"/>
    </row>
    <row r="58" spans="2:4" x14ac:dyDescent="0.2">
      <c r="B58" s="122"/>
      <c r="C58" s="129" t="s">
        <v>64</v>
      </c>
      <c r="D58" s="163" t="s">
        <v>54</v>
      </c>
    </row>
    <row r="59" spans="2:4" x14ac:dyDescent="0.2">
      <c r="B59" s="122"/>
      <c r="C59" s="129" t="s">
        <v>293</v>
      </c>
      <c r="D59" s="160" t="s">
        <v>54</v>
      </c>
    </row>
    <row r="60" spans="2:4" x14ac:dyDescent="0.2">
      <c r="B60" s="122"/>
      <c r="C60" s="125" t="s">
        <v>60</v>
      </c>
      <c r="D60" s="163" t="s">
        <v>31</v>
      </c>
    </row>
    <row r="61" spans="2:4" x14ac:dyDescent="0.2">
      <c r="B61" s="122"/>
      <c r="C61" s="127" t="s">
        <v>62</v>
      </c>
      <c r="D61" s="163"/>
    </row>
    <row r="62" spans="2:4" x14ac:dyDescent="0.2">
      <c r="B62" s="122"/>
    </row>
    <row r="63" spans="2:4" x14ac:dyDescent="0.2">
      <c r="B63" s="122"/>
    </row>
    <row r="64" spans="2:4" x14ac:dyDescent="0.2">
      <c r="B64" s="122"/>
      <c r="C64" s="164" t="s">
        <v>63</v>
      </c>
      <c r="D64" s="163"/>
    </row>
    <row r="65" spans="1:19" x14ac:dyDescent="0.2">
      <c r="B65" s="122"/>
      <c r="C65" s="159"/>
      <c r="D65" s="128"/>
    </row>
    <row r="67" spans="1:19" x14ac:dyDescent="0.2">
      <c r="A67" s="13" t="s">
        <v>66</v>
      </c>
      <c r="B67" s="14" t="s">
        <v>67</v>
      </c>
      <c r="C67" s="15" t="s">
        <v>68</v>
      </c>
      <c r="D67" s="14" t="s">
        <v>69</v>
      </c>
      <c r="E67" s="14" t="s">
        <v>70</v>
      </c>
      <c r="F67" s="14" t="s">
        <v>71</v>
      </c>
      <c r="G67" s="14" t="s">
        <v>72</v>
      </c>
      <c r="H67" s="14" t="s">
        <v>73</v>
      </c>
      <c r="I67" s="14" t="s">
        <v>74</v>
      </c>
      <c r="J67" s="14" t="s">
        <v>75</v>
      </c>
      <c r="K67" s="14" t="s">
        <v>76</v>
      </c>
      <c r="L67" s="14" t="s">
        <v>77</v>
      </c>
      <c r="M67" s="14" t="s">
        <v>78</v>
      </c>
      <c r="N67" s="14" t="s">
        <v>79</v>
      </c>
      <c r="O67" s="14" t="s">
        <v>80</v>
      </c>
      <c r="P67" s="14" t="s">
        <v>81</v>
      </c>
      <c r="Q67" s="14" t="s">
        <v>82</v>
      </c>
      <c r="R67" s="14" t="s">
        <v>83</v>
      </c>
      <c r="S67" s="15" t="s">
        <v>84</v>
      </c>
    </row>
    <row r="68" spans="1:19" x14ac:dyDescent="0.2">
      <c r="A68" s="10" t="s">
        <v>85</v>
      </c>
      <c r="B68" s="8" t="s">
        <v>86</v>
      </c>
      <c r="C68" s="11" t="s">
        <v>87</v>
      </c>
      <c r="D68" s="8" t="s">
        <v>88</v>
      </c>
      <c r="E68" s="8" t="s">
        <v>89</v>
      </c>
      <c r="F68" s="8" t="s">
        <v>90</v>
      </c>
      <c r="G68" s="8" t="s">
        <v>91</v>
      </c>
      <c r="H68" s="8" t="s">
        <v>92</v>
      </c>
      <c r="I68" s="8" t="s">
        <v>93</v>
      </c>
      <c r="J68" s="8" t="s">
        <v>94</v>
      </c>
      <c r="K68" s="8" t="s">
        <v>95</v>
      </c>
      <c r="L68" s="8" t="s">
        <v>96</v>
      </c>
      <c r="M68" s="8" t="s">
        <v>97</v>
      </c>
      <c r="N68" s="8" t="s">
        <v>98</v>
      </c>
      <c r="O68" s="8" t="s">
        <v>99</v>
      </c>
      <c r="P68" s="8" t="s">
        <v>100</v>
      </c>
      <c r="Q68" s="21" t="s">
        <v>101</v>
      </c>
      <c r="R68" s="8" t="s">
        <v>102</v>
      </c>
      <c r="S68" s="22" t="s">
        <v>103</v>
      </c>
    </row>
    <row r="69" spans="1:19" x14ac:dyDescent="0.2">
      <c r="A69" s="10" t="s">
        <v>104</v>
      </c>
      <c r="B69" s="8" t="s">
        <v>105</v>
      </c>
      <c r="C69" s="11" t="s">
        <v>88</v>
      </c>
      <c r="D69" s="8" t="s">
        <v>106</v>
      </c>
      <c r="E69" s="8" t="s">
        <v>107</v>
      </c>
      <c r="F69" s="8" t="s">
        <v>107</v>
      </c>
      <c r="G69" s="8" t="s">
        <v>108</v>
      </c>
      <c r="H69" s="8" t="s">
        <v>109</v>
      </c>
      <c r="I69" s="8" t="s">
        <v>110</v>
      </c>
      <c r="J69" s="8" t="s">
        <v>111</v>
      </c>
      <c r="K69" s="8" t="s">
        <v>112</v>
      </c>
      <c r="L69" s="8" t="s">
        <v>113</v>
      </c>
      <c r="M69" s="8" t="s">
        <v>114</v>
      </c>
      <c r="N69" s="8" t="s">
        <v>115</v>
      </c>
      <c r="O69" s="8" t="s">
        <v>116</v>
      </c>
      <c r="P69" s="8" t="s">
        <v>117</v>
      </c>
      <c r="Q69" s="8" t="s">
        <v>62</v>
      </c>
      <c r="R69" s="9" t="s">
        <v>62</v>
      </c>
      <c r="S69" s="11" t="s">
        <v>62</v>
      </c>
    </row>
    <row r="70" spans="1:19" x14ac:dyDescent="0.2">
      <c r="A70" s="10" t="s">
        <v>118</v>
      </c>
      <c r="B70" s="8" t="s">
        <v>119</v>
      </c>
      <c r="C70" s="11" t="s">
        <v>120</v>
      </c>
      <c r="D70" s="8" t="s">
        <v>121</v>
      </c>
      <c r="E70" s="8" t="s">
        <v>62</v>
      </c>
      <c r="F70" s="8" t="s">
        <v>62</v>
      </c>
      <c r="G70" s="8" t="s">
        <v>122</v>
      </c>
      <c r="H70" s="8" t="s">
        <v>123</v>
      </c>
      <c r="I70" s="8" t="s">
        <v>124</v>
      </c>
      <c r="J70" s="8" t="s">
        <v>125</v>
      </c>
      <c r="K70" s="8" t="s">
        <v>126</v>
      </c>
      <c r="L70" s="8" t="s">
        <v>107</v>
      </c>
      <c r="M70" s="8" t="s">
        <v>127</v>
      </c>
      <c r="N70" s="8" t="s">
        <v>128</v>
      </c>
      <c r="O70" s="8" t="s">
        <v>129</v>
      </c>
      <c r="P70" s="8" t="s">
        <v>130</v>
      </c>
      <c r="Q70" s="9"/>
      <c r="R70" s="9"/>
      <c r="S70" s="12"/>
    </row>
    <row r="71" spans="1:19" x14ac:dyDescent="0.2">
      <c r="A71" s="10" t="s">
        <v>131</v>
      </c>
      <c r="B71" s="8" t="s">
        <v>132</v>
      </c>
      <c r="C71" s="11" t="s">
        <v>133</v>
      </c>
      <c r="D71" s="8" t="s">
        <v>107</v>
      </c>
      <c r="E71" s="8" t="s">
        <v>63</v>
      </c>
      <c r="F71" s="8" t="s">
        <v>63</v>
      </c>
      <c r="G71" s="8" t="s">
        <v>134</v>
      </c>
      <c r="H71" s="8" t="s">
        <v>135</v>
      </c>
      <c r="I71" s="8" t="s">
        <v>136</v>
      </c>
      <c r="J71" s="8" t="s">
        <v>137</v>
      </c>
      <c r="K71" s="8" t="s">
        <v>107</v>
      </c>
      <c r="L71" s="8" t="s">
        <v>62</v>
      </c>
      <c r="M71" s="8" t="s">
        <v>138</v>
      </c>
      <c r="N71" s="8" t="s">
        <v>121</v>
      </c>
      <c r="O71" s="8" t="s">
        <v>107</v>
      </c>
      <c r="P71" s="8" t="s">
        <v>139</v>
      </c>
      <c r="Q71" s="9"/>
      <c r="R71" s="9"/>
      <c r="S71" s="12"/>
    </row>
    <row r="72" spans="1:19" x14ac:dyDescent="0.2">
      <c r="A72" s="10" t="s">
        <v>140</v>
      </c>
      <c r="B72" s="8" t="s">
        <v>141</v>
      </c>
      <c r="C72" s="11" t="s">
        <v>142</v>
      </c>
      <c r="D72" s="8" t="s">
        <v>62</v>
      </c>
      <c r="E72" s="8"/>
      <c r="F72" s="8"/>
      <c r="G72" s="8" t="s">
        <v>143</v>
      </c>
      <c r="H72" s="8" t="s">
        <v>121</v>
      </c>
      <c r="I72" s="8" t="s">
        <v>144</v>
      </c>
      <c r="J72" s="8" t="s">
        <v>145</v>
      </c>
      <c r="K72" s="8" t="s">
        <v>62</v>
      </c>
      <c r="L72" s="8" t="s">
        <v>63</v>
      </c>
      <c r="M72" s="8" t="s">
        <v>146</v>
      </c>
      <c r="N72" s="9" t="s">
        <v>107</v>
      </c>
      <c r="O72" s="8" t="s">
        <v>62</v>
      </c>
      <c r="P72" s="8" t="s">
        <v>147</v>
      </c>
      <c r="Q72" s="9"/>
      <c r="R72" s="9"/>
      <c r="S72" s="12"/>
    </row>
    <row r="73" spans="1:19" x14ac:dyDescent="0.2">
      <c r="A73" s="10" t="s">
        <v>148</v>
      </c>
      <c r="B73" s="8" t="s">
        <v>149</v>
      </c>
      <c r="C73" s="11" t="s">
        <v>150</v>
      </c>
      <c r="D73" s="8" t="s">
        <v>63</v>
      </c>
      <c r="E73" s="9"/>
      <c r="F73" s="9"/>
      <c r="G73" s="8" t="s">
        <v>107</v>
      </c>
      <c r="H73" s="8" t="s">
        <v>107</v>
      </c>
      <c r="I73" s="8" t="s">
        <v>151</v>
      </c>
      <c r="J73" s="8" t="s">
        <v>152</v>
      </c>
      <c r="K73" s="8" t="s">
        <v>63</v>
      </c>
      <c r="L73" s="8"/>
      <c r="M73" s="8" t="s">
        <v>121</v>
      </c>
      <c r="N73" s="9" t="s">
        <v>62</v>
      </c>
      <c r="O73" s="8" t="s">
        <v>63</v>
      </c>
      <c r="P73" s="8" t="s">
        <v>153</v>
      </c>
      <c r="Q73" s="9"/>
      <c r="R73" s="9"/>
      <c r="S73" s="12"/>
    </row>
    <row r="74" spans="1:19" x14ac:dyDescent="0.2">
      <c r="A74" s="10" t="s">
        <v>154</v>
      </c>
      <c r="B74" s="8" t="s">
        <v>155</v>
      </c>
      <c r="C74" s="11" t="s">
        <v>121</v>
      </c>
      <c r="D74" s="9"/>
      <c r="E74" s="9"/>
      <c r="F74" s="9"/>
      <c r="G74" s="8" t="s">
        <v>62</v>
      </c>
      <c r="H74" s="8" t="s">
        <v>62</v>
      </c>
      <c r="I74" s="8" t="s">
        <v>107</v>
      </c>
      <c r="J74" s="8" t="s">
        <v>107</v>
      </c>
      <c r="K74" s="8"/>
      <c r="L74" s="9"/>
      <c r="M74" s="8" t="s">
        <v>107</v>
      </c>
      <c r="N74" s="9" t="s">
        <v>63</v>
      </c>
      <c r="O74" s="8"/>
      <c r="P74" s="8" t="s">
        <v>121</v>
      </c>
      <c r="Q74" s="9"/>
      <c r="R74" s="9"/>
      <c r="S74" s="12"/>
    </row>
    <row r="75" spans="1:19" x14ac:dyDescent="0.2">
      <c r="A75" s="10" t="s">
        <v>156</v>
      </c>
      <c r="B75" s="8" t="s">
        <v>107</v>
      </c>
      <c r="C75" s="11" t="s">
        <v>107</v>
      </c>
      <c r="D75" s="9"/>
      <c r="E75" s="9"/>
      <c r="F75" s="9"/>
      <c r="G75" s="8" t="s">
        <v>63</v>
      </c>
      <c r="H75" s="8" t="s">
        <v>63</v>
      </c>
      <c r="I75" s="8" t="s">
        <v>62</v>
      </c>
      <c r="J75" s="8" t="s">
        <v>62</v>
      </c>
      <c r="K75" s="9"/>
      <c r="L75" s="9"/>
      <c r="M75" s="8" t="s">
        <v>62</v>
      </c>
      <c r="N75" s="9"/>
      <c r="O75" s="9"/>
      <c r="P75" s="8" t="s">
        <v>107</v>
      </c>
      <c r="Q75" s="9"/>
      <c r="R75" s="9"/>
      <c r="S75" s="12"/>
    </row>
    <row r="76" spans="1:19" x14ac:dyDescent="0.2">
      <c r="A76" s="10" t="s">
        <v>157</v>
      </c>
      <c r="B76" s="8" t="s">
        <v>62</v>
      </c>
      <c r="C76" s="11" t="s">
        <v>62</v>
      </c>
      <c r="D76" s="9"/>
      <c r="E76" s="9"/>
      <c r="F76" s="9"/>
      <c r="G76" s="8"/>
      <c r="H76" s="9"/>
      <c r="I76" s="8" t="s">
        <v>63</v>
      </c>
      <c r="J76" s="8" t="s">
        <v>63</v>
      </c>
      <c r="K76" s="9"/>
      <c r="L76" s="9"/>
      <c r="M76" s="9" t="s">
        <v>63</v>
      </c>
      <c r="N76" s="8"/>
      <c r="O76" s="8"/>
      <c r="P76" s="8" t="s">
        <v>62</v>
      </c>
      <c r="Q76" s="9"/>
      <c r="R76" s="9"/>
      <c r="S76" s="12"/>
    </row>
    <row r="77" spans="1:19" x14ac:dyDescent="0.2">
      <c r="A77" s="10" t="s">
        <v>158</v>
      </c>
      <c r="B77" s="8" t="s">
        <v>63</v>
      </c>
      <c r="C77" s="11" t="s">
        <v>63</v>
      </c>
      <c r="D77" s="9"/>
      <c r="E77" s="9"/>
      <c r="F77" s="9"/>
      <c r="G77" s="9"/>
      <c r="H77" s="9"/>
      <c r="I77" s="9"/>
      <c r="J77" s="8"/>
      <c r="K77" s="9"/>
      <c r="L77" s="9"/>
      <c r="M77" s="9"/>
      <c r="N77" s="9"/>
      <c r="O77" s="9"/>
      <c r="P77" s="8" t="s">
        <v>63</v>
      </c>
      <c r="Q77" s="9"/>
      <c r="R77" s="9"/>
      <c r="S77" s="12"/>
    </row>
    <row r="78" spans="1:19" x14ac:dyDescent="0.2">
      <c r="A78" s="10" t="s">
        <v>159</v>
      </c>
      <c r="B78" s="8"/>
      <c r="C78" s="12"/>
      <c r="D78" s="9"/>
      <c r="E78" s="9"/>
      <c r="F78" s="9"/>
      <c r="G78" s="9"/>
      <c r="H78" s="9"/>
      <c r="I78" s="9"/>
      <c r="J78" s="9"/>
      <c r="K78" s="9"/>
      <c r="L78" s="9"/>
      <c r="M78" s="9"/>
      <c r="N78" s="9"/>
      <c r="O78" s="9"/>
      <c r="P78" s="9"/>
      <c r="Q78" s="9"/>
      <c r="R78" s="9"/>
      <c r="S78" s="12"/>
    </row>
    <row r="79" spans="1:19" x14ac:dyDescent="0.2">
      <c r="A79" s="10" t="s">
        <v>160</v>
      </c>
      <c r="B79" s="9"/>
      <c r="C79" s="12"/>
      <c r="D79" s="9"/>
      <c r="E79" s="9"/>
      <c r="F79" s="9"/>
      <c r="G79" s="9"/>
      <c r="H79" s="9"/>
      <c r="I79" s="9"/>
      <c r="J79" s="9"/>
      <c r="K79" s="9"/>
      <c r="L79" s="9"/>
      <c r="M79" s="9"/>
      <c r="N79" s="9"/>
      <c r="O79" s="9"/>
      <c r="P79" s="9"/>
      <c r="Q79" s="9"/>
      <c r="R79" s="9"/>
      <c r="S79" s="12"/>
    </row>
    <row r="80" spans="1:19" x14ac:dyDescent="0.2">
      <c r="A80" s="10" t="s">
        <v>161</v>
      </c>
      <c r="B80" s="9"/>
      <c r="C80" s="12"/>
      <c r="D80" s="9"/>
      <c r="E80" s="9"/>
      <c r="F80" s="9"/>
      <c r="G80" s="9"/>
      <c r="H80" s="9"/>
      <c r="I80" s="9"/>
      <c r="J80" s="9"/>
      <c r="K80" s="9"/>
      <c r="L80" s="9"/>
      <c r="M80" s="9"/>
      <c r="N80" s="9"/>
      <c r="O80" s="9"/>
      <c r="P80" s="9"/>
      <c r="Q80" s="9"/>
      <c r="R80" s="9"/>
      <c r="S80" s="12"/>
    </row>
    <row r="81" spans="1:19" x14ac:dyDescent="0.2">
      <c r="A81" s="10" t="s">
        <v>162</v>
      </c>
      <c r="B81" s="9"/>
      <c r="C81" s="12"/>
      <c r="D81" s="9"/>
      <c r="E81" s="9"/>
      <c r="F81" s="9"/>
      <c r="G81" s="9"/>
      <c r="H81" s="9"/>
      <c r="I81" s="9"/>
      <c r="J81" s="9"/>
      <c r="K81" s="9"/>
      <c r="L81" s="9"/>
      <c r="M81" s="9"/>
      <c r="N81" s="9"/>
      <c r="O81" s="9"/>
      <c r="P81" s="9"/>
      <c r="Q81" s="9"/>
      <c r="R81" s="9"/>
      <c r="S81" s="12"/>
    </row>
    <row r="82" spans="1:19" x14ac:dyDescent="0.2">
      <c r="A82" s="10" t="s">
        <v>163</v>
      </c>
      <c r="B82" s="9"/>
      <c r="C82" s="12"/>
      <c r="D82" s="9"/>
      <c r="E82" s="9"/>
      <c r="F82" s="9"/>
      <c r="G82" s="9"/>
      <c r="H82" s="9"/>
      <c r="I82" s="9"/>
      <c r="J82" s="9"/>
      <c r="K82" s="9"/>
      <c r="L82" s="9"/>
      <c r="M82" s="9"/>
      <c r="N82" s="9"/>
      <c r="O82" s="9"/>
      <c r="P82" s="9"/>
      <c r="Q82" s="9"/>
      <c r="R82" s="9"/>
      <c r="S82" s="12"/>
    </row>
    <row r="83" spans="1:19" x14ac:dyDescent="0.2">
      <c r="A83" s="10" t="s">
        <v>164</v>
      </c>
      <c r="B83" s="9"/>
      <c r="C83" s="12"/>
      <c r="D83" s="9"/>
      <c r="E83" s="9"/>
      <c r="F83" s="9"/>
      <c r="G83" s="9"/>
      <c r="H83" s="9"/>
      <c r="I83" s="9"/>
      <c r="J83" s="9"/>
      <c r="K83" s="9"/>
      <c r="L83" s="9"/>
      <c r="M83" s="9"/>
      <c r="N83" s="9"/>
      <c r="O83" s="9"/>
      <c r="P83" s="9"/>
      <c r="Q83" s="9"/>
      <c r="R83" s="9"/>
      <c r="S83" s="12"/>
    </row>
    <row r="84" spans="1:19" x14ac:dyDescent="0.2">
      <c r="A84" s="10" t="s">
        <v>165</v>
      </c>
      <c r="B84" s="9"/>
      <c r="C84" s="12"/>
      <c r="D84" s="9"/>
      <c r="E84" s="9"/>
      <c r="F84" s="9"/>
      <c r="G84" s="9"/>
      <c r="H84" s="9"/>
      <c r="I84" s="9"/>
      <c r="J84" s="9"/>
      <c r="K84" s="9"/>
      <c r="L84" s="9"/>
      <c r="M84" s="9"/>
      <c r="N84" s="9"/>
      <c r="O84" s="9"/>
      <c r="P84" s="9"/>
      <c r="Q84" s="9"/>
      <c r="R84" s="9"/>
      <c r="S84" s="12"/>
    </row>
    <row r="85" spans="1:19" x14ac:dyDescent="0.2">
      <c r="A85" s="10" t="s">
        <v>166</v>
      </c>
      <c r="B85" s="9"/>
      <c r="C85" s="12"/>
      <c r="D85" s="9"/>
      <c r="E85" s="9"/>
      <c r="F85" s="9"/>
      <c r="G85" s="9"/>
      <c r="H85" s="9"/>
      <c r="I85" s="9"/>
      <c r="J85" s="9"/>
      <c r="K85" s="9"/>
      <c r="L85" s="9"/>
      <c r="M85" s="9"/>
      <c r="N85" s="9"/>
      <c r="O85" s="9"/>
      <c r="P85" s="9"/>
      <c r="Q85" s="9"/>
      <c r="R85" s="9"/>
      <c r="S85" s="12"/>
    </row>
    <row r="86" spans="1:19" x14ac:dyDescent="0.2">
      <c r="A86" s="10" t="s">
        <v>107</v>
      </c>
      <c r="B86" s="9"/>
      <c r="C86" s="12"/>
      <c r="D86" s="9"/>
      <c r="E86" s="9"/>
      <c r="F86" s="9"/>
      <c r="G86" s="9"/>
      <c r="H86" s="9"/>
      <c r="I86" s="9"/>
      <c r="J86" s="9"/>
      <c r="K86" s="9"/>
      <c r="L86" s="9"/>
      <c r="M86" s="9"/>
      <c r="N86" s="9"/>
      <c r="O86" s="9"/>
      <c r="P86" s="9"/>
      <c r="Q86" s="9"/>
      <c r="R86" s="9"/>
      <c r="S86" s="12"/>
    </row>
    <row r="87" spans="1:19" x14ac:dyDescent="0.2">
      <c r="A87" s="10" t="s">
        <v>62</v>
      </c>
      <c r="B87" s="9"/>
      <c r="C87" s="12"/>
      <c r="D87" s="9"/>
      <c r="E87" s="9"/>
      <c r="F87" s="9"/>
      <c r="G87" s="9"/>
      <c r="H87" s="9"/>
      <c r="I87" s="9"/>
      <c r="J87" s="9"/>
      <c r="K87" s="9"/>
      <c r="L87" s="9"/>
      <c r="M87" s="9"/>
      <c r="N87" s="9"/>
      <c r="O87" s="9"/>
      <c r="P87" s="9"/>
      <c r="Q87" s="9"/>
      <c r="R87" s="9"/>
      <c r="S87" s="12"/>
    </row>
    <row r="88" spans="1:19" x14ac:dyDescent="0.2">
      <c r="A88" s="16" t="s">
        <v>63</v>
      </c>
      <c r="B88" s="17"/>
      <c r="C88" s="18"/>
      <c r="D88" s="9"/>
      <c r="E88" s="9"/>
      <c r="F88" s="9"/>
      <c r="G88" s="9"/>
      <c r="H88" s="9"/>
      <c r="I88" s="9"/>
      <c r="J88" s="9"/>
      <c r="K88" s="9"/>
      <c r="L88" s="9"/>
      <c r="M88" s="9"/>
      <c r="N88" s="9"/>
      <c r="O88" s="9"/>
      <c r="P88" s="9"/>
      <c r="Q88" s="9"/>
      <c r="R88" s="9"/>
      <c r="S88" s="12"/>
    </row>
    <row r="91" spans="1:19" x14ac:dyDescent="0.2">
      <c r="A91" s="7" t="s">
        <v>167</v>
      </c>
      <c r="B91" s="7" t="s">
        <v>168</v>
      </c>
      <c r="C91" s="7" t="s">
        <v>401</v>
      </c>
    </row>
    <row r="92" spans="1:19" x14ac:dyDescent="0.2">
      <c r="B92" s="7" t="s">
        <v>10</v>
      </c>
      <c r="C92" s="7" t="s">
        <v>402</v>
      </c>
    </row>
    <row r="96" spans="1:19" x14ac:dyDescent="0.2">
      <c r="A96" s="7" t="s">
        <v>169</v>
      </c>
      <c r="B96" s="24" t="s">
        <v>170</v>
      </c>
    </row>
    <row r="97" spans="1:12" x14ac:dyDescent="0.2">
      <c r="B97" s="24" t="s">
        <v>171</v>
      </c>
    </row>
    <row r="98" spans="1:12" x14ac:dyDescent="0.2">
      <c r="B98" s="24" t="s">
        <v>172</v>
      </c>
    </row>
    <row r="99" spans="1:12" x14ac:dyDescent="0.2">
      <c r="B99" s="24" t="s">
        <v>173</v>
      </c>
    </row>
    <row r="100" spans="1:12" x14ac:dyDescent="0.2">
      <c r="B100" s="24" t="s">
        <v>502</v>
      </c>
    </row>
    <row r="103" spans="1:12" x14ac:dyDescent="0.2">
      <c r="C103" s="6" t="s">
        <v>521</v>
      </c>
      <c r="F103" s="48" t="s">
        <v>524</v>
      </c>
    </row>
    <row r="104" spans="1:12" ht="15" x14ac:dyDescent="0.25">
      <c r="A104" s="26" t="s">
        <v>9</v>
      </c>
      <c r="B104" s="26" t="s">
        <v>1</v>
      </c>
      <c r="C104" s="26" t="s">
        <v>174</v>
      </c>
      <c r="D104" s="26" t="s">
        <v>12</v>
      </c>
      <c r="E104" s="26"/>
      <c r="F104" s="27" t="s">
        <v>175</v>
      </c>
      <c r="G104" s="25"/>
      <c r="H104" s="26"/>
      <c r="I104" s="26"/>
      <c r="J104" s="26"/>
      <c r="K104" s="26"/>
    </row>
    <row r="105" spans="1:12" s="6" customFormat="1" ht="12.75" customHeight="1" x14ac:dyDescent="0.2">
      <c r="A105" s="6" t="str">
        <f>IF(Basisdaten!B8="","",Basisdaten!B8)</f>
        <v/>
      </c>
      <c r="B105" s="6" t="str">
        <f>IF($A$105="","",VLOOKUP($A$105,$A$108:$F$148,2,FALSE))</f>
        <v/>
      </c>
      <c r="C105" s="6" t="str">
        <f>IF($A$105="","",VLOOKUP($A$105,$A$108:$F$148,3,FALSE))</f>
        <v/>
      </c>
      <c r="D105" s="6" t="str">
        <f>IF($A$105="","",VLOOKUP($A$105,$A$108:$F$148,4,FALSE))</f>
        <v/>
      </c>
      <c r="F105" s="67" t="str">
        <f>IF($A$105="","",VLOOKUP($A$105,$A$108:$F$148,6,FALSE))</f>
        <v/>
      </c>
    </row>
    <row r="107" spans="1:12" ht="15" x14ac:dyDescent="0.25">
      <c r="A107" s="29" t="s">
        <v>9</v>
      </c>
      <c r="B107" s="29" t="s">
        <v>1</v>
      </c>
      <c r="C107" s="29" t="s">
        <v>174</v>
      </c>
      <c r="D107" s="29" t="s">
        <v>12</v>
      </c>
      <c r="E107" s="29"/>
      <c r="F107" s="30" t="s">
        <v>175</v>
      </c>
      <c r="G107" s="28"/>
      <c r="H107" s="29"/>
      <c r="I107" s="29"/>
      <c r="J107" s="29"/>
      <c r="K107" s="29"/>
      <c r="L107" s="29"/>
    </row>
    <row r="108" spans="1:12" ht="15" x14ac:dyDescent="0.25">
      <c r="A108" s="7" t="s">
        <v>281</v>
      </c>
      <c r="B108" s="7" t="s">
        <v>384</v>
      </c>
      <c r="C108" s="7" t="s">
        <v>282</v>
      </c>
      <c r="D108" s="7" t="s">
        <v>68</v>
      </c>
      <c r="E108" s="7" t="s">
        <v>385</v>
      </c>
      <c r="F108" s="113">
        <v>42132</v>
      </c>
      <c r="G108" s="49"/>
      <c r="I108" s="29"/>
      <c r="J108" s="29"/>
      <c r="K108" s="29"/>
      <c r="L108" s="29"/>
    </row>
    <row r="109" spans="1:12" ht="15" x14ac:dyDescent="0.25">
      <c r="A109" s="7" t="s">
        <v>283</v>
      </c>
      <c r="B109" s="7" t="s">
        <v>384</v>
      </c>
      <c r="C109" s="7" t="s">
        <v>284</v>
      </c>
      <c r="D109" s="7" t="s">
        <v>68</v>
      </c>
      <c r="E109" s="7" t="s">
        <v>385</v>
      </c>
      <c r="F109" s="113">
        <v>42132</v>
      </c>
      <c r="G109" s="49"/>
      <c r="I109" s="29"/>
      <c r="J109" s="29"/>
      <c r="K109" s="29"/>
      <c r="L109" s="29"/>
    </row>
    <row r="110" spans="1:12" ht="15" x14ac:dyDescent="0.25">
      <c r="A110" s="7" t="s">
        <v>438</v>
      </c>
      <c r="B110" s="7" t="s">
        <v>439</v>
      </c>
      <c r="C110" s="7" t="s">
        <v>440</v>
      </c>
      <c r="D110" s="7" t="s">
        <v>67</v>
      </c>
      <c r="E110" s="7" t="s">
        <v>385</v>
      </c>
      <c r="F110" s="114">
        <v>43522</v>
      </c>
      <c r="G110" s="49"/>
      <c r="I110" s="29"/>
      <c r="J110" s="29"/>
      <c r="K110" s="29"/>
      <c r="L110" s="29"/>
    </row>
    <row r="111" spans="1:12" ht="15" x14ac:dyDescent="0.25">
      <c r="A111" s="7" t="s">
        <v>295</v>
      </c>
      <c r="B111" s="7" t="s">
        <v>296</v>
      </c>
      <c r="C111" s="7" t="s">
        <v>297</v>
      </c>
      <c r="D111" s="7" t="s">
        <v>75</v>
      </c>
      <c r="E111" s="7" t="s">
        <v>385</v>
      </c>
      <c r="F111" s="114">
        <v>42530</v>
      </c>
      <c r="G111" s="49"/>
      <c r="I111" s="29"/>
      <c r="J111" s="29"/>
      <c r="K111" s="29"/>
      <c r="L111" s="29"/>
    </row>
    <row r="112" spans="1:12" ht="15" x14ac:dyDescent="0.25">
      <c r="A112" s="7" t="s">
        <v>298</v>
      </c>
      <c r="B112" s="7" t="s">
        <v>299</v>
      </c>
      <c r="C112" s="7" t="s">
        <v>300</v>
      </c>
      <c r="D112" s="7" t="s">
        <v>66</v>
      </c>
      <c r="E112" s="7" t="s">
        <v>385</v>
      </c>
      <c r="F112" s="113">
        <v>42699</v>
      </c>
      <c r="G112" s="49"/>
      <c r="I112" s="29"/>
      <c r="J112" s="29"/>
      <c r="K112" s="29"/>
      <c r="L112" s="29"/>
    </row>
    <row r="113" spans="1:12" ht="15" x14ac:dyDescent="0.25">
      <c r="A113" s="7" t="s">
        <v>285</v>
      </c>
      <c r="B113" s="7" t="s">
        <v>441</v>
      </c>
      <c r="C113" s="7" t="s">
        <v>442</v>
      </c>
      <c r="D113" s="7" t="s">
        <v>67</v>
      </c>
      <c r="E113" s="7" t="s">
        <v>385</v>
      </c>
      <c r="F113" s="113">
        <v>42124</v>
      </c>
      <c r="G113" s="49"/>
      <c r="I113" s="29"/>
      <c r="J113" s="29"/>
      <c r="K113" s="29"/>
      <c r="L113" s="29"/>
    </row>
    <row r="114" spans="1:12" ht="15" x14ac:dyDescent="0.25">
      <c r="A114" s="7" t="s">
        <v>362</v>
      </c>
      <c r="B114" s="7" t="s">
        <v>363</v>
      </c>
      <c r="C114" s="7" t="s">
        <v>364</v>
      </c>
      <c r="D114" s="7" t="s">
        <v>66</v>
      </c>
      <c r="E114" s="7" t="s">
        <v>385</v>
      </c>
      <c r="F114" s="113">
        <v>43234</v>
      </c>
      <c r="G114" s="49"/>
      <c r="I114" s="49"/>
      <c r="J114" s="49"/>
      <c r="K114" s="49"/>
      <c r="L114" s="49"/>
    </row>
    <row r="115" spans="1:12" ht="15" x14ac:dyDescent="0.25">
      <c r="A115" s="7" t="s">
        <v>301</v>
      </c>
      <c r="B115" s="7" t="s">
        <v>302</v>
      </c>
      <c r="C115" s="7" t="s">
        <v>303</v>
      </c>
      <c r="D115" s="7" t="s">
        <v>67</v>
      </c>
      <c r="E115" s="7" t="s">
        <v>385</v>
      </c>
      <c r="F115" s="113">
        <v>42699</v>
      </c>
      <c r="G115" s="112"/>
      <c r="I115" s="112"/>
      <c r="J115" s="112"/>
      <c r="K115" s="112"/>
      <c r="L115" s="112"/>
    </row>
    <row r="116" spans="1:12" ht="15" x14ac:dyDescent="0.25">
      <c r="A116" s="7" t="s">
        <v>474</v>
      </c>
      <c r="B116" s="7" t="s">
        <v>475</v>
      </c>
      <c r="C116" s="7" t="s">
        <v>476</v>
      </c>
      <c r="D116" s="7" t="s">
        <v>67</v>
      </c>
      <c r="E116" s="7" t="s">
        <v>385</v>
      </c>
      <c r="F116" s="113">
        <v>43796</v>
      </c>
      <c r="G116" s="112"/>
      <c r="I116" s="112"/>
      <c r="J116" s="112"/>
      <c r="K116" s="112"/>
      <c r="L116" s="112"/>
    </row>
    <row r="117" spans="1:12" ht="15" x14ac:dyDescent="0.25">
      <c r="A117" s="7" t="s">
        <v>304</v>
      </c>
      <c r="B117" s="7" t="s">
        <v>305</v>
      </c>
      <c r="C117" s="7" t="s">
        <v>306</v>
      </c>
      <c r="D117" s="7" t="s">
        <v>67</v>
      </c>
      <c r="E117" s="7" t="s">
        <v>385</v>
      </c>
      <c r="F117" s="113">
        <v>42487</v>
      </c>
      <c r="G117" s="112"/>
      <c r="I117" s="112"/>
      <c r="J117" s="112"/>
      <c r="K117" s="112"/>
      <c r="L117" s="112"/>
    </row>
    <row r="118" spans="1:12" ht="15" x14ac:dyDescent="0.25">
      <c r="A118" s="7" t="s">
        <v>307</v>
      </c>
      <c r="B118" s="7" t="s">
        <v>308</v>
      </c>
      <c r="C118" s="7" t="s">
        <v>309</v>
      </c>
      <c r="D118" s="7" t="s">
        <v>67</v>
      </c>
      <c r="E118" s="7" t="s">
        <v>385</v>
      </c>
      <c r="F118" s="113">
        <v>43019</v>
      </c>
      <c r="G118" s="112"/>
      <c r="I118" s="112"/>
      <c r="J118" s="112"/>
      <c r="K118" s="112"/>
      <c r="L118" s="112"/>
    </row>
    <row r="119" spans="1:12" ht="15" x14ac:dyDescent="0.25">
      <c r="A119" s="7" t="s">
        <v>310</v>
      </c>
      <c r="B119" s="7" t="s">
        <v>311</v>
      </c>
      <c r="C119" s="7" t="s">
        <v>503</v>
      </c>
      <c r="D119" s="7" t="s">
        <v>72</v>
      </c>
      <c r="E119" s="7" t="s">
        <v>385</v>
      </c>
      <c r="F119" s="113">
        <v>42549</v>
      </c>
      <c r="G119" s="112"/>
      <c r="I119" s="112"/>
      <c r="J119" s="112"/>
      <c r="K119" s="112"/>
      <c r="L119" s="112"/>
    </row>
    <row r="120" spans="1:12" ht="15" x14ac:dyDescent="0.25">
      <c r="A120" s="7" t="s">
        <v>504</v>
      </c>
      <c r="B120" s="7" t="s">
        <v>505</v>
      </c>
      <c r="C120" s="7" t="s">
        <v>506</v>
      </c>
      <c r="D120" s="7" t="s">
        <v>72</v>
      </c>
      <c r="E120" s="7" t="s">
        <v>385</v>
      </c>
      <c r="F120" s="113">
        <v>44105</v>
      </c>
      <c r="G120" s="112"/>
      <c r="I120" s="112"/>
      <c r="J120" s="112"/>
      <c r="K120" s="112"/>
      <c r="L120" s="112"/>
    </row>
    <row r="121" spans="1:12" ht="15" x14ac:dyDescent="0.25">
      <c r="A121" s="7" t="s">
        <v>312</v>
      </c>
      <c r="B121" s="7" t="s">
        <v>313</v>
      </c>
      <c r="C121" s="7" t="s">
        <v>314</v>
      </c>
      <c r="D121" s="7" t="s">
        <v>75</v>
      </c>
      <c r="E121" s="7" t="s">
        <v>385</v>
      </c>
      <c r="F121" s="113">
        <v>42915</v>
      </c>
      <c r="G121" s="112"/>
      <c r="I121" s="112"/>
      <c r="J121" s="112"/>
      <c r="K121" s="112"/>
      <c r="L121" s="112"/>
    </row>
    <row r="122" spans="1:12" ht="15" x14ac:dyDescent="0.25">
      <c r="A122" s="7" t="s">
        <v>286</v>
      </c>
      <c r="B122" s="7" t="s">
        <v>315</v>
      </c>
      <c r="C122" s="7" t="s">
        <v>386</v>
      </c>
      <c r="D122" s="7" t="s">
        <v>66</v>
      </c>
      <c r="E122" s="7" t="s">
        <v>385</v>
      </c>
      <c r="F122" s="113">
        <v>42297</v>
      </c>
      <c r="G122" s="112"/>
      <c r="I122" s="112"/>
      <c r="J122" s="112"/>
      <c r="K122" s="112"/>
      <c r="L122" s="112"/>
    </row>
    <row r="123" spans="1:12" ht="15" x14ac:dyDescent="0.25">
      <c r="A123" s="7" t="s">
        <v>387</v>
      </c>
      <c r="B123" s="7" t="s">
        <v>388</v>
      </c>
      <c r="C123" s="7" t="s">
        <v>389</v>
      </c>
      <c r="D123" s="7" t="s">
        <v>67</v>
      </c>
      <c r="E123" s="7" t="s">
        <v>385</v>
      </c>
      <c r="F123" s="113">
        <v>43410</v>
      </c>
      <c r="G123" s="112"/>
      <c r="I123" s="112"/>
      <c r="J123" s="112"/>
      <c r="K123" s="112"/>
      <c r="L123" s="112"/>
    </row>
    <row r="124" spans="1:12" ht="15" x14ac:dyDescent="0.25">
      <c r="A124" s="7" t="s">
        <v>316</v>
      </c>
      <c r="B124" s="7" t="s">
        <v>317</v>
      </c>
      <c r="C124" s="7" t="s">
        <v>318</v>
      </c>
      <c r="D124" s="7" t="s">
        <v>76</v>
      </c>
      <c r="E124" s="7" t="s">
        <v>385</v>
      </c>
      <c r="F124" s="113">
        <v>42801</v>
      </c>
      <c r="G124" s="112"/>
      <c r="I124" s="112"/>
      <c r="J124" s="112"/>
      <c r="K124" s="112"/>
      <c r="L124" s="112"/>
    </row>
    <row r="125" spans="1:12" ht="15" x14ac:dyDescent="0.25">
      <c r="A125" s="7" t="s">
        <v>319</v>
      </c>
      <c r="B125" s="7" t="s">
        <v>320</v>
      </c>
      <c r="C125" s="7" t="s">
        <v>321</v>
      </c>
      <c r="D125" s="7" t="s">
        <v>76</v>
      </c>
      <c r="E125" s="7" t="s">
        <v>385</v>
      </c>
      <c r="F125" s="113">
        <v>42502</v>
      </c>
      <c r="G125" s="112"/>
      <c r="I125" s="112"/>
      <c r="J125" s="112"/>
      <c r="K125" s="112"/>
      <c r="L125" s="112"/>
    </row>
    <row r="126" spans="1:12" ht="15" x14ac:dyDescent="0.25">
      <c r="A126" s="7" t="s">
        <v>365</v>
      </c>
      <c r="B126" s="7" t="s">
        <v>366</v>
      </c>
      <c r="C126" s="7" t="s">
        <v>367</v>
      </c>
      <c r="D126" s="7" t="s">
        <v>67</v>
      </c>
      <c r="E126" s="7" t="s">
        <v>385</v>
      </c>
      <c r="F126" s="113">
        <v>43228</v>
      </c>
      <c r="G126" s="112"/>
      <c r="I126" s="112"/>
      <c r="J126" s="112"/>
      <c r="K126" s="112"/>
      <c r="L126" s="112"/>
    </row>
    <row r="127" spans="1:12" ht="15" x14ac:dyDescent="0.25">
      <c r="A127" s="7" t="s">
        <v>507</v>
      </c>
      <c r="B127" s="7" t="s">
        <v>508</v>
      </c>
      <c r="C127" s="7" t="s">
        <v>509</v>
      </c>
      <c r="D127" s="7" t="s">
        <v>81</v>
      </c>
      <c r="E127" s="7" t="s">
        <v>385</v>
      </c>
      <c r="F127" s="113">
        <v>44348</v>
      </c>
      <c r="G127" s="112"/>
      <c r="I127" s="112"/>
      <c r="J127" s="112"/>
      <c r="K127" s="112"/>
      <c r="L127" s="112"/>
    </row>
    <row r="128" spans="1:12" ht="15" x14ac:dyDescent="0.25">
      <c r="A128" s="7" t="s">
        <v>322</v>
      </c>
      <c r="B128" s="7" t="s">
        <v>323</v>
      </c>
      <c r="C128" s="7" t="s">
        <v>324</v>
      </c>
      <c r="D128" s="7" t="s">
        <v>68</v>
      </c>
      <c r="E128" s="7" t="s">
        <v>385</v>
      </c>
      <c r="F128" s="113">
        <v>42867</v>
      </c>
      <c r="G128" s="112"/>
      <c r="I128" s="112"/>
      <c r="J128" s="112"/>
      <c r="K128" s="112"/>
      <c r="L128" s="112"/>
    </row>
    <row r="129" spans="1:12" ht="15" x14ac:dyDescent="0.25">
      <c r="A129" s="7" t="s">
        <v>325</v>
      </c>
      <c r="B129" s="7" t="s">
        <v>326</v>
      </c>
      <c r="C129" s="7" t="s">
        <v>327</v>
      </c>
      <c r="D129" s="7" t="s">
        <v>75</v>
      </c>
      <c r="E129" s="7" t="s">
        <v>385</v>
      </c>
      <c r="F129" s="113">
        <v>42832</v>
      </c>
      <c r="G129" s="112"/>
      <c r="I129" s="112"/>
      <c r="J129" s="112"/>
      <c r="K129" s="112"/>
      <c r="L129" s="112"/>
    </row>
    <row r="130" spans="1:12" ht="15" x14ac:dyDescent="0.25">
      <c r="A130" s="7" t="s">
        <v>328</v>
      </c>
      <c r="B130" s="7" t="s">
        <v>329</v>
      </c>
      <c r="C130" s="7" t="s">
        <v>330</v>
      </c>
      <c r="D130" s="7" t="s">
        <v>74</v>
      </c>
      <c r="E130" s="7" t="s">
        <v>385</v>
      </c>
      <c r="F130" s="113">
        <v>42493</v>
      </c>
      <c r="G130" s="112"/>
      <c r="I130" s="112"/>
      <c r="J130" s="112"/>
      <c r="K130" s="112"/>
      <c r="L130" s="112"/>
    </row>
    <row r="131" spans="1:12" ht="15" x14ac:dyDescent="0.25">
      <c r="A131" s="7" t="s">
        <v>368</v>
      </c>
      <c r="B131" s="7" t="s">
        <v>443</v>
      </c>
      <c r="C131" s="7" t="s">
        <v>444</v>
      </c>
      <c r="D131" s="7" t="s">
        <v>75</v>
      </c>
      <c r="E131" s="7" t="s">
        <v>385</v>
      </c>
      <c r="F131" s="113">
        <v>43046</v>
      </c>
      <c r="G131" s="112"/>
      <c r="I131" s="112"/>
      <c r="J131" s="112"/>
      <c r="K131" s="112"/>
      <c r="L131" s="112"/>
    </row>
    <row r="132" spans="1:12" ht="15" x14ac:dyDescent="0.25">
      <c r="A132" s="7" t="s">
        <v>369</v>
      </c>
      <c r="B132" s="7" t="s">
        <v>370</v>
      </c>
      <c r="C132" s="7" t="s">
        <v>371</v>
      </c>
      <c r="D132" s="7" t="s">
        <v>74</v>
      </c>
      <c r="E132" s="7" t="s">
        <v>385</v>
      </c>
      <c r="F132" s="113">
        <v>43237</v>
      </c>
      <c r="G132" s="112"/>
      <c r="I132" s="112"/>
      <c r="J132" s="112"/>
      <c r="K132" s="112"/>
      <c r="L132" s="112"/>
    </row>
    <row r="133" spans="1:12" ht="15" x14ac:dyDescent="0.25">
      <c r="A133" s="7" t="s">
        <v>331</v>
      </c>
      <c r="B133" s="7" t="s">
        <v>332</v>
      </c>
      <c r="C133" s="7" t="s">
        <v>333</v>
      </c>
      <c r="D133" s="7" t="s">
        <v>78</v>
      </c>
      <c r="E133" s="7" t="s">
        <v>385</v>
      </c>
      <c r="F133" s="113">
        <v>42640</v>
      </c>
      <c r="G133" s="112"/>
      <c r="I133" s="112"/>
      <c r="J133" s="112"/>
      <c r="K133" s="112"/>
      <c r="L133" s="112"/>
    </row>
    <row r="134" spans="1:12" ht="15" x14ac:dyDescent="0.25">
      <c r="A134" s="7" t="s">
        <v>334</v>
      </c>
      <c r="B134" s="7" t="s">
        <v>335</v>
      </c>
      <c r="C134" s="7" t="s">
        <v>510</v>
      </c>
      <c r="D134" s="7" t="s">
        <v>75</v>
      </c>
      <c r="E134" s="7" t="s">
        <v>385</v>
      </c>
      <c r="F134" s="113">
        <v>42906</v>
      </c>
      <c r="G134" s="112"/>
      <c r="I134" s="112"/>
      <c r="J134" s="112"/>
      <c r="K134" s="112"/>
      <c r="L134" s="112"/>
    </row>
    <row r="135" spans="1:12" ht="15" x14ac:dyDescent="0.25">
      <c r="A135" s="7" t="s">
        <v>289</v>
      </c>
      <c r="B135" s="7" t="s">
        <v>290</v>
      </c>
      <c r="C135" s="7" t="s">
        <v>336</v>
      </c>
      <c r="D135" s="7" t="s">
        <v>67</v>
      </c>
      <c r="E135" s="7" t="s">
        <v>385</v>
      </c>
      <c r="F135" s="113">
        <v>42321</v>
      </c>
      <c r="G135" s="112"/>
      <c r="I135" s="112"/>
      <c r="J135" s="112"/>
      <c r="K135" s="112"/>
      <c r="L135" s="112"/>
    </row>
    <row r="136" spans="1:12" ht="15" x14ac:dyDescent="0.25">
      <c r="A136" s="7" t="s">
        <v>337</v>
      </c>
      <c r="B136" s="7" t="s">
        <v>372</v>
      </c>
      <c r="C136" s="7" t="s">
        <v>373</v>
      </c>
      <c r="D136" s="7" t="s">
        <v>73</v>
      </c>
      <c r="E136" s="7" t="s">
        <v>385</v>
      </c>
      <c r="F136" s="165">
        <v>42682</v>
      </c>
      <c r="G136" s="112"/>
      <c r="I136" s="112"/>
      <c r="J136" s="112"/>
      <c r="K136" s="112"/>
      <c r="L136" s="112"/>
    </row>
    <row r="137" spans="1:12" ht="15" x14ac:dyDescent="0.25">
      <c r="A137" s="7" t="s">
        <v>511</v>
      </c>
      <c r="B137" s="7" t="s">
        <v>512</v>
      </c>
      <c r="C137" s="7" t="s">
        <v>513</v>
      </c>
      <c r="D137" s="7" t="s">
        <v>81</v>
      </c>
      <c r="E137" s="7" t="s">
        <v>385</v>
      </c>
      <c r="F137" s="113">
        <v>44214</v>
      </c>
      <c r="G137" s="112"/>
      <c r="I137" s="112"/>
      <c r="J137" s="112"/>
      <c r="K137" s="112"/>
      <c r="L137" s="112"/>
    </row>
    <row r="138" spans="1:12" ht="15" x14ac:dyDescent="0.25">
      <c r="A138" s="7" t="s">
        <v>338</v>
      </c>
      <c r="B138" s="7" t="s">
        <v>514</v>
      </c>
      <c r="C138" s="7" t="s">
        <v>339</v>
      </c>
      <c r="D138" s="7" t="s">
        <v>78</v>
      </c>
      <c r="E138" s="7" t="s">
        <v>385</v>
      </c>
      <c r="F138" s="113">
        <v>42808</v>
      </c>
      <c r="G138" s="112"/>
      <c r="I138" s="112"/>
      <c r="J138" s="112"/>
      <c r="K138" s="112"/>
      <c r="L138" s="112"/>
    </row>
    <row r="139" spans="1:12" ht="15" x14ac:dyDescent="0.25">
      <c r="A139" s="7" t="s">
        <v>390</v>
      </c>
      <c r="B139" s="7" t="s">
        <v>391</v>
      </c>
      <c r="C139" s="7" t="s">
        <v>392</v>
      </c>
      <c r="D139" s="7" t="s">
        <v>74</v>
      </c>
      <c r="E139" s="7" t="s">
        <v>385</v>
      </c>
      <c r="F139" s="165">
        <v>43399</v>
      </c>
      <c r="G139" s="112"/>
      <c r="I139" s="112"/>
      <c r="J139" s="112"/>
      <c r="K139" s="112"/>
      <c r="L139" s="112"/>
    </row>
    <row r="140" spans="1:12" ht="15" x14ac:dyDescent="0.25">
      <c r="A140" s="7" t="s">
        <v>340</v>
      </c>
      <c r="B140" s="7" t="s">
        <v>341</v>
      </c>
      <c r="C140" s="7" t="s">
        <v>342</v>
      </c>
      <c r="D140" s="7" t="s">
        <v>75</v>
      </c>
      <c r="E140" s="7" t="s">
        <v>385</v>
      </c>
      <c r="F140" s="113">
        <v>43019</v>
      </c>
      <c r="G140" s="112"/>
      <c r="I140" s="112"/>
      <c r="J140" s="112"/>
      <c r="K140" s="112"/>
      <c r="L140" s="112"/>
    </row>
    <row r="141" spans="1:12" ht="15" x14ac:dyDescent="0.25">
      <c r="A141" s="7" t="s">
        <v>393</v>
      </c>
      <c r="B141" s="7" t="s">
        <v>394</v>
      </c>
      <c r="C141" s="7" t="s">
        <v>395</v>
      </c>
      <c r="D141" s="7" t="s">
        <v>78</v>
      </c>
      <c r="E141" s="7" t="s">
        <v>385</v>
      </c>
      <c r="F141" s="113">
        <v>43441</v>
      </c>
      <c r="G141" s="112"/>
      <c r="I141" s="112"/>
      <c r="J141" s="112"/>
      <c r="K141" s="112"/>
      <c r="L141" s="112"/>
    </row>
    <row r="142" spans="1:12" ht="15" x14ac:dyDescent="0.25">
      <c r="A142" s="7" t="s">
        <v>343</v>
      </c>
      <c r="B142" s="7" t="s">
        <v>445</v>
      </c>
      <c r="C142" s="7" t="s">
        <v>446</v>
      </c>
      <c r="D142" s="7" t="s">
        <v>75</v>
      </c>
      <c r="E142" s="7" t="s">
        <v>385</v>
      </c>
      <c r="F142" s="113">
        <v>42447</v>
      </c>
      <c r="G142" s="112"/>
      <c r="I142" s="112"/>
      <c r="J142" s="112"/>
      <c r="K142" s="112"/>
      <c r="L142" s="112"/>
    </row>
    <row r="143" spans="1:12" ht="15" x14ac:dyDescent="0.25">
      <c r="A143" s="7" t="s">
        <v>344</v>
      </c>
      <c r="B143" s="7" t="s">
        <v>345</v>
      </c>
      <c r="C143" s="7" t="s">
        <v>346</v>
      </c>
      <c r="D143" s="7" t="s">
        <v>76</v>
      </c>
      <c r="E143" s="7" t="s">
        <v>385</v>
      </c>
      <c r="F143" s="113">
        <v>43063</v>
      </c>
      <c r="G143" s="112"/>
      <c r="I143" s="112"/>
      <c r="J143" s="112"/>
      <c r="K143" s="112"/>
      <c r="L143" s="112"/>
    </row>
    <row r="144" spans="1:12" ht="15" x14ac:dyDescent="0.25">
      <c r="A144" s="7" t="s">
        <v>515</v>
      </c>
      <c r="B144" s="7" t="s">
        <v>516</v>
      </c>
      <c r="C144" s="7" t="s">
        <v>517</v>
      </c>
      <c r="D144" s="7" t="s">
        <v>75</v>
      </c>
      <c r="E144" s="7" t="s">
        <v>385</v>
      </c>
      <c r="F144" s="113">
        <v>44085</v>
      </c>
      <c r="G144" s="112"/>
      <c r="I144" s="112"/>
      <c r="J144" s="112"/>
      <c r="K144" s="112"/>
      <c r="L144" s="112"/>
    </row>
    <row r="145" spans="1:12" ht="15" x14ac:dyDescent="0.25">
      <c r="A145" s="7" t="s">
        <v>347</v>
      </c>
      <c r="B145" s="7" t="s">
        <v>348</v>
      </c>
      <c r="C145" s="7" t="s">
        <v>349</v>
      </c>
      <c r="D145" s="7" t="s">
        <v>74</v>
      </c>
      <c r="E145" s="7" t="s">
        <v>385</v>
      </c>
      <c r="F145" s="113">
        <v>43060</v>
      </c>
      <c r="G145" s="112"/>
      <c r="I145" s="112"/>
      <c r="J145" s="112"/>
      <c r="K145" s="112"/>
      <c r="L145" s="112"/>
    </row>
    <row r="146" spans="1:12" ht="15" x14ac:dyDescent="0.25">
      <c r="A146" s="7" t="s">
        <v>350</v>
      </c>
      <c r="B146" s="7" t="s">
        <v>351</v>
      </c>
      <c r="C146" s="7" t="s">
        <v>352</v>
      </c>
      <c r="D146" s="7" t="s">
        <v>72</v>
      </c>
      <c r="E146" s="7" t="s">
        <v>385</v>
      </c>
      <c r="F146" s="113">
        <v>42571</v>
      </c>
      <c r="G146" s="112"/>
      <c r="I146" s="112"/>
      <c r="J146" s="112"/>
      <c r="K146" s="112"/>
      <c r="L146" s="112"/>
    </row>
    <row r="147" spans="1:12" ht="15" x14ac:dyDescent="0.25">
      <c r="A147" s="7" t="s">
        <v>518</v>
      </c>
      <c r="B147" s="7" t="s">
        <v>519</v>
      </c>
      <c r="C147" s="7" t="s">
        <v>520</v>
      </c>
      <c r="D147" s="7" t="s">
        <v>68</v>
      </c>
      <c r="E147" s="7" t="s">
        <v>385</v>
      </c>
      <c r="F147" s="113">
        <v>44134</v>
      </c>
      <c r="G147" s="112"/>
      <c r="I147" s="112"/>
      <c r="J147" s="112"/>
      <c r="K147" s="112"/>
      <c r="L147" s="112"/>
    </row>
    <row r="148" spans="1:12" ht="15" x14ac:dyDescent="0.25">
      <c r="A148" s="32" t="s">
        <v>62</v>
      </c>
      <c r="B148" s="32" t="s">
        <v>176</v>
      </c>
      <c r="C148" s="32" t="s">
        <v>176</v>
      </c>
      <c r="D148" s="32" t="s">
        <v>176</v>
      </c>
      <c r="E148" s="31"/>
      <c r="F148" s="33" t="s">
        <v>176</v>
      </c>
      <c r="G148" s="31"/>
      <c r="H148" s="31"/>
      <c r="I148" s="31"/>
      <c r="J148" s="31"/>
      <c r="K148" s="31"/>
      <c r="L148" s="31"/>
    </row>
  </sheetData>
  <pageMargins left="0.7" right="0.7" top="0.78740157499999996" bottom="0.78740157499999996" header="0.3" footer="0.3"/>
  <pageSetup paperSize="9"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S90"/>
  <sheetViews>
    <sheetView showGridLines="0" zoomScaleNormal="100" workbookViewId="0">
      <pane ySplit="11" topLeftCell="A12" activePane="bottomLeft" state="frozen"/>
      <selection pane="bottomLeft" activeCell="Q12" sqref="Q12:Q14"/>
    </sheetView>
  </sheetViews>
  <sheetFormatPr defaultColWidth="9.140625" defaultRowHeight="12.75" x14ac:dyDescent="0.2"/>
  <cols>
    <col min="1" max="1" width="6.7109375" style="2" customWidth="1"/>
    <col min="2" max="2" width="4.42578125" style="2" customWidth="1"/>
    <col min="3" max="3" width="18.28515625" style="2" customWidth="1"/>
    <col min="4" max="4" width="13" style="2" customWidth="1"/>
    <col min="5" max="5" width="14.28515625" style="2" customWidth="1"/>
    <col min="6" max="6" width="14.7109375" style="2" customWidth="1"/>
    <col min="7" max="7" width="12.7109375" style="2" customWidth="1"/>
    <col min="8" max="8" width="13.85546875" style="2" customWidth="1"/>
    <col min="9" max="9" width="8.28515625" style="2" customWidth="1"/>
    <col min="10" max="10" width="6" style="2" customWidth="1"/>
    <col min="11" max="11" width="3.85546875" style="2" customWidth="1"/>
    <col min="12" max="12" width="3.28515625" style="2" customWidth="1"/>
    <col min="13" max="13" width="6" style="2" customWidth="1"/>
    <col min="14" max="14" width="6.85546875" style="2" customWidth="1"/>
    <col min="15" max="15" width="8" style="2" customWidth="1"/>
    <col min="16" max="16" width="8.7109375" style="2" customWidth="1"/>
    <col min="17" max="18" width="73" style="2" customWidth="1"/>
    <col min="19" max="19" width="9.140625" style="2" customWidth="1"/>
    <col min="20" max="16384" width="9.140625" style="2"/>
  </cols>
  <sheetData>
    <row r="1" spans="1:19" ht="9.75" customHeight="1" x14ac:dyDescent="0.2"/>
    <row r="2" spans="1:19" ht="12.75" customHeight="1" x14ac:dyDescent="0.2">
      <c r="A2" s="115" t="str">
        <f>Basisdaten!A2</f>
        <v>Anlage EB Version L1.1 (Auditjahr 2022 / Kennzahlenjahr 2021)</v>
      </c>
    </row>
    <row r="3" spans="1:19" ht="16.5" customHeight="1" x14ac:dyDescent="0.25">
      <c r="A3" s="80" t="s">
        <v>194</v>
      </c>
    </row>
    <row r="4" spans="1:19" ht="15" customHeight="1" x14ac:dyDescent="0.2"/>
    <row r="5" spans="1:19" ht="15" customHeight="1" x14ac:dyDescent="0.2"/>
    <row r="6" spans="1:19" ht="15" customHeight="1" x14ac:dyDescent="0.2">
      <c r="A6" s="5" t="s">
        <v>1</v>
      </c>
      <c r="D6" s="269" t="str">
        <f>IF(Basisdaten!B10=0,"",Basisdaten!B10)</f>
        <v/>
      </c>
      <c r="E6" s="270"/>
      <c r="F6" s="270"/>
      <c r="G6" s="270"/>
      <c r="H6" s="270"/>
      <c r="I6" s="270"/>
      <c r="J6" s="270"/>
      <c r="K6" s="270"/>
      <c r="L6" s="270"/>
      <c r="M6" s="270"/>
      <c r="N6" s="271"/>
    </row>
    <row r="7" spans="1:19" ht="6.75" customHeight="1" x14ac:dyDescent="0.2"/>
    <row r="8" spans="1:19" ht="15" customHeight="1" x14ac:dyDescent="0.2">
      <c r="A8" s="5" t="s">
        <v>9</v>
      </c>
      <c r="D8" s="269" t="str">
        <f>IF(Basisdaten!B8=0,"",Basisdaten!B8)</f>
        <v/>
      </c>
      <c r="E8" s="271"/>
      <c r="I8" s="272" t="s">
        <v>4</v>
      </c>
      <c r="J8" s="273"/>
      <c r="K8" s="274" t="str">
        <f>IF(Basisdaten!I14=0,"",Basisdaten!I14)</f>
        <v/>
      </c>
      <c r="L8" s="275"/>
      <c r="M8" s="275"/>
      <c r="N8" s="276"/>
    </row>
    <row r="9" spans="1:19" ht="15" customHeight="1" thickBot="1" x14ac:dyDescent="0.25"/>
    <row r="10" spans="1:19" ht="16.5" customHeight="1" thickBot="1" x14ac:dyDescent="0.25">
      <c r="A10" s="258" t="s">
        <v>183</v>
      </c>
      <c r="B10" s="262" t="s">
        <v>459</v>
      </c>
      <c r="C10" s="258" t="s">
        <v>184</v>
      </c>
      <c r="D10" s="258" t="s">
        <v>185</v>
      </c>
      <c r="E10" s="258"/>
      <c r="F10" s="258" t="s">
        <v>186</v>
      </c>
      <c r="G10" s="258"/>
      <c r="H10" s="262" t="s">
        <v>187</v>
      </c>
      <c r="I10" s="258"/>
      <c r="J10" s="256" t="s">
        <v>191</v>
      </c>
      <c r="K10" s="314" t="s">
        <v>189</v>
      </c>
      <c r="L10" s="315"/>
      <c r="M10" s="256" t="s">
        <v>188</v>
      </c>
      <c r="N10" s="258" t="s">
        <v>190</v>
      </c>
      <c r="O10" s="259"/>
      <c r="P10" s="312" t="s">
        <v>192</v>
      </c>
      <c r="Q10" s="332" t="s">
        <v>193</v>
      </c>
      <c r="R10" s="332"/>
    </row>
    <row r="11" spans="1:19" ht="25.5" customHeight="1" thickBot="1" x14ac:dyDescent="0.25">
      <c r="A11" s="260"/>
      <c r="B11" s="260"/>
      <c r="C11" s="260"/>
      <c r="D11" s="260"/>
      <c r="E11" s="260"/>
      <c r="F11" s="260"/>
      <c r="G11" s="260"/>
      <c r="H11" s="260"/>
      <c r="I11" s="260"/>
      <c r="J11" s="257"/>
      <c r="K11" s="316"/>
      <c r="L11" s="317"/>
      <c r="M11" s="257"/>
      <c r="N11" s="260"/>
      <c r="O11" s="261"/>
      <c r="P11" s="313"/>
      <c r="Q11" s="65" t="s">
        <v>274</v>
      </c>
      <c r="R11" s="65" t="s">
        <v>275</v>
      </c>
    </row>
    <row r="12" spans="1:19" ht="30" customHeight="1" thickBot="1" x14ac:dyDescent="0.25">
      <c r="A12" s="221" t="s">
        <v>458</v>
      </c>
      <c r="B12" s="326" t="s">
        <v>195</v>
      </c>
      <c r="C12" s="329" t="s">
        <v>11</v>
      </c>
      <c r="D12" s="296" t="s">
        <v>196</v>
      </c>
      <c r="E12" s="297"/>
      <c r="F12" s="296" t="s">
        <v>11</v>
      </c>
      <c r="G12" s="297"/>
      <c r="H12" s="348" t="s">
        <v>176</v>
      </c>
      <c r="I12" s="297"/>
      <c r="J12" s="224"/>
      <c r="K12" s="227" t="s">
        <v>197</v>
      </c>
      <c r="L12" s="228"/>
      <c r="M12" s="293"/>
      <c r="N12" s="347" t="s">
        <v>198</v>
      </c>
      <c r="O12" s="335">
        <f>IF(S13="",0,S13)</f>
        <v>0</v>
      </c>
      <c r="P12" s="263" t="str">
        <f>IF(O12=0,Berechnung1!$F$5,IF(OR(O12&lt; Berechnung1!E27,O12&gt; Berechnung1!F27),Berechnung1!$G$5,IF(OR(ROUND(O12,4)&lt;Berechnung1!J27,ROUND(O12,4)&gt;Berechnung1!K27),Berechnung1!$D$5,IF(OR(ROUND(O12,4)&lt;Berechnung1!G27,ROUND(O12,4)&gt;Berechnung1!H27),Berechnung1!$E$5,Berechnung1!$C$5))))</f>
        <v>Unvollständig</v>
      </c>
      <c r="Q12" s="325"/>
      <c r="R12" s="334"/>
    </row>
    <row r="13" spans="1:19" ht="30" customHeight="1" thickBot="1" x14ac:dyDescent="0.25">
      <c r="A13" s="222"/>
      <c r="B13" s="327"/>
      <c r="C13" s="330"/>
      <c r="D13" s="298"/>
      <c r="E13" s="299"/>
      <c r="F13" s="298"/>
      <c r="G13" s="299"/>
      <c r="H13" s="298"/>
      <c r="I13" s="299"/>
      <c r="J13" s="225"/>
      <c r="K13" s="229"/>
      <c r="L13" s="230"/>
      <c r="M13" s="294"/>
      <c r="N13" s="347"/>
      <c r="O13" s="336"/>
      <c r="P13" s="264"/>
      <c r="Q13" s="319"/>
      <c r="R13" s="319"/>
      <c r="S13" s="149">
        <f>Basisdaten!A33+Basisdaten!A38</f>
        <v>0</v>
      </c>
    </row>
    <row r="14" spans="1:19" ht="30" customHeight="1" thickBot="1" x14ac:dyDescent="0.25">
      <c r="A14" s="223"/>
      <c r="B14" s="328"/>
      <c r="C14" s="331"/>
      <c r="D14" s="300"/>
      <c r="E14" s="301"/>
      <c r="F14" s="300"/>
      <c r="G14" s="301"/>
      <c r="H14" s="300"/>
      <c r="I14" s="301"/>
      <c r="J14" s="226"/>
      <c r="K14" s="231"/>
      <c r="L14" s="232"/>
      <c r="M14" s="295"/>
      <c r="N14" s="347"/>
      <c r="O14" s="337"/>
      <c r="P14" s="265"/>
      <c r="Q14" s="320"/>
      <c r="R14" s="320"/>
    </row>
    <row r="15" spans="1:19" ht="30" customHeight="1" x14ac:dyDescent="0.2">
      <c r="A15" s="221" t="s">
        <v>460</v>
      </c>
      <c r="B15" s="326"/>
      <c r="C15" s="329" t="s">
        <v>482</v>
      </c>
      <c r="D15" s="348" t="s">
        <v>176</v>
      </c>
      <c r="E15" s="297"/>
      <c r="F15" s="296" t="s">
        <v>482</v>
      </c>
      <c r="G15" s="297"/>
      <c r="H15" s="348" t="s">
        <v>176</v>
      </c>
      <c r="I15" s="297"/>
      <c r="J15" s="224"/>
      <c r="K15" s="227" t="s">
        <v>204</v>
      </c>
      <c r="L15" s="228"/>
      <c r="M15" s="293"/>
      <c r="N15" s="338"/>
      <c r="O15" s="386"/>
      <c r="P15" s="263" t="str">
        <f>IF(O15="",Berechnung1!$F$5,IF(O15=0,Berechnung1!H5,IF(OR(O15&lt;Berechnung1!E30,O15&gt;Berechnung1!F30),Berechnung1!$G$5,IF(OR(ROUND(O15,4)&lt;Berechnung1!J30,ROUND(O15,4)&gt;Berechnung1!K30),Berechnung1!$D$5,IF(OR(ROUND(O15,4)&lt;Berechnung1!G30,ROUND(O15,4)&gt;Berechnung1!H30),Berechnung1!$E$5,Berechnung1!$C$5)))))</f>
        <v>Unvollständig</v>
      </c>
      <c r="Q15" s="325"/>
      <c r="R15" s="334"/>
    </row>
    <row r="16" spans="1:19" ht="30" customHeight="1" x14ac:dyDescent="0.2">
      <c r="A16" s="222"/>
      <c r="B16" s="327"/>
      <c r="C16" s="330"/>
      <c r="D16" s="298"/>
      <c r="E16" s="299"/>
      <c r="F16" s="298"/>
      <c r="G16" s="299"/>
      <c r="H16" s="298"/>
      <c r="I16" s="299"/>
      <c r="J16" s="225"/>
      <c r="K16" s="229"/>
      <c r="L16" s="230"/>
      <c r="M16" s="294"/>
      <c r="N16" s="339"/>
      <c r="O16" s="387"/>
      <c r="P16" s="264"/>
      <c r="Q16" s="319"/>
      <c r="R16" s="319"/>
    </row>
    <row r="17" spans="1:18" ht="30" customHeight="1" thickBot="1" x14ac:dyDescent="0.25">
      <c r="A17" s="223"/>
      <c r="B17" s="328"/>
      <c r="C17" s="331"/>
      <c r="D17" s="300"/>
      <c r="E17" s="301"/>
      <c r="F17" s="300"/>
      <c r="G17" s="301"/>
      <c r="H17" s="300"/>
      <c r="I17" s="301"/>
      <c r="J17" s="226"/>
      <c r="K17" s="231"/>
      <c r="L17" s="232"/>
      <c r="M17" s="295"/>
      <c r="N17" s="340"/>
      <c r="O17" s="388"/>
      <c r="P17" s="265"/>
      <c r="Q17" s="320"/>
      <c r="R17" s="320"/>
    </row>
    <row r="18" spans="1:18" ht="30" customHeight="1" thickBot="1" x14ac:dyDescent="0.25">
      <c r="A18" s="221">
        <v>2</v>
      </c>
      <c r="B18" s="239"/>
      <c r="C18" s="242" t="s">
        <v>210</v>
      </c>
      <c r="D18" s="245" t="s">
        <v>211</v>
      </c>
      <c r="E18" s="246"/>
      <c r="F18" s="233" t="s">
        <v>355</v>
      </c>
      <c r="G18" s="251"/>
      <c r="H18" s="280" t="s">
        <v>461</v>
      </c>
      <c r="I18" s="286"/>
      <c r="J18" s="224"/>
      <c r="K18" s="227" t="s">
        <v>199</v>
      </c>
      <c r="L18" s="228"/>
      <c r="M18" s="224"/>
      <c r="N18" s="34" t="s">
        <v>186</v>
      </c>
      <c r="O18" s="64"/>
      <c r="P18" s="263" t="str">
        <f>IF(O20=Berechnung1!D33,Berechnung1!$F$5,IF(OR(O20&lt; Berechnung1!E33,O20&gt; Berechnung1!F33),Berechnung1!$G$5,IF(OR(ROUND(O20,4)&lt;Berechnung1!J33,ROUND(O20,4)&gt;Berechnung1!K33),Berechnung1!$D$5,IF(OR(ROUND(O20,4)&lt;Berechnung1!G33,ROUND(O20,4)&gt;Berechnung1!H33),Berechnung1!$E$5,Berechnung1!$C$5))))</f>
        <v>Unvollständig</v>
      </c>
      <c r="Q18" s="318"/>
      <c r="R18" s="318"/>
    </row>
    <row r="19" spans="1:18" ht="30" customHeight="1" thickBot="1" x14ac:dyDescent="0.25">
      <c r="A19" s="222"/>
      <c r="B19" s="240"/>
      <c r="C19" s="243"/>
      <c r="D19" s="247"/>
      <c r="E19" s="248"/>
      <c r="F19" s="235"/>
      <c r="G19" s="252"/>
      <c r="H19" s="282"/>
      <c r="I19" s="287"/>
      <c r="J19" s="225"/>
      <c r="K19" s="229"/>
      <c r="L19" s="230"/>
      <c r="M19" s="225"/>
      <c r="N19" s="34" t="s">
        <v>200</v>
      </c>
      <c r="O19" s="54">
        <f>$O$12</f>
        <v>0</v>
      </c>
      <c r="P19" s="264"/>
      <c r="Q19" s="319"/>
      <c r="R19" s="319"/>
    </row>
    <row r="20" spans="1:18" ht="30" customHeight="1" thickBot="1" x14ac:dyDescent="0.25">
      <c r="A20" s="223"/>
      <c r="B20" s="241"/>
      <c r="C20" s="244"/>
      <c r="D20" s="249"/>
      <c r="E20" s="250"/>
      <c r="F20" s="237"/>
      <c r="G20" s="253"/>
      <c r="H20" s="284"/>
      <c r="I20" s="288"/>
      <c r="J20" s="226"/>
      <c r="K20" s="231"/>
      <c r="L20" s="232"/>
      <c r="M20" s="226"/>
      <c r="N20" s="34" t="s">
        <v>201</v>
      </c>
      <c r="O20" s="68" t="str">
        <f>IF(O18="","n.d.",IF(O19="","n.d.",IF(O19=0,"",O18/O19)))</f>
        <v>n.d.</v>
      </c>
      <c r="P20" s="265"/>
      <c r="Q20" s="320"/>
      <c r="R20" s="320"/>
    </row>
    <row r="21" spans="1:18" ht="30" customHeight="1" thickBot="1" x14ac:dyDescent="0.25">
      <c r="A21" s="221">
        <v>3</v>
      </c>
      <c r="B21" s="239"/>
      <c r="C21" s="242" t="s">
        <v>212</v>
      </c>
      <c r="D21" s="245" t="s">
        <v>483</v>
      </c>
      <c r="E21" s="246"/>
      <c r="F21" s="233" t="s">
        <v>484</v>
      </c>
      <c r="G21" s="251"/>
      <c r="H21" s="289" t="s">
        <v>485</v>
      </c>
      <c r="I21" s="286"/>
      <c r="J21" s="224"/>
      <c r="K21" s="227" t="s">
        <v>199</v>
      </c>
      <c r="L21" s="228"/>
      <c r="M21" s="224"/>
      <c r="N21" s="34" t="s">
        <v>186</v>
      </c>
      <c r="O21" s="64"/>
      <c r="P21" s="263" t="str">
        <f>IF(AND(O21&lt;&gt;"",O22&lt;&gt;"",O21=0,O22=0),Berechnung1!$H$5,IF(O23="",Berechnung1!$D$5,IF(O23=Berechnung1!D36,Berechnung1!$F$5,IF(OR(O23&lt;Berechnung1!E36,O23&gt;Berechnung1!F36),Berechnung1!$G$5,IF(OR(ROUND(O23,4)&lt;Berechnung1!J36,ROUND(O23,4)&gt;Berechnung1!K36),Berechnung1!$D$5,IF(OR(ROUND(O23,4)&lt;Berechnung1!G36,ROUND(O23,4)&gt;Berechnung1!H36),Berechnung1!$E$5,Berechnung1!$C$5))))))</f>
        <v>Unvollständig</v>
      </c>
      <c r="Q21" s="318"/>
      <c r="R21" s="318"/>
    </row>
    <row r="22" spans="1:18" ht="30" customHeight="1" thickBot="1" x14ac:dyDescent="0.25">
      <c r="A22" s="222"/>
      <c r="B22" s="240"/>
      <c r="C22" s="243"/>
      <c r="D22" s="247"/>
      <c r="E22" s="248"/>
      <c r="F22" s="235"/>
      <c r="G22" s="252"/>
      <c r="H22" s="282"/>
      <c r="I22" s="287"/>
      <c r="J22" s="225"/>
      <c r="K22" s="229"/>
      <c r="L22" s="230"/>
      <c r="M22" s="225"/>
      <c r="N22" s="34" t="s">
        <v>200</v>
      </c>
      <c r="O22" s="64"/>
      <c r="P22" s="264"/>
      <c r="Q22" s="319"/>
      <c r="R22" s="319"/>
    </row>
    <row r="23" spans="1:18" ht="30" customHeight="1" thickBot="1" x14ac:dyDescent="0.25">
      <c r="A23" s="223"/>
      <c r="B23" s="241"/>
      <c r="C23" s="244"/>
      <c r="D23" s="249"/>
      <c r="E23" s="250"/>
      <c r="F23" s="237"/>
      <c r="G23" s="253"/>
      <c r="H23" s="284"/>
      <c r="I23" s="288"/>
      <c r="J23" s="226"/>
      <c r="K23" s="231"/>
      <c r="L23" s="232"/>
      <c r="M23" s="226"/>
      <c r="N23" s="34" t="s">
        <v>201</v>
      </c>
      <c r="O23" s="69" t="str">
        <f>IF(O21="","n.d.",IF(O22="","n.d.",IF(O22=0,"",O21/O22)))</f>
        <v>n.d.</v>
      </c>
      <c r="P23" s="265"/>
      <c r="Q23" s="320"/>
      <c r="R23" s="320"/>
    </row>
    <row r="24" spans="1:18" ht="30" customHeight="1" thickBot="1" x14ac:dyDescent="0.25">
      <c r="A24" s="221">
        <v>4</v>
      </c>
      <c r="B24" s="239"/>
      <c r="C24" s="242" t="s">
        <v>213</v>
      </c>
      <c r="D24" s="245" t="s">
        <v>214</v>
      </c>
      <c r="E24" s="246"/>
      <c r="F24" s="245" t="s">
        <v>356</v>
      </c>
      <c r="G24" s="246"/>
      <c r="H24" s="233" t="s">
        <v>431</v>
      </c>
      <c r="I24" s="266"/>
      <c r="J24" s="224"/>
      <c r="K24" s="227" t="s">
        <v>199</v>
      </c>
      <c r="L24" s="228"/>
      <c r="M24" s="224"/>
      <c r="N24" s="34" t="s">
        <v>186</v>
      </c>
      <c r="O24" s="64"/>
      <c r="P24" s="263" t="str">
        <f>IF(O26=Berechnung1!D39,Berechnung1!$F$5,IF(OR(O26&lt; Berechnung1!E39,O26&gt; Berechnung1!F39),Berechnung1!$G$5,IF(OR(ROUND(O26,4)&lt;Berechnung1!J39,ROUND(O26,4)&gt;Berechnung1!K39),Berechnung1!$D$5,IF(OR(ROUND(O26,4)&lt;Berechnung1!G39,ROUND(O26,4)&gt;Berechnung1!H39),Berechnung1!$E$5,Berechnung1!$C$5))))</f>
        <v>Unvollständig</v>
      </c>
      <c r="Q24" s="318"/>
      <c r="R24" s="318"/>
    </row>
    <row r="25" spans="1:18" ht="30" customHeight="1" thickBot="1" x14ac:dyDescent="0.25">
      <c r="A25" s="222"/>
      <c r="B25" s="240"/>
      <c r="C25" s="243"/>
      <c r="D25" s="247"/>
      <c r="E25" s="248"/>
      <c r="F25" s="247"/>
      <c r="G25" s="248"/>
      <c r="H25" s="235"/>
      <c r="I25" s="267"/>
      <c r="J25" s="225"/>
      <c r="K25" s="229"/>
      <c r="L25" s="230"/>
      <c r="M25" s="225"/>
      <c r="N25" s="34" t="s">
        <v>200</v>
      </c>
      <c r="O25" s="54">
        <f>$O$45</f>
        <v>0</v>
      </c>
      <c r="P25" s="264"/>
      <c r="Q25" s="319"/>
      <c r="R25" s="319"/>
    </row>
    <row r="26" spans="1:18" ht="30" customHeight="1" thickBot="1" x14ac:dyDescent="0.25">
      <c r="A26" s="223"/>
      <c r="B26" s="241"/>
      <c r="C26" s="244"/>
      <c r="D26" s="249"/>
      <c r="E26" s="250"/>
      <c r="F26" s="249"/>
      <c r="G26" s="250"/>
      <c r="H26" s="237"/>
      <c r="I26" s="268"/>
      <c r="J26" s="226"/>
      <c r="K26" s="231"/>
      <c r="L26" s="232"/>
      <c r="M26" s="226"/>
      <c r="N26" s="34" t="s">
        <v>201</v>
      </c>
      <c r="O26" s="68" t="str">
        <f>IF(O24="","n.d.",IF(O25="","n.d.",IF(O25=0,"",O24/O25)))</f>
        <v>n.d.</v>
      </c>
      <c r="P26" s="265"/>
      <c r="Q26" s="320"/>
      <c r="R26" s="320"/>
    </row>
    <row r="27" spans="1:18" ht="30" customHeight="1" thickBot="1" x14ac:dyDescent="0.25">
      <c r="A27" s="221">
        <v>5</v>
      </c>
      <c r="B27" s="239"/>
      <c r="C27" s="242" t="s">
        <v>202</v>
      </c>
      <c r="D27" s="245" t="s">
        <v>203</v>
      </c>
      <c r="E27" s="246"/>
      <c r="F27" s="245" t="s">
        <v>486</v>
      </c>
      <c r="G27" s="246"/>
      <c r="H27" s="233" t="s">
        <v>487</v>
      </c>
      <c r="I27" s="266"/>
      <c r="J27" s="224" t="s">
        <v>276</v>
      </c>
      <c r="K27" s="227" t="s">
        <v>204</v>
      </c>
      <c r="L27" s="228"/>
      <c r="M27" s="224" t="s">
        <v>277</v>
      </c>
      <c r="N27" s="34" t="s">
        <v>186</v>
      </c>
      <c r="O27" s="64"/>
      <c r="P27" s="263" t="str">
        <f>IF(O29=Berechnung1!D42,Berechnung1!$F$5,IF(OR(O29&lt; Berechnung1!E42,O29&gt; Berechnung1!F42),Berechnung1!$G$5,IF(OR(ROUND(O29,4)&lt;Berechnung1!J42,ROUND(O29,4)&gt;Berechnung1!K42),Berechnung1!$D$5,IF(OR(ROUND(O29,4)&lt;Berechnung1!G42,ROUND(O29,4)&gt;Berechnung1!H42),Berechnung1!$E$5,Berechnung1!$C$5))))</f>
        <v>Unvollständig</v>
      </c>
      <c r="Q27" s="318"/>
      <c r="R27" s="318"/>
    </row>
    <row r="28" spans="1:18" ht="30" customHeight="1" thickBot="1" x14ac:dyDescent="0.25">
      <c r="A28" s="222"/>
      <c r="B28" s="240"/>
      <c r="C28" s="243"/>
      <c r="D28" s="247"/>
      <c r="E28" s="248"/>
      <c r="F28" s="247"/>
      <c r="G28" s="248"/>
      <c r="H28" s="235"/>
      <c r="I28" s="267"/>
      <c r="J28" s="225"/>
      <c r="K28" s="229"/>
      <c r="L28" s="230"/>
      <c r="M28" s="225"/>
      <c r="N28" s="34" t="s">
        <v>200</v>
      </c>
      <c r="O28" s="54">
        <f>$O$12+$O$15</f>
        <v>0</v>
      </c>
      <c r="P28" s="264"/>
      <c r="Q28" s="319"/>
      <c r="R28" s="319"/>
    </row>
    <row r="29" spans="1:18" ht="30" customHeight="1" thickBot="1" x14ac:dyDescent="0.25">
      <c r="A29" s="223"/>
      <c r="B29" s="241"/>
      <c r="C29" s="244"/>
      <c r="D29" s="249"/>
      <c r="E29" s="250"/>
      <c r="F29" s="249"/>
      <c r="G29" s="250"/>
      <c r="H29" s="237"/>
      <c r="I29" s="268"/>
      <c r="J29" s="226"/>
      <c r="K29" s="231"/>
      <c r="L29" s="232"/>
      <c r="M29" s="226"/>
      <c r="N29" s="34" t="s">
        <v>201</v>
      </c>
      <c r="O29" s="68" t="str">
        <f>IF(O27="","n.d.",IF(O28="","n.d.",IF(O28=0,"",O27/O28)))</f>
        <v>n.d.</v>
      </c>
      <c r="P29" s="265"/>
      <c r="Q29" s="320"/>
      <c r="R29" s="320"/>
    </row>
    <row r="30" spans="1:18" ht="30" customHeight="1" thickBot="1" x14ac:dyDescent="0.25">
      <c r="A30" s="221">
        <v>6</v>
      </c>
      <c r="B30" s="239"/>
      <c r="C30" s="242" t="s">
        <v>205</v>
      </c>
      <c r="D30" s="245" t="s">
        <v>488</v>
      </c>
      <c r="E30" s="290"/>
      <c r="F30" s="245" t="s">
        <v>489</v>
      </c>
      <c r="G30" s="290"/>
      <c r="H30" s="233" t="s">
        <v>490</v>
      </c>
      <c r="I30" s="234"/>
      <c r="J30" s="224" t="s">
        <v>278</v>
      </c>
      <c r="K30" s="227" t="s">
        <v>204</v>
      </c>
      <c r="L30" s="228"/>
      <c r="M30" s="333"/>
      <c r="N30" s="34" t="s">
        <v>186</v>
      </c>
      <c r="O30" s="64"/>
      <c r="P30" s="263" t="str">
        <f>IF(O32=Berechnung1!D45,Berechnung1!$F$5,IF(OR(O32&lt; Berechnung1!E45,O32&gt; Berechnung1!F45),Berechnung1!$G$5,IF(OR(ROUND(O32,4)&lt;Berechnung1!J45,ROUND(O32,4)&gt;Berechnung1!K45),Berechnung1!$D$5,IF(OR(ROUND(O32,4)&lt;Berechnung1!G45,ROUND(O32,4)&gt;Berechnung1!H45),Berechnung1!$E$5,Berechnung1!$C$5))))</f>
        <v>Unvollständig</v>
      </c>
      <c r="Q30" s="318"/>
      <c r="R30" s="318"/>
    </row>
    <row r="31" spans="1:18" ht="30" customHeight="1" thickBot="1" x14ac:dyDescent="0.25">
      <c r="A31" s="222"/>
      <c r="B31" s="240"/>
      <c r="C31" s="243"/>
      <c r="D31" s="247"/>
      <c r="E31" s="291"/>
      <c r="F31" s="247"/>
      <c r="G31" s="291"/>
      <c r="H31" s="235"/>
      <c r="I31" s="236"/>
      <c r="J31" s="225"/>
      <c r="K31" s="229"/>
      <c r="L31" s="230"/>
      <c r="M31" s="225"/>
      <c r="N31" s="34" t="s">
        <v>200</v>
      </c>
      <c r="O31" s="54">
        <f>$O$28</f>
        <v>0</v>
      </c>
      <c r="P31" s="264"/>
      <c r="Q31" s="319"/>
      <c r="R31" s="319"/>
    </row>
    <row r="32" spans="1:18" ht="30" customHeight="1" thickBot="1" x14ac:dyDescent="0.25">
      <c r="A32" s="223"/>
      <c r="B32" s="241"/>
      <c r="C32" s="244"/>
      <c r="D32" s="249"/>
      <c r="E32" s="292"/>
      <c r="F32" s="249"/>
      <c r="G32" s="292"/>
      <c r="H32" s="237"/>
      <c r="I32" s="238"/>
      <c r="J32" s="226"/>
      <c r="K32" s="231"/>
      <c r="L32" s="232"/>
      <c r="M32" s="226"/>
      <c r="N32" s="34" t="s">
        <v>201</v>
      </c>
      <c r="O32" s="68" t="str">
        <f>IF(O30="","n.d.",IF(O31="","n.d.",IF(O31=0,"",O30/O31)))</f>
        <v>n.d.</v>
      </c>
      <c r="P32" s="265"/>
      <c r="Q32" s="320"/>
      <c r="R32" s="320"/>
    </row>
    <row r="33" spans="1:19" ht="30" customHeight="1" thickBot="1" x14ac:dyDescent="0.25">
      <c r="A33" s="221">
        <v>7</v>
      </c>
      <c r="B33" s="239" t="s">
        <v>206</v>
      </c>
      <c r="C33" s="242" t="s">
        <v>491</v>
      </c>
      <c r="D33" s="245" t="s">
        <v>492</v>
      </c>
      <c r="E33" s="246"/>
      <c r="F33" s="245" t="s">
        <v>493</v>
      </c>
      <c r="G33" s="246"/>
      <c r="H33" s="280" t="s">
        <v>461</v>
      </c>
      <c r="I33" s="286"/>
      <c r="J33" s="322"/>
      <c r="K33" s="341" t="s">
        <v>207</v>
      </c>
      <c r="L33" s="342"/>
      <c r="M33" s="322"/>
      <c r="N33" s="34" t="s">
        <v>186</v>
      </c>
      <c r="O33" s="64"/>
      <c r="P33" s="263" t="str">
        <f>IF(O35=Berechnung1!D48,Berechnung1!$F$5,IF(OR(O35&lt; Berechnung1!E48,O35&gt; Berechnung1!F48),Berechnung1!$G$5,IF(OR(ROUND(O35,4)&lt;Berechnung1!J48,ROUND(O35,4)&gt;Berechnung1!K48),Berechnung1!$D$5,IF(OR(ROUND(O35,4)&lt;Berechnung1!G48,ROUND(O35,4)&gt;Berechnung1!H48),Berechnung1!$E$5,Berechnung1!$C$5))))</f>
        <v>Unvollständig</v>
      </c>
      <c r="Q33" s="318"/>
      <c r="R33" s="318"/>
    </row>
    <row r="34" spans="1:19" ht="30" customHeight="1" thickBot="1" x14ac:dyDescent="0.25">
      <c r="A34" s="222"/>
      <c r="B34" s="240"/>
      <c r="C34" s="243"/>
      <c r="D34" s="247"/>
      <c r="E34" s="248"/>
      <c r="F34" s="247"/>
      <c r="G34" s="248"/>
      <c r="H34" s="282"/>
      <c r="I34" s="287"/>
      <c r="J34" s="323"/>
      <c r="K34" s="343"/>
      <c r="L34" s="344"/>
      <c r="M34" s="323"/>
      <c r="N34" s="34" t="s">
        <v>200</v>
      </c>
      <c r="O34" s="54">
        <f>$O$12</f>
        <v>0</v>
      </c>
      <c r="P34" s="264"/>
      <c r="Q34" s="319"/>
      <c r="R34" s="319"/>
    </row>
    <row r="35" spans="1:19" ht="30" customHeight="1" thickBot="1" x14ac:dyDescent="0.25">
      <c r="A35" s="223"/>
      <c r="B35" s="241"/>
      <c r="C35" s="244"/>
      <c r="D35" s="249"/>
      <c r="E35" s="250"/>
      <c r="F35" s="249"/>
      <c r="G35" s="250"/>
      <c r="H35" s="284"/>
      <c r="I35" s="288"/>
      <c r="J35" s="324"/>
      <c r="K35" s="345"/>
      <c r="L35" s="346"/>
      <c r="M35" s="324"/>
      <c r="N35" s="34" t="s">
        <v>201</v>
      </c>
      <c r="O35" s="68" t="str">
        <f>IF(O33="","n.d.",IF(O34="","n.d.",IF(O34=0,"",O33/O34)))</f>
        <v>n.d.</v>
      </c>
      <c r="P35" s="265"/>
      <c r="Q35" s="320"/>
      <c r="R35" s="320"/>
    </row>
    <row r="36" spans="1:19" ht="30" customHeight="1" thickBot="1" x14ac:dyDescent="0.25">
      <c r="A36" s="350">
        <v>8</v>
      </c>
      <c r="B36" s="239" t="s">
        <v>470</v>
      </c>
      <c r="C36" s="242" t="s">
        <v>472</v>
      </c>
      <c r="D36" s="245" t="s">
        <v>473</v>
      </c>
      <c r="E36" s="353"/>
      <c r="F36" s="245" t="s">
        <v>471</v>
      </c>
      <c r="G36" s="353"/>
      <c r="H36" s="280" t="s">
        <v>410</v>
      </c>
      <c r="I36" s="356"/>
      <c r="J36" s="359" t="s">
        <v>462</v>
      </c>
      <c r="K36" s="362" t="s">
        <v>204</v>
      </c>
      <c r="L36" s="363"/>
      <c r="M36" s="359"/>
      <c r="N36" s="171" t="s">
        <v>186</v>
      </c>
      <c r="O36" s="172"/>
      <c r="P36" s="263" t="str">
        <f>IF(AND(O36&lt;&gt;"",O37&lt;&gt;"",O36=0,O37=0),Berechnung1!$H$5,IF(O38=Berechnung1!D51,Berechnung1!$F$5,IF(OR(O38&lt;Berechnung1!E51,O38&gt;Berechnung1!F51),Berechnung1!$G$5,IF(OR(ROUND(O38,4)&lt;Berechnung1!J51,ROUND(O38,4)&gt;Berechnung1!K51),Berechnung1!$D$5,IF(OR(ROUND(O38,4)&lt;Berechnung1!G51,ROUND(O38,4)&gt;Berechnung1!H51),Berechnung1!$E$5,Berechnung1!$C$5)))))</f>
        <v>Unvollständig</v>
      </c>
      <c r="Q36" s="318"/>
      <c r="R36" s="318"/>
    </row>
    <row r="37" spans="1:19" ht="30" customHeight="1" thickBot="1" x14ac:dyDescent="0.25">
      <c r="A37" s="351"/>
      <c r="B37" s="240"/>
      <c r="C37" s="243"/>
      <c r="D37" s="247"/>
      <c r="E37" s="354"/>
      <c r="F37" s="247"/>
      <c r="G37" s="354"/>
      <c r="H37" s="282"/>
      <c r="I37" s="357"/>
      <c r="J37" s="360"/>
      <c r="K37" s="364"/>
      <c r="L37" s="365"/>
      <c r="M37" s="360"/>
      <c r="N37" s="171" t="s">
        <v>200</v>
      </c>
      <c r="O37" s="173">
        <f>IF(Basisdaten!$G$33="",0,Basisdaten!$G$33)</f>
        <v>0</v>
      </c>
      <c r="P37" s="264"/>
      <c r="Q37" s="319"/>
      <c r="R37" s="319"/>
    </row>
    <row r="38" spans="1:19" ht="30" customHeight="1" thickBot="1" x14ac:dyDescent="0.25">
      <c r="A38" s="352"/>
      <c r="B38" s="241"/>
      <c r="C38" s="244"/>
      <c r="D38" s="249"/>
      <c r="E38" s="355"/>
      <c r="F38" s="249"/>
      <c r="G38" s="355"/>
      <c r="H38" s="284"/>
      <c r="I38" s="358"/>
      <c r="J38" s="361"/>
      <c r="K38" s="366"/>
      <c r="L38" s="367"/>
      <c r="M38" s="361"/>
      <c r="N38" s="171" t="s">
        <v>201</v>
      </c>
      <c r="O38" s="174" t="str">
        <f>IF(O36="","n.d.",IF(O37="","n.d.",IF(O37=0,"",O36/O37)))</f>
        <v>n.d.</v>
      </c>
      <c r="P38" s="265"/>
      <c r="Q38" s="320"/>
      <c r="R38" s="320"/>
    </row>
    <row r="39" spans="1:19" ht="30" customHeight="1" thickBot="1" x14ac:dyDescent="0.25">
      <c r="A39" s="221">
        <v>9</v>
      </c>
      <c r="B39" s="239"/>
      <c r="C39" s="311" t="s">
        <v>215</v>
      </c>
      <c r="D39" s="245" t="s">
        <v>216</v>
      </c>
      <c r="E39" s="246"/>
      <c r="F39" s="245" t="s">
        <v>432</v>
      </c>
      <c r="G39" s="246"/>
      <c r="H39" s="280" t="s">
        <v>447</v>
      </c>
      <c r="I39" s="286"/>
      <c r="J39" s="322"/>
      <c r="K39" s="341" t="s">
        <v>217</v>
      </c>
      <c r="L39" s="342"/>
      <c r="M39" s="322"/>
      <c r="N39" s="34" t="s">
        <v>186</v>
      </c>
      <c r="O39" s="64"/>
      <c r="P39" s="263" t="str">
        <f>IF(AND(O39&lt;&gt;"",O40&lt;&gt;"",O39=0,O40=0),Berechnung1!$H$5,IF(O41="",Berechnung1!$G$5,IF(O41=Berechnung1!D54,Berechnung1!$F$5,IF(OR(O41&lt;Berechnung1!E54,O41&gt;Berechnung1!F54),Berechnung1!$G$5,IF(OR(ROUND(O41,4)&lt;Berechnung1!J54,ROUND(O41,4)&gt;Berechnung1!K54),Berechnung1!$D$5,IF(OR(ROUND(O41,4)&lt;Berechnung1!G54,ROUND(O41,4)&gt;Berechnung1!H54),Berechnung1!$E$5,Berechnung1!$C$5))))))</f>
        <v>Unvollständig</v>
      </c>
      <c r="Q39" s="321"/>
      <c r="R39" s="318"/>
    </row>
    <row r="40" spans="1:19" ht="30" customHeight="1" thickBot="1" x14ac:dyDescent="0.25">
      <c r="A40" s="222"/>
      <c r="B40" s="240"/>
      <c r="C40" s="311"/>
      <c r="D40" s="247"/>
      <c r="E40" s="248"/>
      <c r="F40" s="247"/>
      <c r="G40" s="248"/>
      <c r="H40" s="282"/>
      <c r="I40" s="287"/>
      <c r="J40" s="323"/>
      <c r="K40" s="343"/>
      <c r="L40" s="344"/>
      <c r="M40" s="323"/>
      <c r="N40" s="34" t="s">
        <v>200</v>
      </c>
      <c r="O40" s="173">
        <f>$O$36</f>
        <v>0</v>
      </c>
      <c r="P40" s="264"/>
      <c r="Q40" s="319"/>
      <c r="R40" s="319"/>
      <c r="S40" s="149">
        <f>Basisdaten!G33</f>
        <v>0</v>
      </c>
    </row>
    <row r="41" spans="1:19" ht="30" customHeight="1" thickBot="1" x14ac:dyDescent="0.25">
      <c r="A41" s="223"/>
      <c r="B41" s="241"/>
      <c r="C41" s="311"/>
      <c r="D41" s="249"/>
      <c r="E41" s="250"/>
      <c r="F41" s="249"/>
      <c r="G41" s="250"/>
      <c r="H41" s="284"/>
      <c r="I41" s="288"/>
      <c r="J41" s="324"/>
      <c r="K41" s="345"/>
      <c r="L41" s="346"/>
      <c r="M41" s="324"/>
      <c r="N41" s="34" t="s">
        <v>201</v>
      </c>
      <c r="O41" s="68" t="str">
        <f>IF(O39="","n.d.",IF(O40="","n.d.",IF(O40=0,"",O39/O40)))</f>
        <v>n.d.</v>
      </c>
      <c r="P41" s="265"/>
      <c r="Q41" s="320"/>
      <c r="R41" s="320"/>
    </row>
    <row r="42" spans="1:19" ht="30" customHeight="1" thickBot="1" x14ac:dyDescent="0.25">
      <c r="A42" s="350">
        <v>10</v>
      </c>
      <c r="B42" s="239" t="s">
        <v>470</v>
      </c>
      <c r="C42" s="242" t="s">
        <v>412</v>
      </c>
      <c r="D42" s="245" t="s">
        <v>413</v>
      </c>
      <c r="E42" s="353"/>
      <c r="F42" s="245" t="s">
        <v>414</v>
      </c>
      <c r="G42" s="353"/>
      <c r="H42" s="280" t="s">
        <v>410</v>
      </c>
      <c r="I42" s="356"/>
      <c r="J42" s="359" t="s">
        <v>462</v>
      </c>
      <c r="K42" s="362" t="s">
        <v>204</v>
      </c>
      <c r="L42" s="363"/>
      <c r="M42" s="359"/>
      <c r="N42" s="171" t="s">
        <v>186</v>
      </c>
      <c r="O42" s="172"/>
      <c r="P42" s="263" t="str">
        <f>IF(AND(O42&lt;&gt;"",O43&lt;&gt;"",O42=0,O43=0),Berechnung1!$H$5,IF(O44=Berechnung1!D57,Berechnung1!$F$5,IF(OR(O44&lt;Berechnung1!E57,O44&gt;Berechnung1!F57),Berechnung1!$G$5,IF(OR(ROUND(O44,4)&lt;Berechnung1!J57,ROUND(O44,4)&gt;Berechnung1!K57),Berechnung1!$D$5,IF(OR(ROUND(O44,4)&lt;Berechnung1!G57,ROUND(O44,4)&gt;Berechnung1!H57),Berechnung1!$E$5,Berechnung1!$C$5)))))</f>
        <v>Unvollständig</v>
      </c>
      <c r="Q42" s="318"/>
      <c r="R42" s="318"/>
    </row>
    <row r="43" spans="1:19" ht="30" customHeight="1" thickBot="1" x14ac:dyDescent="0.25">
      <c r="A43" s="351"/>
      <c r="B43" s="240"/>
      <c r="C43" s="243"/>
      <c r="D43" s="247"/>
      <c r="E43" s="354"/>
      <c r="F43" s="247"/>
      <c r="G43" s="354"/>
      <c r="H43" s="282"/>
      <c r="I43" s="357"/>
      <c r="J43" s="360"/>
      <c r="K43" s="364"/>
      <c r="L43" s="365"/>
      <c r="M43" s="360"/>
      <c r="N43" s="171" t="s">
        <v>200</v>
      </c>
      <c r="O43" s="173">
        <f>IF(Basisdaten!$G$33="",0,Basisdaten!$G$33)</f>
        <v>0</v>
      </c>
      <c r="P43" s="264"/>
      <c r="Q43" s="319"/>
      <c r="R43" s="319"/>
    </row>
    <row r="44" spans="1:19" ht="30" customHeight="1" thickBot="1" x14ac:dyDescent="0.25">
      <c r="A44" s="352"/>
      <c r="B44" s="241"/>
      <c r="C44" s="244"/>
      <c r="D44" s="249"/>
      <c r="E44" s="355"/>
      <c r="F44" s="249"/>
      <c r="G44" s="355"/>
      <c r="H44" s="284"/>
      <c r="I44" s="358"/>
      <c r="J44" s="361"/>
      <c r="K44" s="366"/>
      <c r="L44" s="367"/>
      <c r="M44" s="361"/>
      <c r="N44" s="171" t="s">
        <v>201</v>
      </c>
      <c r="O44" s="175" t="str">
        <f>IF(O42="","n.d.",IF(O43="","n.d.",IF(O43=0,"",O42/O43)))</f>
        <v>n.d.</v>
      </c>
      <c r="P44" s="265"/>
      <c r="Q44" s="320"/>
      <c r="R44" s="320"/>
    </row>
    <row r="45" spans="1:19" ht="30" customHeight="1" thickBot="1" x14ac:dyDescent="0.25">
      <c r="A45" s="221">
        <v>11</v>
      </c>
      <c r="B45" s="239" t="s">
        <v>208</v>
      </c>
      <c r="C45" s="242" t="s">
        <v>287</v>
      </c>
      <c r="D45" s="245" t="s">
        <v>196</v>
      </c>
      <c r="E45" s="246"/>
      <c r="F45" s="245" t="s">
        <v>294</v>
      </c>
      <c r="G45" s="246"/>
      <c r="H45" s="289" t="s">
        <v>176</v>
      </c>
      <c r="I45" s="286"/>
      <c r="J45" s="224"/>
      <c r="K45" s="227" t="s">
        <v>218</v>
      </c>
      <c r="L45" s="228"/>
      <c r="M45" s="224"/>
      <c r="N45" s="347" t="s">
        <v>198</v>
      </c>
      <c r="O45" s="335">
        <f>$S$46</f>
        <v>0</v>
      </c>
      <c r="P45" s="263" t="str">
        <f>IF(O45=0,Berechnung1!$F$5,IF(OR(O45&lt; Berechnung1!E60,O45&gt; Berechnung1!F60),Berechnung1!$G$5,IF(OR(ROUND(O45,4)&lt;Berechnung1!J60,ROUND(O45,4)&gt;Berechnung1!K60),Berechnung1!$D$5,IF(OR(ROUND(O45,4)&lt;Berechnung1!G60,ROUND(O45,4)&gt;Berechnung1!H60),Berechnung1!$E$5,Berechnung1!$C$5))))</f>
        <v>Unvollständig</v>
      </c>
      <c r="Q45" s="318"/>
      <c r="R45" s="318"/>
    </row>
    <row r="46" spans="1:19" ht="30" customHeight="1" thickBot="1" x14ac:dyDescent="0.25">
      <c r="A46" s="222"/>
      <c r="B46" s="240"/>
      <c r="C46" s="243"/>
      <c r="D46" s="247"/>
      <c r="E46" s="248"/>
      <c r="F46" s="247"/>
      <c r="G46" s="248"/>
      <c r="H46" s="282"/>
      <c r="I46" s="287"/>
      <c r="J46" s="225"/>
      <c r="K46" s="229"/>
      <c r="L46" s="230"/>
      <c r="M46" s="225"/>
      <c r="N46" s="347"/>
      <c r="O46" s="336"/>
      <c r="P46" s="264"/>
      <c r="Q46" s="319"/>
      <c r="R46" s="319"/>
      <c r="S46" s="150">
        <f>Basisdaten!E33+Basisdaten!E38</f>
        <v>0</v>
      </c>
    </row>
    <row r="47" spans="1:19" ht="30" customHeight="1" thickBot="1" x14ac:dyDescent="0.25">
      <c r="A47" s="223"/>
      <c r="B47" s="241"/>
      <c r="C47" s="244"/>
      <c r="D47" s="249"/>
      <c r="E47" s="250"/>
      <c r="F47" s="249"/>
      <c r="G47" s="250"/>
      <c r="H47" s="284"/>
      <c r="I47" s="288"/>
      <c r="J47" s="226"/>
      <c r="K47" s="231"/>
      <c r="L47" s="232"/>
      <c r="M47" s="226"/>
      <c r="N47" s="347"/>
      <c r="O47" s="337"/>
      <c r="P47" s="265"/>
      <c r="Q47" s="320"/>
      <c r="R47" s="320"/>
    </row>
    <row r="48" spans="1:19" ht="30" customHeight="1" thickBot="1" x14ac:dyDescent="0.25">
      <c r="A48" s="350">
        <v>12</v>
      </c>
      <c r="B48" s="239" t="s">
        <v>470</v>
      </c>
      <c r="C48" s="242" t="s">
        <v>415</v>
      </c>
      <c r="D48" s="245" t="s">
        <v>416</v>
      </c>
      <c r="E48" s="353"/>
      <c r="F48" s="245" t="s">
        <v>417</v>
      </c>
      <c r="G48" s="353"/>
      <c r="H48" s="280" t="s">
        <v>467</v>
      </c>
      <c r="I48" s="356"/>
      <c r="J48" s="302"/>
      <c r="K48" s="305" t="s">
        <v>204</v>
      </c>
      <c r="L48" s="306"/>
      <c r="M48" s="359" t="s">
        <v>463</v>
      </c>
      <c r="N48" s="176" t="s">
        <v>186</v>
      </c>
      <c r="O48" s="172"/>
      <c r="P48" s="263" t="str">
        <f>IF(AND(O48&lt;&gt;"",O49&lt;&gt;"",O48=0,O49=0),Berechnung1!$H$5,IF(O50=Berechnung1!D63,Berechnung1!$F$5,IF(OR(O50&lt;Berechnung1!E63,O50&gt;Berechnung1!F63),Berechnung1!$G$5,IF(OR(ROUND(O50,4)&lt;Berechnung1!J63,ROUND(O50,4)&gt;Berechnung1!K63),Berechnung1!$D$5,IF(OR(ROUND(O50,4)&lt;Berechnung1!G63,ROUND(O50,4)&gt;Berechnung1!H63),Berechnung1!$E$5,Berechnung1!$C$5)))))</f>
        <v>Unvollständig</v>
      </c>
      <c r="Q48" s="321"/>
      <c r="R48" s="318"/>
    </row>
    <row r="49" spans="1:19" ht="30" customHeight="1" thickBot="1" x14ac:dyDescent="0.25">
      <c r="A49" s="351"/>
      <c r="B49" s="240"/>
      <c r="C49" s="243"/>
      <c r="D49" s="247"/>
      <c r="E49" s="354"/>
      <c r="F49" s="247"/>
      <c r="G49" s="354"/>
      <c r="H49" s="282"/>
      <c r="I49" s="357"/>
      <c r="J49" s="303"/>
      <c r="K49" s="307"/>
      <c r="L49" s="308"/>
      <c r="M49" s="360"/>
      <c r="N49" s="176" t="s">
        <v>200</v>
      </c>
      <c r="O49" s="172"/>
      <c r="P49" s="264"/>
      <c r="Q49" s="319"/>
      <c r="R49" s="319"/>
      <c r="S49" s="150">
        <f>Basisdaten!E33</f>
        <v>0</v>
      </c>
    </row>
    <row r="50" spans="1:19" ht="30" customHeight="1" thickBot="1" x14ac:dyDescent="0.25">
      <c r="A50" s="352"/>
      <c r="B50" s="241"/>
      <c r="C50" s="244"/>
      <c r="D50" s="249"/>
      <c r="E50" s="355"/>
      <c r="F50" s="249"/>
      <c r="G50" s="355"/>
      <c r="H50" s="284"/>
      <c r="I50" s="358"/>
      <c r="J50" s="304"/>
      <c r="K50" s="309"/>
      <c r="L50" s="310"/>
      <c r="M50" s="361"/>
      <c r="N50" s="176" t="s">
        <v>201</v>
      </c>
      <c r="O50" s="175" t="str">
        <f>IF(O48="","n.d.",IF(O49="","n.d.",IF(O49=0,"",O48/O49)))</f>
        <v>n.d.</v>
      </c>
      <c r="P50" s="265"/>
      <c r="Q50" s="320"/>
      <c r="R50" s="320"/>
    </row>
    <row r="51" spans="1:19" ht="30" customHeight="1" thickBot="1" x14ac:dyDescent="0.25">
      <c r="A51" s="221">
        <v>13</v>
      </c>
      <c r="B51" s="239"/>
      <c r="C51" s="242" t="s">
        <v>288</v>
      </c>
      <c r="D51" s="245" t="s">
        <v>219</v>
      </c>
      <c r="E51" s="290"/>
      <c r="F51" s="233" t="s">
        <v>360</v>
      </c>
      <c r="G51" s="277"/>
      <c r="H51" s="280" t="s">
        <v>433</v>
      </c>
      <c r="I51" s="281"/>
      <c r="J51" s="224"/>
      <c r="K51" s="227" t="s">
        <v>217</v>
      </c>
      <c r="L51" s="228"/>
      <c r="M51" s="224"/>
      <c r="N51" s="34" t="s">
        <v>186</v>
      </c>
      <c r="O51" s="64"/>
      <c r="P51" s="263" t="str">
        <f>IF(O53=Berechnung1!D57,Berechnung1!$F$5,IF(OR(O53&lt; Berechnung1!E66,O53&gt; Berechnung1!F66),Berechnung1!$G$5,IF(OR(ROUND(O53,4)&lt;Berechnung1!J66,ROUND(O53,4)&gt;Berechnung1!K66),Berechnung1!$D$5,IF(OR(ROUND(O53,4)&lt;Berechnung1!G66,ROUND(O53,4)&gt;Berechnung1!H66),Berechnung1!$E$5,Berechnung1!$C$5))))</f>
        <v>Unvollständig</v>
      </c>
      <c r="Q51" s="318"/>
      <c r="R51" s="318"/>
    </row>
    <row r="52" spans="1:19" ht="30" customHeight="1" thickBot="1" x14ac:dyDescent="0.25">
      <c r="A52" s="222"/>
      <c r="B52" s="240"/>
      <c r="C52" s="243"/>
      <c r="D52" s="247"/>
      <c r="E52" s="291"/>
      <c r="F52" s="235"/>
      <c r="G52" s="278"/>
      <c r="H52" s="282"/>
      <c r="I52" s="283"/>
      <c r="J52" s="225"/>
      <c r="K52" s="229"/>
      <c r="L52" s="230"/>
      <c r="M52" s="225"/>
      <c r="N52" s="34" t="s">
        <v>200</v>
      </c>
      <c r="O52" s="54">
        <f>$S$52</f>
        <v>0</v>
      </c>
      <c r="P52" s="264"/>
      <c r="Q52" s="319"/>
      <c r="R52" s="319"/>
      <c r="S52" s="150">
        <f>Basisdaten!E34+Basisdaten!E39</f>
        <v>0</v>
      </c>
    </row>
    <row r="53" spans="1:19" ht="30" customHeight="1" thickBot="1" x14ac:dyDescent="0.25">
      <c r="A53" s="223"/>
      <c r="B53" s="241"/>
      <c r="C53" s="244"/>
      <c r="D53" s="249"/>
      <c r="E53" s="292"/>
      <c r="F53" s="237"/>
      <c r="G53" s="279"/>
      <c r="H53" s="284"/>
      <c r="I53" s="285"/>
      <c r="J53" s="226"/>
      <c r="K53" s="231"/>
      <c r="L53" s="232"/>
      <c r="M53" s="226"/>
      <c r="N53" s="34" t="s">
        <v>201</v>
      </c>
      <c r="O53" s="68" t="str">
        <f>IF(O51="","n.d.",IF(O52="","n.d.",IF(O52=0,"",O51/O52)))</f>
        <v>n.d.</v>
      </c>
      <c r="P53" s="265"/>
      <c r="Q53" s="320"/>
      <c r="R53" s="320"/>
    </row>
    <row r="54" spans="1:19" ht="30" customHeight="1" thickBot="1" x14ac:dyDescent="0.25">
      <c r="A54" s="221">
        <v>14</v>
      </c>
      <c r="B54" s="239"/>
      <c r="C54" s="242" t="s">
        <v>220</v>
      </c>
      <c r="D54" s="245" t="s">
        <v>221</v>
      </c>
      <c r="E54" s="246"/>
      <c r="F54" s="233" t="s">
        <v>361</v>
      </c>
      <c r="G54" s="251"/>
      <c r="H54" s="280" t="s">
        <v>433</v>
      </c>
      <c r="I54" s="286"/>
      <c r="J54" s="224"/>
      <c r="K54" s="227" t="s">
        <v>217</v>
      </c>
      <c r="L54" s="228"/>
      <c r="M54" s="224"/>
      <c r="N54" s="34" t="s">
        <v>186</v>
      </c>
      <c r="O54" s="64"/>
      <c r="P54" s="263" t="str">
        <f>IF(O56=Berechnung1!D69,Berechnung1!$F$5,IF(OR(O56&lt; Berechnung1!E69,O56&gt; Berechnung1!F69),Berechnung1!$G$5,IF(OR(ROUND(O56,4)&lt;Berechnung1!J69,ROUND(O56,4)&gt;Berechnung1!K69),Berechnung1!$D$5,IF(OR(ROUND(O56,4)&lt;Berechnung1!G69,ROUND(O56,4)&gt;Berechnung1!H69),Berechnung1!$E$5,Berechnung1!$C$5))))</f>
        <v>Unvollständig</v>
      </c>
      <c r="Q54" s="349"/>
      <c r="R54" s="318"/>
    </row>
    <row r="55" spans="1:19" ht="30" customHeight="1" thickBot="1" x14ac:dyDescent="0.25">
      <c r="A55" s="222"/>
      <c r="B55" s="240"/>
      <c r="C55" s="243"/>
      <c r="D55" s="247"/>
      <c r="E55" s="248"/>
      <c r="F55" s="235"/>
      <c r="G55" s="252"/>
      <c r="H55" s="282"/>
      <c r="I55" s="287"/>
      <c r="J55" s="225"/>
      <c r="K55" s="229"/>
      <c r="L55" s="230"/>
      <c r="M55" s="225"/>
      <c r="N55" s="34" t="s">
        <v>200</v>
      </c>
      <c r="O55" s="54">
        <f>$S$55</f>
        <v>0</v>
      </c>
      <c r="P55" s="264"/>
      <c r="Q55" s="319"/>
      <c r="R55" s="319"/>
      <c r="S55" s="150">
        <f>Basisdaten!E34+Basisdaten!E39</f>
        <v>0</v>
      </c>
    </row>
    <row r="56" spans="1:19" ht="30" customHeight="1" thickBot="1" x14ac:dyDescent="0.25">
      <c r="A56" s="223"/>
      <c r="B56" s="241"/>
      <c r="C56" s="244"/>
      <c r="D56" s="249"/>
      <c r="E56" s="250"/>
      <c r="F56" s="237"/>
      <c r="G56" s="253"/>
      <c r="H56" s="284"/>
      <c r="I56" s="288"/>
      <c r="J56" s="226"/>
      <c r="K56" s="231"/>
      <c r="L56" s="232"/>
      <c r="M56" s="226"/>
      <c r="N56" s="34" t="s">
        <v>201</v>
      </c>
      <c r="O56" s="68" t="str">
        <f>IF(O54="","n.d.",IF(O55="","n.d.",IF(O55=0,"",O54/O55)))</f>
        <v>n.d.</v>
      </c>
      <c r="P56" s="265"/>
      <c r="Q56" s="320"/>
      <c r="R56" s="320"/>
    </row>
    <row r="57" spans="1:19" ht="30" customHeight="1" thickBot="1" x14ac:dyDescent="0.25">
      <c r="A57" s="221">
        <v>15</v>
      </c>
      <c r="B57" s="239"/>
      <c r="C57" s="242" t="s">
        <v>222</v>
      </c>
      <c r="D57" s="245" t="s">
        <v>354</v>
      </c>
      <c r="E57" s="290"/>
      <c r="F57" s="233" t="s">
        <v>357</v>
      </c>
      <c r="G57" s="277"/>
      <c r="H57" s="280" t="s">
        <v>433</v>
      </c>
      <c r="I57" s="281"/>
      <c r="J57" s="302"/>
      <c r="K57" s="305" t="s">
        <v>217</v>
      </c>
      <c r="L57" s="306"/>
      <c r="M57" s="302"/>
      <c r="N57" s="34" t="s">
        <v>186</v>
      </c>
      <c r="O57" s="64"/>
      <c r="P57" s="263" t="str">
        <f>IF(O59=Berechnung1!D72,Berechnung1!$F$5,IF(OR(O59&lt; Berechnung1!E72,O59&gt; Berechnung1!F72),Berechnung1!$G$5,IF(OR(ROUND(O59,4)&lt;Berechnung1!J72,ROUND(O59,4)&gt;Berechnung1!K72),Berechnung1!$D$5,IF(OR(ROUND(O59,4)&lt;Berechnung1!G72,ROUND(O59,4)&gt;Berechnung1!H72),Berechnung1!$E$5,Berechnung1!$C$5))))</f>
        <v>Unvollständig</v>
      </c>
      <c r="Q57" s="318"/>
      <c r="R57" s="318"/>
    </row>
    <row r="58" spans="1:19" ht="30" customHeight="1" thickBot="1" x14ac:dyDescent="0.25">
      <c r="A58" s="222"/>
      <c r="B58" s="240"/>
      <c r="C58" s="243"/>
      <c r="D58" s="247"/>
      <c r="E58" s="291"/>
      <c r="F58" s="235"/>
      <c r="G58" s="278"/>
      <c r="H58" s="282"/>
      <c r="I58" s="283"/>
      <c r="J58" s="303"/>
      <c r="K58" s="307"/>
      <c r="L58" s="308"/>
      <c r="M58" s="303"/>
      <c r="N58" s="34" t="s">
        <v>200</v>
      </c>
      <c r="O58" s="54">
        <f>$S$58</f>
        <v>0</v>
      </c>
      <c r="P58" s="264"/>
      <c r="Q58" s="319"/>
      <c r="R58" s="319"/>
      <c r="S58" s="150">
        <f>Basisdaten!E34+Basisdaten!E39</f>
        <v>0</v>
      </c>
    </row>
    <row r="59" spans="1:19" ht="30" customHeight="1" thickBot="1" x14ac:dyDescent="0.25">
      <c r="A59" s="223"/>
      <c r="B59" s="241"/>
      <c r="C59" s="244"/>
      <c r="D59" s="249"/>
      <c r="E59" s="292"/>
      <c r="F59" s="237"/>
      <c r="G59" s="279"/>
      <c r="H59" s="284"/>
      <c r="I59" s="285"/>
      <c r="J59" s="304"/>
      <c r="K59" s="309"/>
      <c r="L59" s="310"/>
      <c r="M59" s="304"/>
      <c r="N59" s="34" t="s">
        <v>201</v>
      </c>
      <c r="O59" s="68" t="str">
        <f>IF(O57="","n.d.",IF(O58="","n.d.",IF(O58=0,"",O57/O58)))</f>
        <v>n.d.</v>
      </c>
      <c r="P59" s="265"/>
      <c r="Q59" s="320"/>
      <c r="R59" s="320"/>
    </row>
    <row r="60" spans="1:19" ht="73.5" customHeight="1" thickBot="1" x14ac:dyDescent="0.25">
      <c r="A60" s="350">
        <v>16</v>
      </c>
      <c r="B60" s="239" t="s">
        <v>470</v>
      </c>
      <c r="C60" s="242" t="s">
        <v>418</v>
      </c>
      <c r="D60" s="245" t="s">
        <v>419</v>
      </c>
      <c r="E60" s="290"/>
      <c r="F60" s="233" t="s">
        <v>477</v>
      </c>
      <c r="G60" s="277"/>
      <c r="H60" s="280" t="s">
        <v>287</v>
      </c>
      <c r="I60" s="281"/>
      <c r="J60" s="359" t="s">
        <v>464</v>
      </c>
      <c r="K60" s="305" t="s">
        <v>204</v>
      </c>
      <c r="L60" s="306"/>
      <c r="M60" s="302"/>
      <c r="N60" s="171" t="s">
        <v>186</v>
      </c>
      <c r="O60" s="172"/>
      <c r="P60" s="368" t="str">
        <f>IF(O62=Berechnung1!D75,Berechnung1!$F$5,IF(OR(O62&lt; Berechnung1!E75,O62&gt; Berechnung1!F75),Berechnung1!$G$5,IF(OR(ROUND(O62,4)&lt;Berechnung1!J75,ROUND(O62,4)&gt;Berechnung1!K75),Berechnung1!$D$5,IF(OR(ROUND(O62,4)&lt;Berechnung1!G75,ROUND(O62,4)&gt;Berechnung1!H75),Berechnung1!$E$5,Berechnung1!$C$5))))</f>
        <v>Unvollständig</v>
      </c>
      <c r="Q60" s="318"/>
      <c r="R60" s="318"/>
    </row>
    <row r="61" spans="1:19" ht="73.5" customHeight="1" thickBot="1" x14ac:dyDescent="0.25">
      <c r="A61" s="351"/>
      <c r="B61" s="240"/>
      <c r="C61" s="243"/>
      <c r="D61" s="247"/>
      <c r="E61" s="291"/>
      <c r="F61" s="235"/>
      <c r="G61" s="278"/>
      <c r="H61" s="282"/>
      <c r="I61" s="283"/>
      <c r="J61" s="360"/>
      <c r="K61" s="307"/>
      <c r="L61" s="308"/>
      <c r="M61" s="303"/>
      <c r="N61" s="171" t="s">
        <v>200</v>
      </c>
      <c r="O61" s="173">
        <f>IF(Basisdaten!E33="",0,Basisdaten!E33)</f>
        <v>0</v>
      </c>
      <c r="P61" s="369"/>
      <c r="Q61" s="319"/>
      <c r="R61" s="319"/>
    </row>
    <row r="62" spans="1:19" ht="73.5" customHeight="1" thickBot="1" x14ac:dyDescent="0.25">
      <c r="A62" s="352"/>
      <c r="B62" s="241"/>
      <c r="C62" s="244"/>
      <c r="D62" s="249"/>
      <c r="E62" s="292"/>
      <c r="F62" s="237"/>
      <c r="G62" s="279"/>
      <c r="H62" s="284"/>
      <c r="I62" s="285"/>
      <c r="J62" s="361"/>
      <c r="K62" s="309"/>
      <c r="L62" s="310"/>
      <c r="M62" s="304"/>
      <c r="N62" s="171" t="s">
        <v>201</v>
      </c>
      <c r="O62" s="174" t="str">
        <f>IF(O60="","n.d.",IF(O61="","n.d.",IF(O61=0,"",O60/O61)))</f>
        <v>n.d.</v>
      </c>
      <c r="P62" s="370"/>
      <c r="Q62" s="320"/>
      <c r="R62" s="320"/>
    </row>
    <row r="63" spans="1:19" ht="30" customHeight="1" thickBot="1" x14ac:dyDescent="0.25">
      <c r="A63" s="350">
        <v>17</v>
      </c>
      <c r="B63" s="239" t="s">
        <v>470</v>
      </c>
      <c r="C63" s="242" t="s">
        <v>420</v>
      </c>
      <c r="D63" s="245" t="s">
        <v>497</v>
      </c>
      <c r="E63" s="290"/>
      <c r="F63" s="233" t="s">
        <v>421</v>
      </c>
      <c r="G63" s="277"/>
      <c r="H63" s="280" t="s">
        <v>11</v>
      </c>
      <c r="I63" s="281"/>
      <c r="J63" s="359" t="s">
        <v>465</v>
      </c>
      <c r="K63" s="305" t="s">
        <v>204</v>
      </c>
      <c r="L63" s="306"/>
      <c r="M63" s="302"/>
      <c r="N63" s="171" t="s">
        <v>186</v>
      </c>
      <c r="O63" s="172"/>
      <c r="P63" s="368" t="str">
        <f>IF(O65=Berechnung1!D78,Berechnung1!$F$5,IF(OR(O65&lt; Berechnung1!E78,O65&gt; Berechnung1!F78),Berechnung1!$G$5,IF(OR(ROUND(O65,4)&lt;Berechnung1!J78,ROUND(O65,4)&gt;Berechnung1!K78),Berechnung1!$D$5,IF(OR(ROUND(O65,4)&lt;Berechnung1!G78,ROUND(O65,4)&gt;Berechnung1!H78),Berechnung1!$E$5,Berechnung1!$C$5))))</f>
        <v>Unvollständig</v>
      </c>
      <c r="Q63" s="349"/>
      <c r="R63" s="318"/>
    </row>
    <row r="64" spans="1:19" ht="30" customHeight="1" thickBot="1" x14ac:dyDescent="0.25">
      <c r="A64" s="351"/>
      <c r="B64" s="240"/>
      <c r="C64" s="243"/>
      <c r="D64" s="247"/>
      <c r="E64" s="291"/>
      <c r="F64" s="235"/>
      <c r="G64" s="278"/>
      <c r="H64" s="282"/>
      <c r="I64" s="283"/>
      <c r="J64" s="360"/>
      <c r="K64" s="307"/>
      <c r="L64" s="308"/>
      <c r="M64" s="303"/>
      <c r="N64" s="171" t="s">
        <v>200</v>
      </c>
      <c r="O64" s="173">
        <f>IF(Basisdaten!A33="",0,Basisdaten!A33)</f>
        <v>0</v>
      </c>
      <c r="P64" s="369"/>
      <c r="Q64" s="319"/>
      <c r="R64" s="319"/>
    </row>
    <row r="65" spans="1:19" ht="30" customHeight="1" thickBot="1" x14ac:dyDescent="0.25">
      <c r="A65" s="352"/>
      <c r="B65" s="241"/>
      <c r="C65" s="244"/>
      <c r="D65" s="249"/>
      <c r="E65" s="292"/>
      <c r="F65" s="237"/>
      <c r="G65" s="279"/>
      <c r="H65" s="284"/>
      <c r="I65" s="285"/>
      <c r="J65" s="361"/>
      <c r="K65" s="309"/>
      <c r="L65" s="310"/>
      <c r="M65" s="304"/>
      <c r="N65" s="171" t="s">
        <v>201</v>
      </c>
      <c r="O65" s="174" t="str">
        <f>IF(O63="","n.d.",IF(O64="","n.d.",IF(O64=0,"",O63/O64)))</f>
        <v>n.d.</v>
      </c>
      <c r="P65" s="370"/>
      <c r="Q65" s="320"/>
      <c r="R65" s="320"/>
    </row>
    <row r="66" spans="1:19" ht="30" customHeight="1" thickBot="1" x14ac:dyDescent="0.25">
      <c r="A66" s="350">
        <v>18</v>
      </c>
      <c r="B66" s="239" t="s">
        <v>470</v>
      </c>
      <c r="C66" s="242" t="s">
        <v>422</v>
      </c>
      <c r="D66" s="245" t="s">
        <v>423</v>
      </c>
      <c r="E66" s="290"/>
      <c r="F66" s="233" t="s">
        <v>478</v>
      </c>
      <c r="G66" s="277"/>
      <c r="H66" s="280" t="s">
        <v>468</v>
      </c>
      <c r="I66" s="281"/>
      <c r="J66" s="359" t="s">
        <v>466</v>
      </c>
      <c r="K66" s="305" t="s">
        <v>204</v>
      </c>
      <c r="L66" s="306"/>
      <c r="M66" s="302"/>
      <c r="N66" s="171" t="s">
        <v>186</v>
      </c>
      <c r="O66" s="172"/>
      <c r="P66" s="368" t="str">
        <f>IF(AND(O66&lt;&gt;"",O67&lt;&gt;"",O66=0,O67=0),Berechnung1!$H$5,IF(O68=Berechnung1!D81,Berechnung1!$F$5,IF(OR(O68&lt;Berechnung1!E81,O68&gt;Berechnung1!F81),Berechnung1!$G$5,IF(OR(ROUND(O68,4)&lt;Berechnung1!J81,ROUND(O68,4)&gt;Berechnung1!K81),Berechnung1!$D$5,IF(OR(ROUND(O68,4)&lt;Berechnung1!G81,ROUND(O68,4)&gt;Berechnung1!H81),Berechnung1!$E$5,Berechnung1!$C$5)))))</f>
        <v>Unvollständig</v>
      </c>
      <c r="Q66" s="318"/>
      <c r="R66" s="318"/>
    </row>
    <row r="67" spans="1:19" ht="30" customHeight="1" thickBot="1" x14ac:dyDescent="0.25">
      <c r="A67" s="351"/>
      <c r="B67" s="240"/>
      <c r="C67" s="243"/>
      <c r="D67" s="247"/>
      <c r="E67" s="291"/>
      <c r="F67" s="235"/>
      <c r="G67" s="278"/>
      <c r="H67" s="282"/>
      <c r="I67" s="283"/>
      <c r="J67" s="360"/>
      <c r="K67" s="307"/>
      <c r="L67" s="308"/>
      <c r="M67" s="303"/>
      <c r="N67" s="171" t="s">
        <v>200</v>
      </c>
      <c r="O67" s="172"/>
      <c r="P67" s="369"/>
      <c r="Q67" s="319"/>
      <c r="R67" s="319"/>
      <c r="S67" s="150">
        <f>Basisdaten!E33</f>
        <v>0</v>
      </c>
    </row>
    <row r="68" spans="1:19" ht="30" customHeight="1" thickBot="1" x14ac:dyDescent="0.25">
      <c r="A68" s="352"/>
      <c r="B68" s="241"/>
      <c r="C68" s="244"/>
      <c r="D68" s="249"/>
      <c r="E68" s="292"/>
      <c r="F68" s="237"/>
      <c r="G68" s="279"/>
      <c r="H68" s="284"/>
      <c r="I68" s="285"/>
      <c r="J68" s="361"/>
      <c r="K68" s="309"/>
      <c r="L68" s="310"/>
      <c r="M68" s="304"/>
      <c r="N68" s="171" t="s">
        <v>201</v>
      </c>
      <c r="O68" s="174" t="str">
        <f>IF(O66="","n.d.",IF(O67="","n.d.",IF(O67=0,"",O66/O67)))</f>
        <v>n.d.</v>
      </c>
      <c r="P68" s="370"/>
      <c r="Q68" s="320"/>
      <c r="R68" s="320"/>
    </row>
    <row r="69" spans="1:19" ht="30" customHeight="1" thickBot="1" x14ac:dyDescent="0.25">
      <c r="A69" s="350">
        <v>19</v>
      </c>
      <c r="B69" s="239" t="s">
        <v>470</v>
      </c>
      <c r="C69" s="242" t="s">
        <v>448</v>
      </c>
      <c r="D69" s="245" t="s">
        <v>449</v>
      </c>
      <c r="E69" s="290"/>
      <c r="F69" s="233" t="s">
        <v>424</v>
      </c>
      <c r="G69" s="277"/>
      <c r="H69" s="280" t="s">
        <v>450</v>
      </c>
      <c r="I69" s="281"/>
      <c r="J69" s="359" t="s">
        <v>466</v>
      </c>
      <c r="K69" s="305" t="s">
        <v>204</v>
      </c>
      <c r="L69" s="306"/>
      <c r="M69" s="302"/>
      <c r="N69" s="171" t="s">
        <v>186</v>
      </c>
      <c r="O69" s="172"/>
      <c r="P69" s="368" t="str">
        <f>IF(AND(O69&lt;&gt;"",O70&lt;&gt;"",O69=0,O70=0),Berechnung1!$H$5,IF(O71=Berechnung1!D84,Berechnung1!$F$5,IF(OR(O71&lt;Berechnung1!E84,O71&gt;Berechnung1!F84),Berechnung1!$G$5,IF(OR(ROUND(O71,4)&lt;Berechnung1!J84,ROUND(O71,4)&gt;Berechnung1!K84),Berechnung1!$D$5,IF(OR(ROUND(O71,4)&lt;Berechnung1!G84,ROUND(O71,4)&gt;Berechnung1!H84),Berechnung1!$E$5,Berechnung1!$C$5)))))</f>
        <v>Unvollständig</v>
      </c>
      <c r="Q69" s="318"/>
      <c r="R69" s="318"/>
    </row>
    <row r="70" spans="1:19" ht="30" customHeight="1" thickBot="1" x14ac:dyDescent="0.25">
      <c r="A70" s="351"/>
      <c r="B70" s="240"/>
      <c r="C70" s="243"/>
      <c r="D70" s="247"/>
      <c r="E70" s="291"/>
      <c r="F70" s="235"/>
      <c r="G70" s="278"/>
      <c r="H70" s="282"/>
      <c r="I70" s="283"/>
      <c r="J70" s="360"/>
      <c r="K70" s="307"/>
      <c r="L70" s="308"/>
      <c r="M70" s="303"/>
      <c r="N70" s="171" t="s">
        <v>200</v>
      </c>
      <c r="O70" s="172"/>
      <c r="P70" s="369"/>
      <c r="Q70" s="319"/>
      <c r="R70" s="319"/>
      <c r="S70" s="150">
        <f>Basisdaten!E33</f>
        <v>0</v>
      </c>
    </row>
    <row r="71" spans="1:19" ht="30" customHeight="1" thickBot="1" x14ac:dyDescent="0.25">
      <c r="A71" s="352"/>
      <c r="B71" s="241"/>
      <c r="C71" s="244"/>
      <c r="D71" s="249"/>
      <c r="E71" s="292"/>
      <c r="F71" s="237"/>
      <c r="G71" s="279"/>
      <c r="H71" s="284"/>
      <c r="I71" s="285"/>
      <c r="J71" s="361"/>
      <c r="K71" s="309"/>
      <c r="L71" s="310"/>
      <c r="M71" s="304"/>
      <c r="N71" s="171" t="s">
        <v>201</v>
      </c>
      <c r="O71" s="174" t="str">
        <f>IF(O69="","n.d.",IF(O70="","n.d.",IF(O70=0,"",O69/O70)))</f>
        <v>n.d.</v>
      </c>
      <c r="P71" s="370"/>
      <c r="Q71" s="320"/>
      <c r="R71" s="320"/>
      <c r="S71" s="150"/>
    </row>
    <row r="72" spans="1:19" ht="30" customHeight="1" thickBot="1" x14ac:dyDescent="0.25">
      <c r="A72" s="350">
        <v>20</v>
      </c>
      <c r="B72" s="239" t="s">
        <v>470</v>
      </c>
      <c r="C72" s="242" t="s">
        <v>425</v>
      </c>
      <c r="D72" s="245" t="s">
        <v>426</v>
      </c>
      <c r="E72" s="290"/>
      <c r="F72" s="233" t="s">
        <v>427</v>
      </c>
      <c r="G72" s="277"/>
      <c r="H72" s="280" t="s">
        <v>469</v>
      </c>
      <c r="I72" s="281"/>
      <c r="J72" s="359" t="s">
        <v>466</v>
      </c>
      <c r="K72" s="305" t="s">
        <v>204</v>
      </c>
      <c r="L72" s="306"/>
      <c r="M72" s="302"/>
      <c r="N72" s="171" t="s">
        <v>186</v>
      </c>
      <c r="O72" s="172"/>
      <c r="P72" s="368" t="str">
        <f>IF(AND(O72&lt;&gt;"",O73&lt;&gt;"",O72=0,O73=0),Berechnung1!$H$5,IF(O74=Berechnung1!D87,Berechnung1!$F$5,IF(OR(O74&lt;Berechnung1!E87,O74&gt;Berechnung1!F87),Berechnung1!$G$5,IF(OR(ROUND(O74,4)&lt;Berechnung1!J87,ROUND(O74,4)&gt;Berechnung1!K87),Berechnung1!$D$5,IF(OR(ROUND(O74,4)&lt;Berechnung1!G87,ROUND(O74,4)&gt;Berechnung1!H87),Berechnung1!$E$5,Berechnung1!$C$5)))))</f>
        <v>Unvollständig</v>
      </c>
      <c r="Q72" s="318"/>
      <c r="R72" s="318"/>
      <c r="S72" s="150"/>
    </row>
    <row r="73" spans="1:19" ht="30" customHeight="1" thickBot="1" x14ac:dyDescent="0.25">
      <c r="A73" s="351"/>
      <c r="B73" s="240"/>
      <c r="C73" s="243"/>
      <c r="D73" s="247"/>
      <c r="E73" s="291"/>
      <c r="F73" s="235"/>
      <c r="G73" s="278"/>
      <c r="H73" s="282"/>
      <c r="I73" s="283"/>
      <c r="J73" s="360"/>
      <c r="K73" s="307"/>
      <c r="L73" s="308"/>
      <c r="M73" s="303"/>
      <c r="N73" s="171" t="s">
        <v>200</v>
      </c>
      <c r="O73" s="172"/>
      <c r="P73" s="369"/>
      <c r="Q73" s="319"/>
      <c r="R73" s="319"/>
      <c r="S73" s="150">
        <f>Basisdaten!E33</f>
        <v>0</v>
      </c>
    </row>
    <row r="74" spans="1:19" ht="30" customHeight="1" thickBot="1" x14ac:dyDescent="0.25">
      <c r="A74" s="352"/>
      <c r="B74" s="241"/>
      <c r="C74" s="244"/>
      <c r="D74" s="249"/>
      <c r="E74" s="292"/>
      <c r="F74" s="237"/>
      <c r="G74" s="279"/>
      <c r="H74" s="284"/>
      <c r="I74" s="285"/>
      <c r="J74" s="361"/>
      <c r="K74" s="309"/>
      <c r="L74" s="310"/>
      <c r="M74" s="304"/>
      <c r="N74" s="171" t="s">
        <v>201</v>
      </c>
      <c r="O74" s="174" t="str">
        <f>IF(O72="","n.d.",IF(O73="","n.d.",IF(O73=0,"",O72/O73)))</f>
        <v>n.d.</v>
      </c>
      <c r="P74" s="370"/>
      <c r="Q74" s="320"/>
      <c r="R74" s="320"/>
    </row>
    <row r="75" spans="1:19" ht="30" customHeight="1" thickBot="1" x14ac:dyDescent="0.25">
      <c r="A75" s="350">
        <v>21</v>
      </c>
      <c r="B75" s="239" t="s">
        <v>470</v>
      </c>
      <c r="C75" s="242" t="s">
        <v>428</v>
      </c>
      <c r="D75" s="245" t="s">
        <v>429</v>
      </c>
      <c r="E75" s="290"/>
      <c r="F75" s="233" t="s">
        <v>496</v>
      </c>
      <c r="G75" s="277"/>
      <c r="H75" s="280" t="s">
        <v>495</v>
      </c>
      <c r="I75" s="281"/>
      <c r="J75" s="359" t="s">
        <v>466</v>
      </c>
      <c r="K75" s="305" t="s">
        <v>204</v>
      </c>
      <c r="L75" s="306"/>
      <c r="M75" s="302"/>
      <c r="N75" s="171" t="s">
        <v>186</v>
      </c>
      <c r="O75" s="172"/>
      <c r="P75" s="368" t="str">
        <f>IF(AND(O75&lt;&gt;"",O76&lt;&gt;"",O75=0,O76=0),Berechnung1!$H$5,IF(O77=Berechnung1!D90,Berechnung1!$F$5,IF(OR(O77&lt;Berechnung1!E90,O77&gt;Berechnung1!F90),Berechnung1!$G$5,IF(OR(ROUND(O77,4)&lt;Berechnung1!J90,ROUND(O77,4)&gt;Berechnung1!K90),Berechnung1!$D$5,IF(OR(ROUND(O77,4)&lt;Berechnung1!G90,ROUND(O77,4)&gt;Berechnung1!H90),Berechnung1!$E$5,Berechnung1!$C$5)))))</f>
        <v>Unvollständig</v>
      </c>
      <c r="Q75" s="321"/>
      <c r="R75" s="318"/>
    </row>
    <row r="76" spans="1:19" ht="30" customHeight="1" thickBot="1" x14ac:dyDescent="0.25">
      <c r="A76" s="351"/>
      <c r="B76" s="240"/>
      <c r="C76" s="243"/>
      <c r="D76" s="247"/>
      <c r="E76" s="291"/>
      <c r="F76" s="235"/>
      <c r="G76" s="278"/>
      <c r="H76" s="282"/>
      <c r="I76" s="283"/>
      <c r="J76" s="360"/>
      <c r="K76" s="307"/>
      <c r="L76" s="308"/>
      <c r="M76" s="303"/>
      <c r="N76" s="171" t="s">
        <v>200</v>
      </c>
      <c r="O76" s="172"/>
      <c r="P76" s="369"/>
      <c r="Q76" s="319"/>
      <c r="R76" s="319"/>
    </row>
    <row r="77" spans="1:19" ht="30" customHeight="1" thickBot="1" x14ac:dyDescent="0.25">
      <c r="A77" s="352"/>
      <c r="B77" s="241"/>
      <c r="C77" s="244"/>
      <c r="D77" s="249"/>
      <c r="E77" s="292"/>
      <c r="F77" s="237"/>
      <c r="G77" s="279"/>
      <c r="H77" s="284"/>
      <c r="I77" s="285"/>
      <c r="J77" s="361"/>
      <c r="K77" s="309"/>
      <c r="L77" s="310"/>
      <c r="M77" s="304"/>
      <c r="N77" s="171" t="s">
        <v>201</v>
      </c>
      <c r="O77" s="174" t="str">
        <f>IF(O75="","n.d.",IF(O76="","n.d.",IF(O76=0,"",O75/O76)))</f>
        <v>n.d.</v>
      </c>
      <c r="P77" s="370"/>
      <c r="Q77" s="320"/>
      <c r="R77" s="320"/>
    </row>
    <row r="78" spans="1:19" ht="18.75" customHeight="1" x14ac:dyDescent="0.2">
      <c r="A78" s="169" t="s">
        <v>451</v>
      </c>
    </row>
    <row r="79" spans="1:19" ht="18" customHeight="1" thickBot="1" x14ac:dyDescent="0.25">
      <c r="A79" s="180" t="s">
        <v>177</v>
      </c>
      <c r="B79" s="131"/>
      <c r="C79" s="131"/>
      <c r="D79" s="131"/>
      <c r="E79" s="131"/>
      <c r="F79" s="131"/>
      <c r="G79" s="131"/>
    </row>
    <row r="80" spans="1:19" ht="18" customHeight="1" thickBot="1" x14ac:dyDescent="0.25">
      <c r="A80" s="169"/>
      <c r="B80" s="372" t="s">
        <v>498</v>
      </c>
      <c r="C80" s="373"/>
      <c r="D80" s="181" t="s">
        <v>178</v>
      </c>
      <c r="E80" s="182" t="str">
        <f>CONCATENATE(TEXT(Berechnung1!C9,"0,00%")," (",Berechnung1!C6,")")</f>
        <v>0,00% (0)</v>
      </c>
      <c r="F80" s="376" t="str">
        <f>CONCATENATE(TEXT(Berechnung1!D10,"0,00%")," (",Berechnung1!D7,")")</f>
        <v>0,00% (0)</v>
      </c>
      <c r="G80" s="384" t="s">
        <v>500</v>
      </c>
    </row>
    <row r="81" spans="1:16" ht="18" customHeight="1" thickBot="1" x14ac:dyDescent="0.25">
      <c r="A81" s="169"/>
      <c r="B81" s="374"/>
      <c r="C81" s="375"/>
      <c r="D81" s="183" t="s">
        <v>179</v>
      </c>
      <c r="E81" s="184" t="str">
        <f>CONCATENATE(TEXT(Berechnung1!K9,"0,00%")," (",Berechnung1!K6,")")</f>
        <v>0,00% (0)</v>
      </c>
      <c r="F81" s="376"/>
      <c r="G81" s="385"/>
    </row>
    <row r="82" spans="1:16" ht="18" customHeight="1" thickBot="1" x14ac:dyDescent="0.25">
      <c r="A82" s="169"/>
      <c r="B82" s="377" t="s">
        <v>499</v>
      </c>
      <c r="C82" s="378"/>
      <c r="D82" s="378"/>
      <c r="E82" s="379"/>
      <c r="F82" s="185" t="str">
        <f>CONCATENATE(TEXT(Berechnung1!E10,"0,00%")," (",Berechnung1!E7,")")</f>
        <v>0,00% (0)</v>
      </c>
      <c r="G82" s="190" t="str">
        <f>CONCATENATE(TEXT(Berechnung1!E11,"0,00%")," (",Berechnung1!E8,")")</f>
        <v>0,00% (0)</v>
      </c>
    </row>
    <row r="83" spans="1:16" ht="18" customHeight="1" thickBot="1" x14ac:dyDescent="0.25">
      <c r="A83" s="169"/>
      <c r="B83" s="380" t="s">
        <v>180</v>
      </c>
      <c r="C83" s="381"/>
      <c r="D83" s="186" t="s">
        <v>181</v>
      </c>
      <c r="E83" s="187" t="str">
        <f>CONCATENATE(TEXT(Berechnung1!G9,"0,00%")," (",Berechnung1!G6,")")</f>
        <v>0,00% (0)</v>
      </c>
      <c r="F83" s="376" t="str">
        <f>CONCATENATE(TEXT(Berechnung1!G10,"0,00%")," (",Berechnung1!G8,")")</f>
        <v>100,00% (22)</v>
      </c>
      <c r="G83" s="376"/>
    </row>
    <row r="84" spans="1:16" ht="18" customHeight="1" thickBot="1" x14ac:dyDescent="0.25">
      <c r="A84" s="169"/>
      <c r="B84" s="382"/>
      <c r="C84" s="383"/>
      <c r="D84" s="188" t="s">
        <v>182</v>
      </c>
      <c r="E84" s="189" t="str">
        <f>CONCATENATE(TEXT(Berechnung1!F9,"0,00%")," (",Berechnung1!F6,")")</f>
        <v>100,00% (22)</v>
      </c>
      <c r="F84" s="376"/>
      <c r="G84" s="376"/>
    </row>
    <row r="85" spans="1:16" ht="7.5" customHeight="1" x14ac:dyDescent="0.2">
      <c r="A85" s="169"/>
    </row>
    <row r="86" spans="1:16" ht="13.5" customHeight="1" x14ac:dyDescent="0.2">
      <c r="A86" s="35" t="s">
        <v>209</v>
      </c>
    </row>
    <row r="87" spans="1:16" ht="27.75" customHeight="1" x14ac:dyDescent="0.2">
      <c r="A87" s="254" t="s">
        <v>494</v>
      </c>
      <c r="B87" s="254"/>
      <c r="C87" s="254"/>
      <c r="D87" s="254"/>
      <c r="E87" s="254"/>
      <c r="F87" s="254"/>
      <c r="G87" s="254"/>
      <c r="H87" s="254"/>
      <c r="I87" s="254"/>
      <c r="J87" s="254"/>
      <c r="K87" s="254"/>
      <c r="L87" s="254"/>
      <c r="M87" s="254"/>
      <c r="N87" s="254"/>
      <c r="O87" s="254"/>
      <c r="P87" s="254"/>
    </row>
    <row r="88" spans="1:16" ht="123.75" customHeight="1" x14ac:dyDescent="0.2">
      <c r="A88" s="255" t="s">
        <v>523</v>
      </c>
      <c r="B88" s="255"/>
      <c r="C88" s="255"/>
      <c r="D88" s="255"/>
      <c r="E88" s="255"/>
      <c r="F88" s="255"/>
      <c r="G88" s="255"/>
      <c r="H88" s="255"/>
      <c r="I88" s="255"/>
      <c r="J88" s="255"/>
      <c r="K88" s="255"/>
      <c r="L88" s="255"/>
      <c r="M88" s="255"/>
      <c r="N88" s="255"/>
      <c r="O88" s="255"/>
      <c r="P88" s="255"/>
    </row>
    <row r="89" spans="1:16" ht="18" customHeight="1" x14ac:dyDescent="0.2">
      <c r="A89" s="35" t="s">
        <v>430</v>
      </c>
    </row>
    <row r="90" spans="1:16" ht="22.5" customHeight="1" x14ac:dyDescent="0.2">
      <c r="A90" s="371" t="s">
        <v>481</v>
      </c>
      <c r="B90" s="371"/>
      <c r="C90" s="371"/>
      <c r="D90" s="371"/>
      <c r="E90" s="371"/>
      <c r="F90" s="371"/>
      <c r="G90" s="371"/>
      <c r="H90" s="371"/>
      <c r="I90" s="371"/>
      <c r="J90" s="371"/>
      <c r="K90" s="371"/>
      <c r="L90" s="371"/>
      <c r="M90" s="371"/>
      <c r="N90" s="371"/>
      <c r="O90" s="371"/>
      <c r="P90" s="371"/>
    </row>
  </sheetData>
  <sheetProtection password="CA09" sheet="1" objects="1" scenarios="1" selectLockedCells="1"/>
  <dataConsolidate/>
  <mergeCells count="295">
    <mergeCell ref="A90:P90"/>
    <mergeCell ref="B80:C81"/>
    <mergeCell ref="F80:F81"/>
    <mergeCell ref="B82:E82"/>
    <mergeCell ref="B83:C84"/>
    <mergeCell ref="F83:G84"/>
    <mergeCell ref="G80:G81"/>
    <mergeCell ref="O15:O17"/>
    <mergeCell ref="P15:P17"/>
    <mergeCell ref="P72:P74"/>
    <mergeCell ref="P66:P68"/>
    <mergeCell ref="P60:P62"/>
    <mergeCell ref="P42:P44"/>
    <mergeCell ref="A36:A38"/>
    <mergeCell ref="B36:B38"/>
    <mergeCell ref="C36:C38"/>
    <mergeCell ref="D36:E38"/>
    <mergeCell ref="F36:G38"/>
    <mergeCell ref="H36:I38"/>
    <mergeCell ref="J36:J38"/>
    <mergeCell ref="K36:L38"/>
    <mergeCell ref="M36:M38"/>
    <mergeCell ref="P51:P53"/>
    <mergeCell ref="H27:I29"/>
    <mergeCell ref="R15:R17"/>
    <mergeCell ref="A15:A17"/>
    <mergeCell ref="B15:B17"/>
    <mergeCell ref="C15:C17"/>
    <mergeCell ref="D15:E17"/>
    <mergeCell ref="F15:G17"/>
    <mergeCell ref="H15:I17"/>
    <mergeCell ref="J15:J17"/>
    <mergeCell ref="K15:L17"/>
    <mergeCell ref="M15:M17"/>
    <mergeCell ref="Q72:Q74"/>
    <mergeCell ref="R72:R74"/>
    <mergeCell ref="A75:A77"/>
    <mergeCell ref="B75:B77"/>
    <mergeCell ref="C75:C77"/>
    <mergeCell ref="D75:E77"/>
    <mergeCell ref="F75:G77"/>
    <mergeCell ref="H75:I77"/>
    <mergeCell ref="J75:J77"/>
    <mergeCell ref="K75:L77"/>
    <mergeCell ref="M75:M77"/>
    <mergeCell ref="P75:P77"/>
    <mergeCell ref="Q75:Q77"/>
    <mergeCell ref="R75:R77"/>
    <mergeCell ref="A72:A74"/>
    <mergeCell ref="B72:B74"/>
    <mergeCell ref="C72:C74"/>
    <mergeCell ref="D72:E74"/>
    <mergeCell ref="F72:G74"/>
    <mergeCell ref="H72:I74"/>
    <mergeCell ref="J72:J74"/>
    <mergeCell ref="K72:L74"/>
    <mergeCell ref="M72:M74"/>
    <mergeCell ref="Q66:Q68"/>
    <mergeCell ref="R66:R68"/>
    <mergeCell ref="A69:A71"/>
    <mergeCell ref="B69:B71"/>
    <mergeCell ref="C69:C71"/>
    <mergeCell ref="D69:E71"/>
    <mergeCell ref="F69:G71"/>
    <mergeCell ref="H69:I71"/>
    <mergeCell ref="J69:J71"/>
    <mergeCell ref="K69:L71"/>
    <mergeCell ref="M69:M71"/>
    <mergeCell ref="P69:P71"/>
    <mergeCell ref="Q69:Q71"/>
    <mergeCell ref="R69:R71"/>
    <mergeCell ref="A66:A68"/>
    <mergeCell ref="B66:B68"/>
    <mergeCell ref="C66:C68"/>
    <mergeCell ref="D66:E68"/>
    <mergeCell ref="F66:G68"/>
    <mergeCell ref="H66:I68"/>
    <mergeCell ref="J66:J68"/>
    <mergeCell ref="K66:L68"/>
    <mergeCell ref="M66:M68"/>
    <mergeCell ref="Q60:Q62"/>
    <mergeCell ref="R60:R62"/>
    <mergeCell ref="A63:A65"/>
    <mergeCell ref="B63:B65"/>
    <mergeCell ref="C63:C65"/>
    <mergeCell ref="D63:E65"/>
    <mergeCell ref="F63:G65"/>
    <mergeCell ref="H63:I65"/>
    <mergeCell ref="J63:J65"/>
    <mergeCell ref="K63:L65"/>
    <mergeCell ref="M63:M65"/>
    <mergeCell ref="P63:P65"/>
    <mergeCell ref="Q63:Q65"/>
    <mergeCell ref="R63:R65"/>
    <mergeCell ref="A60:A62"/>
    <mergeCell ref="B60:B62"/>
    <mergeCell ref="C60:C62"/>
    <mergeCell ref="D60:E62"/>
    <mergeCell ref="F60:G62"/>
    <mergeCell ref="H60:I62"/>
    <mergeCell ref="J60:J62"/>
    <mergeCell ref="K60:L62"/>
    <mergeCell ref="M60:M62"/>
    <mergeCell ref="R42:R44"/>
    <mergeCell ref="A48:A50"/>
    <mergeCell ref="B48:B50"/>
    <mergeCell ref="C48:C50"/>
    <mergeCell ref="D48:E50"/>
    <mergeCell ref="F48:G50"/>
    <mergeCell ref="H48:I50"/>
    <mergeCell ref="J48:J50"/>
    <mergeCell ref="K48:L50"/>
    <mergeCell ref="M48:M50"/>
    <mergeCell ref="P48:P50"/>
    <mergeCell ref="Q48:Q50"/>
    <mergeCell ref="R48:R50"/>
    <mergeCell ref="A42:A44"/>
    <mergeCell ref="B42:B44"/>
    <mergeCell ref="C42:C44"/>
    <mergeCell ref="D42:E44"/>
    <mergeCell ref="F42:G44"/>
    <mergeCell ref="H42:I44"/>
    <mergeCell ref="J42:J44"/>
    <mergeCell ref="K42:L44"/>
    <mergeCell ref="M42:M44"/>
    <mergeCell ref="P45:P47"/>
    <mergeCell ref="C45:C47"/>
    <mergeCell ref="Q57:Q59"/>
    <mergeCell ref="K33:L35"/>
    <mergeCell ref="M33:M35"/>
    <mergeCell ref="N45:N47"/>
    <mergeCell ref="K39:L41"/>
    <mergeCell ref="R57:R59"/>
    <mergeCell ref="N12:N14"/>
    <mergeCell ref="H12:I14"/>
    <mergeCell ref="J12:J14"/>
    <mergeCell ref="K12:L14"/>
    <mergeCell ref="H21:I23"/>
    <mergeCell ref="P57:P59"/>
    <mergeCell ref="P54:P56"/>
    <mergeCell ref="K30:L32"/>
    <mergeCell ref="J33:J35"/>
    <mergeCell ref="M39:M41"/>
    <mergeCell ref="Q51:Q53"/>
    <mergeCell ref="R51:R53"/>
    <mergeCell ref="Q54:Q56"/>
    <mergeCell ref="R54:R56"/>
    <mergeCell ref="Q45:Q47"/>
    <mergeCell ref="O45:O47"/>
    <mergeCell ref="R45:R47"/>
    <mergeCell ref="P39:P41"/>
    <mergeCell ref="R39:R41"/>
    <mergeCell ref="K27:L29"/>
    <mergeCell ref="M27:M29"/>
    <mergeCell ref="Q10:R10"/>
    <mergeCell ref="Q12:Q14"/>
    <mergeCell ref="M30:M32"/>
    <mergeCell ref="R12:R14"/>
    <mergeCell ref="Q18:Q20"/>
    <mergeCell ref="R18:R20"/>
    <mergeCell ref="R21:R23"/>
    <mergeCell ref="O12:O14"/>
    <mergeCell ref="Q21:Q23"/>
    <mergeCell ref="P12:P14"/>
    <mergeCell ref="R33:R35"/>
    <mergeCell ref="R24:R26"/>
    <mergeCell ref="Q27:Q29"/>
    <mergeCell ref="R27:R29"/>
    <mergeCell ref="Q30:Q32"/>
    <mergeCell ref="R30:R32"/>
    <mergeCell ref="Q33:Q35"/>
    <mergeCell ref="P36:P38"/>
    <mergeCell ref="Q36:Q38"/>
    <mergeCell ref="R36:R38"/>
    <mergeCell ref="N15:N17"/>
    <mergeCell ref="B33:B35"/>
    <mergeCell ref="B39:B41"/>
    <mergeCell ref="C33:C35"/>
    <mergeCell ref="C39:C41"/>
    <mergeCell ref="B45:B47"/>
    <mergeCell ref="F30:G32"/>
    <mergeCell ref="P10:P11"/>
    <mergeCell ref="K10:L11"/>
    <mergeCell ref="Q24:Q26"/>
    <mergeCell ref="Q39:Q41"/>
    <mergeCell ref="P30:P32"/>
    <mergeCell ref="P27:P29"/>
    <mergeCell ref="F24:G26"/>
    <mergeCell ref="J45:J47"/>
    <mergeCell ref="K45:L47"/>
    <mergeCell ref="M45:M47"/>
    <mergeCell ref="J30:J32"/>
    <mergeCell ref="J27:J29"/>
    <mergeCell ref="P33:P35"/>
    <mergeCell ref="J39:J41"/>
    <mergeCell ref="Q42:Q44"/>
    <mergeCell ref="Q15:Q17"/>
    <mergeCell ref="B12:B14"/>
    <mergeCell ref="C12:C14"/>
    <mergeCell ref="A57:A59"/>
    <mergeCell ref="A54:A56"/>
    <mergeCell ref="A51:A53"/>
    <mergeCell ref="M54:M56"/>
    <mergeCell ref="C54:C56"/>
    <mergeCell ref="D54:E56"/>
    <mergeCell ref="F54:G56"/>
    <mergeCell ref="H54:I56"/>
    <mergeCell ref="F51:G53"/>
    <mergeCell ref="M51:M53"/>
    <mergeCell ref="J57:J59"/>
    <mergeCell ref="K57:L59"/>
    <mergeCell ref="M57:M59"/>
    <mergeCell ref="J54:J56"/>
    <mergeCell ref="J51:J53"/>
    <mergeCell ref="K51:L53"/>
    <mergeCell ref="B54:B56"/>
    <mergeCell ref="B51:B53"/>
    <mergeCell ref="H51:I53"/>
    <mergeCell ref="B57:B59"/>
    <mergeCell ref="C57:C59"/>
    <mergeCell ref="D57:E59"/>
    <mergeCell ref="C51:C53"/>
    <mergeCell ref="D51:E53"/>
    <mergeCell ref="D6:N6"/>
    <mergeCell ref="D8:E8"/>
    <mergeCell ref="I8:J8"/>
    <mergeCell ref="K8:N8"/>
    <mergeCell ref="F57:G59"/>
    <mergeCell ref="H57:I59"/>
    <mergeCell ref="D33:E35"/>
    <mergeCell ref="H39:I41"/>
    <mergeCell ref="F33:G35"/>
    <mergeCell ref="H33:I35"/>
    <mergeCell ref="F45:G47"/>
    <mergeCell ref="H45:I47"/>
    <mergeCell ref="D39:E41"/>
    <mergeCell ref="J18:J20"/>
    <mergeCell ref="M18:M20"/>
    <mergeCell ref="D21:E23"/>
    <mergeCell ref="D45:E47"/>
    <mergeCell ref="D30:E32"/>
    <mergeCell ref="F39:G41"/>
    <mergeCell ref="M12:M14"/>
    <mergeCell ref="D12:E14"/>
    <mergeCell ref="F12:G14"/>
    <mergeCell ref="F18:G20"/>
    <mergeCell ref="H18:I20"/>
    <mergeCell ref="A39:A41"/>
    <mergeCell ref="K54:L56"/>
    <mergeCell ref="A45:A47"/>
    <mergeCell ref="A21:A23"/>
    <mergeCell ref="A87:P87"/>
    <mergeCell ref="A88:P88"/>
    <mergeCell ref="A12:A14"/>
    <mergeCell ref="J10:J11"/>
    <mergeCell ref="M10:M11"/>
    <mergeCell ref="N10:O11"/>
    <mergeCell ref="A10:A11"/>
    <mergeCell ref="B10:B11"/>
    <mergeCell ref="C10:C11"/>
    <mergeCell ref="D10:E11"/>
    <mergeCell ref="F10:G11"/>
    <mergeCell ref="H10:I11"/>
    <mergeCell ref="P24:P26"/>
    <mergeCell ref="P21:P23"/>
    <mergeCell ref="A33:A35"/>
    <mergeCell ref="A30:A32"/>
    <mergeCell ref="A27:A29"/>
    <mergeCell ref="A24:A26"/>
    <mergeCell ref="H24:I26"/>
    <mergeCell ref="P18:P20"/>
    <mergeCell ref="A18:A20"/>
    <mergeCell ref="J21:J23"/>
    <mergeCell ref="K21:L23"/>
    <mergeCell ref="M21:M23"/>
    <mergeCell ref="J24:J26"/>
    <mergeCell ref="K24:L26"/>
    <mergeCell ref="M24:M26"/>
    <mergeCell ref="H30:I32"/>
    <mergeCell ref="B30:B32"/>
    <mergeCell ref="B27:B29"/>
    <mergeCell ref="C27:C29"/>
    <mergeCell ref="D27:E29"/>
    <mergeCell ref="F27:G29"/>
    <mergeCell ref="B24:B26"/>
    <mergeCell ref="C24:C26"/>
    <mergeCell ref="D24:E26"/>
    <mergeCell ref="B21:B23"/>
    <mergeCell ref="F21:G23"/>
    <mergeCell ref="C30:C32"/>
    <mergeCell ref="C21:C23"/>
    <mergeCell ref="B18:B20"/>
    <mergeCell ref="K18:L20"/>
    <mergeCell ref="C18:C20"/>
    <mergeCell ref="D18:E20"/>
  </mergeCells>
  <phoneticPr fontId="86" type="noConversion"/>
  <conditionalFormatting sqref="O18">
    <cfRule type="expression" dxfId="157" priority="227" stopIfTrue="1">
      <formula>LEN(TRIM(O18))=0</formula>
    </cfRule>
  </conditionalFormatting>
  <conditionalFormatting sqref="O21">
    <cfRule type="expression" dxfId="156" priority="226" stopIfTrue="1">
      <formula>LEN(TRIM(O21))=0</formula>
    </cfRule>
  </conditionalFormatting>
  <conditionalFormatting sqref="O22">
    <cfRule type="expression" dxfId="155" priority="225" stopIfTrue="1">
      <formula>LEN(TRIM(O22))=0</formula>
    </cfRule>
  </conditionalFormatting>
  <conditionalFormatting sqref="O24">
    <cfRule type="expression" dxfId="154" priority="224" stopIfTrue="1">
      <formula>LEN(TRIM(O24))=0</formula>
    </cfRule>
  </conditionalFormatting>
  <conditionalFormatting sqref="O27">
    <cfRule type="expression" dxfId="153" priority="223" stopIfTrue="1">
      <formula>LEN(TRIM(O27))=0</formula>
    </cfRule>
  </conditionalFormatting>
  <conditionalFormatting sqref="O30">
    <cfRule type="expression" dxfId="152" priority="221" stopIfTrue="1">
      <formula>LEN(TRIM(O30))=0</formula>
    </cfRule>
  </conditionalFormatting>
  <conditionalFormatting sqref="O33">
    <cfRule type="expression" dxfId="151" priority="220" stopIfTrue="1">
      <formula>LEN(TRIM(O33))=0</formula>
    </cfRule>
  </conditionalFormatting>
  <conditionalFormatting sqref="O39">
    <cfRule type="expression" dxfId="150" priority="219" stopIfTrue="1">
      <formula>LEN(TRIM(O39))=0</formula>
    </cfRule>
  </conditionalFormatting>
  <conditionalFormatting sqref="O51">
    <cfRule type="expression" dxfId="149" priority="217" stopIfTrue="1">
      <formula>LEN(TRIM(O51))=0</formula>
    </cfRule>
  </conditionalFormatting>
  <conditionalFormatting sqref="O54">
    <cfRule type="expression" dxfId="148" priority="216" stopIfTrue="1">
      <formula>LEN(TRIM(O54))=0</formula>
    </cfRule>
  </conditionalFormatting>
  <conditionalFormatting sqref="O57 O60 O63 O66 O69 O72 O75">
    <cfRule type="expression" dxfId="147" priority="215" stopIfTrue="1">
      <formula>LEN(TRIM(O57))=0</formula>
    </cfRule>
  </conditionalFormatting>
  <conditionalFormatting sqref="Q12:Q14 Q39:Q42 Q45:Q48 Q51:Q77 Q18:Q36">
    <cfRule type="notContainsBlanks" dxfId="146" priority="192" stopIfTrue="1">
      <formula>LEN(TRIM(Q12))&gt;0</formula>
    </cfRule>
    <cfRule type="expression" dxfId="145" priority="209">
      <formula>OR($P12="Unvollständig",$P12="Sollvorgabe nicht erfüllt",$P12="I.O. (Plausibilität unklar)",$P12="Ausnahme (Plausibilität unklar)",$P12="optional - unvollständig",$P12="optional - Sollvorgabe nicht erfüllt",$P12="optional - I.O. (Plausibilität unklar)", $P12="optional - I.O. (Plausibilität unklar)",$P12="optional - Ausnahme (Plausibilität unklar)")</formula>
    </cfRule>
  </conditionalFormatting>
  <conditionalFormatting sqref="O36">
    <cfRule type="expression" dxfId="144" priority="191" stopIfTrue="1">
      <formula>LEN(TRIM(O36))=0</formula>
    </cfRule>
  </conditionalFormatting>
  <conditionalFormatting sqref="O42">
    <cfRule type="expression" dxfId="143" priority="190" stopIfTrue="1">
      <formula>LEN(TRIM(O42))=0</formula>
    </cfRule>
  </conditionalFormatting>
  <conditionalFormatting sqref="O48">
    <cfRule type="expression" dxfId="142" priority="189" stopIfTrue="1">
      <formula>LEN(TRIM(O48))=0</formula>
    </cfRule>
  </conditionalFormatting>
  <conditionalFormatting sqref="O49">
    <cfRule type="expression" dxfId="141" priority="188" stopIfTrue="1">
      <formula>LEN(TRIM(O49))=0</formula>
    </cfRule>
  </conditionalFormatting>
  <conditionalFormatting sqref="O67">
    <cfRule type="expression" dxfId="140" priority="187" stopIfTrue="1">
      <formula>LEN(TRIM(O67))=0</formula>
    </cfRule>
  </conditionalFormatting>
  <conditionalFormatting sqref="O70">
    <cfRule type="expression" dxfId="139" priority="186" stopIfTrue="1">
      <formula>LEN(TRIM(O70))=0</formula>
    </cfRule>
  </conditionalFormatting>
  <conditionalFormatting sqref="O73">
    <cfRule type="expression" dxfId="138" priority="185" stopIfTrue="1">
      <formula>LEN(TRIM(O73))=0</formula>
    </cfRule>
  </conditionalFormatting>
  <conditionalFormatting sqref="O76">
    <cfRule type="expression" dxfId="137" priority="184" stopIfTrue="1">
      <formula>LEN(TRIM(O76))=0</formula>
    </cfRule>
  </conditionalFormatting>
  <conditionalFormatting sqref="P12">
    <cfRule type="expression" dxfId="136" priority="147">
      <formula>OR(P12=$D$84,P12=$D$83)</formula>
    </cfRule>
    <cfRule type="cellIs" dxfId="135" priority="193" stopIfTrue="1" operator="equal">
      <formula>"Unvollständig"</formula>
    </cfRule>
    <cfRule type="cellIs" dxfId="134" priority="212" stopIfTrue="1" operator="equal">
      <formula>"I.O. (Plausibilität unklar)"</formula>
    </cfRule>
    <cfRule type="cellIs" dxfId="133" priority="213" stopIfTrue="1" operator="equal">
      <formula>"Sollvorgabe nicht erfüllt"</formula>
    </cfRule>
    <cfRule type="cellIs" dxfId="132" priority="214" stopIfTrue="1" operator="equal">
      <formula>"I.O."</formula>
    </cfRule>
  </conditionalFormatting>
  <conditionalFormatting sqref="P15:P17">
    <cfRule type="cellIs" dxfId="131" priority="141" stopIfTrue="1" operator="equal">
      <formula>"Unvollständig"</formula>
    </cfRule>
    <cfRule type="cellIs" dxfId="130" priority="143" stopIfTrue="1" operator="equal">
      <formula>"Ausnahme (Plausibilität unklar)"</formula>
    </cfRule>
    <cfRule type="cellIs" dxfId="129" priority="144" stopIfTrue="1" operator="equal">
      <formula>"Sollvorgabe nicht erfüllt"</formula>
    </cfRule>
    <cfRule type="cellIs" dxfId="128" priority="145" stopIfTrue="1" operator="equal">
      <formula>"I.O."</formula>
    </cfRule>
  </conditionalFormatting>
  <conditionalFormatting sqref="Q15:Q17">
    <cfRule type="notContainsBlanks" dxfId="127" priority="140" stopIfTrue="1">
      <formula>LEN(TRIM(Q15))&gt;0</formula>
    </cfRule>
    <cfRule type="expression" dxfId="126" priority="142">
      <formula>OR($P15="Unvollständig",$P15="Sollvorgabe nicht erfüllt",$P15="I.O. (Plausibilität unklar)",$P15="Ausnahme (Plausibilität unklar)",$P15="optional - unvollständig",$P15="optional - Sollvorgabe nicht erfüllt",$P15="optional - I.O. (Plausibilität unklar)", $P15="optional - I.O. (Plausibilität unklar)",$P15="optional - Ausnahme (Plausibilität unklar)")</formula>
    </cfRule>
  </conditionalFormatting>
  <conditionalFormatting sqref="P15:P17">
    <cfRule type="expression" dxfId="125" priority="139">
      <formula>OR(P15=$D$84,P15=$D$83)</formula>
    </cfRule>
  </conditionalFormatting>
  <conditionalFormatting sqref="O15">
    <cfRule type="expression" dxfId="124" priority="138" stopIfTrue="1">
      <formula>LEN(TRIM(O15))=0</formula>
    </cfRule>
  </conditionalFormatting>
  <conditionalFormatting sqref="P60:P62">
    <cfRule type="cellIs" dxfId="123" priority="134" stopIfTrue="1" operator="equal">
      <formula>"Unvollständig"</formula>
    </cfRule>
    <cfRule type="cellIs" dxfId="122" priority="135" stopIfTrue="1" operator="equal">
      <formula>"I.O. (Plausibilität unklar)"</formula>
    </cfRule>
    <cfRule type="cellIs" dxfId="121" priority="136" stopIfTrue="1" operator="equal">
      <formula>"Sollvorgabe nicht erfüllt"</formula>
    </cfRule>
    <cfRule type="cellIs" dxfId="120" priority="137" stopIfTrue="1" operator="equal">
      <formula>"I.O."</formula>
    </cfRule>
  </conditionalFormatting>
  <conditionalFormatting sqref="P60:P62">
    <cfRule type="expression" dxfId="119" priority="133">
      <formula>OR(P60=$D$84,P60=$D$83)</formula>
    </cfRule>
  </conditionalFormatting>
  <conditionalFormatting sqref="P18:P20">
    <cfRule type="cellIs" dxfId="118" priority="101" stopIfTrue="1" operator="equal">
      <formula>"Unvollständig"</formula>
    </cfRule>
    <cfRule type="cellIs" dxfId="117" priority="102" stopIfTrue="1" operator="equal">
      <formula>"Ausnahme (Plausibilität unklar)"</formula>
    </cfRule>
    <cfRule type="cellIs" dxfId="116" priority="103" stopIfTrue="1" operator="equal">
      <formula>"Sollvorgabe nicht erfüllt"</formula>
    </cfRule>
    <cfRule type="cellIs" dxfId="115" priority="104" stopIfTrue="1" operator="equal">
      <formula>"I.O."</formula>
    </cfRule>
  </conditionalFormatting>
  <conditionalFormatting sqref="P18:P20">
    <cfRule type="expression" dxfId="114" priority="100">
      <formula>OR(P18=$D$84,P18=$D$83)</formula>
    </cfRule>
  </conditionalFormatting>
  <conditionalFormatting sqref="P21:P23">
    <cfRule type="cellIs" dxfId="113" priority="96" stopIfTrue="1" operator="equal">
      <formula>"Unvollständig"</formula>
    </cfRule>
    <cfRule type="cellIs" dxfId="112" priority="97" stopIfTrue="1" operator="equal">
      <formula>"Ausnahme (Plausibilität unklar)"</formula>
    </cfRule>
    <cfRule type="cellIs" dxfId="111" priority="98" stopIfTrue="1" operator="equal">
      <formula>"Sollvorgabe nicht erfüllt"</formula>
    </cfRule>
    <cfRule type="cellIs" dxfId="110" priority="99" stopIfTrue="1" operator="equal">
      <formula>"I.O."</formula>
    </cfRule>
  </conditionalFormatting>
  <conditionalFormatting sqref="P21:P23">
    <cfRule type="expression" dxfId="109" priority="95">
      <formula>OR(P21=$D$84,P21=$D$83)</formula>
    </cfRule>
  </conditionalFormatting>
  <conditionalFormatting sqref="P24:P26">
    <cfRule type="cellIs" dxfId="108" priority="91" stopIfTrue="1" operator="equal">
      <formula>"Unvollständig"</formula>
    </cfRule>
    <cfRule type="cellIs" dxfId="107" priority="92" stopIfTrue="1" operator="equal">
      <formula>"Ausnahme (Plausibilität unklar)"</formula>
    </cfRule>
    <cfRule type="cellIs" dxfId="106" priority="93" stopIfTrue="1" operator="equal">
      <formula>"Sollvorgabe nicht erfüllt"</formula>
    </cfRule>
    <cfRule type="cellIs" dxfId="105" priority="94" stopIfTrue="1" operator="equal">
      <formula>"I.O."</formula>
    </cfRule>
  </conditionalFormatting>
  <conditionalFormatting sqref="P24:P26">
    <cfRule type="expression" dxfId="104" priority="90">
      <formula>OR(P24=$D$84,P24=$D$83)</formula>
    </cfRule>
  </conditionalFormatting>
  <conditionalFormatting sqref="P27:P29">
    <cfRule type="cellIs" dxfId="103" priority="9" stopIfTrue="1" operator="equal">
      <formula>"I.O. (Plausibilität unklar)"</formula>
    </cfRule>
    <cfRule type="cellIs" dxfId="102" priority="86" stopIfTrue="1" operator="equal">
      <formula>"Unvollständig"</formula>
    </cfRule>
    <cfRule type="cellIs" dxfId="101" priority="87" stopIfTrue="1" operator="equal">
      <formula>"Ausnahme (Plausibilität unklar)"</formula>
    </cfRule>
    <cfRule type="cellIs" dxfId="100" priority="88" stopIfTrue="1" operator="equal">
      <formula>"Sollvorgabe nicht erfüllt"</formula>
    </cfRule>
    <cfRule type="cellIs" dxfId="99" priority="89" stopIfTrue="1" operator="equal">
      <formula>"I.O."</formula>
    </cfRule>
  </conditionalFormatting>
  <conditionalFormatting sqref="P27:P29">
    <cfRule type="expression" dxfId="98" priority="85">
      <formula>OR(P27=$D$84,P27=$D$83)</formula>
    </cfRule>
  </conditionalFormatting>
  <conditionalFormatting sqref="P30:P32">
    <cfRule type="cellIs" dxfId="97" priority="8" stopIfTrue="1" operator="equal">
      <formula>"I.O. (Plausibilität unklar)"</formula>
    </cfRule>
    <cfRule type="cellIs" dxfId="96" priority="81" stopIfTrue="1" operator="equal">
      <formula>"Unvollständig"</formula>
    </cfRule>
    <cfRule type="cellIs" dxfId="95" priority="82" stopIfTrue="1" operator="equal">
      <formula>"Ausnahme (Plausibilität unklar)"</formula>
    </cfRule>
    <cfRule type="cellIs" dxfId="94" priority="83" stopIfTrue="1" operator="equal">
      <formula>"Sollvorgabe nicht erfüllt"</formula>
    </cfRule>
    <cfRule type="cellIs" dxfId="93" priority="84" stopIfTrue="1" operator="equal">
      <formula>"I.O."</formula>
    </cfRule>
  </conditionalFormatting>
  <conditionalFormatting sqref="P30:P32">
    <cfRule type="expression" dxfId="92" priority="80">
      <formula>OR(P30=$D$84,P30=$D$83)</formula>
    </cfRule>
  </conditionalFormatting>
  <conditionalFormatting sqref="P33:P35">
    <cfRule type="cellIs" dxfId="91" priority="76" stopIfTrue="1" operator="equal">
      <formula>"Unvollständig"</formula>
    </cfRule>
    <cfRule type="cellIs" dxfId="90" priority="77" stopIfTrue="1" operator="equal">
      <formula>"Ausnahme (Plausibilität unklar)"</formula>
    </cfRule>
    <cfRule type="cellIs" dxfId="89" priority="78" stopIfTrue="1" operator="equal">
      <formula>"Sollvorgabe nicht erfüllt"</formula>
    </cfRule>
    <cfRule type="cellIs" dxfId="88" priority="79" stopIfTrue="1" operator="equal">
      <formula>"I.O."</formula>
    </cfRule>
  </conditionalFormatting>
  <conditionalFormatting sqref="P33:P35">
    <cfRule type="expression" dxfId="87" priority="75">
      <formula>OR(P33=$D$84,P33=$D$83)</formula>
    </cfRule>
  </conditionalFormatting>
  <conditionalFormatting sqref="P36:P38">
    <cfRule type="cellIs" dxfId="86" priority="7" stopIfTrue="1" operator="equal">
      <formula>"I.O. (Plausibilität unklar)"</formula>
    </cfRule>
    <cfRule type="cellIs" dxfId="85" priority="71" stopIfTrue="1" operator="equal">
      <formula>"Unvollständig"</formula>
    </cfRule>
    <cfRule type="cellIs" dxfId="84" priority="72" stopIfTrue="1" operator="equal">
      <formula>"Ausnahme (Plausibilität unklar)"</formula>
    </cfRule>
    <cfRule type="cellIs" dxfId="83" priority="73" stopIfTrue="1" operator="equal">
      <formula>"Sollvorgabe nicht erfüllt"</formula>
    </cfRule>
    <cfRule type="cellIs" dxfId="82" priority="74" stopIfTrue="1" operator="equal">
      <formula>"I.O."</formula>
    </cfRule>
  </conditionalFormatting>
  <conditionalFormatting sqref="P36:P38">
    <cfRule type="expression" dxfId="81" priority="70">
      <formula>OR(P36=$D$84,P36=$D$83)</formula>
    </cfRule>
  </conditionalFormatting>
  <conditionalFormatting sqref="P39:P41">
    <cfRule type="cellIs" dxfId="80" priority="66" stopIfTrue="1" operator="equal">
      <formula>"Unvollständig"</formula>
    </cfRule>
    <cfRule type="cellIs" dxfId="79" priority="67" stopIfTrue="1" operator="equal">
      <formula>"Ausnahme (Plausibilität unklar)"</formula>
    </cfRule>
    <cfRule type="cellIs" dxfId="78" priority="68" stopIfTrue="1" operator="equal">
      <formula>"Sollvorgabe nicht erfüllt"</formula>
    </cfRule>
    <cfRule type="cellIs" dxfId="77" priority="69" stopIfTrue="1" operator="equal">
      <formula>"I.O."</formula>
    </cfRule>
  </conditionalFormatting>
  <conditionalFormatting sqref="P39:P41">
    <cfRule type="expression" dxfId="76" priority="65">
      <formula>OR(P39=$D$84,P39=$D$83)</formula>
    </cfRule>
  </conditionalFormatting>
  <conditionalFormatting sqref="P42:P44">
    <cfRule type="cellIs" dxfId="75" priority="6" stopIfTrue="1" operator="equal">
      <formula>"I.O. (Plausibilität unklar)"</formula>
    </cfRule>
    <cfRule type="cellIs" dxfId="74" priority="61" stopIfTrue="1" operator="equal">
      <formula>"Unvollständig"</formula>
    </cfRule>
    <cfRule type="cellIs" dxfId="73" priority="62" stopIfTrue="1" operator="equal">
      <formula>"Ausnahme (Plausibilität unklar)"</formula>
    </cfRule>
    <cfRule type="cellIs" dxfId="72" priority="63" stopIfTrue="1" operator="equal">
      <formula>"Sollvorgabe nicht erfüllt"</formula>
    </cfRule>
    <cfRule type="cellIs" dxfId="71" priority="64" stopIfTrue="1" operator="equal">
      <formula>"I.O."</formula>
    </cfRule>
  </conditionalFormatting>
  <conditionalFormatting sqref="P42:P44">
    <cfRule type="expression" dxfId="70" priority="60">
      <formula>OR(P42=$D$84,P42=$D$83)</formula>
    </cfRule>
  </conditionalFormatting>
  <conditionalFormatting sqref="P45">
    <cfRule type="expression" dxfId="69" priority="55">
      <formula>OR(P45=$D$84,P45=$D$83)</formula>
    </cfRule>
    <cfRule type="cellIs" dxfId="68" priority="56" stopIfTrue="1" operator="equal">
      <formula>"Unvollständig"</formula>
    </cfRule>
    <cfRule type="cellIs" dxfId="67" priority="57" stopIfTrue="1" operator="equal">
      <formula>"I.O. (Plausibilität unklar)"</formula>
    </cfRule>
    <cfRule type="cellIs" dxfId="66" priority="58" stopIfTrue="1" operator="equal">
      <formula>"Sollvorgabe nicht erfüllt"</formula>
    </cfRule>
    <cfRule type="cellIs" dxfId="65" priority="59" stopIfTrue="1" operator="equal">
      <formula>"I.O."</formula>
    </cfRule>
  </conditionalFormatting>
  <conditionalFormatting sqref="P48:P50">
    <cfRule type="cellIs" dxfId="64" priority="5" stopIfTrue="1" operator="equal">
      <formula>"I.O. (Plausibilität unklar)"</formula>
    </cfRule>
    <cfRule type="cellIs" dxfId="63" priority="51" stopIfTrue="1" operator="equal">
      <formula>"Unvollständig"</formula>
    </cfRule>
    <cfRule type="cellIs" dxfId="62" priority="52" stopIfTrue="1" operator="equal">
      <formula>"Ausnahme (Plausibilität unklar)"</formula>
    </cfRule>
    <cfRule type="cellIs" dxfId="61" priority="53" stopIfTrue="1" operator="equal">
      <formula>"Sollvorgabe nicht erfüllt"</formula>
    </cfRule>
    <cfRule type="cellIs" dxfId="60" priority="54" stopIfTrue="1" operator="equal">
      <formula>"I.O."</formula>
    </cfRule>
  </conditionalFormatting>
  <conditionalFormatting sqref="P48:P50">
    <cfRule type="expression" dxfId="59" priority="50">
      <formula>OR(P48=$D$84,P48=$D$83)</formula>
    </cfRule>
  </conditionalFormatting>
  <conditionalFormatting sqref="P51:P53">
    <cfRule type="cellIs" dxfId="58" priority="46" stopIfTrue="1" operator="equal">
      <formula>"Unvollständig"</formula>
    </cfRule>
    <cfRule type="cellIs" dxfId="57" priority="47" stopIfTrue="1" operator="equal">
      <formula>"Ausnahme (Plausibilität unklar)"</formula>
    </cfRule>
    <cfRule type="cellIs" dxfId="56" priority="48" stopIfTrue="1" operator="equal">
      <formula>"Sollvorgabe nicht erfüllt"</formula>
    </cfRule>
    <cfRule type="cellIs" dxfId="55" priority="49" stopIfTrue="1" operator="equal">
      <formula>"I.O."</formula>
    </cfRule>
  </conditionalFormatting>
  <conditionalFormatting sqref="P51:P53">
    <cfRule type="expression" dxfId="54" priority="45">
      <formula>OR(P51=$D$84,P51=$D$83)</formula>
    </cfRule>
  </conditionalFormatting>
  <conditionalFormatting sqref="P54:P56">
    <cfRule type="cellIs" dxfId="53" priority="41" stopIfTrue="1" operator="equal">
      <formula>"Unvollständig"</formula>
    </cfRule>
    <cfRule type="cellIs" dxfId="52" priority="42" stopIfTrue="1" operator="equal">
      <formula>"Ausnahme (Plausibilität unklar)"</formula>
    </cfRule>
    <cfRule type="cellIs" dxfId="51" priority="43" stopIfTrue="1" operator="equal">
      <formula>"Sollvorgabe nicht erfüllt"</formula>
    </cfRule>
    <cfRule type="cellIs" dxfId="50" priority="44" stopIfTrue="1" operator="equal">
      <formula>"I.O."</formula>
    </cfRule>
  </conditionalFormatting>
  <conditionalFormatting sqref="P54:P56">
    <cfRule type="expression" dxfId="49" priority="40">
      <formula>OR(P54=$D$84,P54=$D$83)</formula>
    </cfRule>
  </conditionalFormatting>
  <conditionalFormatting sqref="P57:P59">
    <cfRule type="cellIs" dxfId="48" priority="36" stopIfTrue="1" operator="equal">
      <formula>"Unvollständig"</formula>
    </cfRule>
    <cfRule type="cellIs" dxfId="47" priority="37" stopIfTrue="1" operator="equal">
      <formula>"Ausnahme (Plausibilität unklar)"</formula>
    </cfRule>
    <cfRule type="cellIs" dxfId="46" priority="38" stopIfTrue="1" operator="equal">
      <formula>"Sollvorgabe nicht erfüllt"</formula>
    </cfRule>
    <cfRule type="cellIs" dxfId="45" priority="39" stopIfTrue="1" operator="equal">
      <formula>"I.O."</formula>
    </cfRule>
  </conditionalFormatting>
  <conditionalFormatting sqref="P57:P59">
    <cfRule type="expression" dxfId="44" priority="35">
      <formula>OR(P57=$D$84,P57=$D$83)</formula>
    </cfRule>
  </conditionalFormatting>
  <conditionalFormatting sqref="P63:P65">
    <cfRule type="cellIs" dxfId="43" priority="31" stopIfTrue="1" operator="equal">
      <formula>"Unvollständig"</formula>
    </cfRule>
    <cfRule type="cellIs" dxfId="42" priority="32" stopIfTrue="1" operator="equal">
      <formula>"I.O. (Plausibilität unklar)"</formula>
    </cfRule>
    <cfRule type="cellIs" dxfId="41" priority="33" stopIfTrue="1" operator="equal">
      <formula>"Sollvorgabe nicht erfüllt"</formula>
    </cfRule>
    <cfRule type="cellIs" dxfId="40" priority="34" stopIfTrue="1" operator="equal">
      <formula>"I.O."</formula>
    </cfRule>
  </conditionalFormatting>
  <conditionalFormatting sqref="P63:P65">
    <cfRule type="expression" dxfId="39" priority="30">
      <formula>OR(P63=$D$84,P63=$D$83)</formula>
    </cfRule>
  </conditionalFormatting>
  <conditionalFormatting sqref="P66:P68">
    <cfRule type="cellIs" dxfId="38" priority="4" stopIfTrue="1" operator="equal">
      <formula>"Ausnahme (Plausibilität unklar)"</formula>
    </cfRule>
    <cfRule type="cellIs" dxfId="37" priority="26" stopIfTrue="1" operator="equal">
      <formula>"Unvollständig"</formula>
    </cfRule>
    <cfRule type="cellIs" dxfId="36" priority="27" stopIfTrue="1" operator="equal">
      <formula>"I.O. (Plausibilität unklar)"</formula>
    </cfRule>
    <cfRule type="cellIs" dxfId="35" priority="28" stopIfTrue="1" operator="equal">
      <formula>"Sollvorgabe nicht erfüllt"</formula>
    </cfRule>
    <cfRule type="cellIs" dxfId="34" priority="29" stopIfTrue="1" operator="equal">
      <formula>"I.O."</formula>
    </cfRule>
  </conditionalFormatting>
  <conditionalFormatting sqref="P66:P68">
    <cfRule type="expression" dxfId="33" priority="25">
      <formula>OR(P66=$D$84,P66=$D$83)</formula>
    </cfRule>
  </conditionalFormatting>
  <conditionalFormatting sqref="P69:P71">
    <cfRule type="cellIs" dxfId="32" priority="3" stopIfTrue="1" operator="equal">
      <formula>"Ausnahme (Plausibilität unklar)"</formula>
    </cfRule>
    <cfRule type="cellIs" dxfId="31" priority="21" stopIfTrue="1" operator="equal">
      <formula>"Unvollständig"</formula>
    </cfRule>
    <cfRule type="cellIs" dxfId="30" priority="22" stopIfTrue="1" operator="equal">
      <formula>"I.O. (Plausibilität unklar)"</formula>
    </cfRule>
    <cfRule type="cellIs" dxfId="29" priority="23" stopIfTrue="1" operator="equal">
      <formula>"Sollvorgabe nicht erfüllt"</formula>
    </cfRule>
    <cfRule type="cellIs" dxfId="28" priority="24" stopIfTrue="1" operator="equal">
      <formula>"I.O."</formula>
    </cfRule>
  </conditionalFormatting>
  <conditionalFormatting sqref="P69:P71">
    <cfRule type="expression" dxfId="27" priority="20">
      <formula>OR(P69=$D$84,P69=$D$83)</formula>
    </cfRule>
  </conditionalFormatting>
  <conditionalFormatting sqref="P72:P74">
    <cfRule type="cellIs" dxfId="26" priority="2" stopIfTrue="1" operator="equal">
      <formula>"Ausnahme (Plausibilität unklar)"</formula>
    </cfRule>
    <cfRule type="cellIs" dxfId="25" priority="16" stopIfTrue="1" operator="equal">
      <formula>"Unvollständig"</formula>
    </cfRule>
    <cfRule type="cellIs" dxfId="24" priority="17" stopIfTrue="1" operator="equal">
      <formula>"I.O. (Plausibilität unklar)"</formula>
    </cfRule>
    <cfRule type="cellIs" dxfId="23" priority="18" stopIfTrue="1" operator="equal">
      <formula>"Sollvorgabe nicht erfüllt"</formula>
    </cfRule>
    <cfRule type="cellIs" dxfId="22" priority="19" stopIfTrue="1" operator="equal">
      <formula>"I.O."</formula>
    </cfRule>
  </conditionalFormatting>
  <conditionalFormatting sqref="P72:P74">
    <cfRule type="expression" dxfId="21" priority="15">
      <formula>OR(P72=$D$84,P72=$D$83)</formula>
    </cfRule>
  </conditionalFormatting>
  <conditionalFormatting sqref="P75:P77">
    <cfRule type="cellIs" dxfId="20" priority="1" stopIfTrue="1" operator="equal">
      <formula>"Ausnahme (Plausibilität unklar)"</formula>
    </cfRule>
    <cfRule type="cellIs" dxfId="19" priority="11" stopIfTrue="1" operator="equal">
      <formula>"Unvollständig"</formula>
    </cfRule>
    <cfRule type="cellIs" dxfId="18" priority="12" stopIfTrue="1" operator="equal">
      <formula>"I.O. (Plausibilität unklar)"</formula>
    </cfRule>
    <cfRule type="cellIs" dxfId="17" priority="13" stopIfTrue="1" operator="equal">
      <formula>"Sollvorgabe nicht erfüllt"</formula>
    </cfRule>
    <cfRule type="cellIs" dxfId="16" priority="14" stopIfTrue="1" operator="equal">
      <formula>"I.O."</formula>
    </cfRule>
  </conditionalFormatting>
  <conditionalFormatting sqref="P75:P77">
    <cfRule type="expression" dxfId="15" priority="10">
      <formula>OR(P75=$D$84,P75=$D$83)</formula>
    </cfRule>
  </conditionalFormatting>
  <dataValidations count="14">
    <dataValidation type="textLength" allowBlank="1" showInputMessage="1" showErrorMessage="1" errorTitle="Zeichenlänge" error="Minimal 30 Zeichen und max. 500 Zeichen." sqref="Q18:Q36 R12:R36 Q39:R42 Q45:R48 Q51:R77" xr:uid="{00000000-0002-0000-0400-000000000000}">
      <formula1>30</formula1>
      <formula2>500</formula2>
    </dataValidation>
    <dataValidation type="whole" showInputMessage="1" showErrorMessage="1" errorTitle="Eingabefehler" error="1. Tabellenblatt Basisdaten muss vollständig ausgefüllt sein._x000a_2. Zähler muss eine positive ganze Zahl sein._x000a_3. Zähler kann nicht größer als Nenner sein." sqref="O75 O39 O66 O69 O72 O24" xr:uid="{00000000-0002-0000-0400-000001000000}">
      <formula1>0</formula1>
      <formula2>IF(O25="",5000,O25)</formula2>
    </dataValidation>
    <dataValidation type="whole" showInputMessage="1" showErrorMessage="1" errorTitle="Eingabefehler" error="1. Tabellenblatt Basisdaten muss vollständig ausgefüllt sein._x000a_2. Zähler muss eine positive ganze Zahl sein._x000a_3. Zähler kann nicht größer als Nenner sein." sqref="O63 O18 O30 O60 O57 O51 O54" xr:uid="{00000000-0002-0000-0400-000002000000}">
      <formula1>0</formula1>
      <formula2>IF(O19="",0,O19)</formula2>
    </dataValidation>
    <dataValidation type="custom" showInputMessage="1" showErrorMessage="1" errorTitle="Eingabefehler" error="1. Nenner muss eine positive ganze Zahl sein. _x000a_2. Nenner kann nicht kleiner als Zähler sein._x000a_3. Nenner kann nicht größer als Zelle G33 (Basisdaten) sein._x000a_4. Nenner kann nicht kleiner als Zähler KN 8 sein." sqref="O40" xr:uid="{00000000-0002-0000-0400-000003000000}">
      <formula1>IF(O40&gt;=0,IF(O36&lt;&gt;"",IF(O40=O36,O40,FALSE),IF(AND(O40&gt;=O39,O40&lt;=S40),TRUE,FALSE)))</formula1>
    </dataValidation>
    <dataValidation showInputMessage="1" showErrorMessage="1" errorTitle="Eingabefehler" error="1. Nenner muss eine positive ganze Zahl sein. _x000a_2. Nenner kann nicht kleiner als Zähler sein._x000a_3. Nenner kann nicht kleiner als die Anzahl der Primärfälle und Patienten mit Rezidiv sein." sqref="O28" xr:uid="{00000000-0002-0000-0400-000004000000}"/>
    <dataValidation type="textLength" allowBlank="1" showInputMessage="1" showErrorMessage="1" errorTitle="Zeichenlänge" error="Minimal 30 Zeichen und max. 500 Zeichen." promptTitle="Hinweis" prompt="Wenn die Datenqualität nicht &quot;I.O.&quot; ist, ist der Kennzahlenwert zu begründen." sqref="Q12:Q17" xr:uid="{00000000-0002-0000-0400-000005000000}">
      <formula1>30</formula1>
      <formula2>500</formula2>
    </dataValidation>
    <dataValidation type="whole" allowBlank="1" showInputMessage="1" showErrorMessage="1" errorTitle="Eingabefehler" error="1. Tabellenblatt Basisdaten muss vollständig ausgefüllt sein._x000a_2. Zähler muss eine positive ganze Zahl sein._x000a_3. Zähler kann nicht größer als Nenner sein." sqref="O42 O36" xr:uid="{00000000-0002-0000-0400-000006000000}">
      <formula1>0</formula1>
      <formula2>IF(O37="",5000,O37)</formula2>
    </dataValidation>
    <dataValidation type="whole" showInputMessage="1" showErrorMessage="1" errorTitle="Eingabefehler" error="1. Zähler muss eine positive ganze Zahl sein._x000a_2. Zähler kann nicht größer als Nenner sein." sqref="O27 O21" xr:uid="{00000000-0002-0000-0400-000007000000}">
      <formula1>0</formula1>
      <formula2>IF(O22="",5000,O22)</formula2>
    </dataValidation>
    <dataValidation type="whole" allowBlank="1" showInputMessage="1" showErrorMessage="1" errorTitle="Eingabefehler" error="1. Zähler muss eine positive ganze Zahl sein._x000a_2. Zähler kann nicht größer als Nenner sein." sqref="O48" xr:uid="{00000000-0002-0000-0400-000008000000}">
      <formula1>0</formula1>
      <formula2>IF(O49="",5000,O49)</formula2>
    </dataValidation>
    <dataValidation type="whole" showInputMessage="1" showErrorMessage="1" errorTitle="Eingabefehler" error="1. Nenner muss eine positive ganze Zahl sein. _x000a_2. Nenner kann nicht kleiner als Zähler sein._x000a_3. Nenner kann nicht größer sein als die Anzahl Operative Primärfälle (Basisdaten E33)." sqref="O73 O49 O67 O70" xr:uid="{00000000-0002-0000-0400-000009000000}">
      <formula1>0</formula1>
      <formula2>IF(ISNUMBER(O49),IF(O49&gt;0,IF(AND(O49&gt;=O48,O49&lt;=S49),O49,FALSE),FALSE),FALSE)</formula2>
    </dataValidation>
    <dataValidation type="whole" showInputMessage="1" showErrorMessage="1" errorTitle="Eingabefehler" error="1. Nenner muss eine positive ganze Zahl sein. _x000a_2. Nenner kann nicht kleiner als Zähler sein." sqref="O76" xr:uid="{00000000-0002-0000-0400-00000A000000}">
      <formula1>0</formula1>
      <formula2>IF(ISNUMBER(O76),IF(O76&gt;0,IF(AND(O76&gt;=O75,O76&lt;5001),O76,FALSE),FALSE),FALSE)</formula2>
    </dataValidation>
    <dataValidation type="whole" showInputMessage="1" showErrorMessage="1" errorTitle="Eingabefehler" error="1. Nenner muss eine positive ganze Zahl sein. _x000a_2. Nenner kann nicht kleiner als Zähler sein." sqref="O22" xr:uid="{00000000-0002-0000-0400-00000B000000}">
      <formula1>O21</formula1>
      <formula2>5000</formula2>
    </dataValidation>
    <dataValidation type="whole" showInputMessage="1" showErrorMessage="1" errorTitle="Eingabefehler" error="1. Tabellenblatt Basisdaten muss vollständig ausgefüllt sein._x000a_2. Zähler muss eine positive ganze Zahl sein._x000a_" sqref="O33" xr:uid="{00000000-0002-0000-0400-00000C000000}">
      <formula1>0</formula1>
      <formula2>5000</formula2>
    </dataValidation>
    <dataValidation type="whole" allowBlank="1" showInputMessage="1" showErrorMessage="1" errorTitle="Eingabefehler" error="Ganze Zahl zwischen 0 und 5000 eingeben." sqref="O15:O17" xr:uid="{00000000-0002-0000-0400-00000D000000}">
      <formula1>0</formula1>
      <formula2>5000</formula2>
    </dataValidation>
  </dataValidations>
  <pageMargins left="0.43307086614173229" right="7.874015748031496E-2" top="0.59055118110236227" bottom="0.39370078740157483" header="0.11811023622047245" footer="0.11811023622047245"/>
  <pageSetup paperSize="9" scale="93" orientation="landscape" r:id="rId1"/>
  <headerFooter>
    <oddFooter>&amp;L
&amp;"Arial,Standard"&amp;7&amp;F&amp;C&amp;"Arial,Standard"&amp;7
 © DKG  Alle Rechte vorbehalten&amp;R&amp;"Arial,Standard"&amp;7&amp;P</oddFooter>
  </headerFooter>
  <rowBreaks count="5" manualBreakCount="5">
    <brk id="23" max="15" man="1"/>
    <brk id="38" max="15" man="1"/>
    <brk id="53" max="15" man="1"/>
    <brk id="65" max="15" man="1"/>
    <brk id="74" max="15" man="1"/>
  </rowBreaks>
  <ignoredErrors>
    <ignoredError sqref="B12:B14 B45:B47 B33:B35" twoDigitTextYear="1"/>
  </ignoredErrors>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B3:O92"/>
  <sheetViews>
    <sheetView topLeftCell="B19" workbookViewId="0">
      <selection activeCell="J96" sqref="J96"/>
    </sheetView>
  </sheetViews>
  <sheetFormatPr defaultColWidth="9.140625" defaultRowHeight="11.25" x14ac:dyDescent="0.2"/>
  <cols>
    <col min="1" max="5" width="9.140625" style="7" customWidth="1"/>
    <col min="6" max="6" width="15.5703125" style="7" customWidth="1"/>
    <col min="7" max="7" width="20.7109375" style="7" customWidth="1"/>
    <col min="8" max="8" width="22.42578125" style="7" bestFit="1" customWidth="1"/>
    <col min="9" max="9" width="9.140625" style="7" customWidth="1"/>
    <col min="10" max="10" width="11.5703125" style="7" customWidth="1"/>
    <col min="11" max="11" width="18.7109375" style="7" bestFit="1" customWidth="1"/>
    <col min="12" max="16384" width="9.140625" style="7"/>
  </cols>
  <sheetData>
    <row r="3" spans="2:11" x14ac:dyDescent="0.2">
      <c r="C3" s="35" t="s">
        <v>240</v>
      </c>
    </row>
    <row r="4" spans="2:11" ht="22.5" x14ac:dyDescent="0.2">
      <c r="D4" s="42" t="s">
        <v>179</v>
      </c>
    </row>
    <row r="5" spans="2:11" ht="33.75" x14ac:dyDescent="0.2">
      <c r="C5" s="43" t="s">
        <v>241</v>
      </c>
      <c r="D5" s="43" t="s">
        <v>242</v>
      </c>
      <c r="E5" s="43" t="s">
        <v>243</v>
      </c>
      <c r="F5" s="43" t="s">
        <v>182</v>
      </c>
      <c r="G5" s="43" t="s">
        <v>181</v>
      </c>
      <c r="H5" s="7" t="s">
        <v>358</v>
      </c>
      <c r="I5" s="43" t="s">
        <v>244</v>
      </c>
      <c r="K5" s="7" t="s">
        <v>359</v>
      </c>
    </row>
    <row r="6" spans="2:11" x14ac:dyDescent="0.2">
      <c r="C6" s="7">
        <f>COUNTIF('Kennzahlenbogen_(KB)'!$P$12:$P$77,C5)</f>
        <v>0</v>
      </c>
      <c r="D6" s="7">
        <f>COUNTIF('Kennzahlenbogen_(KB)'!$P$12:$P$77,D5)</f>
        <v>0</v>
      </c>
      <c r="E6" s="7">
        <f>COUNTIF('Kennzahlenbogen_(KB)'!$P$12:$P$77,E5)</f>
        <v>0</v>
      </c>
      <c r="F6" s="7">
        <f>COUNTIF('Kennzahlenbogen_(KB)'!$P$12:$P$77,F5)</f>
        <v>22</v>
      </c>
      <c r="G6" s="7">
        <f>COUNTIF('Kennzahlenbogen_(KB)'!$P$12:$P$77,G5)</f>
        <v>0</v>
      </c>
      <c r="H6" s="7">
        <f>COUNTIF('Kennzahlenbogen_(KB)'!$P$12:$P$77,H5)</f>
        <v>0</v>
      </c>
      <c r="I6" s="7">
        <f t="shared" ref="I6:I9" si="0">SUM(C6:H6)</f>
        <v>22</v>
      </c>
      <c r="K6" s="7">
        <f>D6+H6</f>
        <v>0</v>
      </c>
    </row>
    <row r="7" spans="2:11" x14ac:dyDescent="0.2">
      <c r="D7" s="7">
        <f>C6+D6+H6</f>
        <v>0</v>
      </c>
      <c r="E7" s="7">
        <f>E6</f>
        <v>0</v>
      </c>
      <c r="G7" s="7">
        <f>F6+G6</f>
        <v>22</v>
      </c>
      <c r="I7" s="7">
        <f>SUM(C7:G7)</f>
        <v>22</v>
      </c>
    </row>
    <row r="8" spans="2:11" x14ac:dyDescent="0.2">
      <c r="E8" s="7">
        <f>E7+D7</f>
        <v>0</v>
      </c>
      <c r="G8" s="7">
        <f>G7</f>
        <v>22</v>
      </c>
      <c r="I8" s="7">
        <f>SUM(C8:H8)</f>
        <v>22</v>
      </c>
    </row>
    <row r="9" spans="2:11" x14ac:dyDescent="0.2">
      <c r="B9" s="120">
        <v>22</v>
      </c>
      <c r="C9" s="51">
        <f>ROUND(C6/$B$9,4)</f>
        <v>0</v>
      </c>
      <c r="D9" s="51">
        <f>ROUND(D6/$B$9,4)</f>
        <v>0</v>
      </c>
      <c r="E9" s="51">
        <f>ROUND(E6/$B$9,4)</f>
        <v>0</v>
      </c>
      <c r="F9" s="51">
        <f t="shared" ref="F9:G9" si="1">ROUND(F6/$B$9,4)</f>
        <v>1</v>
      </c>
      <c r="G9" s="51">
        <f t="shared" si="1"/>
        <v>0</v>
      </c>
      <c r="H9" s="51">
        <f>ROUND(H6/$B$9,4)</f>
        <v>0</v>
      </c>
      <c r="I9" s="51">
        <f t="shared" si="0"/>
        <v>1</v>
      </c>
      <c r="K9" s="51">
        <f>D9+H9</f>
        <v>0</v>
      </c>
    </row>
    <row r="10" spans="2:11" x14ac:dyDescent="0.2">
      <c r="D10" s="51">
        <f>ROUND((C6+D6+H6)/$B$9,4)</f>
        <v>0</v>
      </c>
      <c r="E10" s="51">
        <f>ROUND(E6/$B$9,4)</f>
        <v>0</v>
      </c>
      <c r="G10" s="51">
        <f>ROUND((F6+G6)/$B$9,4)</f>
        <v>1</v>
      </c>
      <c r="H10" s="51">
        <f>ROUND((H6+D6+C6)/$B$9,4)</f>
        <v>0</v>
      </c>
      <c r="I10" s="51">
        <f>SUM(C10:G10)</f>
        <v>1</v>
      </c>
      <c r="K10" s="51"/>
    </row>
    <row r="11" spans="2:11" x14ac:dyDescent="0.2">
      <c r="E11" s="51">
        <f>ROUND((C6+D6+E6+H6)/$B$9,4)</f>
        <v>0</v>
      </c>
      <c r="G11" s="51">
        <f>G10</f>
        <v>1</v>
      </c>
      <c r="I11" s="51">
        <f>SUM(C11:H11)</f>
        <v>1</v>
      </c>
    </row>
    <row r="16" spans="2:11" x14ac:dyDescent="0.2">
      <c r="C16" s="35" t="s">
        <v>245</v>
      </c>
    </row>
    <row r="17" spans="2:15" ht="45" x14ac:dyDescent="0.2">
      <c r="C17" s="44" t="s">
        <v>246</v>
      </c>
      <c r="D17" s="44" t="s">
        <v>247</v>
      </c>
      <c r="E17" s="44" t="s">
        <v>248</v>
      </c>
      <c r="F17" s="44" t="s">
        <v>249</v>
      </c>
      <c r="G17" s="44" t="s">
        <v>250</v>
      </c>
    </row>
    <row r="22" spans="2:15" ht="15" x14ac:dyDescent="0.25">
      <c r="C22" s="4" t="s">
        <v>251</v>
      </c>
    </row>
    <row r="24" spans="2:15" x14ac:dyDescent="0.2">
      <c r="C24" s="46" t="s">
        <v>252</v>
      </c>
      <c r="D24" s="46" t="s">
        <v>253</v>
      </c>
      <c r="E24" s="46" t="s">
        <v>254</v>
      </c>
      <c r="F24" s="46" t="s">
        <v>255</v>
      </c>
      <c r="G24" s="46" t="s">
        <v>256</v>
      </c>
      <c r="H24" s="46" t="s">
        <v>257</v>
      </c>
      <c r="I24" s="46"/>
      <c r="J24" s="46" t="s">
        <v>258</v>
      </c>
      <c r="K24" s="46" t="s">
        <v>259</v>
      </c>
      <c r="L24" s="46" t="s">
        <v>260</v>
      </c>
      <c r="M24" s="46" t="s">
        <v>261</v>
      </c>
      <c r="N24" s="46" t="s">
        <v>262</v>
      </c>
      <c r="O24" s="46" t="s">
        <v>263</v>
      </c>
    </row>
    <row r="25" spans="2:15" x14ac:dyDescent="0.2">
      <c r="C25" s="45"/>
      <c r="D25" s="45"/>
      <c r="E25" s="45"/>
      <c r="F25" s="45"/>
      <c r="G25" s="45"/>
      <c r="H25" s="45"/>
      <c r="I25" s="45"/>
      <c r="J25" s="45"/>
      <c r="K25" s="45"/>
      <c r="L25" s="45"/>
      <c r="M25" s="56"/>
      <c r="N25" s="56"/>
      <c r="O25" s="56"/>
    </row>
    <row r="26" spans="2:15" x14ac:dyDescent="0.2">
      <c r="C26" s="45"/>
      <c r="D26" s="45"/>
      <c r="E26" s="45"/>
      <c r="F26" s="45"/>
      <c r="G26" s="45"/>
      <c r="H26" s="45"/>
      <c r="I26" s="45"/>
      <c r="J26" s="45"/>
      <c r="K26" s="45"/>
      <c r="L26" s="45"/>
      <c r="M26" s="56"/>
      <c r="N26" s="56"/>
      <c r="O26" s="56"/>
    </row>
    <row r="27" spans="2:15" x14ac:dyDescent="0.2">
      <c r="C27" s="99" t="s">
        <v>458</v>
      </c>
      <c r="D27" s="100">
        <v>0</v>
      </c>
      <c r="E27" s="101">
        <v>0</v>
      </c>
      <c r="F27" s="101">
        <v>1000000000000</v>
      </c>
      <c r="G27" s="102">
        <v>30</v>
      </c>
      <c r="H27" s="101">
        <v>1000000000000</v>
      </c>
      <c r="I27" s="101"/>
      <c r="J27" s="101">
        <v>-10000</v>
      </c>
      <c r="K27" s="101">
        <v>10000</v>
      </c>
      <c r="L27" s="157">
        <f>'Kennzahlenbogen_(KB)'!O12</f>
        <v>0</v>
      </c>
      <c r="M27" s="104">
        <f>IF('Kennzahlenbogen_(KB)'!P12=Berechnung1!$G$5,1,IF('Kennzahlenbogen_(KB)'!P12=Berechnung1!$F$5,1,IF('Kennzahlenbogen_(KB)'!P12=Berechnung1!$E$5,2,IF('Kennzahlenbogen_(KB)'!P12=Berechnung1!$D$5,3,IF('Kennzahlenbogen_(KB)'!P12=Berechnung1!$C$5,4,"")))))</f>
        <v>1</v>
      </c>
      <c r="N27" s="104">
        <f>IF(M27&gt;1,M27+3,M27)</f>
        <v>1</v>
      </c>
      <c r="O27" s="104">
        <f>IF('Kennzahlenbogen_(KB)'!R12="",0,1)</f>
        <v>0</v>
      </c>
    </row>
    <row r="28" spans="2:15" x14ac:dyDescent="0.2">
      <c r="C28" s="45"/>
      <c r="D28" s="45"/>
      <c r="E28" s="45"/>
      <c r="F28" s="45"/>
      <c r="G28" s="45"/>
      <c r="H28" s="45"/>
      <c r="I28" s="45"/>
      <c r="J28" s="45"/>
      <c r="K28" s="45"/>
      <c r="L28" s="57"/>
      <c r="M28" s="55" t="str">
        <f>IF('Kennzahlenbogen_(KB)'!P13=Berechnung1!$G$5,1,IF('Kennzahlenbogen_(KB)'!P13=Berechnung1!$F$5,1,IF('Kennzahlenbogen_(KB)'!P13=Berechnung1!$E$5,2,IF('Kennzahlenbogen_(KB)'!P13=Berechnung1!$D$5,3,IF('Kennzahlenbogen_(KB)'!P13=Berechnung1!$C$5,4,"")))))</f>
        <v/>
      </c>
      <c r="N28" s="55"/>
      <c r="O28" s="55"/>
    </row>
    <row r="29" spans="2:15" x14ac:dyDescent="0.2">
      <c r="C29" s="45"/>
      <c r="D29" s="45"/>
      <c r="E29" s="45"/>
      <c r="F29" s="45"/>
      <c r="G29" s="45"/>
      <c r="H29" s="45"/>
      <c r="I29" s="45"/>
      <c r="J29" s="45"/>
      <c r="K29" s="45"/>
      <c r="L29" s="57"/>
      <c r="M29" s="55" t="str">
        <f>IF('Kennzahlenbogen_(KB)'!P14=Berechnung1!$G$5,1,IF('Kennzahlenbogen_(KB)'!P14=Berechnung1!$F$5,1,IF('Kennzahlenbogen_(KB)'!P14=Berechnung1!$E$5,2,IF('Kennzahlenbogen_(KB)'!P14=Berechnung1!$D$5,3,IF('Kennzahlenbogen_(KB)'!P14=Berechnung1!$C$5,4,"")))))</f>
        <v/>
      </c>
      <c r="N29" s="55"/>
      <c r="O29" s="55"/>
    </row>
    <row r="30" spans="2:15" x14ac:dyDescent="0.2">
      <c r="B30" s="7" t="s">
        <v>434</v>
      </c>
      <c r="C30" s="106" t="s">
        <v>460</v>
      </c>
      <c r="D30" s="107">
        <v>0</v>
      </c>
      <c r="E30" s="108">
        <v>0</v>
      </c>
      <c r="F30" s="108">
        <v>1000000000000</v>
      </c>
      <c r="G30" s="177">
        <v>-10000</v>
      </c>
      <c r="H30" s="108">
        <v>1000000000000</v>
      </c>
      <c r="I30" s="108"/>
      <c r="J30" s="108">
        <v>-10000</v>
      </c>
      <c r="K30" s="108">
        <v>10000</v>
      </c>
      <c r="L30" s="178">
        <f>'Kennzahlenbogen_(KB)'!O15</f>
        <v>0</v>
      </c>
      <c r="M30" s="110">
        <f>IF('Kennzahlenbogen_(KB)'!P15=Berechnung1!$H$5,5,IF('Kennzahlenbogen_(KB)'!P15=Berechnung1!$G$5,1,IF('Kennzahlenbogen_(KB)'!P15=Berechnung1!$F$5,1,IF('Kennzahlenbogen_(KB)'!P15=Berechnung1!$E$5,2,IF('Kennzahlenbogen_(KB)'!P15=Berechnung1!$D$5,3,IF('Kennzahlenbogen_(KB)'!P15=Berechnung1!$C$5,4,""))))))</f>
        <v>1</v>
      </c>
      <c r="N30" s="110">
        <f>IF(M30&gt;1,M30+3,M30)</f>
        <v>1</v>
      </c>
      <c r="O30" s="110">
        <f>IF('Kennzahlenbogen_(KB)'!R15="",0,1)</f>
        <v>0</v>
      </c>
    </row>
    <row r="31" spans="2:15" x14ac:dyDescent="0.2">
      <c r="C31" s="45"/>
      <c r="D31" s="45"/>
      <c r="E31" s="45"/>
      <c r="F31" s="45"/>
      <c r="G31" s="45"/>
      <c r="H31" s="45"/>
      <c r="I31" s="45"/>
      <c r="J31" s="45"/>
      <c r="K31" s="45"/>
      <c r="L31" s="57"/>
      <c r="M31" s="55"/>
      <c r="N31" s="55"/>
      <c r="O31" s="55"/>
    </row>
    <row r="32" spans="2:15" x14ac:dyDescent="0.2">
      <c r="C32" s="45"/>
      <c r="D32" s="45"/>
      <c r="E32" s="45"/>
      <c r="F32" s="45"/>
      <c r="G32" s="45"/>
      <c r="H32" s="45"/>
      <c r="I32" s="45"/>
      <c r="J32" s="45"/>
      <c r="K32" s="45"/>
      <c r="L32" s="57"/>
      <c r="M32" s="55"/>
      <c r="N32" s="55"/>
      <c r="O32" s="55"/>
    </row>
    <row r="33" spans="2:15" x14ac:dyDescent="0.2">
      <c r="C33" s="99">
        <v>2</v>
      </c>
      <c r="D33" s="100" t="s">
        <v>264</v>
      </c>
      <c r="E33" s="101">
        <v>0</v>
      </c>
      <c r="F33" s="101">
        <v>1</v>
      </c>
      <c r="G33" s="101">
        <v>0.95</v>
      </c>
      <c r="H33" s="101">
        <v>10000</v>
      </c>
      <c r="I33" s="101"/>
      <c r="J33" s="101">
        <v>-10000</v>
      </c>
      <c r="K33" s="101">
        <v>10000</v>
      </c>
      <c r="L33" s="103" t="str">
        <f>'Kennzahlenbogen_(KB)'!O20</f>
        <v>n.d.</v>
      </c>
      <c r="M33" s="104">
        <f>IF('Kennzahlenbogen_(KB)'!P18=Berechnung1!$G$5,1,IF('Kennzahlenbogen_(KB)'!P18=Berechnung1!$F$5,1,IF('Kennzahlenbogen_(KB)'!P18=Berechnung1!$E$5,2,IF('Kennzahlenbogen_(KB)'!P18=Berechnung1!$D$5,3,IF('Kennzahlenbogen_(KB)'!P18=Berechnung1!$C$5,4,"")))))</f>
        <v>1</v>
      </c>
      <c r="N33" s="104">
        <f>IF(M33&gt;1,M33+3,M33)</f>
        <v>1</v>
      </c>
      <c r="O33" s="104">
        <f>IF('Kennzahlenbogen_(KB)'!R18="",0,1)</f>
        <v>0</v>
      </c>
    </row>
    <row r="34" spans="2:15" x14ac:dyDescent="0.2">
      <c r="C34" s="45"/>
      <c r="D34" s="45"/>
      <c r="E34" s="45"/>
      <c r="F34" s="45"/>
      <c r="G34" s="45"/>
      <c r="H34" s="45"/>
      <c r="I34" s="45"/>
      <c r="J34" s="45"/>
      <c r="K34" s="45"/>
      <c r="L34" s="57"/>
      <c r="M34" s="55"/>
      <c r="N34" s="55"/>
      <c r="O34" s="55"/>
    </row>
    <row r="35" spans="2:15" x14ac:dyDescent="0.2">
      <c r="C35" s="45"/>
      <c r="D35" s="45"/>
      <c r="E35" s="45"/>
      <c r="F35" s="45"/>
      <c r="G35" s="45"/>
      <c r="H35" s="45"/>
      <c r="I35" s="45"/>
      <c r="J35" s="45"/>
      <c r="K35" s="45"/>
      <c r="L35" s="57"/>
      <c r="M35" s="55"/>
      <c r="N35" s="55"/>
      <c r="O35" s="55"/>
    </row>
    <row r="36" spans="2:15" x14ac:dyDescent="0.2">
      <c r="B36" s="7" t="s">
        <v>434</v>
      </c>
      <c r="C36" s="106">
        <v>3</v>
      </c>
      <c r="D36" s="107" t="s">
        <v>264</v>
      </c>
      <c r="E36" s="108">
        <v>0</v>
      </c>
      <c r="F36" s="108">
        <v>1</v>
      </c>
      <c r="G36" s="108">
        <v>0.95</v>
      </c>
      <c r="H36" s="108">
        <v>10000</v>
      </c>
      <c r="I36" s="108"/>
      <c r="J36" s="108">
        <v>-10000</v>
      </c>
      <c r="K36" s="108">
        <v>1000000</v>
      </c>
      <c r="L36" s="109" t="str">
        <f>'Kennzahlenbogen_(KB)'!O23</f>
        <v>n.d.</v>
      </c>
      <c r="M36" s="110">
        <f>IF('Kennzahlenbogen_(KB)'!P21=Berechnung1!$H$5,5,IF('Kennzahlenbogen_(KB)'!P21=Berechnung1!$G$5,1,IF('Kennzahlenbogen_(KB)'!P21=Berechnung1!$F$5,1,IF('Kennzahlenbogen_(KB)'!P21=Berechnung1!$E$5,2,IF(AND('Kennzahlenbogen_(KB)'!P21=Berechnung1!$D$5,'Kennzahlenbogen_(KB)'!O21=0,'Kennzahlenbogen_(KB)'!O22=0),5,IF('Kennzahlenbogen_(KB)'!P21=Berechnung1!$D$5,3,IF('Kennzahlenbogen_(KB)'!P21=Berechnung1!$C$5,4,"")))))))</f>
        <v>1</v>
      </c>
      <c r="N36" s="110">
        <f>IF(M36&gt;1,M36+3,M36)</f>
        <v>1</v>
      </c>
      <c r="O36" s="110">
        <f>IF('Kennzahlenbogen_(KB)'!R21="",0,1)</f>
        <v>0</v>
      </c>
    </row>
    <row r="37" spans="2:15" x14ac:dyDescent="0.2">
      <c r="C37" s="45"/>
      <c r="D37" s="45"/>
      <c r="E37" s="45"/>
      <c r="F37" s="45"/>
      <c r="G37" s="45"/>
      <c r="H37" s="45"/>
      <c r="I37" s="45"/>
      <c r="J37" s="45"/>
      <c r="K37" s="45"/>
      <c r="L37" s="57"/>
      <c r="M37" s="55"/>
      <c r="N37" s="55"/>
      <c r="O37" s="55"/>
    </row>
    <row r="38" spans="2:15" x14ac:dyDescent="0.2">
      <c r="C38" s="45"/>
      <c r="D38" s="45"/>
      <c r="E38" s="45"/>
      <c r="F38" s="45"/>
      <c r="G38" s="45"/>
      <c r="H38" s="45"/>
      <c r="I38" s="45"/>
      <c r="J38" s="45"/>
      <c r="K38" s="45"/>
      <c r="L38" s="57"/>
      <c r="M38" s="55"/>
      <c r="N38" s="55"/>
      <c r="O38" s="55"/>
    </row>
    <row r="39" spans="2:15" x14ac:dyDescent="0.2">
      <c r="C39" s="105">
        <v>4</v>
      </c>
      <c r="D39" s="100" t="s">
        <v>264</v>
      </c>
      <c r="E39" s="101">
        <v>0</v>
      </c>
      <c r="F39" s="101">
        <v>1</v>
      </c>
      <c r="G39" s="101">
        <v>0.95</v>
      </c>
      <c r="H39" s="101">
        <v>10000</v>
      </c>
      <c r="I39" s="101"/>
      <c r="J39" s="101">
        <v>-10000</v>
      </c>
      <c r="K39" s="101">
        <v>1000000</v>
      </c>
      <c r="L39" s="103" t="str">
        <f>'Kennzahlenbogen_(KB)'!O26</f>
        <v>n.d.</v>
      </c>
      <c r="M39" s="104">
        <f>IF('Kennzahlenbogen_(KB)'!P24=Berechnung1!$G$5,1,IF('Kennzahlenbogen_(KB)'!P24=Berechnung1!$F$5,1,IF('Kennzahlenbogen_(KB)'!P24=Berechnung1!$E$5,2,IF('Kennzahlenbogen_(KB)'!P24=Berechnung1!$D$5,3,IF('Kennzahlenbogen_(KB)'!P24=Berechnung1!$C$5,4,"")))))</f>
        <v>1</v>
      </c>
      <c r="N39" s="104">
        <f>IF(M39&gt;1,M39+3,M39)</f>
        <v>1</v>
      </c>
      <c r="O39" s="104">
        <f>IF('Kennzahlenbogen_(KB)'!R24="",0,1)</f>
        <v>0</v>
      </c>
    </row>
    <row r="40" spans="2:15" x14ac:dyDescent="0.2">
      <c r="C40" s="45"/>
      <c r="D40" s="45"/>
      <c r="E40" s="45"/>
      <c r="F40" s="45"/>
      <c r="G40" s="45"/>
      <c r="H40" s="45"/>
      <c r="I40" s="45"/>
      <c r="J40" s="45"/>
      <c r="K40" s="45"/>
      <c r="L40" s="57"/>
      <c r="M40" s="55"/>
      <c r="N40" s="55"/>
      <c r="O40" s="55"/>
    </row>
    <row r="41" spans="2:15" x14ac:dyDescent="0.2">
      <c r="C41" s="45"/>
      <c r="D41" s="45"/>
      <c r="E41" s="45"/>
      <c r="F41" s="45"/>
      <c r="G41" s="45"/>
      <c r="H41" s="45"/>
      <c r="I41" s="45"/>
      <c r="J41" s="45"/>
      <c r="K41" s="45"/>
      <c r="L41" s="57"/>
      <c r="M41" s="55"/>
      <c r="N41" s="55"/>
      <c r="O41" s="55"/>
    </row>
    <row r="42" spans="2:15" x14ac:dyDescent="0.2">
      <c r="C42" s="105">
        <v>5</v>
      </c>
      <c r="D42" s="100" t="s">
        <v>264</v>
      </c>
      <c r="E42" s="101">
        <v>0</v>
      </c>
      <c r="F42" s="101">
        <v>1</v>
      </c>
      <c r="G42" s="101">
        <v>-10000</v>
      </c>
      <c r="H42" s="101">
        <v>10000</v>
      </c>
      <c r="I42" s="101"/>
      <c r="J42" s="101">
        <v>0.2</v>
      </c>
      <c r="K42" s="101">
        <v>0.8</v>
      </c>
      <c r="L42" s="103" t="str">
        <f>'Kennzahlenbogen_(KB)'!O29</f>
        <v>n.d.</v>
      </c>
      <c r="M42" s="104">
        <f>IF('Kennzahlenbogen_(KB)'!P27=Berechnung1!$G$5,1,IF('Kennzahlenbogen_(KB)'!P27=Berechnung1!$F$5,1,IF('Kennzahlenbogen_(KB)'!P27=Berechnung1!$E$5,2,IF('Kennzahlenbogen_(KB)'!P27=Berechnung1!$D$5,3,IF('Kennzahlenbogen_(KB)'!P27=Berechnung1!$C$5,4,"")))))</f>
        <v>1</v>
      </c>
      <c r="N42" s="104">
        <f>IF(M42&gt;1,M42+3,M42)</f>
        <v>1</v>
      </c>
      <c r="O42" s="104">
        <f>IF('Kennzahlenbogen_(KB)'!R27="",0,1)</f>
        <v>0</v>
      </c>
    </row>
    <row r="43" spans="2:15" x14ac:dyDescent="0.2">
      <c r="C43" s="45"/>
      <c r="D43" s="45"/>
      <c r="E43" s="45"/>
      <c r="F43" s="45"/>
      <c r="G43" s="45"/>
      <c r="H43" s="45"/>
      <c r="I43" s="45"/>
      <c r="J43" s="45"/>
      <c r="K43" s="45"/>
      <c r="L43" s="57"/>
      <c r="M43" s="55" t="str">
        <f>IF('Kennzahlenbogen_(KB)'!P28=Berechnung1!$G$5,1,IF('Kennzahlenbogen_(KB)'!P28=Berechnung1!$F$5,1,IF('Kennzahlenbogen_(KB)'!P28=Berechnung1!$E$5,2,IF('Kennzahlenbogen_(KB)'!P28=Berechnung1!$D$5,3,IF('Kennzahlenbogen_(KB)'!P28=Berechnung1!$C$5,4,"")))))</f>
        <v/>
      </c>
      <c r="N43" s="55"/>
      <c r="O43" s="55"/>
    </row>
    <row r="44" spans="2:15" x14ac:dyDescent="0.2">
      <c r="C44" s="45"/>
      <c r="D44" s="45"/>
      <c r="E44" s="45"/>
      <c r="F44" s="45"/>
      <c r="G44" s="45"/>
      <c r="H44" s="45"/>
      <c r="I44" s="45"/>
      <c r="J44" s="45"/>
      <c r="K44" s="45"/>
      <c r="L44" s="57"/>
      <c r="M44" s="55" t="str">
        <f>IF('Kennzahlenbogen_(KB)'!P29=Berechnung1!$G$5,1,IF('Kennzahlenbogen_(KB)'!P29=Berechnung1!$F$5,1,IF('Kennzahlenbogen_(KB)'!P29=Berechnung1!$E$5,2,IF('Kennzahlenbogen_(KB)'!P29=Berechnung1!$D$5,3,IF('Kennzahlenbogen_(KB)'!P29=Berechnung1!$C$5,4,"")))))</f>
        <v/>
      </c>
      <c r="N44" s="55"/>
      <c r="O44" s="55"/>
    </row>
    <row r="45" spans="2:15" x14ac:dyDescent="0.2">
      <c r="C45" s="105">
        <v>6</v>
      </c>
      <c r="D45" s="100" t="s">
        <v>264</v>
      </c>
      <c r="E45" s="101">
        <v>0</v>
      </c>
      <c r="F45" s="101">
        <v>1</v>
      </c>
      <c r="G45" s="101">
        <v>-10000</v>
      </c>
      <c r="H45" s="101">
        <v>10000</v>
      </c>
      <c r="I45" s="101"/>
      <c r="J45" s="101">
        <v>0.3</v>
      </c>
      <c r="K45" s="101">
        <v>1000000</v>
      </c>
      <c r="L45" s="103" t="str">
        <f>'Kennzahlenbogen_(KB)'!O32</f>
        <v>n.d.</v>
      </c>
      <c r="M45" s="104">
        <f>IF('Kennzahlenbogen_(KB)'!P30=Berechnung1!$G$5,1,IF('Kennzahlenbogen_(KB)'!P30=Berechnung1!$F$5,1,IF('Kennzahlenbogen_(KB)'!P30=Berechnung1!$E$5,2,IF('Kennzahlenbogen_(KB)'!P30=Berechnung1!$D$5,3,IF('Kennzahlenbogen_(KB)'!P30=Berechnung1!$C$5,4,"")))))</f>
        <v>1</v>
      </c>
      <c r="N45" s="104">
        <f>IF(M45&gt;1,M45+3,M45)</f>
        <v>1</v>
      </c>
      <c r="O45" s="104">
        <f>IF('Kennzahlenbogen_(KB)'!R30="",0,1)</f>
        <v>0</v>
      </c>
    </row>
    <row r="46" spans="2:15" x14ac:dyDescent="0.2">
      <c r="C46" s="151"/>
      <c r="D46" s="152"/>
      <c r="E46" s="153"/>
      <c r="F46" s="153"/>
      <c r="G46" s="153"/>
      <c r="H46" s="153"/>
      <c r="I46" s="153"/>
      <c r="J46" s="153"/>
      <c r="K46" s="153"/>
      <c r="L46" s="57"/>
      <c r="M46" s="55"/>
      <c r="N46" s="55"/>
      <c r="O46" s="55"/>
    </row>
    <row r="47" spans="2:15" x14ac:dyDescent="0.2">
      <c r="C47" s="151"/>
      <c r="D47" s="152"/>
      <c r="E47" s="153"/>
      <c r="F47" s="153"/>
      <c r="G47" s="153"/>
      <c r="H47" s="153"/>
      <c r="I47" s="153"/>
      <c r="J47" s="153"/>
      <c r="K47" s="153"/>
      <c r="L47" s="57"/>
      <c r="M47" s="55"/>
      <c r="N47" s="55"/>
      <c r="O47" s="55"/>
    </row>
    <row r="48" spans="2:15" x14ac:dyDescent="0.2">
      <c r="C48" s="105">
        <v>7</v>
      </c>
      <c r="D48" s="100" t="s">
        <v>264</v>
      </c>
      <c r="E48" s="101">
        <v>0</v>
      </c>
      <c r="F48" s="101">
        <v>100000000</v>
      </c>
      <c r="G48" s="101">
        <v>0.05</v>
      </c>
      <c r="H48" s="101">
        <v>10000</v>
      </c>
      <c r="I48" s="101"/>
      <c r="J48" s="101">
        <v>-10000</v>
      </c>
      <c r="K48" s="101">
        <v>1000000</v>
      </c>
      <c r="L48" s="103" t="str">
        <f>'Kennzahlenbogen_(KB)'!O35</f>
        <v>n.d.</v>
      </c>
      <c r="M48" s="104">
        <f>IF('Kennzahlenbogen_(KB)'!P33=Berechnung1!$G$5,1,IF('Kennzahlenbogen_(KB)'!P33=Berechnung1!$F$5,1,IF('Kennzahlenbogen_(KB)'!P33=Berechnung1!$E$5,2,IF('Kennzahlenbogen_(KB)'!P33=Berechnung1!$D$5,3,IF('Kennzahlenbogen_(KB)'!P33=Berechnung1!$C$5,4,"")))))</f>
        <v>1</v>
      </c>
      <c r="N48" s="104">
        <f t="shared" ref="N48:N90" si="2">IF(M48&gt;1,M48+3,M48)</f>
        <v>1</v>
      </c>
      <c r="O48" s="104">
        <f>IF('Kennzahlenbogen_(KB)'!R33="",0,1)</f>
        <v>0</v>
      </c>
    </row>
    <row r="49" spans="2:15" x14ac:dyDescent="0.2">
      <c r="C49" s="151"/>
      <c r="D49" s="152"/>
      <c r="E49" s="153"/>
      <c r="F49" s="153"/>
      <c r="G49" s="153"/>
      <c r="H49" s="153"/>
      <c r="I49" s="153"/>
      <c r="J49" s="153"/>
      <c r="K49" s="153"/>
      <c r="L49" s="57"/>
      <c r="M49" s="55"/>
      <c r="N49" s="55"/>
      <c r="O49" s="55"/>
    </row>
    <row r="50" spans="2:15" x14ac:dyDescent="0.2">
      <c r="C50" s="151"/>
      <c r="D50" s="152"/>
      <c r="E50" s="153"/>
      <c r="F50" s="153"/>
      <c r="G50" s="153"/>
      <c r="H50" s="153"/>
      <c r="I50" s="153"/>
      <c r="J50" s="153"/>
      <c r="K50" s="153"/>
      <c r="L50" s="57"/>
      <c r="M50" s="55"/>
      <c r="N50" s="55"/>
      <c r="O50" s="55"/>
    </row>
    <row r="51" spans="2:15" x14ac:dyDescent="0.2">
      <c r="B51" s="7" t="s">
        <v>434</v>
      </c>
      <c r="C51" s="156">
        <v>8</v>
      </c>
      <c r="D51" s="107" t="s">
        <v>264</v>
      </c>
      <c r="E51" s="108">
        <v>0</v>
      </c>
      <c r="F51" s="108">
        <v>1</v>
      </c>
      <c r="G51" s="108">
        <v>-10000</v>
      </c>
      <c r="H51" s="108">
        <v>10000</v>
      </c>
      <c r="I51" s="108"/>
      <c r="J51" s="108">
        <v>0.6</v>
      </c>
      <c r="K51" s="108">
        <v>1000000</v>
      </c>
      <c r="L51" s="109" t="str">
        <f>'Kennzahlenbogen_(KB)'!O38</f>
        <v>n.d.</v>
      </c>
      <c r="M51" s="110">
        <f>IF('Kennzahlenbogen_(KB)'!P36=Berechnung1!$H$5,5,IF('Kennzahlenbogen_(KB)'!P36=Berechnung1!$G$5,1,IF('Kennzahlenbogen_(KB)'!P36=Berechnung1!$F$5,1,IF('Kennzahlenbogen_(KB)'!P36=Berechnung1!$E$5,2,IF('Kennzahlenbogen_(KB)'!P36=Berechnung1!$D$5,3,IF('Kennzahlenbogen_(KB)'!P36=Berechnung1!$C$5,4,""))))))</f>
        <v>1</v>
      </c>
      <c r="N51" s="110">
        <f t="shared" si="2"/>
        <v>1</v>
      </c>
      <c r="O51" s="110">
        <f>IF('Kennzahlenbogen_(KB)'!R36="",0,1)</f>
        <v>0</v>
      </c>
    </row>
    <row r="52" spans="2:15" x14ac:dyDescent="0.2">
      <c r="C52" s="151"/>
      <c r="D52" s="152"/>
      <c r="E52" s="153"/>
      <c r="F52" s="153"/>
      <c r="G52" s="153"/>
      <c r="H52" s="153"/>
      <c r="I52" s="153"/>
      <c r="J52" s="153"/>
      <c r="K52" s="153"/>
      <c r="L52" s="57"/>
      <c r="M52" s="55"/>
      <c r="N52" s="55"/>
      <c r="O52" s="55"/>
    </row>
    <row r="53" spans="2:15" x14ac:dyDescent="0.2">
      <c r="C53" s="151"/>
      <c r="D53" s="152"/>
      <c r="E53" s="153"/>
      <c r="F53" s="153"/>
      <c r="G53" s="153"/>
      <c r="H53" s="153"/>
      <c r="I53" s="153"/>
      <c r="J53" s="153"/>
      <c r="K53" s="153"/>
      <c r="L53" s="57"/>
      <c r="M53" s="55"/>
      <c r="N53" s="55"/>
      <c r="O53" s="55"/>
    </row>
    <row r="54" spans="2:15" x14ac:dyDescent="0.2">
      <c r="B54" s="7" t="s">
        <v>434</v>
      </c>
      <c r="C54" s="156">
        <v>9</v>
      </c>
      <c r="D54" s="107" t="s">
        <v>264</v>
      </c>
      <c r="E54" s="108">
        <v>0</v>
      </c>
      <c r="F54" s="108">
        <v>1</v>
      </c>
      <c r="G54" s="108">
        <v>-10000</v>
      </c>
      <c r="H54" s="108">
        <v>0.1</v>
      </c>
      <c r="I54" s="108"/>
      <c r="J54" s="108">
        <v>-10000</v>
      </c>
      <c r="K54" s="108">
        <v>1000000</v>
      </c>
      <c r="L54" s="109" t="str">
        <f>'Kennzahlenbogen_(KB)'!O41</f>
        <v>n.d.</v>
      </c>
      <c r="M54" s="110">
        <f>IF('Kennzahlenbogen_(KB)'!P39=Berechnung1!$H$5,5,IF('Kennzahlenbogen_(KB)'!P39=Berechnung1!$G$5,1,IF('Kennzahlenbogen_(KB)'!P39=Berechnung1!$F$5,1,IF('Kennzahlenbogen_(KB)'!P39=Berechnung1!$E$5,2,IF('Kennzahlenbogen_(KB)'!P39=Berechnung1!$D$5,3,IF('Kennzahlenbogen_(KB)'!P39=Berechnung1!$C$5,4,""))))))</f>
        <v>1</v>
      </c>
      <c r="N54" s="110">
        <f t="shared" si="2"/>
        <v>1</v>
      </c>
      <c r="O54" s="110">
        <f>IF('Kennzahlenbogen_(KB)'!R39="",0,1)</f>
        <v>0</v>
      </c>
    </row>
    <row r="55" spans="2:15" x14ac:dyDescent="0.2">
      <c r="C55" s="151"/>
      <c r="D55" s="152"/>
      <c r="E55" s="153"/>
      <c r="F55" s="153"/>
      <c r="G55" s="153"/>
      <c r="H55" s="153"/>
      <c r="I55" s="153"/>
      <c r="J55" s="153"/>
      <c r="K55" s="153"/>
      <c r="L55" s="57"/>
      <c r="M55" s="55"/>
      <c r="N55" s="55"/>
      <c r="O55" s="55"/>
    </row>
    <row r="56" spans="2:15" x14ac:dyDescent="0.2">
      <c r="C56" s="151"/>
      <c r="D56" s="152"/>
      <c r="E56" s="153"/>
      <c r="F56" s="153"/>
      <c r="G56" s="153"/>
      <c r="H56" s="153"/>
      <c r="I56" s="153"/>
      <c r="J56" s="153"/>
      <c r="K56" s="153"/>
      <c r="L56" s="57"/>
      <c r="M56" s="55"/>
      <c r="N56" s="55"/>
      <c r="O56" s="55"/>
    </row>
    <row r="57" spans="2:15" x14ac:dyDescent="0.2">
      <c r="B57" s="7" t="s">
        <v>434</v>
      </c>
      <c r="C57" s="156">
        <v>10</v>
      </c>
      <c r="D57" s="107" t="s">
        <v>264</v>
      </c>
      <c r="E57" s="108">
        <v>0</v>
      </c>
      <c r="F57" s="108">
        <v>1</v>
      </c>
      <c r="G57" s="108">
        <v>-10000</v>
      </c>
      <c r="H57" s="108">
        <v>10000</v>
      </c>
      <c r="I57" s="108"/>
      <c r="J57" s="108">
        <v>0.6</v>
      </c>
      <c r="K57" s="108">
        <v>1000000</v>
      </c>
      <c r="L57" s="109" t="str">
        <f>'Kennzahlenbogen_(KB)'!O44</f>
        <v>n.d.</v>
      </c>
      <c r="M57" s="110">
        <f>IF('Kennzahlenbogen_(KB)'!P36=Berechnung1!$H$5,5,IF('Kennzahlenbogen_(KB)'!P42=Berechnung1!$G$5,1,IF('Kennzahlenbogen_(KB)'!P42=Berechnung1!$F$5,1,IF('Kennzahlenbogen_(KB)'!P42=Berechnung1!$E$5,2,IF('Kennzahlenbogen_(KB)'!P42=Berechnung1!$D$5,3,IF('Kennzahlenbogen_(KB)'!P42=Berechnung1!$C$5,4,""))))))</f>
        <v>1</v>
      </c>
      <c r="N57" s="110">
        <f t="shared" si="2"/>
        <v>1</v>
      </c>
      <c r="O57" s="110">
        <f>IF('Kennzahlenbogen_(KB)'!R42="",0,1)</f>
        <v>0</v>
      </c>
    </row>
    <row r="58" spans="2:15" x14ac:dyDescent="0.2">
      <c r="C58" s="151"/>
      <c r="D58" s="152"/>
      <c r="E58" s="153"/>
      <c r="F58" s="153"/>
      <c r="G58" s="153"/>
      <c r="H58" s="153"/>
      <c r="I58" s="153"/>
      <c r="J58" s="153"/>
      <c r="K58" s="153"/>
      <c r="L58" s="57"/>
      <c r="M58" s="55"/>
      <c r="N58" s="55"/>
      <c r="O58" s="55"/>
    </row>
    <row r="59" spans="2:15" x14ac:dyDescent="0.2">
      <c r="C59" s="151"/>
      <c r="D59" s="152"/>
      <c r="E59" s="153"/>
      <c r="F59" s="153"/>
      <c r="G59" s="153"/>
      <c r="H59" s="153"/>
      <c r="I59" s="153"/>
      <c r="J59" s="153"/>
      <c r="K59" s="153"/>
      <c r="L59" s="57"/>
      <c r="M59" s="55"/>
      <c r="N59" s="55"/>
      <c r="O59" s="55"/>
    </row>
    <row r="60" spans="2:15" x14ac:dyDescent="0.2">
      <c r="C60" s="105">
        <v>11</v>
      </c>
      <c r="D60" s="100" t="s">
        <v>264</v>
      </c>
      <c r="E60" s="101">
        <v>0</v>
      </c>
      <c r="F60" s="101">
        <v>1000000000000</v>
      </c>
      <c r="G60" s="155">
        <v>20</v>
      </c>
      <c r="H60" s="101">
        <v>10000</v>
      </c>
      <c r="I60" s="101"/>
      <c r="J60" s="101">
        <v>-10000</v>
      </c>
      <c r="K60" s="101">
        <v>1000000</v>
      </c>
      <c r="L60" s="157">
        <f>'Kennzahlenbogen_(KB)'!O45</f>
        <v>0</v>
      </c>
      <c r="M60" s="104">
        <f>IF('Kennzahlenbogen_(KB)'!P45=Berechnung1!$G$5,1,IF('Kennzahlenbogen_(KB)'!P45=Berechnung1!$F$5,1,IF('Kennzahlenbogen_(KB)'!P45=Berechnung1!$E$5,2,IF('Kennzahlenbogen_(KB)'!P45=Berechnung1!$D$5,3,IF('Kennzahlenbogen_(KB)'!P45=Berechnung1!$C$5,4,"")))))</f>
        <v>1</v>
      </c>
      <c r="N60" s="104">
        <f t="shared" si="2"/>
        <v>1</v>
      </c>
      <c r="O60" s="104">
        <f>IF('Kennzahlenbogen_(KB)'!R45="",0,1)</f>
        <v>0</v>
      </c>
    </row>
    <row r="61" spans="2:15" x14ac:dyDescent="0.2">
      <c r="C61" s="151"/>
      <c r="D61" s="152"/>
      <c r="E61" s="153"/>
      <c r="F61" s="153"/>
      <c r="G61" s="153"/>
      <c r="H61" s="153"/>
      <c r="I61" s="153"/>
      <c r="J61" s="153"/>
      <c r="K61" s="153"/>
      <c r="L61" s="57"/>
      <c r="M61" s="55"/>
      <c r="N61" s="55"/>
      <c r="O61" s="55"/>
    </row>
    <row r="62" spans="2:15" x14ac:dyDescent="0.2">
      <c r="C62" s="151"/>
      <c r="D62" s="152"/>
      <c r="E62" s="153"/>
      <c r="F62" s="153"/>
      <c r="G62" s="153"/>
      <c r="H62" s="153"/>
      <c r="I62" s="153"/>
      <c r="J62" s="153"/>
      <c r="K62" s="153"/>
      <c r="L62" s="57"/>
      <c r="M62" s="55"/>
      <c r="N62" s="55"/>
      <c r="O62" s="55"/>
    </row>
    <row r="63" spans="2:15" x14ac:dyDescent="0.2">
      <c r="B63" s="7" t="s">
        <v>434</v>
      </c>
      <c r="C63" s="156">
        <v>12</v>
      </c>
      <c r="D63" s="107" t="s">
        <v>264</v>
      </c>
      <c r="E63" s="108">
        <v>0</v>
      </c>
      <c r="F63" s="108">
        <v>1</v>
      </c>
      <c r="G63" s="108">
        <v>-10000</v>
      </c>
      <c r="H63" s="108">
        <v>10000</v>
      </c>
      <c r="I63" s="108"/>
      <c r="J63" s="108">
        <v>-10000</v>
      </c>
      <c r="K63" s="108">
        <v>0.15</v>
      </c>
      <c r="L63" s="109" t="str">
        <f>'Kennzahlenbogen_(KB)'!O50</f>
        <v>n.d.</v>
      </c>
      <c r="M63" s="110">
        <f>IF('Kennzahlenbogen_(KB)'!P48=Berechnung1!$H$5,5,IF('Kennzahlenbogen_(KB)'!P48=Berechnung1!$G$5,1,IF('Kennzahlenbogen_(KB)'!P48=Berechnung1!$F$5,1,IF('Kennzahlenbogen_(KB)'!P48=Berechnung1!$E$5,2,IF('Kennzahlenbogen_(KB)'!P48=Berechnung1!$D$5,3,IF('Kennzahlenbogen_(KB)'!P48=Berechnung1!$C$5,4,""))))))</f>
        <v>1</v>
      </c>
      <c r="N63" s="110">
        <f t="shared" si="2"/>
        <v>1</v>
      </c>
      <c r="O63" s="110">
        <f>IF('Kennzahlenbogen_(KB)'!R48="",0,1)</f>
        <v>0</v>
      </c>
    </row>
    <row r="64" spans="2:15" x14ac:dyDescent="0.2">
      <c r="C64" s="151"/>
      <c r="D64" s="152"/>
      <c r="E64" s="153"/>
      <c r="F64" s="153"/>
      <c r="G64" s="153"/>
      <c r="H64" s="153"/>
      <c r="I64" s="153"/>
      <c r="J64" s="153"/>
      <c r="K64" s="153"/>
      <c r="L64" s="57"/>
      <c r="M64" s="55"/>
      <c r="N64" s="55"/>
      <c r="O64" s="55"/>
    </row>
    <row r="65" spans="3:15" x14ac:dyDescent="0.2">
      <c r="C65" s="151"/>
      <c r="D65" s="152"/>
      <c r="E65" s="153"/>
      <c r="F65" s="153"/>
      <c r="G65" s="153"/>
      <c r="H65" s="153"/>
      <c r="I65" s="153"/>
      <c r="J65" s="153"/>
      <c r="K65" s="153"/>
      <c r="L65" s="57"/>
      <c r="M65" s="55"/>
      <c r="N65" s="55"/>
      <c r="O65" s="55"/>
    </row>
    <row r="66" spans="3:15" x14ac:dyDescent="0.2">
      <c r="C66" s="105">
        <v>13</v>
      </c>
      <c r="D66" s="100" t="s">
        <v>264</v>
      </c>
      <c r="E66" s="101">
        <v>0</v>
      </c>
      <c r="F66" s="101">
        <v>1</v>
      </c>
      <c r="G66" s="101">
        <v>-10000</v>
      </c>
      <c r="H66" s="101">
        <v>0.1</v>
      </c>
      <c r="I66" s="101"/>
      <c r="J66" s="101">
        <v>-10000</v>
      </c>
      <c r="K66" s="101">
        <v>1000000</v>
      </c>
      <c r="L66" s="103" t="str">
        <f>'Kennzahlenbogen_(KB)'!O53</f>
        <v>n.d.</v>
      </c>
      <c r="M66" s="104">
        <f>IF('Kennzahlenbogen_(KB)'!P51=Berechnung1!$G$5,1,IF('Kennzahlenbogen_(KB)'!P51=Berechnung1!$F$5,1,IF('Kennzahlenbogen_(KB)'!P51=Berechnung1!$E$5,2,IF('Kennzahlenbogen_(KB)'!P51=Berechnung1!$D$5,3,IF('Kennzahlenbogen_(KB)'!P51=Berechnung1!$C$5,4,"")))))</f>
        <v>1</v>
      </c>
      <c r="N66" s="104">
        <f t="shared" si="2"/>
        <v>1</v>
      </c>
      <c r="O66" s="104">
        <f>IF('Kennzahlenbogen_(KB)'!R51="",0,1)</f>
        <v>0</v>
      </c>
    </row>
    <row r="67" spans="3:15" x14ac:dyDescent="0.2">
      <c r="C67" s="151"/>
      <c r="D67" s="152"/>
      <c r="E67" s="153"/>
      <c r="F67" s="153"/>
      <c r="G67" s="153"/>
      <c r="H67" s="153"/>
      <c r="I67" s="153"/>
      <c r="J67" s="153"/>
      <c r="K67" s="153"/>
      <c r="L67" s="57"/>
      <c r="M67" s="55"/>
      <c r="N67" s="55"/>
      <c r="O67" s="55"/>
    </row>
    <row r="68" spans="3:15" x14ac:dyDescent="0.2">
      <c r="C68" s="151"/>
      <c r="D68" s="152"/>
      <c r="E68" s="153"/>
      <c r="F68" s="153"/>
      <c r="G68" s="153"/>
      <c r="H68" s="153"/>
      <c r="I68" s="153"/>
      <c r="J68" s="153"/>
      <c r="K68" s="153"/>
      <c r="L68" s="57"/>
      <c r="M68" s="55"/>
      <c r="N68" s="55"/>
      <c r="O68" s="55"/>
    </row>
    <row r="69" spans="3:15" x14ac:dyDescent="0.2">
      <c r="C69" s="105">
        <v>14</v>
      </c>
      <c r="D69" s="100" t="s">
        <v>264</v>
      </c>
      <c r="E69" s="101">
        <v>0</v>
      </c>
      <c r="F69" s="101">
        <v>1</v>
      </c>
      <c r="G69" s="101">
        <v>-10000</v>
      </c>
      <c r="H69" s="101">
        <v>0.1</v>
      </c>
      <c r="I69" s="101"/>
      <c r="J69" s="154">
        <v>-10000</v>
      </c>
      <c r="K69" s="101">
        <v>1000000</v>
      </c>
      <c r="L69" s="103" t="str">
        <f>'Kennzahlenbogen_(KB)'!O56</f>
        <v>n.d.</v>
      </c>
      <c r="M69" s="104">
        <f>IF('Kennzahlenbogen_(KB)'!P54=Berechnung1!$G$5,1,IF('Kennzahlenbogen_(KB)'!P54=Berechnung1!$F$5,1,IF('Kennzahlenbogen_(KB)'!P54=Berechnung1!$E$5,2,IF('Kennzahlenbogen_(KB)'!P54=Berechnung1!$D$5,3,IF('Kennzahlenbogen_(KB)'!P54=Berechnung1!$C$5,4,"")))))</f>
        <v>1</v>
      </c>
      <c r="N69" s="104">
        <f t="shared" si="2"/>
        <v>1</v>
      </c>
      <c r="O69" s="104">
        <f>IF('Kennzahlenbogen_(KB)'!R54="",0,1)</f>
        <v>0</v>
      </c>
    </row>
    <row r="70" spans="3:15" x14ac:dyDescent="0.2">
      <c r="C70" s="151"/>
      <c r="D70" s="152"/>
      <c r="E70" s="153"/>
      <c r="F70" s="153"/>
      <c r="G70" s="153"/>
      <c r="H70" s="153"/>
      <c r="I70" s="153"/>
      <c r="J70" s="153"/>
      <c r="K70" s="153"/>
      <c r="L70" s="57"/>
      <c r="M70" s="55"/>
      <c r="N70" s="55"/>
      <c r="O70" s="55"/>
    </row>
    <row r="71" spans="3:15" x14ac:dyDescent="0.2">
      <c r="C71" s="151"/>
      <c r="D71" s="152"/>
      <c r="E71" s="153"/>
      <c r="F71" s="153"/>
      <c r="G71" s="153"/>
      <c r="H71" s="153"/>
      <c r="I71" s="153"/>
      <c r="J71" s="153"/>
      <c r="K71" s="153"/>
      <c r="L71" s="57"/>
      <c r="M71" s="55"/>
      <c r="N71" s="55"/>
      <c r="O71" s="55"/>
    </row>
    <row r="72" spans="3:15" x14ac:dyDescent="0.2">
      <c r="C72" s="105">
        <v>15</v>
      </c>
      <c r="D72" s="100" t="s">
        <v>264</v>
      </c>
      <c r="E72" s="101">
        <v>0</v>
      </c>
      <c r="F72" s="101">
        <v>1</v>
      </c>
      <c r="G72" s="101">
        <v>-10000</v>
      </c>
      <c r="H72" s="101">
        <v>0.1</v>
      </c>
      <c r="I72" s="101"/>
      <c r="J72" s="101">
        <v>-10000</v>
      </c>
      <c r="K72" s="101">
        <v>1000000</v>
      </c>
      <c r="L72" s="103" t="str">
        <f>'Kennzahlenbogen_(KB)'!O59</f>
        <v>n.d.</v>
      </c>
      <c r="M72" s="104">
        <f>IF('Kennzahlenbogen_(KB)'!P57=Berechnung1!$G$5,1,IF('Kennzahlenbogen_(KB)'!P57=Berechnung1!$F$5,1,IF('Kennzahlenbogen_(KB)'!P57=Berechnung1!$E$5,2,IF('Kennzahlenbogen_(KB)'!P57=Berechnung1!$D$5,3,IF('Kennzahlenbogen_(KB)'!P57=Berechnung1!$C$5,4,"")))))</f>
        <v>1</v>
      </c>
      <c r="N72" s="104">
        <f t="shared" si="2"/>
        <v>1</v>
      </c>
      <c r="O72" s="104">
        <f>IF('Kennzahlenbogen_(KB)'!R57="",0,1)</f>
        <v>0</v>
      </c>
    </row>
    <row r="73" spans="3:15" x14ac:dyDescent="0.2">
      <c r="C73" s="151"/>
      <c r="D73" s="152"/>
      <c r="E73" s="153"/>
      <c r="F73" s="153"/>
      <c r="G73" s="153"/>
      <c r="H73" s="153"/>
      <c r="I73" s="153"/>
      <c r="J73" s="153"/>
      <c r="K73" s="153"/>
      <c r="L73" s="57"/>
      <c r="M73" s="55"/>
      <c r="N73" s="55"/>
      <c r="O73" s="55"/>
    </row>
    <row r="74" spans="3:15" x14ac:dyDescent="0.2">
      <c r="C74" s="151"/>
      <c r="D74" s="152"/>
      <c r="E74" s="153"/>
      <c r="F74" s="153"/>
      <c r="G74" s="153"/>
      <c r="H74" s="153"/>
      <c r="I74" s="153"/>
      <c r="J74" s="153"/>
      <c r="K74" s="153"/>
      <c r="L74" s="57"/>
      <c r="M74" s="55"/>
      <c r="N74" s="55"/>
      <c r="O74" s="55"/>
    </row>
    <row r="75" spans="3:15" x14ac:dyDescent="0.2">
      <c r="C75" s="105">
        <v>16</v>
      </c>
      <c r="D75" s="100" t="s">
        <v>264</v>
      </c>
      <c r="E75" s="101">
        <v>0</v>
      </c>
      <c r="F75" s="101">
        <v>1</v>
      </c>
      <c r="G75" s="101">
        <v>-10000</v>
      </c>
      <c r="H75" s="101">
        <v>10000</v>
      </c>
      <c r="I75" s="101"/>
      <c r="J75" s="101">
        <v>0.7</v>
      </c>
      <c r="K75" s="101">
        <v>1000000</v>
      </c>
      <c r="L75" s="103" t="str">
        <f>'Kennzahlenbogen_(KB)'!O62</f>
        <v>n.d.</v>
      </c>
      <c r="M75" s="104">
        <f>IF('Kennzahlenbogen_(KB)'!P60=Berechnung1!$G$5,1,IF('Kennzahlenbogen_(KB)'!P60=Berechnung1!$F$5,1,IF('Kennzahlenbogen_(KB)'!P60=Berechnung1!$E$5,2,IF('Kennzahlenbogen_(KB)'!P60=Berechnung1!$D$5,3,IF('Kennzahlenbogen_(KB)'!P60=Berechnung1!$C$5,4,"")))))</f>
        <v>1</v>
      </c>
      <c r="N75" s="104">
        <f t="shared" si="2"/>
        <v>1</v>
      </c>
      <c r="O75" s="104">
        <f>IF('Kennzahlenbogen_(KB)'!R60="",0,1)</f>
        <v>0</v>
      </c>
    </row>
    <row r="76" spans="3:15" x14ac:dyDescent="0.2">
      <c r="C76" s="151"/>
      <c r="D76" s="152"/>
      <c r="E76" s="153"/>
      <c r="F76" s="153"/>
      <c r="G76" s="153"/>
      <c r="H76" s="153"/>
      <c r="I76" s="153"/>
      <c r="J76" s="153"/>
      <c r="K76" s="153"/>
      <c r="L76" s="57"/>
      <c r="M76" s="55"/>
      <c r="N76" s="55"/>
      <c r="O76" s="55"/>
    </row>
    <row r="77" spans="3:15" x14ac:dyDescent="0.2">
      <c r="C77" s="151"/>
      <c r="D77" s="152"/>
      <c r="E77" s="153"/>
      <c r="F77" s="153"/>
      <c r="G77" s="153"/>
      <c r="H77" s="153"/>
      <c r="I77" s="153"/>
      <c r="J77" s="153"/>
      <c r="K77" s="153"/>
      <c r="L77" s="57"/>
      <c r="M77" s="55"/>
      <c r="N77" s="55"/>
      <c r="O77" s="55"/>
    </row>
    <row r="78" spans="3:15" x14ac:dyDescent="0.2">
      <c r="C78" s="105">
        <v>17</v>
      </c>
      <c r="D78" s="100" t="s">
        <v>264</v>
      </c>
      <c r="E78" s="101">
        <v>0</v>
      </c>
      <c r="F78" s="101">
        <v>1</v>
      </c>
      <c r="G78" s="101">
        <v>-10000</v>
      </c>
      <c r="H78" s="101">
        <v>10000</v>
      </c>
      <c r="I78" s="101"/>
      <c r="J78" s="101">
        <v>0.5</v>
      </c>
      <c r="K78" s="101">
        <v>1000000</v>
      </c>
      <c r="L78" s="103" t="str">
        <f>'Kennzahlenbogen_(KB)'!O65</f>
        <v>n.d.</v>
      </c>
      <c r="M78" s="104">
        <f>IF('Kennzahlenbogen_(KB)'!P63=Berechnung1!$G$5,1,IF('Kennzahlenbogen_(KB)'!P63=Berechnung1!$F$5,1,IF('Kennzahlenbogen_(KB)'!P63=Berechnung1!$E$5,2,IF('Kennzahlenbogen_(KB)'!P63=Berechnung1!$D$5,3,IF('Kennzahlenbogen_(KB)'!P63=Berechnung1!$C$5,4,"")))))</f>
        <v>1</v>
      </c>
      <c r="N78" s="104">
        <f t="shared" si="2"/>
        <v>1</v>
      </c>
      <c r="O78" s="104">
        <f>IF('Kennzahlenbogen_(KB)'!R63="",0,1)</f>
        <v>0</v>
      </c>
    </row>
    <row r="79" spans="3:15" x14ac:dyDescent="0.2">
      <c r="C79" s="151"/>
      <c r="D79" s="152"/>
      <c r="E79" s="153"/>
      <c r="F79" s="153"/>
      <c r="G79" s="153"/>
      <c r="H79" s="153"/>
      <c r="I79" s="153"/>
      <c r="J79" s="153"/>
      <c r="K79" s="153"/>
      <c r="L79" s="57"/>
      <c r="M79" s="55"/>
      <c r="N79" s="55"/>
      <c r="O79" s="55"/>
    </row>
    <row r="80" spans="3:15" x14ac:dyDescent="0.2">
      <c r="C80" s="151"/>
      <c r="D80" s="152"/>
      <c r="E80" s="153"/>
      <c r="F80" s="153"/>
      <c r="G80" s="153"/>
      <c r="H80" s="153"/>
      <c r="I80" s="153"/>
      <c r="J80" s="153"/>
      <c r="K80" s="153"/>
      <c r="L80" s="57"/>
      <c r="M80" s="55"/>
      <c r="N80" s="55"/>
      <c r="O80" s="55"/>
    </row>
    <row r="81" spans="2:15" x14ac:dyDescent="0.2">
      <c r="B81" s="7" t="s">
        <v>434</v>
      </c>
      <c r="C81" s="156">
        <v>18</v>
      </c>
      <c r="D81" s="107" t="s">
        <v>264</v>
      </c>
      <c r="E81" s="108">
        <v>0</v>
      </c>
      <c r="F81" s="108">
        <v>1</v>
      </c>
      <c r="G81" s="108">
        <v>-10000</v>
      </c>
      <c r="H81" s="108">
        <v>10000</v>
      </c>
      <c r="I81" s="108"/>
      <c r="J81" s="108">
        <v>0.8</v>
      </c>
      <c r="K81" s="108">
        <v>1000000</v>
      </c>
      <c r="L81" s="109" t="str">
        <f>'Kennzahlenbogen_(KB)'!O68</f>
        <v>n.d.</v>
      </c>
      <c r="M81" s="110">
        <f>IF('Kennzahlenbogen_(KB)'!P66=Berechnung1!$H$5,5,IF('Kennzahlenbogen_(KB)'!P66=Berechnung1!$G$5,1,IF('Kennzahlenbogen_(KB)'!P66=Berechnung1!$F$5,1,IF('Kennzahlenbogen_(KB)'!P66=Berechnung1!$E$5,2,IF('Kennzahlenbogen_(KB)'!P66=Berechnung1!$D$5,3,IF('Kennzahlenbogen_(KB)'!P66=Berechnung1!$C$5,4,""))))))</f>
        <v>1</v>
      </c>
      <c r="N81" s="110">
        <f t="shared" si="2"/>
        <v>1</v>
      </c>
      <c r="O81" s="110">
        <f>IF('Kennzahlenbogen_(KB)'!R66="",0,1)</f>
        <v>0</v>
      </c>
    </row>
    <row r="82" spans="2:15" x14ac:dyDescent="0.2">
      <c r="C82" s="151"/>
      <c r="D82" s="152"/>
      <c r="E82" s="153"/>
      <c r="F82" s="153"/>
      <c r="G82" s="153"/>
      <c r="H82" s="153"/>
      <c r="I82" s="153"/>
      <c r="J82" s="153"/>
      <c r="K82" s="153"/>
      <c r="L82" s="57"/>
      <c r="M82" s="55"/>
      <c r="N82" s="55"/>
      <c r="O82" s="55"/>
    </row>
    <row r="83" spans="2:15" x14ac:dyDescent="0.2">
      <c r="C83" s="151"/>
      <c r="D83" s="152"/>
      <c r="E83" s="153"/>
      <c r="F83" s="153"/>
      <c r="G83" s="153"/>
      <c r="H83" s="153"/>
      <c r="I83" s="153"/>
      <c r="J83" s="153"/>
      <c r="K83" s="153"/>
      <c r="L83" s="57"/>
      <c r="M83" s="55"/>
      <c r="N83" s="55"/>
      <c r="O83" s="55"/>
    </row>
    <row r="84" spans="2:15" x14ac:dyDescent="0.2">
      <c r="B84" s="7" t="s">
        <v>434</v>
      </c>
      <c r="C84" s="156">
        <v>19</v>
      </c>
      <c r="D84" s="107" t="s">
        <v>264</v>
      </c>
      <c r="E84" s="108">
        <v>0</v>
      </c>
      <c r="F84" s="108">
        <v>1</v>
      </c>
      <c r="G84" s="108">
        <v>-10000</v>
      </c>
      <c r="H84" s="108">
        <v>10000</v>
      </c>
      <c r="I84" s="108"/>
      <c r="J84" s="108">
        <v>0.8</v>
      </c>
      <c r="K84" s="108">
        <v>1000000</v>
      </c>
      <c r="L84" s="109" t="str">
        <f>'Kennzahlenbogen_(KB)'!O71</f>
        <v>n.d.</v>
      </c>
      <c r="M84" s="110">
        <f>IF('Kennzahlenbogen_(KB)'!P69=Berechnung1!$H$5,5,IF('Kennzahlenbogen_(KB)'!P69=Berechnung1!$G$5,1,IF('Kennzahlenbogen_(KB)'!P69=Berechnung1!$F$5,1,IF('Kennzahlenbogen_(KB)'!P69=Berechnung1!$E$5,2,IF('Kennzahlenbogen_(KB)'!P69=Berechnung1!$D$5,3,IF('Kennzahlenbogen_(KB)'!P69=Berechnung1!$C$5,4,""))))))</f>
        <v>1</v>
      </c>
      <c r="N84" s="110">
        <f t="shared" si="2"/>
        <v>1</v>
      </c>
      <c r="O84" s="110">
        <f>IF('Kennzahlenbogen_(KB)'!R69="",0,1)</f>
        <v>0</v>
      </c>
    </row>
    <row r="85" spans="2:15" x14ac:dyDescent="0.2">
      <c r="C85" s="151"/>
      <c r="D85" s="152"/>
      <c r="E85" s="153"/>
      <c r="F85" s="153"/>
      <c r="G85" s="153"/>
      <c r="H85" s="153"/>
      <c r="I85" s="153"/>
      <c r="J85" s="153"/>
      <c r="K85" s="153"/>
      <c r="L85" s="57"/>
      <c r="M85" s="55"/>
      <c r="N85" s="55"/>
      <c r="O85" s="55"/>
    </row>
    <row r="86" spans="2:15" x14ac:dyDescent="0.2">
      <c r="C86" s="151"/>
      <c r="D86" s="152"/>
      <c r="E86" s="153"/>
      <c r="F86" s="153"/>
      <c r="G86" s="153"/>
      <c r="H86" s="153"/>
      <c r="I86" s="153"/>
      <c r="J86" s="153"/>
      <c r="K86" s="153"/>
      <c r="L86" s="57"/>
      <c r="M86" s="55"/>
      <c r="N86" s="55"/>
      <c r="O86" s="55"/>
    </row>
    <row r="87" spans="2:15" x14ac:dyDescent="0.2">
      <c r="B87" s="7" t="s">
        <v>434</v>
      </c>
      <c r="C87" s="156">
        <v>20</v>
      </c>
      <c r="D87" s="107" t="s">
        <v>264</v>
      </c>
      <c r="E87" s="108">
        <v>0</v>
      </c>
      <c r="F87" s="108">
        <v>1</v>
      </c>
      <c r="G87" s="108">
        <v>-10000</v>
      </c>
      <c r="H87" s="108">
        <v>10000</v>
      </c>
      <c r="I87" s="108"/>
      <c r="J87" s="108">
        <v>0.8</v>
      </c>
      <c r="K87" s="108">
        <v>1000000</v>
      </c>
      <c r="L87" s="109" t="str">
        <f>'Kennzahlenbogen_(KB)'!O74</f>
        <v>n.d.</v>
      </c>
      <c r="M87" s="110">
        <f>IF('Kennzahlenbogen_(KB)'!P72=Berechnung1!$H$5,5,IF('Kennzahlenbogen_(KB)'!P72=Berechnung1!$G$5,1,IF('Kennzahlenbogen_(KB)'!P72=Berechnung1!$F$5,1,IF('Kennzahlenbogen_(KB)'!P72=Berechnung1!$E$5,2,IF('Kennzahlenbogen_(KB)'!P72=Berechnung1!$D$5,3,IF('Kennzahlenbogen_(KB)'!P72=Berechnung1!$C$5,4,""))))))</f>
        <v>1</v>
      </c>
      <c r="N87" s="110">
        <f t="shared" si="2"/>
        <v>1</v>
      </c>
      <c r="O87" s="110">
        <f>IF('Kennzahlenbogen_(KB)'!R72="",0,1)</f>
        <v>0</v>
      </c>
    </row>
    <row r="88" spans="2:15" x14ac:dyDescent="0.2">
      <c r="C88" s="151"/>
      <c r="D88" s="152"/>
      <c r="E88" s="153"/>
      <c r="F88" s="153"/>
      <c r="G88" s="153"/>
      <c r="H88" s="153"/>
      <c r="I88" s="153"/>
      <c r="J88" s="153"/>
      <c r="K88" s="153"/>
      <c r="L88" s="57"/>
      <c r="M88" s="55"/>
      <c r="N88" s="55"/>
      <c r="O88" s="55"/>
    </row>
    <row r="89" spans="2:15" x14ac:dyDescent="0.2">
      <c r="C89" s="151"/>
      <c r="D89" s="152"/>
      <c r="E89" s="153"/>
      <c r="F89" s="153"/>
      <c r="G89" s="153"/>
      <c r="H89" s="153"/>
      <c r="I89" s="153"/>
      <c r="J89" s="153"/>
      <c r="K89" s="153"/>
      <c r="L89" s="57"/>
      <c r="M89" s="55"/>
      <c r="N89" s="55"/>
      <c r="O89" s="55"/>
    </row>
    <row r="90" spans="2:15" x14ac:dyDescent="0.2">
      <c r="B90" s="7" t="s">
        <v>434</v>
      </c>
      <c r="C90" s="156">
        <v>21</v>
      </c>
      <c r="D90" s="107" t="s">
        <v>264</v>
      </c>
      <c r="E90" s="108">
        <v>0</v>
      </c>
      <c r="F90" s="108">
        <v>1</v>
      </c>
      <c r="G90" s="108">
        <v>-10000</v>
      </c>
      <c r="H90" s="108">
        <v>10000</v>
      </c>
      <c r="I90" s="108"/>
      <c r="J90" s="108">
        <v>0.8</v>
      </c>
      <c r="K90" s="108">
        <v>1000000</v>
      </c>
      <c r="L90" s="109" t="str">
        <f>'Kennzahlenbogen_(KB)'!O77</f>
        <v>n.d.</v>
      </c>
      <c r="M90" s="110">
        <f>IF('Kennzahlenbogen_(KB)'!P75=Berechnung1!$H$5,5,IF('Kennzahlenbogen_(KB)'!P75=Berechnung1!$G$5,1,IF('Kennzahlenbogen_(KB)'!P75=Berechnung1!$F$5,1,IF('Kennzahlenbogen_(KB)'!P75=Berechnung1!$E$5,2,IF('Kennzahlenbogen_(KB)'!P75=Berechnung1!$D$5,3,IF('Kennzahlenbogen_(KB)'!P75=Berechnung1!$C$5,4,""))))))</f>
        <v>1</v>
      </c>
      <c r="N90" s="110">
        <f t="shared" si="2"/>
        <v>1</v>
      </c>
      <c r="O90" s="110">
        <f>IF('Kennzahlenbogen_(KB)'!R75="",0,1)</f>
        <v>0</v>
      </c>
    </row>
    <row r="91" spans="2:15" x14ac:dyDescent="0.2">
      <c r="C91" s="151"/>
      <c r="D91" s="152"/>
      <c r="E91" s="153"/>
      <c r="F91" s="153"/>
      <c r="G91" s="153"/>
      <c r="H91" s="153"/>
      <c r="I91" s="153"/>
      <c r="J91" s="153"/>
      <c r="K91" s="153"/>
      <c r="L91" s="57"/>
      <c r="M91" s="55"/>
      <c r="N91" s="55"/>
      <c r="O91" s="55"/>
    </row>
    <row r="92" spans="2:15" x14ac:dyDescent="0.2">
      <c r="C92" s="151"/>
      <c r="D92" s="152"/>
      <c r="E92" s="153"/>
      <c r="F92" s="153"/>
      <c r="G92" s="153"/>
      <c r="H92" s="153"/>
      <c r="I92" s="153"/>
      <c r="J92" s="153"/>
      <c r="K92" s="153"/>
      <c r="L92" s="57"/>
      <c r="M92" s="55"/>
      <c r="N92" s="55"/>
      <c r="O92" s="55"/>
    </row>
  </sheetData>
  <pageMargins left="0.7" right="0.7" top="0.78740157499999996" bottom="0.78740157499999996" header="0.3" footer="0.3"/>
  <pageSetup paperSize="9" orientation="portrait" horizontalDpi="0"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K33"/>
  <sheetViews>
    <sheetView workbookViewId="0">
      <selection activeCell="D24" sqref="D24"/>
    </sheetView>
  </sheetViews>
  <sheetFormatPr defaultColWidth="9.140625" defaultRowHeight="15" x14ac:dyDescent="0.25"/>
  <cols>
    <col min="1" max="1" width="23" style="88" customWidth="1"/>
    <col min="2" max="2" width="23.140625" style="88" customWidth="1"/>
    <col min="3" max="5" width="20.7109375" style="88" customWidth="1"/>
    <col min="6" max="7" width="39.140625" style="88" customWidth="1"/>
    <col min="8" max="8" width="9.140625" style="88" customWidth="1"/>
    <col min="9" max="11" width="23" style="88" customWidth="1"/>
    <col min="12" max="16384" width="9.140625" style="88"/>
  </cols>
  <sheetData>
    <row r="1" spans="1:11" x14ac:dyDescent="0.25">
      <c r="A1" s="36" t="s">
        <v>223</v>
      </c>
      <c r="B1" s="191">
        <v>155</v>
      </c>
    </row>
    <row r="2" spans="1:11" x14ac:dyDescent="0.25">
      <c r="A2" s="36" t="s">
        <v>9</v>
      </c>
      <c r="B2" s="89" t="str">
        <f>IF(Basisdaten!B8=0,"",Basisdaten!B8)</f>
        <v/>
      </c>
    </row>
    <row r="3" spans="1:11" x14ac:dyDescent="0.25">
      <c r="A3" s="36" t="s">
        <v>4</v>
      </c>
      <c r="B3" s="93" t="str">
        <f>IF(Basisdaten!I14=0,"",Basisdaten!I14)</f>
        <v/>
      </c>
    </row>
    <row r="5" spans="1:11" x14ac:dyDescent="0.25">
      <c r="A5" s="38" t="s">
        <v>224</v>
      </c>
      <c r="B5" s="37"/>
    </row>
    <row r="6" spans="1:11" x14ac:dyDescent="0.25">
      <c r="A6" s="38" t="s">
        <v>225</v>
      </c>
      <c r="B6" s="37"/>
    </row>
    <row r="7" spans="1:11" x14ac:dyDescent="0.25">
      <c r="A7" s="38" t="s">
        <v>226</v>
      </c>
      <c r="B7" s="37"/>
    </row>
    <row r="8" spans="1:11" x14ac:dyDescent="0.25">
      <c r="A8" s="38" t="s">
        <v>227</v>
      </c>
      <c r="B8" s="37"/>
    </row>
    <row r="9" spans="1:11" x14ac:dyDescent="0.25">
      <c r="A9" s="38" t="s">
        <v>228</v>
      </c>
      <c r="B9" s="37"/>
    </row>
    <row r="11" spans="1:11" x14ac:dyDescent="0.25">
      <c r="A11" s="40" t="s">
        <v>229</v>
      </c>
      <c r="B11" s="40" t="s">
        <v>230</v>
      </c>
      <c r="C11" s="40" t="s">
        <v>200</v>
      </c>
      <c r="D11" s="40" t="s">
        <v>231</v>
      </c>
      <c r="E11" s="39" t="s">
        <v>232</v>
      </c>
      <c r="F11" s="39" t="s">
        <v>233</v>
      </c>
      <c r="G11" s="39" t="s">
        <v>234</v>
      </c>
      <c r="H11" s="39" t="s">
        <v>235</v>
      </c>
      <c r="I11" s="41" t="s">
        <v>236</v>
      </c>
      <c r="J11" s="40" t="s">
        <v>237</v>
      </c>
      <c r="K11" s="40" t="s">
        <v>238</v>
      </c>
    </row>
    <row r="12" spans="1:11" x14ac:dyDescent="0.25">
      <c r="A12" s="86" t="s">
        <v>458</v>
      </c>
      <c r="B12" s="78" t="str">
        <f>IF('Kennzahlenbogen_(KB)'!O12 = 0, "n.d.", 'Kennzahlenbogen_(KB)'!O12)</f>
        <v>n.d.</v>
      </c>
      <c r="C12" s="79"/>
      <c r="D12" s="79"/>
      <c r="E12" s="78">
        <f>Berechnung1!N27</f>
        <v>1</v>
      </c>
      <c r="F12" s="87" t="str">
        <f>IF('Kennzahlenbogen_(KB)'!Q12=0,"",'Kennzahlenbogen_(KB)'!Q12)</f>
        <v/>
      </c>
      <c r="G12" s="141" t="str">
        <f>IF('Kennzahlenbogen_(KB)'!R12=0,"",'Kennzahlenbogen_(KB)'!R12)</f>
        <v/>
      </c>
      <c r="H12" s="78">
        <f>Berechnung1!O27</f>
        <v>0</v>
      </c>
      <c r="I12" s="87"/>
      <c r="J12" s="87"/>
      <c r="K12" s="87"/>
    </row>
    <row r="13" spans="1:11" x14ac:dyDescent="0.25">
      <c r="A13" s="86" t="s">
        <v>460</v>
      </c>
      <c r="B13" s="179" t="str">
        <f>IF('Kennzahlenbogen_(KB)'!O15=0,"n.d.",IF('Kennzahlenbogen_(KB)'!O15="","n.d.",'Kennzahlenbogen_(KB)'!O15))</f>
        <v>n.d.</v>
      </c>
      <c r="C13" s="79"/>
      <c r="D13" s="79"/>
      <c r="E13" s="78">
        <f>Berechnung1!N30</f>
        <v>1</v>
      </c>
      <c r="F13" s="170" t="str">
        <f>IF('Kennzahlenbogen_(KB)'!Q15=0,"",'Kennzahlenbogen_(KB)'!Q15)</f>
        <v/>
      </c>
      <c r="G13" s="170" t="str">
        <f>IF('Kennzahlenbogen_(KB)'!R15=0,"",'Kennzahlenbogen_(KB)'!R15)</f>
        <v/>
      </c>
      <c r="H13" s="78">
        <f>Berechnung1!O30</f>
        <v>0</v>
      </c>
      <c r="I13" s="170"/>
      <c r="J13" s="170"/>
      <c r="K13" s="170"/>
    </row>
    <row r="14" spans="1:11" ht="15.75" customHeight="1" x14ac:dyDescent="0.25">
      <c r="A14" s="86">
        <v>2</v>
      </c>
      <c r="B14" s="78" t="str">
        <f>IF('Kennzahlenbogen_(KB)'!O18 = "", "",'Kennzahlenbogen_(KB)'!O18)</f>
        <v/>
      </c>
      <c r="C14" s="78">
        <f>IF('Kennzahlenbogen_(KB)'!O19="","",'Kennzahlenbogen_(KB)'!O19)</f>
        <v>0</v>
      </c>
      <c r="D14" s="116" t="str">
        <f>IF('Kennzahlenbogen_(KB)'!O20="n.d.","n.d.",'Kennzahlenbogen_(KB)'!O20*100)</f>
        <v>n.d.</v>
      </c>
      <c r="E14" s="78">
        <f>Berechnung1!N33</f>
        <v>1</v>
      </c>
      <c r="F14" s="87" t="str">
        <f>IF('Kennzahlenbogen_(KB)'!Q18=0,"",'Kennzahlenbogen_(KB)'!Q18)</f>
        <v/>
      </c>
      <c r="G14" s="141" t="str">
        <f>IF('Kennzahlenbogen_(KB)'!R18=0,"",'Kennzahlenbogen_(KB)'!R18)</f>
        <v/>
      </c>
      <c r="H14" s="78">
        <f>Berechnung1!O33</f>
        <v>0</v>
      </c>
      <c r="I14" s="87"/>
      <c r="J14" s="87"/>
      <c r="K14" s="87"/>
    </row>
    <row r="15" spans="1:11" x14ac:dyDescent="0.25">
      <c r="A15" s="86">
        <v>3</v>
      </c>
      <c r="B15" s="78" t="str">
        <f>IF('Kennzahlenbogen_(KB)'!O21 = "", "",'Kennzahlenbogen_(KB)'!O21)</f>
        <v/>
      </c>
      <c r="C15" s="78" t="str">
        <f>IF('Kennzahlenbogen_(KB)'!O22="","",'Kennzahlenbogen_(KB)'!O22)</f>
        <v/>
      </c>
      <c r="D15" s="119" t="str">
        <f>IF('Kennzahlenbogen_(KB)'!O23="n.d.","n.d.",IF('Kennzahlenbogen_(KB)'!O23="","n.d.",'Kennzahlenbogen_(KB)'!O23*100))</f>
        <v>n.d.</v>
      </c>
      <c r="E15" s="78">
        <f>Berechnung1!N36</f>
        <v>1</v>
      </c>
      <c r="F15" s="87" t="str">
        <f>IF('Kennzahlenbogen_(KB)'!Q21=0,"",'Kennzahlenbogen_(KB)'!Q21)</f>
        <v/>
      </c>
      <c r="G15" s="141" t="str">
        <f>IF('Kennzahlenbogen_(KB)'!R21=0,"",'Kennzahlenbogen_(KB)'!R21)</f>
        <v/>
      </c>
      <c r="H15" s="78">
        <f>Berechnung1!O36</f>
        <v>0</v>
      </c>
      <c r="I15" s="87"/>
      <c r="J15" s="87"/>
      <c r="K15" s="87"/>
    </row>
    <row r="16" spans="1:11" x14ac:dyDescent="0.25">
      <c r="A16" s="86">
        <v>4</v>
      </c>
      <c r="B16" s="78" t="str">
        <f>IF('Kennzahlenbogen_(KB)'!O24 = "", "",'Kennzahlenbogen_(KB)'!O24)</f>
        <v/>
      </c>
      <c r="C16" s="78">
        <f>IF('Kennzahlenbogen_(KB)'!O25="","",'Kennzahlenbogen_(KB)'!O25)</f>
        <v>0</v>
      </c>
      <c r="D16" s="116" t="str">
        <f>IF('Kennzahlenbogen_(KB)'!O26="n.d.","n.d.",'Kennzahlenbogen_(KB)'!O26*100)</f>
        <v>n.d.</v>
      </c>
      <c r="E16" s="78">
        <f>Berechnung1!N39</f>
        <v>1</v>
      </c>
      <c r="F16" s="87" t="str">
        <f>IF('Kennzahlenbogen_(KB)'!Q24=0,"",'Kennzahlenbogen_(KB)'!Q24)</f>
        <v/>
      </c>
      <c r="G16" s="141" t="str">
        <f>IF('Kennzahlenbogen_(KB)'!R24=0,"",'Kennzahlenbogen_(KB)'!R24)</f>
        <v/>
      </c>
      <c r="H16" s="78">
        <f>Berechnung1!O39</f>
        <v>0</v>
      </c>
      <c r="I16" s="87"/>
      <c r="J16" s="87"/>
      <c r="K16" s="87"/>
    </row>
    <row r="17" spans="1:11" x14ac:dyDescent="0.25">
      <c r="A17" s="86">
        <v>5</v>
      </c>
      <c r="B17" s="78" t="str">
        <f>IF('Kennzahlenbogen_(KB)'!O27 = "", "",'Kennzahlenbogen_(KB)'!O27)</f>
        <v/>
      </c>
      <c r="C17" s="78">
        <f>IF('Kennzahlenbogen_(KB)'!O28="","",'Kennzahlenbogen_(KB)'!O28)</f>
        <v>0</v>
      </c>
      <c r="D17" s="116" t="str">
        <f>IF('Kennzahlenbogen_(KB)'!O29="n.d.","n.d.",'Kennzahlenbogen_(KB)'!O29*100)</f>
        <v>n.d.</v>
      </c>
      <c r="E17" s="78">
        <f>Berechnung1!N42</f>
        <v>1</v>
      </c>
      <c r="F17" s="87" t="str">
        <f>IF('Kennzahlenbogen_(KB)'!Q27=0,"",'Kennzahlenbogen_(KB)'!Q27)</f>
        <v/>
      </c>
      <c r="G17" s="141" t="str">
        <f>IF('Kennzahlenbogen_(KB)'!R27=0,"",'Kennzahlenbogen_(KB)'!R27)</f>
        <v/>
      </c>
      <c r="H17" s="78">
        <f>Berechnung1!O42</f>
        <v>0</v>
      </c>
      <c r="I17" s="87"/>
      <c r="J17" s="87"/>
      <c r="K17" s="87"/>
    </row>
    <row r="18" spans="1:11" x14ac:dyDescent="0.25">
      <c r="A18" s="86">
        <v>6</v>
      </c>
      <c r="B18" s="78" t="str">
        <f>IF('Kennzahlenbogen_(KB)'!O30 = "", "",'Kennzahlenbogen_(KB)'!O30)</f>
        <v/>
      </c>
      <c r="C18" s="78">
        <f>IF('Kennzahlenbogen_(KB)'!O31="","",'Kennzahlenbogen_(KB)'!O31)</f>
        <v>0</v>
      </c>
      <c r="D18" s="116" t="str">
        <f>IF('Kennzahlenbogen_(KB)'!O32="n.d.","n.d.",'Kennzahlenbogen_(KB)'!O32*100)</f>
        <v>n.d.</v>
      </c>
      <c r="E18" s="78">
        <f>Berechnung1!N45</f>
        <v>1</v>
      </c>
      <c r="F18" s="87" t="str">
        <f>IF('Kennzahlenbogen_(KB)'!Q30=0,"",'Kennzahlenbogen_(KB)'!Q30)</f>
        <v/>
      </c>
      <c r="G18" s="141" t="str">
        <f>IF('Kennzahlenbogen_(KB)'!R30=0,"",'Kennzahlenbogen_(KB)'!R30)</f>
        <v/>
      </c>
      <c r="H18" s="78">
        <f>Berechnung1!O45</f>
        <v>0</v>
      </c>
      <c r="I18" s="87"/>
      <c r="J18" s="87"/>
      <c r="K18" s="87"/>
    </row>
    <row r="19" spans="1:11" x14ac:dyDescent="0.25">
      <c r="A19" s="86">
        <v>7</v>
      </c>
      <c r="B19" s="78" t="str">
        <f>IF('Kennzahlenbogen_(KB)'!O33 = "", "",'Kennzahlenbogen_(KB)'!O33)</f>
        <v/>
      </c>
      <c r="C19" s="78">
        <f>IF('Kennzahlenbogen_(KB)'!O34="","",'Kennzahlenbogen_(KB)'!O34)</f>
        <v>0</v>
      </c>
      <c r="D19" s="116" t="str">
        <f>IF('Kennzahlenbogen_(KB)'!O35="n.d.","n.d.",'Kennzahlenbogen_(KB)'!O35*100)</f>
        <v>n.d.</v>
      </c>
      <c r="E19" s="78">
        <f>Berechnung1!N48</f>
        <v>1</v>
      </c>
      <c r="F19" s="87" t="str">
        <f>IF('Kennzahlenbogen_(KB)'!Q33=0,"",'Kennzahlenbogen_(KB)'!Q33)</f>
        <v/>
      </c>
      <c r="G19" s="141" t="str">
        <f>IF('Kennzahlenbogen_(KB)'!R33=0,"",'Kennzahlenbogen_(KB)'!R33)</f>
        <v/>
      </c>
      <c r="H19" s="78">
        <f>Berechnung1!O48</f>
        <v>0</v>
      </c>
      <c r="I19" s="87"/>
      <c r="J19" s="87"/>
      <c r="K19" s="87"/>
    </row>
    <row r="20" spans="1:11" x14ac:dyDescent="0.25">
      <c r="A20" s="86">
        <v>8</v>
      </c>
      <c r="B20" s="78" t="str">
        <f>IF('Kennzahlenbogen_(KB)'!O36 = "", "",'Kennzahlenbogen_(KB)'!O36)</f>
        <v/>
      </c>
      <c r="C20" s="78">
        <f>IF('Kennzahlenbogen_(KB)'!O37="","",'Kennzahlenbogen_(KB)'!O37)</f>
        <v>0</v>
      </c>
      <c r="D20" s="119" t="str">
        <f>IF('Kennzahlenbogen_(KB)'!O38="n.d.","n.d.",IF('Kennzahlenbogen_(KB)'!O38="","n.d.",'Kennzahlenbogen_(KB)'!O38*100))</f>
        <v>n.d.</v>
      </c>
      <c r="E20" s="78">
        <f>Berechnung1!N51</f>
        <v>1</v>
      </c>
      <c r="F20" s="87" t="str">
        <f>IF('Kennzahlenbogen_(KB)'!Q36=0,"",'Kennzahlenbogen_(KB)'!Q36)</f>
        <v/>
      </c>
      <c r="G20" s="141" t="str">
        <f>IF('Kennzahlenbogen_(KB)'!R36=0,"",'Kennzahlenbogen_(KB)'!R36)</f>
        <v/>
      </c>
      <c r="H20" s="78">
        <f>Berechnung1!O51</f>
        <v>0</v>
      </c>
      <c r="I20" s="87"/>
      <c r="J20" s="87"/>
      <c r="K20" s="87"/>
    </row>
    <row r="21" spans="1:11" x14ac:dyDescent="0.25">
      <c r="A21" s="86">
        <v>9</v>
      </c>
      <c r="B21" s="78" t="str">
        <f>IF('Kennzahlenbogen_(KB)'!O39 = "", "",'Kennzahlenbogen_(KB)'!O39)</f>
        <v/>
      </c>
      <c r="C21" s="78">
        <f>IF('Kennzahlenbogen_(KB)'!O40="","",'Kennzahlenbogen_(KB)'!O40)</f>
        <v>0</v>
      </c>
      <c r="D21" s="119" t="str">
        <f>IF('Kennzahlenbogen_(KB)'!O41="n.d.","n.d.",IF('Kennzahlenbogen_(KB)'!O41="","n.d.",'Kennzahlenbogen_(KB)'!O41*100))</f>
        <v>n.d.</v>
      </c>
      <c r="E21" s="78">
        <f>Berechnung1!N54</f>
        <v>1</v>
      </c>
      <c r="F21" s="87" t="str">
        <f>IF('Kennzahlenbogen_(KB)'!Q39=0,"",'Kennzahlenbogen_(KB)'!Q39)</f>
        <v/>
      </c>
      <c r="G21" s="141" t="str">
        <f>IF('Kennzahlenbogen_(KB)'!R39=0,"",'Kennzahlenbogen_(KB)'!R39)</f>
        <v/>
      </c>
      <c r="H21" s="78">
        <f>Berechnung1!O54</f>
        <v>0</v>
      </c>
      <c r="I21" s="87"/>
      <c r="J21" s="87"/>
      <c r="K21" s="87"/>
    </row>
    <row r="22" spans="1:11" x14ac:dyDescent="0.25">
      <c r="A22" s="86">
        <v>10</v>
      </c>
      <c r="B22" s="78" t="str">
        <f>IF('Kennzahlenbogen_(KB)'!O42 = "", "", 'Kennzahlenbogen_(KB)'!O42)</f>
        <v/>
      </c>
      <c r="C22" s="78">
        <f>IF('Kennzahlenbogen_(KB)'!O43="","",'Kennzahlenbogen_(KB)'!O43)</f>
        <v>0</v>
      </c>
      <c r="D22" s="119" t="str">
        <f>IF('Kennzahlenbogen_(KB)'!O44="n.d.","n.d.",IF('Kennzahlenbogen_(KB)'!O44="","n.d.",'Kennzahlenbogen_(KB)'!O44*100))</f>
        <v>n.d.</v>
      </c>
      <c r="E22" s="78">
        <f>Berechnung1!N57</f>
        <v>1</v>
      </c>
      <c r="F22" s="87" t="str">
        <f>IF('Kennzahlenbogen_(KB)'!Q42=0,"",'Kennzahlenbogen_(KB)'!Q42)</f>
        <v/>
      </c>
      <c r="G22" s="141" t="str">
        <f>IF('Kennzahlenbogen_(KB)'!R42=0,"",'Kennzahlenbogen_(KB)'!R42)</f>
        <v/>
      </c>
      <c r="H22" s="78">
        <f>Berechnung1!O57</f>
        <v>0</v>
      </c>
      <c r="I22" s="87"/>
      <c r="J22" s="87"/>
      <c r="K22" s="87"/>
    </row>
    <row r="23" spans="1:11" x14ac:dyDescent="0.25">
      <c r="A23" s="86">
        <v>11</v>
      </c>
      <c r="B23" s="78" t="str">
        <f>IF('Kennzahlenbogen_(KB)'!O45 = 0, "n.d.",'Kennzahlenbogen_(KB)'!O45)</f>
        <v>n.d.</v>
      </c>
      <c r="C23" s="79"/>
      <c r="D23" s="117"/>
      <c r="E23" s="78">
        <f>Berechnung1!N60</f>
        <v>1</v>
      </c>
      <c r="F23" s="87" t="str">
        <f>IF('Kennzahlenbogen_(KB)'!Q45=0,"",'Kennzahlenbogen_(KB)'!Q45)</f>
        <v/>
      </c>
      <c r="G23" s="141" t="str">
        <f>IF('Kennzahlenbogen_(KB)'!R45=0,"",'Kennzahlenbogen_(KB)'!R45)</f>
        <v/>
      </c>
      <c r="H23" s="78">
        <f>Berechnung1!O60</f>
        <v>0</v>
      </c>
      <c r="I23" s="87"/>
      <c r="J23" s="87"/>
      <c r="K23" s="87"/>
    </row>
    <row r="24" spans="1:11" x14ac:dyDescent="0.25">
      <c r="A24" s="86">
        <v>12</v>
      </c>
      <c r="B24" s="78" t="str">
        <f>IF('Kennzahlenbogen_(KB)'!O48 = "", "", 'Kennzahlenbogen_(KB)'!O48)</f>
        <v/>
      </c>
      <c r="C24" s="78" t="str">
        <f>IF('Kennzahlenbogen_(KB)'!O49="","",'Kennzahlenbogen_(KB)'!O49)</f>
        <v/>
      </c>
      <c r="D24" s="119" t="str">
        <f>IF('Kennzahlenbogen_(KB)'!O50="n.d.","n.d.",IF('Kennzahlenbogen_(KB)'!O50="","n.d.",'Kennzahlenbogen_(KB)'!O50*100))</f>
        <v>n.d.</v>
      </c>
      <c r="E24" s="78">
        <f>Berechnung1!N63</f>
        <v>1</v>
      </c>
      <c r="F24" s="87" t="str">
        <f>IF('Kennzahlenbogen_(KB)'!Q48=0,"",'Kennzahlenbogen_(KB)'!Q48)</f>
        <v/>
      </c>
      <c r="G24" s="141" t="str">
        <f>IF('Kennzahlenbogen_(KB)'!R48=0,"",'Kennzahlenbogen_(KB)'!R48)</f>
        <v/>
      </c>
      <c r="H24" s="78">
        <f>Berechnung1!O63</f>
        <v>0</v>
      </c>
      <c r="I24" s="87"/>
      <c r="J24" s="87"/>
      <c r="K24" s="87"/>
    </row>
    <row r="25" spans="1:11" x14ac:dyDescent="0.25">
      <c r="A25" s="86">
        <v>13</v>
      </c>
      <c r="B25" s="78" t="str">
        <f>IF('Kennzahlenbogen_(KB)'!O51 = "", "", 'Kennzahlenbogen_(KB)'!O51)</f>
        <v/>
      </c>
      <c r="C25" s="78">
        <f>IF('Kennzahlenbogen_(KB)'!O52="","",'Kennzahlenbogen_(KB)'!O52)</f>
        <v>0</v>
      </c>
      <c r="D25" s="118" t="str">
        <f>IF('Kennzahlenbogen_(KB)'!O53="n.d.","n.d.",'Kennzahlenbogen_(KB)'!O53*100)</f>
        <v>n.d.</v>
      </c>
      <c r="E25" s="78">
        <f>Berechnung1!N66</f>
        <v>1</v>
      </c>
      <c r="F25" s="141" t="str">
        <f>IF('Kennzahlenbogen_(KB)'!Q51=0,"",'Kennzahlenbogen_(KB)'!Q51)</f>
        <v/>
      </c>
      <c r="G25" s="141" t="str">
        <f>IF('Kennzahlenbogen_(KB)'!R51=0,"",'Kennzahlenbogen_(KB)'!R51)</f>
        <v/>
      </c>
      <c r="H25" s="78">
        <f>Berechnung1!O66</f>
        <v>0</v>
      </c>
      <c r="I25" s="141"/>
      <c r="J25" s="141"/>
      <c r="K25" s="141"/>
    </row>
    <row r="26" spans="1:11" x14ac:dyDescent="0.25">
      <c r="A26" s="86">
        <v>14</v>
      </c>
      <c r="B26" s="78" t="str">
        <f>IF('Kennzahlenbogen_(KB)'!O54 = "", "", 'Kennzahlenbogen_(KB)'!O54)</f>
        <v/>
      </c>
      <c r="C26" s="78">
        <f>IF('Kennzahlenbogen_(KB)'!O55="","",'Kennzahlenbogen_(KB)'!O55)</f>
        <v>0</v>
      </c>
      <c r="D26" s="118" t="str">
        <f>IF('Kennzahlenbogen_(KB)'!O56="n.d.","n.d.",'Kennzahlenbogen_(KB)'!O56*100)</f>
        <v>n.d.</v>
      </c>
      <c r="E26" s="78">
        <f>Berechnung1!N69</f>
        <v>1</v>
      </c>
      <c r="F26" s="141" t="str">
        <f>IF('Kennzahlenbogen_(KB)'!Q54=0,"",'Kennzahlenbogen_(KB)'!Q54)</f>
        <v/>
      </c>
      <c r="G26" s="141" t="str">
        <f>IF('Kennzahlenbogen_(KB)'!R54=0,"",'Kennzahlenbogen_(KB)'!R54)</f>
        <v/>
      </c>
      <c r="H26" s="78">
        <f>Berechnung1!O69</f>
        <v>0</v>
      </c>
      <c r="I26" s="141"/>
      <c r="J26" s="141"/>
      <c r="K26" s="141"/>
    </row>
    <row r="27" spans="1:11" x14ac:dyDescent="0.25">
      <c r="A27" s="86">
        <v>15</v>
      </c>
      <c r="B27" s="78" t="str">
        <f>IF('Kennzahlenbogen_(KB)'!O57 = "", "", 'Kennzahlenbogen_(KB)'!O57)</f>
        <v/>
      </c>
      <c r="C27" s="78">
        <f>IF('Kennzahlenbogen_(KB)'!O58="","",'Kennzahlenbogen_(KB)'!O58)</f>
        <v>0</v>
      </c>
      <c r="D27" s="118" t="str">
        <f>IF('Kennzahlenbogen_(KB)'!O59="n.d.","n.d.",'Kennzahlenbogen_(KB)'!O59*100)</f>
        <v>n.d.</v>
      </c>
      <c r="E27" s="78">
        <f>Berechnung1!N72</f>
        <v>1</v>
      </c>
      <c r="F27" s="141" t="str">
        <f>IF('Kennzahlenbogen_(KB)'!Q57=0,"",'Kennzahlenbogen_(KB)'!Q57)</f>
        <v/>
      </c>
      <c r="G27" s="141" t="str">
        <f>IF('Kennzahlenbogen_(KB)'!R57=0,"",'Kennzahlenbogen_(KB)'!R57)</f>
        <v/>
      </c>
      <c r="H27" s="78">
        <f>Berechnung1!O72</f>
        <v>0</v>
      </c>
      <c r="I27" s="141"/>
      <c r="J27" s="141"/>
      <c r="K27" s="141"/>
    </row>
    <row r="28" spans="1:11" x14ac:dyDescent="0.25">
      <c r="A28" s="86">
        <v>16</v>
      </c>
      <c r="B28" s="78" t="str">
        <f>IF('Kennzahlenbogen_(KB)'!O60 = "", "", 'Kennzahlenbogen_(KB)'!O60)</f>
        <v/>
      </c>
      <c r="C28" s="78">
        <f>IF('Kennzahlenbogen_(KB)'!O61="","",'Kennzahlenbogen_(KB)'!O61)</f>
        <v>0</v>
      </c>
      <c r="D28" s="118" t="str">
        <f>IF('Kennzahlenbogen_(KB)'!O62="n.d.","n.d.",'Kennzahlenbogen_(KB)'!O62*100)</f>
        <v>n.d.</v>
      </c>
      <c r="E28" s="78">
        <f>Berechnung1!N75</f>
        <v>1</v>
      </c>
      <c r="F28" s="141" t="str">
        <f>IF('Kennzahlenbogen_(KB)'!Q60=0,"",'Kennzahlenbogen_(KB)'!Q60)</f>
        <v/>
      </c>
      <c r="G28" s="141" t="str">
        <f>IF('Kennzahlenbogen_(KB)'!R60=0,"",'Kennzahlenbogen_(KB)'!R60)</f>
        <v/>
      </c>
      <c r="H28" s="78">
        <f>Berechnung1!O75</f>
        <v>0</v>
      </c>
      <c r="I28" s="141"/>
      <c r="J28" s="141"/>
      <c r="K28" s="141"/>
    </row>
    <row r="29" spans="1:11" x14ac:dyDescent="0.25">
      <c r="A29" s="86">
        <v>17</v>
      </c>
      <c r="B29" s="78" t="str">
        <f>IF('Kennzahlenbogen_(KB)'!O63 = "", "", 'Kennzahlenbogen_(KB)'!O63)</f>
        <v/>
      </c>
      <c r="C29" s="78">
        <f>IF('Kennzahlenbogen_(KB)'!O64="","",'Kennzahlenbogen_(KB)'!O64)</f>
        <v>0</v>
      </c>
      <c r="D29" s="118" t="str">
        <f>IF('Kennzahlenbogen_(KB)'!O65="n.d.","n.d.",'Kennzahlenbogen_(KB)'!O65*100)</f>
        <v>n.d.</v>
      </c>
      <c r="E29" s="78">
        <f>Berechnung1!N78</f>
        <v>1</v>
      </c>
      <c r="F29" s="141" t="str">
        <f>IF('Kennzahlenbogen_(KB)'!Q63=0,"",'Kennzahlenbogen_(KB)'!Q63)</f>
        <v/>
      </c>
      <c r="G29" s="141" t="str">
        <f>IF('Kennzahlenbogen_(KB)'!R63=0,"",'Kennzahlenbogen_(KB)'!R63)</f>
        <v/>
      </c>
      <c r="H29" s="78">
        <f>Berechnung1!O78</f>
        <v>0</v>
      </c>
      <c r="I29" s="141"/>
      <c r="J29" s="141"/>
      <c r="K29" s="141"/>
    </row>
    <row r="30" spans="1:11" x14ac:dyDescent="0.25">
      <c r="A30" s="86">
        <v>18</v>
      </c>
      <c r="B30" s="78" t="str">
        <f>IF('Kennzahlenbogen_(KB)'!O66 = "", "", 'Kennzahlenbogen_(KB)'!O66)</f>
        <v/>
      </c>
      <c r="C30" s="78" t="str">
        <f>IF('Kennzahlenbogen_(KB)'!O67="","",'Kennzahlenbogen_(KB)'!O67)</f>
        <v/>
      </c>
      <c r="D30" s="119" t="str">
        <f>IF('Kennzahlenbogen_(KB)'!O68="n.d.","n.d.",IF('Kennzahlenbogen_(KB)'!O68="","n.d.",'Kennzahlenbogen_(KB)'!O68*100))</f>
        <v>n.d.</v>
      </c>
      <c r="E30" s="78">
        <f>Berechnung1!N81</f>
        <v>1</v>
      </c>
      <c r="F30" s="141" t="str">
        <f>IF('Kennzahlenbogen_(KB)'!Q66=0,"",'Kennzahlenbogen_(KB)'!Q66)</f>
        <v/>
      </c>
      <c r="G30" s="141" t="str">
        <f>IF('Kennzahlenbogen_(KB)'!R66=0,"",'Kennzahlenbogen_(KB)'!R66)</f>
        <v/>
      </c>
      <c r="H30" s="78">
        <f>Berechnung1!O81</f>
        <v>0</v>
      </c>
      <c r="I30" s="141"/>
      <c r="J30" s="141"/>
      <c r="K30" s="141"/>
    </row>
    <row r="31" spans="1:11" x14ac:dyDescent="0.25">
      <c r="A31" s="86">
        <v>19</v>
      </c>
      <c r="B31" s="78" t="str">
        <f>IF('Kennzahlenbogen_(KB)'!O69 = "", "", 'Kennzahlenbogen_(KB)'!O69)</f>
        <v/>
      </c>
      <c r="C31" s="78" t="str">
        <f>IF('Kennzahlenbogen_(KB)'!O70="","",'Kennzahlenbogen_(KB)'!O70)</f>
        <v/>
      </c>
      <c r="D31" s="119" t="str">
        <f>IF('Kennzahlenbogen_(KB)'!O71="n.d.","n.d.",IF('Kennzahlenbogen_(KB)'!O71="","n.d.",'Kennzahlenbogen_(KB)'!O71*100))</f>
        <v>n.d.</v>
      </c>
      <c r="E31" s="78">
        <f>Berechnung1!N84</f>
        <v>1</v>
      </c>
      <c r="F31" s="141" t="str">
        <f>IF('Kennzahlenbogen_(KB)'!Q69=0,"",'Kennzahlenbogen_(KB)'!Q69)</f>
        <v/>
      </c>
      <c r="G31" s="141" t="str">
        <f>IF('Kennzahlenbogen_(KB)'!R69=0,"",'Kennzahlenbogen_(KB)'!R69)</f>
        <v/>
      </c>
      <c r="H31" s="78">
        <f>Berechnung1!O84</f>
        <v>0</v>
      </c>
      <c r="I31" s="141"/>
      <c r="J31" s="141"/>
      <c r="K31" s="141"/>
    </row>
    <row r="32" spans="1:11" x14ac:dyDescent="0.25">
      <c r="A32" s="86">
        <v>20</v>
      </c>
      <c r="B32" s="78" t="str">
        <f>IF('Kennzahlenbogen_(KB)'!O72 = "", "", 'Kennzahlenbogen_(KB)'!O72)</f>
        <v/>
      </c>
      <c r="C32" s="78" t="str">
        <f>IF('Kennzahlenbogen_(KB)'!O73="","",'Kennzahlenbogen_(KB)'!O73)</f>
        <v/>
      </c>
      <c r="D32" s="119" t="str">
        <f>IF('Kennzahlenbogen_(KB)'!O74="n.d.","n.d.",IF('Kennzahlenbogen_(KB)'!O74="","n.d.",'Kennzahlenbogen_(KB)'!O74*100))</f>
        <v>n.d.</v>
      </c>
      <c r="E32" s="78">
        <f>Berechnung1!N87</f>
        <v>1</v>
      </c>
      <c r="F32" s="141" t="str">
        <f>IF('Kennzahlenbogen_(KB)'!Q72=0,"",'Kennzahlenbogen_(KB)'!Q72)</f>
        <v/>
      </c>
      <c r="G32" s="141" t="str">
        <f>IF('Kennzahlenbogen_(KB)'!R72=0,"",'Kennzahlenbogen_(KB)'!R72)</f>
        <v/>
      </c>
      <c r="H32" s="78">
        <f>Berechnung1!O87</f>
        <v>0</v>
      </c>
      <c r="I32" s="141"/>
      <c r="J32" s="141"/>
      <c r="K32" s="141"/>
    </row>
    <row r="33" spans="1:11" x14ac:dyDescent="0.25">
      <c r="A33" s="86">
        <v>21</v>
      </c>
      <c r="B33" s="78" t="str">
        <f>IF('Kennzahlenbogen_(KB)'!O75 = "", "", 'Kennzahlenbogen_(KB)'!O75)</f>
        <v/>
      </c>
      <c r="C33" s="78" t="str">
        <f>IF('Kennzahlenbogen_(KB)'!O76="","",'Kennzahlenbogen_(KB)'!O76)</f>
        <v/>
      </c>
      <c r="D33" s="119" t="str">
        <f>IF('Kennzahlenbogen_(KB)'!O77="n.d.","n.d.",IF('Kennzahlenbogen_(KB)'!O77="","n.d.",'Kennzahlenbogen_(KB)'!O77*100))</f>
        <v>n.d.</v>
      </c>
      <c r="E33" s="78">
        <f>Berechnung1!N90</f>
        <v>1</v>
      </c>
      <c r="F33" s="141" t="str">
        <f>IF('Kennzahlenbogen_(KB)'!Q75=0,"",'Kennzahlenbogen_(KB)'!Q75)</f>
        <v/>
      </c>
      <c r="G33" s="141" t="str">
        <f>IF('Kennzahlenbogen_(KB)'!R75=0,"",'Kennzahlenbogen_(KB)'!R75)</f>
        <v/>
      </c>
      <c r="H33" s="78">
        <f>Berechnung1!O90</f>
        <v>0</v>
      </c>
      <c r="I33" s="141"/>
      <c r="J33" s="141"/>
      <c r="K33" s="141"/>
    </row>
  </sheetData>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M43"/>
  <sheetViews>
    <sheetView showGridLines="0" topLeftCell="A2" zoomScaleNormal="100" workbookViewId="0">
      <selection activeCell="A6" sqref="A6"/>
    </sheetView>
  </sheetViews>
  <sheetFormatPr defaultColWidth="9.140625" defaultRowHeight="14.25" x14ac:dyDescent="0.2"/>
  <cols>
    <col min="1" max="1" width="2.85546875" style="1" customWidth="1"/>
    <col min="2" max="2" width="17" style="1" customWidth="1"/>
    <col min="3" max="3" width="6.5703125" style="1" customWidth="1"/>
    <col min="4" max="4" width="8.85546875" style="1" customWidth="1"/>
    <col min="5" max="5" width="6.85546875" style="1" customWidth="1"/>
    <col min="6" max="6" width="6.28515625" style="1" customWidth="1"/>
    <col min="7" max="7" width="6.42578125" style="1" customWidth="1"/>
    <col min="8" max="8" width="7" style="1" customWidth="1"/>
    <col min="9" max="9" width="10" style="1" customWidth="1"/>
    <col min="10" max="10" width="29.85546875" style="1" customWidth="1"/>
    <col min="11" max="11" width="32.5703125" style="1" customWidth="1"/>
    <col min="12" max="12" width="1.42578125" style="1" customWidth="1"/>
    <col min="13" max="13" width="13.7109375" style="1" hidden="1" customWidth="1"/>
    <col min="14" max="16384" width="9.140625" style="1"/>
  </cols>
  <sheetData>
    <row r="1" spans="1:13" hidden="1" x14ac:dyDescent="0.2">
      <c r="B1" s="1" t="str">
        <f ca="1">IF(M11=TRUE,"A1:L15",CONCATENATE("A1:L",MATCH(0,A:A,-1)))</f>
        <v>A1:L35</v>
      </c>
    </row>
    <row r="2" spans="1:13" ht="21" customHeight="1" x14ac:dyDescent="0.2">
      <c r="A2" s="131" t="s">
        <v>501</v>
      </c>
    </row>
    <row r="3" spans="1:13" ht="16.5" customHeight="1" x14ac:dyDescent="0.25">
      <c r="A3" s="80" t="s">
        <v>239</v>
      </c>
    </row>
    <row r="4" spans="1:13" ht="14.25" customHeight="1" x14ac:dyDescent="0.2"/>
    <row r="5" spans="1:13" ht="9" customHeight="1" x14ac:dyDescent="0.2"/>
    <row r="6" spans="1:13" ht="15" customHeight="1" x14ac:dyDescent="0.2">
      <c r="B6" s="5" t="s">
        <v>1</v>
      </c>
      <c r="C6" s="269" t="str">
        <f>IF(Basisdaten!B10=0,"",Basisdaten!B10)</f>
        <v/>
      </c>
      <c r="D6" s="270"/>
      <c r="E6" s="270"/>
      <c r="F6" s="270"/>
      <c r="G6" s="270"/>
      <c r="H6" s="270"/>
      <c r="I6" s="270"/>
      <c r="J6" s="271"/>
    </row>
    <row r="7" spans="1:13" ht="6.75" customHeight="1" x14ac:dyDescent="0.2"/>
    <row r="8" spans="1:13" x14ac:dyDescent="0.2">
      <c r="B8" s="5" t="s">
        <v>0</v>
      </c>
      <c r="C8" s="269" t="str">
        <f>IF(Basisdaten!B8=0,"",Basisdaten!B8)</f>
        <v/>
      </c>
      <c r="D8" s="270"/>
      <c r="E8" s="271"/>
      <c r="H8" s="389" t="s">
        <v>4</v>
      </c>
      <c r="I8" s="389"/>
      <c r="J8" s="73" t="str">
        <f>IF(Basisdaten!I14=0,"",Basisdaten!I14)</f>
        <v/>
      </c>
    </row>
    <row r="9" spans="1:13" ht="10.5" customHeight="1" x14ac:dyDescent="0.2"/>
    <row r="10" spans="1:13" ht="13.5" customHeight="1" x14ac:dyDescent="0.25">
      <c r="B10" s="4" t="str">
        <f ca="1">IF($M$11=TRUE,"Kein Datendefizit vorhanden","")</f>
        <v/>
      </c>
      <c r="M10" s="62" t="s">
        <v>273</v>
      </c>
    </row>
    <row r="11" spans="1:13" ht="15.75" customHeight="1" x14ac:dyDescent="0.2">
      <c r="B11" s="63" t="str">
        <f ca="1">IF($M$11=TRUE,"","Übertragung erfolgt automatisch aus Kennzahlenbogen (Ist-Werte, Begründungen und Aktionen)")</f>
        <v>Übertragung erfolgt automatisch aus Kennzahlenbogen (Ist-Werte, Begründungen und Aktionen)</v>
      </c>
      <c r="M11" s="53" t="b">
        <f t="array" aca="1" ref="M11" ca="1">A14:K35=""</f>
        <v>0</v>
      </c>
    </row>
    <row r="12" spans="1:13" ht="15.75" customHeight="1" x14ac:dyDescent="0.2">
      <c r="A12" s="390" t="str">
        <f ca="1">IF($M$11=TRUE,"","KN")</f>
        <v>KN</v>
      </c>
      <c r="B12" s="391" t="str">
        <f ca="1">IF($M$11=TRUE,"","Kennzahlendefinition")</f>
        <v>Kennzahlendefinition</v>
      </c>
      <c r="C12" s="390" t="str">
        <f ca="1">IF($M$11=TRUE,"","Vorgaben Datenqualität")</f>
        <v>Vorgaben Datenqualität</v>
      </c>
      <c r="D12" s="390"/>
      <c r="E12" s="390"/>
      <c r="F12" s="390" t="str">
        <f ca="1">IF($M$11=TRUE,"","Ist-Werte")</f>
        <v>Ist-Werte</v>
      </c>
      <c r="G12" s="390"/>
      <c r="H12" s="390"/>
      <c r="I12" s="390" t="str">
        <f ca="1">IF($M$11=TRUE,"","Daten-qualität")</f>
        <v>Daten-qualität</v>
      </c>
      <c r="J12" s="390" t="str">
        <f ca="1">IF($M$11=TRUE,"","Verifizierung Zentrum")</f>
        <v>Verifizierung Zentrum</v>
      </c>
      <c r="K12" s="390"/>
    </row>
    <row r="13" spans="1:13" ht="21" customHeight="1" x14ac:dyDescent="0.2">
      <c r="A13" s="390"/>
      <c r="B13" s="391"/>
      <c r="C13" s="70" t="str">
        <f ca="1">IF($M$11=TRUE,"","Plausi unklar")</f>
        <v>Plausi unklar</v>
      </c>
      <c r="D13" s="70" t="str">
        <f ca="1">IF($M$11=TRUE,"","Sollvorgabe")</f>
        <v>Sollvorgabe</v>
      </c>
      <c r="E13" s="70" t="str">
        <f ca="1">IF($M$11=TRUE,"","Plausi unklar")</f>
        <v>Plausi unklar</v>
      </c>
      <c r="F13" s="70" t="str">
        <f ca="1">IF($M$11=TRUE,"","Zähler / Anzahl")</f>
        <v>Zähler / Anzahl</v>
      </c>
      <c r="G13" s="70" t="str">
        <f ca="1">IF($M$11=TRUE,"","Nenner")</f>
        <v>Nenner</v>
      </c>
      <c r="H13" s="70" t="str">
        <f ca="1">IF($M$11=TRUE,"","Quote")</f>
        <v>Quote</v>
      </c>
      <c r="I13" s="390"/>
      <c r="J13" s="70" t="str">
        <f ca="1">IF($M$11=TRUE,"","Begründung / Ursache")</f>
        <v>Begründung / Ursache</v>
      </c>
      <c r="K13" s="70" t="str">
        <f ca="1">IF($M$11=TRUE,"","Eingeleitete / geplante Aktionen")</f>
        <v>Eingeleitete / geplante Aktionen</v>
      </c>
    </row>
    <row r="14" spans="1:13" ht="155.25" customHeight="1" x14ac:dyDescent="0.2">
      <c r="A14" s="70" t="str">
        <f ca="1">'Hilfstabelle DatendefKB'!O2</f>
        <v>1a</v>
      </c>
      <c r="B14" s="71" t="str">
        <f ca="1">'Hilfstabelle DatendefKB'!P2</f>
        <v>Primärfälle</v>
      </c>
      <c r="C14" s="92" t="str">
        <f ca="1">'Hilfstabelle DatendefKB'!Q2</f>
        <v>-----</v>
      </c>
      <c r="D14" s="70" t="str">
        <f ca="1">'Hilfstabelle DatendefKB'!R2</f>
        <v>≥ 30</v>
      </c>
      <c r="E14" s="92" t="str">
        <f ca="1">'Hilfstabelle DatendefKB'!S2</f>
        <v>-----</v>
      </c>
      <c r="F14" s="70">
        <f ca="1">'Hilfstabelle DatendefKB'!T2</f>
        <v>0</v>
      </c>
      <c r="G14" s="70" t="str">
        <f ca="1">'Hilfstabelle DatendefKB'!U2</f>
        <v>-----</v>
      </c>
      <c r="H14" s="72" t="str">
        <f ca="1">'Hilfstabelle DatendefKB'!V2</f>
        <v>-----</v>
      </c>
      <c r="I14" s="70" t="str">
        <f ca="1">'Hilfstabelle DatendefKB'!W2</f>
        <v>Unvollständig</v>
      </c>
      <c r="J14" s="71" t="str">
        <f ca="1">'Hilfstabelle DatendefKB'!X2</f>
        <v>-----</v>
      </c>
      <c r="K14" s="71" t="str">
        <f ca="1">'Hilfstabelle DatendefKB'!Y2</f>
        <v>-----</v>
      </c>
    </row>
    <row r="15" spans="1:13" ht="155.25" customHeight="1" x14ac:dyDescent="0.2">
      <c r="A15" s="70" t="str">
        <f ca="1">'Hilfstabelle DatendefKB'!O3</f>
        <v>1b</v>
      </c>
      <c r="B15" s="71" t="str">
        <f ca="1">'Hilfstabelle DatendefKB'!P3</f>
        <v>Pat. mit neuaufgetretenem Rezidiv und/oder Fernmetastasen</v>
      </c>
      <c r="C15" s="92" t="str">
        <f ca="1">'Hilfstabelle DatendefKB'!Q3</f>
        <v>-----</v>
      </c>
      <c r="D15" s="70" t="str">
        <f ca="1">'Hilfstabelle DatendefKB'!R3</f>
        <v>Derzeit keine Vorgaben</v>
      </c>
      <c r="E15" s="92" t="str">
        <f ca="1">'Hilfstabelle DatendefKB'!S3</f>
        <v>-----</v>
      </c>
      <c r="F15" s="70" t="str">
        <f ca="1">'Hilfstabelle DatendefKB'!T3</f>
        <v>-----</v>
      </c>
      <c r="G15" s="70" t="str">
        <f ca="1">'Hilfstabelle DatendefKB'!U3</f>
        <v>-----</v>
      </c>
      <c r="H15" s="72" t="str">
        <f ca="1">'Hilfstabelle DatendefKB'!V3</f>
        <v>-----</v>
      </c>
      <c r="I15" s="70" t="str">
        <f ca="1">'Hilfstabelle DatendefKB'!W3</f>
        <v>Unvollständig</v>
      </c>
      <c r="J15" s="71" t="str">
        <f ca="1">'Hilfstabelle DatendefKB'!X3</f>
        <v>-----</v>
      </c>
      <c r="K15" s="71" t="str">
        <f ca="1">'Hilfstabelle DatendefKB'!Y3</f>
        <v>-----</v>
      </c>
    </row>
    <row r="16" spans="1:13" ht="155.25" customHeight="1" x14ac:dyDescent="0.2">
      <c r="A16" s="74">
        <f ca="1">'Hilfstabelle DatendefKB'!O4</f>
        <v>2</v>
      </c>
      <c r="B16" s="71" t="str">
        <f ca="1">'Hilfstabelle DatendefKB'!P4</f>
        <v>Prätherapeutische Fallvorstellung</v>
      </c>
      <c r="C16" s="92" t="str">
        <f ca="1">'Hilfstabelle DatendefKB'!Q4</f>
        <v>-----</v>
      </c>
      <c r="D16" s="70" t="str">
        <f ca="1">'Hilfstabelle DatendefKB'!R4</f>
        <v>≥ 95%</v>
      </c>
      <c r="E16" s="92" t="str">
        <f ca="1">'Hilfstabelle DatendefKB'!S4</f>
        <v>-----</v>
      </c>
      <c r="F16" s="70" t="str">
        <f ca="1">'Hilfstabelle DatendefKB'!T4</f>
        <v>-----</v>
      </c>
      <c r="G16" s="70">
        <f ca="1">'Hilfstabelle DatendefKB'!U4</f>
        <v>0</v>
      </c>
      <c r="H16" s="72" t="str">
        <f ca="1">'Hilfstabelle DatendefKB'!V4</f>
        <v>n.d.</v>
      </c>
      <c r="I16" s="70" t="str">
        <f ca="1">'Hilfstabelle DatendefKB'!W4</f>
        <v>Unvollständig</v>
      </c>
      <c r="J16" s="71" t="str">
        <f ca="1">'Hilfstabelle DatendefKB'!X4</f>
        <v>-----</v>
      </c>
      <c r="K16" s="71" t="str">
        <f ca="1">'Hilfstabelle DatendefKB'!Y4</f>
        <v>-----</v>
      </c>
    </row>
    <row r="17" spans="1:11" ht="155.25" customHeight="1" x14ac:dyDescent="0.2">
      <c r="A17" s="70">
        <f ca="1">'Hilfstabelle DatendefKB'!O5</f>
        <v>3</v>
      </c>
      <c r="B17" s="71" t="str">
        <f ca="1">'Hilfstabelle DatendefKB'!P5</f>
        <v>Prätherapeutische Fallvorstellung Rezidiv</v>
      </c>
      <c r="C17" s="92" t="str">
        <f ca="1">'Hilfstabelle DatendefKB'!Q5</f>
        <v>-----</v>
      </c>
      <c r="D17" s="70" t="str">
        <f ca="1">'Hilfstabelle DatendefKB'!R5</f>
        <v>≥ 95%</v>
      </c>
      <c r="E17" s="92" t="str">
        <f ca="1">'Hilfstabelle DatendefKB'!S5</f>
        <v>-----</v>
      </c>
      <c r="F17" s="70" t="str">
        <f ca="1">'Hilfstabelle DatendefKB'!T5</f>
        <v>-----</v>
      </c>
      <c r="G17" s="70" t="str">
        <f ca="1">'Hilfstabelle DatendefKB'!U5</f>
        <v>-----</v>
      </c>
      <c r="H17" s="72" t="str">
        <f ca="1">'Hilfstabelle DatendefKB'!V5</f>
        <v>n.d.</v>
      </c>
      <c r="I17" s="70" t="str">
        <f ca="1">'Hilfstabelle DatendefKB'!W5</f>
        <v>Unvollständig</v>
      </c>
      <c r="J17" s="71" t="str">
        <f ca="1">'Hilfstabelle DatendefKB'!X5</f>
        <v>-----</v>
      </c>
      <c r="K17" s="71" t="str">
        <f ca="1">'Hilfstabelle DatendefKB'!Y5</f>
        <v>-----</v>
      </c>
    </row>
    <row r="18" spans="1:11" ht="155.25" customHeight="1" x14ac:dyDescent="0.2">
      <c r="A18" s="70">
        <f ca="1">'Hilfstabelle DatendefKB'!O6</f>
        <v>4</v>
      </c>
      <c r="B18" s="71" t="str">
        <f ca="1">'Hilfstabelle DatendefKB'!P6</f>
        <v>Postoperative Fallvorstellung</v>
      </c>
      <c r="C18" s="92" t="str">
        <f ca="1">'Hilfstabelle DatendefKB'!Q6</f>
        <v>-----</v>
      </c>
      <c r="D18" s="70" t="str">
        <f ca="1">'Hilfstabelle DatendefKB'!R6</f>
        <v>≥ 95%</v>
      </c>
      <c r="E18" s="92" t="str">
        <f ca="1">'Hilfstabelle DatendefKB'!S6</f>
        <v>-----</v>
      </c>
      <c r="F18" s="70" t="str">
        <f ca="1">'Hilfstabelle DatendefKB'!T6</f>
        <v>-----</v>
      </c>
      <c r="G18" s="70">
        <f ca="1">'Hilfstabelle DatendefKB'!U6</f>
        <v>0</v>
      </c>
      <c r="H18" s="72" t="str">
        <f ca="1">'Hilfstabelle DatendefKB'!V6</f>
        <v>n.d.</v>
      </c>
      <c r="I18" s="70" t="str">
        <f ca="1">'Hilfstabelle DatendefKB'!W6</f>
        <v>Unvollständig</v>
      </c>
      <c r="J18" s="71" t="str">
        <f ca="1">'Hilfstabelle DatendefKB'!X6</f>
        <v>-----</v>
      </c>
      <c r="K18" s="71" t="str">
        <f ca="1">'Hilfstabelle DatendefKB'!Y6</f>
        <v>-----</v>
      </c>
    </row>
    <row r="19" spans="1:11" ht="155.25" customHeight="1" x14ac:dyDescent="0.2">
      <c r="A19" s="70">
        <f ca="1">'Hilfstabelle DatendefKB'!O7</f>
        <v>5</v>
      </c>
      <c r="B19" s="71" t="str">
        <f ca="1">'Hilfstabelle DatendefKB'!P7</f>
        <v>Psychoonkologische Betreuung</v>
      </c>
      <c r="C19" s="92" t="str">
        <f ca="1">'Hilfstabelle DatendefKB'!Q7</f>
        <v>&lt; 20%</v>
      </c>
      <c r="D19" s="70" t="str">
        <f ca="1">'Hilfstabelle DatendefKB'!R7</f>
        <v>Derzeit keine Vorgaben</v>
      </c>
      <c r="E19" s="92" t="str">
        <f ca="1">'Hilfstabelle DatendefKB'!S7</f>
        <v>&gt; 80%</v>
      </c>
      <c r="F19" s="70" t="str">
        <f ca="1">'Hilfstabelle DatendefKB'!T7</f>
        <v>-----</v>
      </c>
      <c r="G19" s="70">
        <f ca="1">'Hilfstabelle DatendefKB'!U7</f>
        <v>0</v>
      </c>
      <c r="H19" s="72" t="str">
        <f ca="1">'Hilfstabelle DatendefKB'!V7</f>
        <v>n.d.</v>
      </c>
      <c r="I19" s="70" t="str">
        <f ca="1">'Hilfstabelle DatendefKB'!W7</f>
        <v>Unvollständig</v>
      </c>
      <c r="J19" s="71" t="str">
        <f ca="1">'Hilfstabelle DatendefKB'!X7</f>
        <v>-----</v>
      </c>
      <c r="K19" s="71" t="str">
        <f ca="1">'Hilfstabelle DatendefKB'!Y7</f>
        <v>-----</v>
      </c>
    </row>
    <row r="20" spans="1:11" ht="155.25" customHeight="1" x14ac:dyDescent="0.2">
      <c r="A20" s="70">
        <f ca="1">'Hilfstabelle DatendefKB'!O8</f>
        <v>6</v>
      </c>
      <c r="B20" s="71" t="str">
        <f ca="1">'Hilfstabelle DatendefKB'!P8</f>
        <v>Beratung Sozialdienst</v>
      </c>
      <c r="C20" s="92" t="str">
        <f ca="1">'Hilfstabelle DatendefKB'!Q8</f>
        <v>&lt; 30%</v>
      </c>
      <c r="D20" s="70" t="str">
        <f ca="1">'Hilfstabelle DatendefKB'!R8</f>
        <v>Derzeit keine Vorgaben</v>
      </c>
      <c r="E20" s="92" t="str">
        <f ca="1">'Hilfstabelle DatendefKB'!S8</f>
        <v>-----</v>
      </c>
      <c r="F20" s="70" t="str">
        <f ca="1">'Hilfstabelle DatendefKB'!T8</f>
        <v>-----</v>
      </c>
      <c r="G20" s="70">
        <f ca="1">'Hilfstabelle DatendefKB'!U8</f>
        <v>0</v>
      </c>
      <c r="H20" s="72" t="str">
        <f ca="1">'Hilfstabelle DatendefKB'!V8</f>
        <v>n.d.</v>
      </c>
      <c r="I20" s="70" t="str">
        <f ca="1">'Hilfstabelle DatendefKB'!W8</f>
        <v>Unvollständig</v>
      </c>
      <c r="J20" s="71" t="str">
        <f ca="1">'Hilfstabelle DatendefKB'!X8</f>
        <v>-----</v>
      </c>
      <c r="K20" s="71" t="str">
        <f ca="1">'Hilfstabelle DatendefKB'!Y8</f>
        <v>-----</v>
      </c>
    </row>
    <row r="21" spans="1:11" ht="155.25" customHeight="1" x14ac:dyDescent="0.2">
      <c r="A21" s="70">
        <f ca="1">'Hilfstabelle DatendefKB'!O9</f>
        <v>7</v>
      </c>
      <c r="B21" s="71" t="str">
        <f ca="1">'Hilfstabelle DatendefKB'!P9</f>
        <v>Anteil Studienpat.</v>
      </c>
      <c r="C21" s="92" t="str">
        <f ca="1">'Hilfstabelle DatendefKB'!Q9</f>
        <v>-----</v>
      </c>
      <c r="D21" s="70" t="str">
        <f ca="1">'Hilfstabelle DatendefKB'!R9</f>
        <v>≥ 5%</v>
      </c>
      <c r="E21" s="92" t="str">
        <f ca="1">'Hilfstabelle DatendefKB'!S9</f>
        <v>-----</v>
      </c>
      <c r="F21" s="70" t="str">
        <f ca="1">'Hilfstabelle DatendefKB'!T9</f>
        <v>-----</v>
      </c>
      <c r="G21" s="70">
        <f ca="1">'Hilfstabelle DatendefKB'!U9</f>
        <v>0</v>
      </c>
      <c r="H21" s="72" t="str">
        <f ca="1">'Hilfstabelle DatendefKB'!V9</f>
        <v>n.d.</v>
      </c>
      <c r="I21" s="70" t="str">
        <f ca="1">'Hilfstabelle DatendefKB'!W9</f>
        <v>Unvollständig</v>
      </c>
      <c r="J21" s="71" t="str">
        <f ca="1">'Hilfstabelle DatendefKB'!X9</f>
        <v>-----</v>
      </c>
      <c r="K21" s="71" t="str">
        <f ca="1">'Hilfstabelle DatendefKB'!Y9</f>
        <v>-----</v>
      </c>
    </row>
    <row r="22" spans="1:11" ht="155.25" customHeight="1" x14ac:dyDescent="0.2">
      <c r="A22" s="70">
        <f ca="1">'Hilfstabelle DatendefKB'!O10</f>
        <v>8</v>
      </c>
      <c r="B22" s="71" t="str">
        <f ca="1">'Hilfstabelle DatendefKB'!P10</f>
        <v>Endoskopische En-bloc Resektionen</v>
      </c>
      <c r="C22" s="92" t="str">
        <f ca="1">'Hilfstabelle DatendefKB'!Q10</f>
        <v>&lt; 60%</v>
      </c>
      <c r="D22" s="70" t="str">
        <f ca="1">'Hilfstabelle DatendefKB'!R10</f>
        <v>Derzeit keine Vorgaben</v>
      </c>
      <c r="E22" s="92" t="str">
        <f ca="1">'Hilfstabelle DatendefKB'!S10</f>
        <v>-----</v>
      </c>
      <c r="F22" s="70" t="str">
        <f ca="1">'Hilfstabelle DatendefKB'!T10</f>
        <v>-----</v>
      </c>
      <c r="G22" s="70">
        <f ca="1">'Hilfstabelle DatendefKB'!U10</f>
        <v>0</v>
      </c>
      <c r="H22" s="72" t="str">
        <f ca="1">'Hilfstabelle DatendefKB'!V10</f>
        <v>n.d.</v>
      </c>
      <c r="I22" s="70" t="str">
        <f ca="1">'Hilfstabelle DatendefKB'!W10</f>
        <v>Unvollständig</v>
      </c>
      <c r="J22" s="71" t="str">
        <f ca="1">'Hilfstabelle DatendefKB'!X10</f>
        <v>-----</v>
      </c>
      <c r="K22" s="71" t="str">
        <f ca="1">'Hilfstabelle DatendefKB'!Y10</f>
        <v>-----</v>
      </c>
    </row>
    <row r="23" spans="1:11" ht="155.25" customHeight="1" x14ac:dyDescent="0.2">
      <c r="A23" s="70">
        <f ca="1">'Hilfstabelle DatendefKB'!O11</f>
        <v>9</v>
      </c>
      <c r="B23" s="71" t="str">
        <f ca="1">'Hilfstabelle DatendefKB'!P11</f>
        <v>Komplikationen endoskopische En-bloc-Resektion</v>
      </c>
      <c r="C23" s="92" t="str">
        <f ca="1">'Hilfstabelle DatendefKB'!Q11</f>
        <v>-----</v>
      </c>
      <c r="D23" s="70" t="str">
        <f ca="1">'Hilfstabelle DatendefKB'!R11</f>
        <v>≤ 10%</v>
      </c>
      <c r="E23" s="92" t="str">
        <f ca="1">'Hilfstabelle DatendefKB'!S11</f>
        <v>-----</v>
      </c>
      <c r="F23" s="70" t="str">
        <f ca="1">'Hilfstabelle DatendefKB'!T11</f>
        <v>-----</v>
      </c>
      <c r="G23" s="70">
        <f ca="1">'Hilfstabelle DatendefKB'!U11</f>
        <v>0</v>
      </c>
      <c r="H23" s="72" t="str">
        <f ca="1">'Hilfstabelle DatendefKB'!V11</f>
        <v>n.d.</v>
      </c>
      <c r="I23" s="70" t="str">
        <f ca="1">'Hilfstabelle DatendefKB'!W11</f>
        <v>Unvollständig</v>
      </c>
      <c r="J23" s="71" t="str">
        <f ca="1">'Hilfstabelle DatendefKB'!X11</f>
        <v>-----</v>
      </c>
      <c r="K23" s="71" t="str">
        <f ca="1">'Hilfstabelle DatendefKB'!Y11</f>
        <v>-----</v>
      </c>
    </row>
    <row r="24" spans="1:11" ht="155.25" customHeight="1" x14ac:dyDescent="0.2">
      <c r="A24" s="70">
        <f ca="1">'Hilfstabelle DatendefKB'!O12</f>
        <v>10</v>
      </c>
      <c r="B24" s="71" t="str">
        <f ca="1">'Hilfstabelle DatendefKB'!P12</f>
        <v>R0-Resektionen (Endoskopie)</v>
      </c>
      <c r="C24" s="92" t="str">
        <f ca="1">'Hilfstabelle DatendefKB'!Q12</f>
        <v>&lt; 60%</v>
      </c>
      <c r="D24" s="70" t="str">
        <f ca="1">'Hilfstabelle DatendefKB'!R12</f>
        <v>Derzeit keine Vorgaben</v>
      </c>
      <c r="E24" s="92" t="str">
        <f ca="1">'Hilfstabelle DatendefKB'!S12</f>
        <v>-----</v>
      </c>
      <c r="F24" s="70" t="str">
        <f ca="1">'Hilfstabelle DatendefKB'!T12</f>
        <v>-----</v>
      </c>
      <c r="G24" s="70">
        <f ca="1">'Hilfstabelle DatendefKB'!U12</f>
        <v>0</v>
      </c>
      <c r="H24" s="72" t="str">
        <f ca="1">'Hilfstabelle DatendefKB'!V12</f>
        <v>n.d.</v>
      </c>
      <c r="I24" s="70" t="str">
        <f ca="1">'Hilfstabelle DatendefKB'!W12</f>
        <v>Unvollständig</v>
      </c>
      <c r="J24" s="71" t="str">
        <f ca="1">'Hilfstabelle DatendefKB'!X12</f>
        <v>-----</v>
      </c>
      <c r="K24" s="71" t="str">
        <f ca="1">'Hilfstabelle DatendefKB'!Y12</f>
        <v>-----</v>
      </c>
    </row>
    <row r="25" spans="1:11" ht="155.25" customHeight="1" x14ac:dyDescent="0.2">
      <c r="A25" s="70">
        <f ca="1">'Hilfstabelle DatendefKB'!O13</f>
        <v>11</v>
      </c>
      <c r="B25" s="71" t="str">
        <f ca="1">'Hilfstabelle DatendefKB'!P13</f>
        <v>Operative Primärfälle</v>
      </c>
      <c r="C25" s="92" t="str">
        <f ca="1">'Hilfstabelle DatendefKB'!Q13</f>
        <v>-----</v>
      </c>
      <c r="D25" s="70" t="str">
        <f ca="1">'Hilfstabelle DatendefKB'!R13</f>
        <v>≥ 20</v>
      </c>
      <c r="E25" s="92" t="str">
        <f ca="1">'Hilfstabelle DatendefKB'!S13</f>
        <v>-----</v>
      </c>
      <c r="F25" s="70">
        <f ca="1">'Hilfstabelle DatendefKB'!T13</f>
        <v>0</v>
      </c>
      <c r="G25" s="70" t="str">
        <f ca="1">'Hilfstabelle DatendefKB'!U13</f>
        <v>-----</v>
      </c>
      <c r="H25" s="72" t="str">
        <f ca="1">'Hilfstabelle DatendefKB'!V13</f>
        <v>-----</v>
      </c>
      <c r="I25" s="70" t="str">
        <f ca="1">'Hilfstabelle DatendefKB'!W13</f>
        <v>Unvollständig</v>
      </c>
      <c r="J25" s="71" t="str">
        <f ca="1">'Hilfstabelle DatendefKB'!X13</f>
        <v>-----</v>
      </c>
      <c r="K25" s="71" t="str">
        <f ca="1">'Hilfstabelle DatendefKB'!Y13</f>
        <v>-----</v>
      </c>
    </row>
    <row r="26" spans="1:11" ht="155.25" customHeight="1" x14ac:dyDescent="0.2">
      <c r="A26" s="70">
        <f ca="1">'Hilfstabelle DatendefKB'!O14</f>
        <v>12</v>
      </c>
      <c r="B26" s="71" t="str">
        <f ca="1">'Hilfstabelle DatendefKB'!P14</f>
        <v>Anastomoseninsuffizienz Grad III</v>
      </c>
      <c r="C26" s="92" t="str">
        <f ca="1">'Hilfstabelle DatendefKB'!Q14</f>
        <v>-----</v>
      </c>
      <c r="D26" s="70" t="str">
        <f ca="1">'Hilfstabelle DatendefKB'!R14</f>
        <v>Derzeit keine Vorgaben</v>
      </c>
      <c r="E26" s="92" t="str">
        <f ca="1">'Hilfstabelle DatendefKB'!S14</f>
        <v>-----</v>
      </c>
      <c r="F26" s="70" t="str">
        <f ca="1">'Hilfstabelle DatendefKB'!T14</f>
        <v>-----</v>
      </c>
      <c r="G26" s="70" t="str">
        <f ca="1">'Hilfstabelle DatendefKB'!U14</f>
        <v>-----</v>
      </c>
      <c r="H26" s="72" t="str">
        <f ca="1">'Hilfstabelle DatendefKB'!V14</f>
        <v>-----</v>
      </c>
      <c r="I26" s="70" t="str">
        <f ca="1">'Hilfstabelle DatendefKB'!W14</f>
        <v>Unvollständig</v>
      </c>
      <c r="J26" s="71" t="str">
        <f ca="1">'Hilfstabelle DatendefKB'!X14</f>
        <v>-----</v>
      </c>
      <c r="K26" s="71" t="str">
        <f ca="1">'Hilfstabelle DatendefKB'!Y14</f>
        <v>-----</v>
      </c>
    </row>
    <row r="27" spans="1:11" ht="155.25" customHeight="1" x14ac:dyDescent="0.2">
      <c r="A27" s="70">
        <f ca="1">'Hilfstabelle DatendefKB'!O15</f>
        <v>13</v>
      </c>
      <c r="B27" s="71" t="str">
        <f ca="1">'Hilfstabelle DatendefKB'!P15</f>
        <v>Revisions-OP‘s</v>
      </c>
      <c r="C27" s="92" t="str">
        <f ca="1">'Hilfstabelle DatendefKB'!Q15</f>
        <v>-----</v>
      </c>
      <c r="D27" s="70" t="str">
        <f ca="1">'Hilfstabelle DatendefKB'!R15</f>
        <v>≤ 10%</v>
      </c>
      <c r="E27" s="92" t="str">
        <f ca="1">'Hilfstabelle DatendefKB'!S15</f>
        <v>-----</v>
      </c>
      <c r="F27" s="70" t="str">
        <f ca="1">'Hilfstabelle DatendefKB'!T15</f>
        <v>-----</v>
      </c>
      <c r="G27" s="70">
        <f ca="1">'Hilfstabelle DatendefKB'!U15</f>
        <v>0</v>
      </c>
      <c r="H27" s="72" t="str">
        <f ca="1">'Hilfstabelle DatendefKB'!V15</f>
        <v>n.d.</v>
      </c>
      <c r="I27" s="70" t="str">
        <f ca="1">'Hilfstabelle DatendefKB'!W15</f>
        <v>Unvollständig</v>
      </c>
      <c r="J27" s="71" t="str">
        <f ca="1">'Hilfstabelle DatendefKB'!X15</f>
        <v>-----</v>
      </c>
      <c r="K27" s="71" t="str">
        <f ca="1">'Hilfstabelle DatendefKB'!Y15</f>
        <v>-----</v>
      </c>
    </row>
    <row r="28" spans="1:11" ht="155.25" customHeight="1" x14ac:dyDescent="0.2">
      <c r="A28" s="70">
        <f ca="1">'Hilfstabelle DatendefKB'!O16</f>
        <v>14</v>
      </c>
      <c r="B28" s="71" t="str">
        <f ca="1">'Hilfstabelle DatendefKB'!P16</f>
        <v>Postoperative Wundinfektion</v>
      </c>
      <c r="C28" s="92" t="str">
        <f ca="1">'Hilfstabelle DatendefKB'!Q16</f>
        <v>-----</v>
      </c>
      <c r="D28" s="70" t="str">
        <f ca="1">'Hilfstabelle DatendefKB'!R16</f>
        <v>≤ 10%</v>
      </c>
      <c r="E28" s="92" t="str">
        <f ca="1">'Hilfstabelle DatendefKB'!S16</f>
        <v>-----</v>
      </c>
      <c r="F28" s="70" t="str">
        <f ca="1">'Hilfstabelle DatendefKB'!T16</f>
        <v>-----</v>
      </c>
      <c r="G28" s="70">
        <f ca="1">'Hilfstabelle DatendefKB'!U16</f>
        <v>0</v>
      </c>
      <c r="H28" s="72" t="str">
        <f ca="1">'Hilfstabelle DatendefKB'!V16</f>
        <v>n.d.</v>
      </c>
      <c r="I28" s="70" t="str">
        <f ca="1">'Hilfstabelle DatendefKB'!W16</f>
        <v>Unvollständig</v>
      </c>
      <c r="J28" s="71" t="str">
        <f ca="1">'Hilfstabelle DatendefKB'!X16</f>
        <v>-----</v>
      </c>
      <c r="K28" s="71" t="str">
        <f ca="1">'Hilfstabelle DatendefKB'!Y16</f>
        <v>-----</v>
      </c>
    </row>
    <row r="29" spans="1:11" ht="155.25" customHeight="1" x14ac:dyDescent="0.2">
      <c r="A29" s="70">
        <f ca="1">'Hilfstabelle DatendefKB'!O17</f>
        <v>15</v>
      </c>
      <c r="B29" s="71" t="str">
        <f ca="1">'Hilfstabelle DatendefKB'!P17</f>
        <v>Mortalität postoperativ</v>
      </c>
      <c r="C29" s="92" t="str">
        <f ca="1">'Hilfstabelle DatendefKB'!Q17</f>
        <v>-----</v>
      </c>
      <c r="D29" s="70" t="str">
        <f ca="1">'Hilfstabelle DatendefKB'!R17</f>
        <v>≤ 10%</v>
      </c>
      <c r="E29" s="92" t="str">
        <f ca="1">'Hilfstabelle DatendefKB'!S17</f>
        <v>-----</v>
      </c>
      <c r="F29" s="70" t="str">
        <f ca="1">'Hilfstabelle DatendefKB'!T17</f>
        <v>-----</v>
      </c>
      <c r="G29" s="70">
        <f ca="1">'Hilfstabelle DatendefKB'!U17</f>
        <v>0</v>
      </c>
      <c r="H29" s="70" t="str">
        <f ca="1">'Hilfstabelle DatendefKB'!V17</f>
        <v>n.d.</v>
      </c>
      <c r="I29" s="70" t="str">
        <f ca="1">'Hilfstabelle DatendefKB'!W17</f>
        <v>Unvollständig</v>
      </c>
      <c r="J29" s="71" t="str">
        <f ca="1">'Hilfstabelle DatendefKB'!X17</f>
        <v>-----</v>
      </c>
      <c r="K29" s="71" t="str">
        <f ca="1">'Hilfstabelle DatendefKB'!Y17</f>
        <v>-----</v>
      </c>
    </row>
    <row r="30" spans="1:11" ht="155.25" customHeight="1" x14ac:dyDescent="0.2">
      <c r="A30" s="70">
        <f ca="1">'Hilfstabelle DatendefKB'!O18</f>
        <v>16</v>
      </c>
      <c r="B30" s="71" t="str">
        <f ca="1">'Hilfstabelle DatendefKB'!P18</f>
        <v>Vollständiger Pathologiebericht</v>
      </c>
      <c r="C30" s="92" t="str">
        <f ca="1">'Hilfstabelle DatendefKB'!Q18</f>
        <v>&lt; 70%</v>
      </c>
      <c r="D30" s="70" t="str">
        <f ca="1">'Hilfstabelle DatendefKB'!R18</f>
        <v>Derzeit keine Vorgaben</v>
      </c>
      <c r="E30" s="92" t="str">
        <f ca="1">'Hilfstabelle DatendefKB'!S18</f>
        <v>-----</v>
      </c>
      <c r="F30" s="70" t="str">
        <f ca="1">'Hilfstabelle DatendefKB'!T18</f>
        <v>-----</v>
      </c>
      <c r="G30" s="70">
        <f ca="1">'Hilfstabelle DatendefKB'!U18</f>
        <v>0</v>
      </c>
      <c r="H30" s="70" t="str">
        <f ca="1">'Hilfstabelle DatendefKB'!V18</f>
        <v>n.d.</v>
      </c>
      <c r="I30" s="70" t="str">
        <f ca="1">'Hilfstabelle DatendefKB'!W18</f>
        <v>Unvollständig</v>
      </c>
      <c r="J30" s="71" t="str">
        <f ca="1">'Hilfstabelle DatendefKB'!X18</f>
        <v>-----</v>
      </c>
      <c r="K30" s="71" t="str">
        <f ca="1">'Hilfstabelle DatendefKB'!Y18</f>
        <v>-----</v>
      </c>
    </row>
    <row r="31" spans="1:11" ht="155.25" customHeight="1" x14ac:dyDescent="0.2">
      <c r="A31" s="70">
        <f ca="1">'Hilfstabelle DatendefKB'!O19</f>
        <v>17</v>
      </c>
      <c r="B31" s="71" t="str">
        <f ca="1">'Hilfstabelle DatendefKB'!P19</f>
        <v>Ernährungsstatus</v>
      </c>
      <c r="C31" s="92" t="str">
        <f ca="1">'Hilfstabelle DatendefKB'!Q19</f>
        <v>&lt; 50%</v>
      </c>
      <c r="D31" s="70" t="str">
        <f ca="1">'Hilfstabelle DatendefKB'!R19</f>
        <v>Derzeit keine Vorgaben</v>
      </c>
      <c r="E31" s="92" t="str">
        <f ca="1">'Hilfstabelle DatendefKB'!S19</f>
        <v>-----</v>
      </c>
      <c r="F31" s="70" t="str">
        <f ca="1">'Hilfstabelle DatendefKB'!T19</f>
        <v>-----</v>
      </c>
      <c r="G31" s="70">
        <f ca="1">'Hilfstabelle DatendefKB'!U19</f>
        <v>0</v>
      </c>
      <c r="H31" s="70" t="str">
        <f ca="1">'Hilfstabelle DatendefKB'!V19</f>
        <v>n.d.</v>
      </c>
      <c r="I31" s="70" t="str">
        <f ca="1">'Hilfstabelle DatendefKB'!W19</f>
        <v>Unvollständig</v>
      </c>
      <c r="J31" s="71" t="str">
        <f ca="1">'Hilfstabelle DatendefKB'!X19</f>
        <v>-----</v>
      </c>
      <c r="K31" s="71" t="str">
        <f ca="1">'Hilfstabelle DatendefKB'!Y19</f>
        <v>-----</v>
      </c>
    </row>
    <row r="32" spans="1:11" ht="155.25" customHeight="1" x14ac:dyDescent="0.2">
      <c r="A32" s="70">
        <f ca="1">'Hilfstabelle DatendefKB'!O20</f>
        <v>18</v>
      </c>
      <c r="B32" s="71" t="str">
        <f ca="1">'Hilfstabelle DatendefKB'!P20</f>
        <v>Vitamin B12 Substitution nach Gastrektomie</v>
      </c>
      <c r="C32" s="92" t="str">
        <f ca="1">'Hilfstabelle DatendefKB'!Q20</f>
        <v>&lt; 80%</v>
      </c>
      <c r="D32" s="70" t="str">
        <f ca="1">'Hilfstabelle DatendefKB'!R20</f>
        <v>Derzeit keine Vorgaben</v>
      </c>
      <c r="E32" s="92" t="str">
        <f ca="1">'Hilfstabelle DatendefKB'!S20</f>
        <v>-----</v>
      </c>
      <c r="F32" s="70" t="str">
        <f ca="1">'Hilfstabelle DatendefKB'!T20</f>
        <v>-----</v>
      </c>
      <c r="G32" s="70" t="str">
        <f ca="1">'Hilfstabelle DatendefKB'!U20</f>
        <v>-----</v>
      </c>
      <c r="H32" s="70" t="str">
        <f ca="1">'Hilfstabelle DatendefKB'!V20</f>
        <v>n.d.</v>
      </c>
      <c r="I32" s="70" t="str">
        <f ca="1">'Hilfstabelle DatendefKB'!W20</f>
        <v>Unvollständig</v>
      </c>
      <c r="J32" s="71" t="str">
        <f ca="1">'Hilfstabelle DatendefKB'!X20</f>
        <v>-----</v>
      </c>
      <c r="K32" s="71" t="str">
        <f ca="1">'Hilfstabelle DatendefKB'!Y20</f>
        <v>-----</v>
      </c>
    </row>
    <row r="33" spans="1:11" ht="155.25" customHeight="1" x14ac:dyDescent="0.2">
      <c r="A33" s="70">
        <f ca="1">'Hilfstabelle DatendefKB'!O21</f>
        <v>19</v>
      </c>
      <c r="B33" s="71" t="str">
        <f ca="1">'Hilfstabelle DatendefKB'!P21</f>
        <v>Präoperative Chemotherapie bei lokalisierten Magenkarzinomen (ICD-10 C16.1-16.9)</v>
      </c>
      <c r="C33" s="92" t="str">
        <f ca="1">'Hilfstabelle DatendefKB'!Q21</f>
        <v>&lt; 80%</v>
      </c>
      <c r="D33" s="70" t="str">
        <f ca="1">'Hilfstabelle DatendefKB'!R21</f>
        <v>Derzeit keine Vorgaben</v>
      </c>
      <c r="E33" s="92" t="str">
        <f ca="1">'Hilfstabelle DatendefKB'!S21</f>
        <v>-----</v>
      </c>
      <c r="F33" s="70" t="str">
        <f ca="1">'Hilfstabelle DatendefKB'!T21</f>
        <v>-----</v>
      </c>
      <c r="G33" s="70" t="str">
        <f ca="1">'Hilfstabelle DatendefKB'!U21</f>
        <v>-----</v>
      </c>
      <c r="H33" s="70" t="str">
        <f ca="1">'Hilfstabelle DatendefKB'!V21</f>
        <v>n.d.</v>
      </c>
      <c r="I33" s="70" t="str">
        <f ca="1">'Hilfstabelle DatendefKB'!W21</f>
        <v>Unvollständig</v>
      </c>
      <c r="J33" s="71" t="str">
        <f ca="1">'Hilfstabelle DatendefKB'!X21</f>
        <v>-----</v>
      </c>
      <c r="K33" s="71" t="str">
        <f ca="1">'Hilfstabelle DatendefKB'!Y21</f>
        <v>-----</v>
      </c>
    </row>
    <row r="34" spans="1:11" ht="155.25" customHeight="1" x14ac:dyDescent="0.2">
      <c r="A34" s="70">
        <f ca="1">'Hilfstabelle DatendefKB'!O22</f>
        <v>20</v>
      </c>
      <c r="B34" s="71" t="str">
        <f ca="1">'Hilfstabelle DatendefKB'!P22</f>
        <v>Präoperative Chemotherapie oder Radiochemotherapie bei Adenokarzinomen des ösophagogastralen Übergangs cT3 oder cT4, M0</v>
      </c>
      <c r="C34" s="92" t="str">
        <f ca="1">'Hilfstabelle DatendefKB'!Q22</f>
        <v>&lt; 80%</v>
      </c>
      <c r="D34" s="70" t="str">
        <f ca="1">'Hilfstabelle DatendefKB'!R22</f>
        <v>Derzeit keine Vorgaben</v>
      </c>
      <c r="E34" s="92" t="str">
        <f ca="1">'Hilfstabelle DatendefKB'!S22</f>
        <v>-----</v>
      </c>
      <c r="F34" s="70" t="str">
        <f ca="1">'Hilfstabelle DatendefKB'!T22</f>
        <v>-----</v>
      </c>
      <c r="G34" s="70" t="str">
        <f ca="1">'Hilfstabelle DatendefKB'!U22</f>
        <v>-----</v>
      </c>
      <c r="H34" s="70" t="str">
        <f ca="1">'Hilfstabelle DatendefKB'!V22</f>
        <v>n.d.</v>
      </c>
      <c r="I34" s="70" t="str">
        <f ca="1">'Hilfstabelle DatendefKB'!W22</f>
        <v>Unvollständig</v>
      </c>
      <c r="J34" s="71" t="str">
        <f ca="1">'Hilfstabelle DatendefKB'!X22</f>
        <v>-----</v>
      </c>
      <c r="K34" s="71" t="str">
        <f ca="1">'Hilfstabelle DatendefKB'!Y22</f>
        <v>-----</v>
      </c>
    </row>
    <row r="35" spans="1:11" ht="155.25" customHeight="1" x14ac:dyDescent="0.2">
      <c r="A35" s="70">
        <f ca="1">'Hilfstabelle DatendefKB'!O23</f>
        <v>21</v>
      </c>
      <c r="B35" s="71" t="str">
        <f ca="1">'Hilfstabelle DatendefKB'!P23</f>
        <v>Bestimmung HER-2-Status vor palliativer Tumortherapie</v>
      </c>
      <c r="C35" s="92" t="str">
        <f ca="1">'Hilfstabelle DatendefKB'!Q23</f>
        <v>&lt; 80%</v>
      </c>
      <c r="D35" s="70" t="str">
        <f ca="1">'Hilfstabelle DatendefKB'!R23</f>
        <v>Derzeit keine Vorgaben</v>
      </c>
      <c r="E35" s="92" t="str">
        <f ca="1">'Hilfstabelle DatendefKB'!S23</f>
        <v>-----</v>
      </c>
      <c r="F35" s="70" t="str">
        <f ca="1">'Hilfstabelle DatendefKB'!T23</f>
        <v>-----</v>
      </c>
      <c r="G35" s="70" t="str">
        <f ca="1">'Hilfstabelle DatendefKB'!U23</f>
        <v>-----</v>
      </c>
      <c r="H35" s="70" t="str">
        <f ca="1">'Hilfstabelle DatendefKB'!V23</f>
        <v>n.d.</v>
      </c>
      <c r="I35" s="70" t="str">
        <f ca="1">'Hilfstabelle DatendefKB'!W23</f>
        <v>Unvollständig</v>
      </c>
      <c r="J35" s="71" t="str">
        <f ca="1">'Hilfstabelle DatendefKB'!X23</f>
        <v>-----</v>
      </c>
      <c r="K35" s="71" t="str">
        <f ca="1">'Hilfstabelle DatendefKB'!Y23</f>
        <v>-----</v>
      </c>
    </row>
    <row r="36" spans="1:11" x14ac:dyDescent="0.2">
      <c r="A36" s="75"/>
      <c r="B36" s="75"/>
    </row>
    <row r="37" spans="1:11" x14ac:dyDescent="0.2">
      <c r="A37" s="75"/>
      <c r="B37" s="75"/>
    </row>
    <row r="38" spans="1:11" x14ac:dyDescent="0.2">
      <c r="A38" s="75"/>
      <c r="B38" s="75"/>
    </row>
    <row r="39" spans="1:11" x14ac:dyDescent="0.2">
      <c r="A39" s="75"/>
      <c r="B39" s="75"/>
    </row>
    <row r="40" spans="1:11" x14ac:dyDescent="0.2">
      <c r="A40" s="75"/>
      <c r="B40" s="75"/>
    </row>
    <row r="41" spans="1:11" x14ac:dyDescent="0.2">
      <c r="A41" s="75"/>
      <c r="B41" s="75"/>
    </row>
    <row r="42" spans="1:11" x14ac:dyDescent="0.2">
      <c r="A42" s="75"/>
      <c r="B42" s="75"/>
    </row>
    <row r="43" spans="1:11" x14ac:dyDescent="0.2">
      <c r="A43" s="75"/>
      <c r="B43" s="75"/>
    </row>
  </sheetData>
  <sheetProtection algorithmName="SHA-512" hashValue="MJYdPOsCto5U0F3/aBPjNJ318DYn403ZDk2jBdK+FBZFRrVGsLLyU2uX3TaMwroZ2N+os++1z6HkrRurUPyq+w==" saltValue="Tin8fafIUxl8wmjA0uB5Dw==" spinCount="100000" sheet="1" objects="1" scenarios="1" selectLockedCells="1"/>
  <mergeCells count="9">
    <mergeCell ref="C6:J6"/>
    <mergeCell ref="C8:E8"/>
    <mergeCell ref="H8:I8"/>
    <mergeCell ref="A12:A13"/>
    <mergeCell ref="B12:B13"/>
    <mergeCell ref="C12:E12"/>
    <mergeCell ref="F12:H12"/>
    <mergeCell ref="I12:I13"/>
    <mergeCell ref="J12:K12"/>
  </mergeCells>
  <conditionalFormatting sqref="I14:I35">
    <cfRule type="expression" dxfId="14" priority="1">
      <formula>AND($I14&lt;&gt;"",$I14="Ausnahme (Plausibilität unklar)")</formula>
    </cfRule>
    <cfRule type="expression" dxfId="13" priority="13" stopIfTrue="1">
      <formula>AND($I14&lt;&gt;"",$I14="Sollvorgabe nicht erfüllt")</formula>
    </cfRule>
    <cfRule type="expression" dxfId="12" priority="14" stopIfTrue="1">
      <formula>AND($I14&lt;&gt;"",$I14="I.O. (Plausibilität unklar)")</formula>
    </cfRule>
    <cfRule type="expression" dxfId="11" priority="15" stopIfTrue="1">
      <formula>OR(AND($I14&lt;&gt;"",$I14="Unvollständig"),AND($I14&lt;&gt;"",$I14="Inkorrekt"))</formula>
    </cfRule>
  </conditionalFormatting>
  <conditionalFormatting sqref="A12:A35">
    <cfRule type="notContainsBlanks" dxfId="10" priority="16" stopIfTrue="1">
      <formula>LEN(TRIM(A12))&gt;0</formula>
    </cfRule>
  </conditionalFormatting>
  <conditionalFormatting sqref="B12:B35">
    <cfRule type="notContainsBlanks" dxfId="9" priority="11" stopIfTrue="1">
      <formula>LEN(TRIM(B12))&gt;0</formula>
    </cfRule>
  </conditionalFormatting>
  <conditionalFormatting sqref="C12:C35">
    <cfRule type="notContainsBlanks" dxfId="8" priority="10" stopIfTrue="1">
      <formula>LEN(TRIM(C12))&gt;0</formula>
    </cfRule>
  </conditionalFormatting>
  <conditionalFormatting sqref="D12:D35">
    <cfRule type="notContainsBlanks" dxfId="7" priority="9" stopIfTrue="1">
      <formula>LEN(TRIM(D12))&gt;0</formula>
    </cfRule>
  </conditionalFormatting>
  <conditionalFormatting sqref="E12:E35">
    <cfRule type="notContainsBlanks" dxfId="6" priority="8" stopIfTrue="1">
      <formula>LEN(TRIM(E12))&gt;0</formula>
    </cfRule>
  </conditionalFormatting>
  <conditionalFormatting sqref="F12:F35">
    <cfRule type="notContainsBlanks" dxfId="5" priority="7" stopIfTrue="1">
      <formula>LEN(TRIM(F12))&gt;0</formula>
    </cfRule>
  </conditionalFormatting>
  <conditionalFormatting sqref="G12:G35">
    <cfRule type="notContainsBlanks" dxfId="4" priority="6" stopIfTrue="1">
      <formula>LEN(TRIM(G12))&gt;0</formula>
    </cfRule>
  </conditionalFormatting>
  <conditionalFormatting sqref="H12:H35">
    <cfRule type="notContainsBlanks" dxfId="3" priority="5" stopIfTrue="1">
      <formula>LEN(TRIM(H12))&gt;0</formula>
    </cfRule>
  </conditionalFormatting>
  <conditionalFormatting sqref="I12:I13">
    <cfRule type="notContainsBlanks" dxfId="2" priority="4" stopIfTrue="1">
      <formula>LEN(TRIM(I12))&gt;0</formula>
    </cfRule>
  </conditionalFormatting>
  <conditionalFormatting sqref="J12:J35">
    <cfRule type="notContainsBlanks" dxfId="1" priority="17" stopIfTrue="1">
      <formula>LEN(TRIM(J12))&gt;0</formula>
    </cfRule>
  </conditionalFormatting>
  <conditionalFormatting sqref="K12:K35">
    <cfRule type="notContainsBlanks" dxfId="0" priority="2" stopIfTrue="1">
      <formula>LEN(TRIM(K12))&gt;0</formula>
    </cfRule>
  </conditionalFormatting>
  <pageMargins left="0.25" right="0.25" top="0.75" bottom="0.75" header="0.3" footer="0.3"/>
  <pageSetup paperSize="9" orientation="landscape" r:id="rId1"/>
  <headerFooter>
    <oddFooter>&amp;L&amp;"Arial,Standard"&amp;7&amp;F&amp;C&amp;"Arial,Standard"&amp;7 © DKG  Alle Rechte vorbehalten&amp;R&amp;"Arial,Standard"&amp;7&amp;P</oddFooter>
  </headerFooter>
  <rowBreaks count="6" manualBreakCount="6">
    <brk id="15" max="10" man="1"/>
    <brk id="18" max="10" man="1"/>
    <brk id="21" max="10" man="1"/>
    <brk id="27" max="10" man="1"/>
    <brk id="30" max="10" man="1"/>
    <brk id="32" max="10" man="1"/>
  </rowBreaks>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Y23"/>
  <sheetViews>
    <sheetView topLeftCell="A16" workbookViewId="0">
      <selection activeCell="J14" sqref="J14"/>
    </sheetView>
  </sheetViews>
  <sheetFormatPr defaultColWidth="9.140625" defaultRowHeight="15" x14ac:dyDescent="0.25"/>
  <cols>
    <col min="1" max="1" width="13.5703125" style="47" customWidth="1"/>
    <col min="2" max="2" width="3.85546875" style="47" customWidth="1"/>
    <col min="3" max="3" width="3.5703125" style="47" customWidth="1"/>
    <col min="4" max="4" width="16.5703125" style="47" customWidth="1"/>
    <col min="5" max="5" width="6.85546875" style="47" customWidth="1"/>
    <col min="6" max="6" width="11.7109375" style="58" customWidth="1"/>
    <col min="7" max="7" width="6.85546875" style="47" customWidth="1"/>
    <col min="8" max="8" width="7.140625" style="47" customWidth="1"/>
    <col min="9" max="9" width="7.5703125" style="47" customWidth="1"/>
    <col min="10" max="10" width="6.7109375" style="47" customWidth="1"/>
    <col min="11" max="11" width="14.140625" style="47" customWidth="1"/>
    <col min="12" max="12" width="33.42578125" style="47" customWidth="1"/>
    <col min="13" max="13" width="30.140625" style="47" customWidth="1"/>
    <col min="14" max="15" width="9.140625" style="47" customWidth="1"/>
    <col min="16" max="16" width="17.7109375" style="47" customWidth="1"/>
    <col min="17" max="23" width="9.140625" style="47" customWidth="1"/>
    <col min="24" max="24" width="31.42578125" style="47" customWidth="1"/>
    <col min="25" max="25" width="24" style="47" customWidth="1"/>
    <col min="26" max="16384" width="9.140625" style="47"/>
  </cols>
  <sheetData>
    <row r="1" spans="1:25" ht="33.75" customHeight="1" x14ac:dyDescent="0.25">
      <c r="A1" s="61" t="s">
        <v>265</v>
      </c>
      <c r="B1" s="60" t="s">
        <v>266</v>
      </c>
      <c r="C1" s="66" t="s">
        <v>183</v>
      </c>
      <c r="D1" s="66" t="s">
        <v>184</v>
      </c>
      <c r="E1" s="111" t="s">
        <v>188</v>
      </c>
      <c r="F1" s="111" t="s">
        <v>267</v>
      </c>
      <c r="G1" s="111" t="s">
        <v>188</v>
      </c>
      <c r="H1" s="66" t="s">
        <v>268</v>
      </c>
      <c r="I1" s="66" t="s">
        <v>200</v>
      </c>
      <c r="J1" s="66" t="s">
        <v>231</v>
      </c>
      <c r="K1" s="66" t="s">
        <v>269</v>
      </c>
      <c r="L1" s="66" t="s">
        <v>270</v>
      </c>
      <c r="M1" s="66" t="s">
        <v>271</v>
      </c>
      <c r="O1" s="392" t="s">
        <v>272</v>
      </c>
      <c r="P1" s="392"/>
      <c r="Q1" s="392"/>
    </row>
    <row r="2" spans="1:25" ht="54.75" customHeight="1" x14ac:dyDescent="0.25">
      <c r="A2" s="59" t="str">
        <f>IF('Kennzahlenbogen_(KB)'!P12=0,"",'Kennzahlenbogen_(KB)'!P12)</f>
        <v>Unvollständig</v>
      </c>
      <c r="B2" s="59"/>
      <c r="C2" s="59" t="str">
        <f>IF($A2="I.O.","",'Kennzahlenbogen_(KB)'!A12)</f>
        <v>1a</v>
      </c>
      <c r="D2" s="52" t="str">
        <f>IF($A2="I.O.","",'Kennzahlenbogen_(KB)'!C12)</f>
        <v>Primärfälle</v>
      </c>
      <c r="E2" s="59" t="str">
        <f>IF(AND('Kennzahlenbogen_(KB)'!J12="",$A2&lt;&gt;"I.O."),"-----",IF($A2="I.O.","",'Kennzahlenbogen_(KB)'!J12))</f>
        <v>-----</v>
      </c>
      <c r="F2" s="52" t="str">
        <f>IF($A2="I.O.","",'Kennzahlenbogen_(KB)'!K12)</f>
        <v>≥ 30</v>
      </c>
      <c r="G2" s="59" t="str">
        <f>IF(AND('Kennzahlenbogen_(KB)'!M12="",$A2&lt;&gt;"I.O."),"-----",IF($A2="I.O.","",'Kennzahlenbogen_(KB)'!M12))</f>
        <v>-----</v>
      </c>
      <c r="H2" s="59">
        <f>IF($A2="I.O.","",IF('Kennzahlenbogen_(KB)'!O12="","-----",'Kennzahlenbogen_(KB)'!O12))</f>
        <v>0</v>
      </c>
      <c r="I2" s="59" t="str">
        <f>IF($A2="I.O.","","-----")</f>
        <v>-----</v>
      </c>
      <c r="J2" s="76" t="str">
        <f>IF($A2="I.O.","","-----")</f>
        <v>-----</v>
      </c>
      <c r="K2" s="59" t="str">
        <f>IF($A2="I.O.","",'Kennzahlenbogen_(KB)'!P12)</f>
        <v>Unvollständig</v>
      </c>
      <c r="L2" s="59" t="str">
        <f>IF(AND('Kennzahlenbogen_(KB)'!Q12="",$A2&lt;&gt;"I.O."),"-----",IF($A2="I.O.","",'Kennzahlenbogen_(KB)'!Q12))</f>
        <v>-----</v>
      </c>
      <c r="M2" s="59" t="str">
        <f>IF(AND('Kennzahlenbogen_(KB)'!R12="",$A2&lt;&gt;"I.O."),"-----",IF($A2="I.O.","",'Kennzahlenbogen_(KB)'!R12))</f>
        <v>-----</v>
      </c>
      <c r="O2" s="52" t="str">
        <f t="array" aca="1" ref="O2" ca="1">IF(ROW()-ROW($D$2:$D$23)+1&gt;ROWS($C$2:$C$23)-COUNTBLANK($C$2:$C$23),"",INDIRECT(ADDRESS(SMALL((IF($C$2:$C$23&lt;&gt;"",ROW($C$2:$C$23),ROW()+ROWS($C$2:$C$23))),ROW()-ROW($D$2:$D$23)+1),COLUMN($C$2:$C$23),4)))</f>
        <v>1a</v>
      </c>
      <c r="P2" s="52" t="str">
        <f t="array" aca="1" ref="P2" ca="1">IF(ROW()-ROW($E$2:$E$23)+1&gt;ROWS($D$2:$D$23)-COUNTBLANK($D$2:$D$23),"",INDIRECT(ADDRESS(SMALL((IF($D$2:$D$23&gt;"",ROW($D$2:$D$23),ROW()+ROWS($D$2:$D$23))),ROW()-ROW($E$2:$E$23)+1),COLUMN($D$2:$D$23),4)))</f>
        <v>Primärfälle</v>
      </c>
      <c r="Q2" s="52" t="str">
        <f t="array" aca="1" ref="Q2" ca="1">IF(ROW()-ROW($F$2:$F$23)+1&gt;ROWS($E$2:$E$23)-COUNTBLANK($E$2:$E$23),"",INDIRECT(ADDRESS(SMALL((IF($E$2:$E$23&gt;"",ROW($E$2:$E$23),ROW()+ROWS($E$2:$E$23))),ROW()-ROW($F$2:$F$23)+1),COLUMN($E$2:$E$23),4)))</f>
        <v>-----</v>
      </c>
      <c r="R2" s="52" t="str">
        <f t="array" aca="1" ref="R2" ca="1">IF(ROW()-ROW($G$2:$G$23)+1&gt;ROWS($F$2:$F$23)-COUNTBLANK($F$2:$F$23),"",INDIRECT(ADDRESS(SMALL((IF($F$2:$F$23&gt;"",ROW($F$2:$F$23),ROW()+ROWS($F$2:$F$23))),ROW()-ROW($G$2:$G$23)+1),COLUMN($F$2:$F$23),4)))</f>
        <v>≥ 30</v>
      </c>
      <c r="S2" s="52" t="str">
        <f t="array" aca="1" ref="S2" ca="1">IF(ROW()-ROW($H$2:$H$23)+1&gt;ROWS($G$2:$G$23)-COUNTBLANK($G$2:$G$23),"",INDIRECT(ADDRESS(SMALL((IF($G$2:$G$23&lt;&gt;"",ROW($G$2:$G$23),ROW()+ROWS($G$2:$G$23))),ROW()-ROW($H$2:$H$23)+1),COLUMN($G$2:$G$23),4)))</f>
        <v>-----</v>
      </c>
      <c r="T2" s="52">
        <f t="array" aca="1" ref="T2" ca="1">IF(ROW()-ROW($I$2:$I$23)+1&gt;ROWS($H$2:$H$23)-COUNTBLANK($H$2:$H$23),"",INDIRECT(ADDRESS(SMALL((IF($H$2:$H$23&lt;&gt;"",ROW($H$2:$H$23),ROW()+ROWS($H$2:$H$23))),ROW()-ROW($I$2:$I$23)+1),COLUMN($H$2:$H$23),4)))</f>
        <v>0</v>
      </c>
      <c r="U2" s="52" t="str">
        <f t="array" aca="1" ref="U2" ca="1">IF(ROW()-ROW($J$2:$J$23)+1&gt;ROWS($I$2:$I$23)-COUNTBLANK($I$2:$I$23),"",INDIRECT(ADDRESS(SMALL((IF($I$2:$I$23&lt;&gt;"",ROW($I$2:$I$23),ROW()+ROWS($I$2:$I$23))),ROW()-ROW($J$2:$J$23)+1),COLUMN($I$2:$I$23),4)))</f>
        <v>-----</v>
      </c>
      <c r="V2" s="77" t="str">
        <f t="array" aca="1" ref="V2" ca="1">IF(ROW()-ROW($K$2:$K$23)+1&gt;ROWS($J$2:$J$23)-COUNTBLANK($J$2:$J$23),"",INDIRECT(ADDRESS(SMALL((IF($J$2:$J$23&lt;&gt;"",ROW($J$2:$J$23),ROW()+ROWS($J$2:$J$23))),ROW()-ROW($K$2:$K$23)+1),COLUMN($J$2:$J$23),4)))</f>
        <v>-----</v>
      </c>
      <c r="W2" s="52" t="str">
        <f t="array" aca="1" ref="W2" ca="1">IF(ROW()-ROW($L$2:$L$23)+1&gt;ROWS($K$2:$K$23)-COUNTBLANK($K$2:$K$23),"",INDIRECT(ADDRESS(SMALL((IF($K$2:$K$23&lt;&gt;"",ROW($K$2:$K$23),ROW()+ROWS($K$2:$K$23))),ROW()-ROW($L$2:$L$23)+1),COLUMN($K$2:$K$23),4)))</f>
        <v>Unvollständig</v>
      </c>
      <c r="X2" s="52" t="str">
        <f t="array" aca="1" ref="X2" ca="1">IF(ROW()-ROW($M$2:$M$23)+1&gt;ROWS($L$2:$L$23)-COUNTBLANK($L$2:$L$23),"",INDIRECT(ADDRESS(SMALL((IF($L$2:$L$23&lt;&gt;"",ROW($L$2:$L$23),ROW()+ROWS($L$2:$L$23))),ROW()-ROW($M$2:$M$23)+1),COLUMN($L$2:$L$23),4)))</f>
        <v>-----</v>
      </c>
      <c r="Y2" s="52" t="str">
        <f t="array" aca="1" ref="Y2" ca="1">IF(ROW()-ROW($N$2:$N$23)+1&gt;ROWS($M$2:$M$23)-COUNTBLANK($M$2:$M$23),"",INDIRECT(ADDRESS(SMALL((IF($M$2:$M$23&lt;&gt;"",ROW($M$2:$M$23),ROW()+ROWS($M$2:$M$23))),ROW()-ROW($N$2:$N$23)+1),COLUMN($M$2:$M$23),4)))</f>
        <v>-----</v>
      </c>
    </row>
    <row r="3" spans="1:25" s="112" customFormat="1" ht="54.75" customHeight="1" x14ac:dyDescent="0.25">
      <c r="A3" s="59" t="str">
        <f>IF('Kennzahlenbogen_(KB)'!P15=0,"",'Kennzahlenbogen_(KB)'!P15)</f>
        <v>Unvollständig</v>
      </c>
      <c r="B3" s="59"/>
      <c r="C3" s="130" t="str">
        <f>IF($A3="I.O.","",'Kennzahlenbogen_(KB)'!A15)</f>
        <v>1b</v>
      </c>
      <c r="D3" s="52" t="str">
        <f>IF($A3="I.O.","",'Kennzahlenbogen_(KB)'!C15)</f>
        <v>Pat. mit neuaufgetretenem Rezidiv und/oder Fernmetastasen</v>
      </c>
      <c r="E3" s="59" t="str">
        <f>IF(AND('Kennzahlenbogen_(KB)'!J15="",$A3&lt;&gt;"I.O."),"-----",IF($A3="I.O.","",'Kennzahlenbogen_(KB)'!J15))</f>
        <v>-----</v>
      </c>
      <c r="F3" s="52" t="str">
        <f>IF($A3="I.O.","",'Kennzahlenbogen_(KB)'!K15)</f>
        <v>Derzeit keine Vorgaben</v>
      </c>
      <c r="G3" s="59" t="str">
        <f>IF(AND('Kennzahlenbogen_(KB)'!M15="",$A3&lt;&gt;"I.O."),"-----",IF($A3="I.O.","",'Kennzahlenbogen_(KB)'!M15))</f>
        <v>-----</v>
      </c>
      <c r="H3" s="59" t="str">
        <f>IF($A3="I.O.","",IF('Kennzahlenbogen_(KB)'!O15="","-----",'Kennzahlenbogen_(KB)'!O15))</f>
        <v>-----</v>
      </c>
      <c r="I3" s="59" t="str">
        <f>IF($A3="I.O.","","-----")</f>
        <v>-----</v>
      </c>
      <c r="J3" s="76" t="str">
        <f>IF($A3="I.O.","","-----")</f>
        <v>-----</v>
      </c>
      <c r="K3" s="59" t="str">
        <f>IF($A3="I.O.","",'Kennzahlenbogen_(KB)'!P15)</f>
        <v>Unvollständig</v>
      </c>
      <c r="L3" s="59" t="str">
        <f>IF(AND('Kennzahlenbogen_(KB)'!Q15="",$A3&lt;&gt;"I.O."),"-----",IF($A3="I.O.","",'Kennzahlenbogen_(KB)'!Q15))</f>
        <v>-----</v>
      </c>
      <c r="M3" s="59" t="str">
        <f>IF(AND('Kennzahlenbogen_(KB)'!R15="",$A3&lt;&gt;"I.O."),"-----",IF($A3="I.O.","",'Kennzahlenbogen_(KB)'!R15))</f>
        <v>-----</v>
      </c>
      <c r="O3" s="52" t="str">
        <f t="array" aca="1" ref="O3" ca="1">IF(ROW()-ROW($D$2:$D$23)+1&gt;ROWS($C$2:$C$23)-COUNTBLANK($C$2:$C$23),"",INDIRECT(ADDRESS(SMALL((IF($C$2:$C$23&lt;&gt;"",ROW($C$2:$C$23),ROW()+ROWS($C$2:$C$23))),ROW()-ROW($D$2:$D$23)+1),COLUMN($C$2:$C$23),4)))</f>
        <v>1b</v>
      </c>
      <c r="P3" s="52" t="str">
        <f t="array" aca="1" ref="P3" ca="1">IF(ROW()-ROW($E$2:$E$23)+1&gt;ROWS($D$2:$D$23)-COUNTBLANK($D$2:$D$23),"",INDIRECT(ADDRESS(SMALL((IF($D$2:$D$23&gt;"",ROW($D$2:$D$23),ROW()+ROWS($D$2:$D$23))),ROW()-ROW($E$2:$E$23)+1),COLUMN($D$2:$D$23),4)))</f>
        <v>Pat. mit neuaufgetretenem Rezidiv und/oder Fernmetastasen</v>
      </c>
      <c r="Q3" s="52" t="str">
        <f t="array" aca="1" ref="Q3" ca="1">IF(ROW()-ROW($F$2:$F$23)+1&gt;ROWS($E$2:$E$23)-COUNTBLANK($E$2:$E$23),"",INDIRECT(ADDRESS(SMALL((IF($E$2:$E$23&gt;"",ROW($E$2:$E$23),ROW()+ROWS($E$2:$E$23))),ROW()-ROW($F$2:$F$23)+1),COLUMN($E$2:$E$23),4)))</f>
        <v>-----</v>
      </c>
      <c r="R3" s="52" t="str">
        <f t="array" aca="1" ref="R3" ca="1">IF(ROW()-ROW($G$2:$G$23)+1&gt;ROWS($F$2:$F$23)-COUNTBLANK($F$2:$F$23),"",INDIRECT(ADDRESS(SMALL((IF($F$2:$F$23&gt;"",ROW($F$2:$F$23),ROW()+ROWS($F$2:$F$23))),ROW()-ROW($G$2:$G$23)+1),COLUMN($F$2:$F$23),4)))</f>
        <v>Derzeit keine Vorgaben</v>
      </c>
      <c r="S3" s="52" t="str">
        <f t="array" aca="1" ref="S3" ca="1">IF(ROW()-ROW($H$2:$H$23)+1&gt;ROWS($G$2:$G$23)-COUNTBLANK($G$2:$G$23),"",INDIRECT(ADDRESS(SMALL((IF($G$2:$G$23&lt;&gt;"",ROW($G$2:$G$23),ROW()+ROWS($G$2:$G$23))),ROW()-ROW($H$2:$H$23)+1),COLUMN($G$2:$G$23),4)))</f>
        <v>-----</v>
      </c>
      <c r="T3" s="52" t="str">
        <f t="array" aca="1" ref="T3" ca="1">IF(ROW()-ROW($I$2:$I$23)+1&gt;ROWS($H$2:$H$23)-COUNTBLANK($H$2:$H$23),"",INDIRECT(ADDRESS(SMALL((IF($H$2:$H$23&lt;&gt;"",ROW($H$2:$H$23),ROW()+ROWS($H$2:$H$23))),ROW()-ROW($I$2:$I$23)+1),COLUMN($H$2:$H$23),4)))</f>
        <v>-----</v>
      </c>
      <c r="U3" s="52" t="str">
        <f t="array" aca="1" ref="U3" ca="1">IF(ROW()-ROW($J$2:$J$23)+1&gt;ROWS($I$2:$I$23)-COUNTBLANK($I$2:$I$23),"",INDIRECT(ADDRESS(SMALL((IF($I$2:$I$23&lt;&gt;"",ROW($I$2:$I$23),ROW()+ROWS($I$2:$I$23))),ROW()-ROW($J$2:$J$23)+1),COLUMN($I$2:$I$23),4)))</f>
        <v>-----</v>
      </c>
      <c r="V3" s="77" t="str">
        <f t="array" aca="1" ref="V3" ca="1">IF(ROW()-ROW($K$2:$K$23)+1&gt;ROWS($J$2:$J$23)-COUNTBLANK($J$2:$J$23),"",INDIRECT(ADDRESS(SMALL((IF($J$2:$J$23&lt;&gt;"",ROW($J$2:$J$23),ROW()+ROWS($J$2:$J$23))),ROW()-ROW($K$2:$K$23)+1),COLUMN($J$2:$J$23),4)))</f>
        <v>-----</v>
      </c>
      <c r="W3" s="52" t="str">
        <f t="array" aca="1" ref="W3" ca="1">IF(ROW()-ROW($L$2:$L$23)+1&gt;ROWS($K$2:$K$23)-COUNTBLANK($K$2:$K$23),"",INDIRECT(ADDRESS(SMALL((IF($K$2:$K$23&lt;&gt;"",ROW($K$2:$K$23),ROW()+ROWS($K$2:$K$23))),ROW()-ROW($L$2:$L$23)+1),COLUMN($K$2:$K$23),4)))</f>
        <v>Unvollständig</v>
      </c>
      <c r="X3" s="52" t="str">
        <f t="array" aca="1" ref="X3" ca="1">IF(ROW()-ROW($M$2:$M$23)+1&gt;ROWS($L$2:$L$23)-COUNTBLANK($L$2:$L$23),"",INDIRECT(ADDRESS(SMALL((IF($L$2:$L$23&lt;&gt;"",ROW($L$2:$L$23),ROW()+ROWS($L$2:$L$23))),ROW()-ROW($M$2:$M$23)+1),COLUMN($L$2:$L$23),4)))</f>
        <v>-----</v>
      </c>
      <c r="Y3" s="52" t="str">
        <f t="array" aca="1" ref="Y3" ca="1">IF(ROW()-ROW($N$2:$N$23)+1&gt;ROWS($M$2:$M$23)-COUNTBLANK($M$2:$M$23),"",INDIRECT(ADDRESS(SMALL((IF($M$2:$M$23&lt;&gt;"",ROW($M$2:$M$23),ROW()+ROWS($M$2:$M$23))),ROW()-ROW($N$2:$N$23)+1),COLUMN($M$2:$M$23),4)))</f>
        <v>-----</v>
      </c>
    </row>
    <row r="4" spans="1:25" ht="54.75" customHeight="1" x14ac:dyDescent="0.25">
      <c r="A4" s="59" t="str">
        <f>IF('Kennzahlenbogen_(KB)'!P18=0,"",'Kennzahlenbogen_(KB)'!P18)</f>
        <v>Unvollständig</v>
      </c>
      <c r="B4" s="59"/>
      <c r="C4" s="59">
        <f>IF($A4="I.O.","",'Kennzahlenbogen_(KB)'!A18)</f>
        <v>2</v>
      </c>
      <c r="D4" s="52" t="str">
        <f>IF($A4="I.O.","",'Kennzahlenbogen_(KB)'!C18)</f>
        <v>Prätherapeutische Fallvorstellung</v>
      </c>
      <c r="E4" s="59" t="str">
        <f>IF(AND('Kennzahlenbogen_(KB)'!J18="",$A4&lt;&gt;"I.O."),"-----",IF($A4="I.O.","",'Kennzahlenbogen_(KB)'!J18))</f>
        <v>-----</v>
      </c>
      <c r="F4" s="52" t="str">
        <f>IF($A4="I.O.","",'Kennzahlenbogen_(KB)'!K18)</f>
        <v>≥ 95%</v>
      </c>
      <c r="G4" s="59" t="str">
        <f>IF(AND('Kennzahlenbogen_(KB)'!M18="",$A4&lt;&gt;"I.O."),"-----",IF($A4="I.O.","",'Kennzahlenbogen_(KB)'!M18))</f>
        <v>-----</v>
      </c>
      <c r="H4" s="59" t="str">
        <f>IF($A4="I.O.","",IF('Kennzahlenbogen_(KB)'!O18="","-----",'Kennzahlenbogen_(KB)'!O18))</f>
        <v>-----</v>
      </c>
      <c r="I4" s="59">
        <f>IF($A4="I.O.","",IF('Kennzahlenbogen_(KB)'!O19="","-----",'Kennzahlenbogen_(KB)'!O19))</f>
        <v>0</v>
      </c>
      <c r="J4" s="76" t="str">
        <f>IF($A4="I.O.","",IF('Kennzahlenbogen_(KB)'!O20="",0,'Kennzahlenbogen_(KB)'!O20))</f>
        <v>n.d.</v>
      </c>
      <c r="K4" s="59" t="str">
        <f>IF($A4="I.O.","",'Kennzahlenbogen_(KB)'!P18)</f>
        <v>Unvollständig</v>
      </c>
      <c r="L4" s="59" t="str">
        <f>IF(AND('Kennzahlenbogen_(KB)'!Q18="",$A4&lt;&gt;"I.O."),"-----",IF($A4="I.O.","",'Kennzahlenbogen_(KB)'!Q18))</f>
        <v>-----</v>
      </c>
      <c r="M4" s="59" t="str">
        <f>IF(AND('Kennzahlenbogen_(KB)'!R18="",$A4&lt;&gt;"I.O."),"-----",IF($A4="I.O.","",'Kennzahlenbogen_(KB)'!R18))</f>
        <v>-----</v>
      </c>
      <c r="O4" s="52">
        <f t="array" aca="1" ref="O4" ca="1">IF(ROW()-ROW($D$2:$D$23)+1&gt;ROWS($C$2:$C$23)-COUNTBLANK($C$2:$C$23),"",INDIRECT(ADDRESS(SMALL((IF($C$2:$C$23&lt;&gt;"",ROW($C$2:$C$23),ROW()+ROWS($C$2:$C$23))),ROW()-ROW($D$2:$D$23)+1),COLUMN($C$2:$C$23),4)))</f>
        <v>2</v>
      </c>
      <c r="P4" s="52" t="str">
        <f t="array" aca="1" ref="P4" ca="1">IF(ROW()-ROW($E$2:$E$23)+1&gt;ROWS($D$2:$D$23)-COUNTBLANK($D$2:$D$23),"",INDIRECT(ADDRESS(SMALL((IF($D$2:$D$23&gt;"",ROW($D$2:$D$23),ROW()+ROWS($D$2:$D$23))),ROW()-ROW($E$2:$E$23)+1),COLUMN($D$2:$D$23),4)))</f>
        <v>Prätherapeutische Fallvorstellung</v>
      </c>
      <c r="Q4" s="52" t="str">
        <f t="array" aca="1" ref="Q4" ca="1">IF(ROW()-ROW($F$2:$F$23)+1&gt;ROWS($E$2:$E$23)-COUNTBLANK($E$2:$E$23),"",INDIRECT(ADDRESS(SMALL((IF($E$2:$E$23&gt;"",ROW($E$2:$E$23),ROW()+ROWS($E$2:$E$23))),ROW()-ROW($F$2:$F$23)+1),COLUMN($E$2:$E$23),4)))</f>
        <v>-----</v>
      </c>
      <c r="R4" s="52" t="str">
        <f t="array" aca="1" ref="R4" ca="1">IF(ROW()-ROW($G$2:$G$23)+1&gt;ROWS($F$2:$F$23)-COUNTBLANK($F$2:$F$23),"",INDIRECT(ADDRESS(SMALL((IF($F$2:$F$23&gt;"",ROW($F$2:$F$23),ROW()+ROWS($F$2:$F$23))),ROW()-ROW($G$2:$G$23)+1),COLUMN($F$2:$F$23),4)))</f>
        <v>≥ 95%</v>
      </c>
      <c r="S4" s="52" t="str">
        <f t="array" aca="1" ref="S4" ca="1">IF(ROW()-ROW($H$2:$H$23)+1&gt;ROWS($G$2:$G$23)-COUNTBLANK($G$2:$G$23),"",INDIRECT(ADDRESS(SMALL((IF($G$2:$G$23&lt;&gt;"",ROW($G$2:$G$23),ROW()+ROWS($G$2:$G$23))),ROW()-ROW($H$2:$H$23)+1),COLUMN($G$2:$G$23),4)))</f>
        <v>-----</v>
      </c>
      <c r="T4" s="52" t="str">
        <f t="array" aca="1" ref="T4" ca="1">IF(ROW()-ROW($I$2:$I$23)+1&gt;ROWS($H$2:$H$23)-COUNTBLANK($H$2:$H$23),"",INDIRECT(ADDRESS(SMALL((IF($H$2:$H$23&lt;&gt;"",ROW($H$2:$H$23),ROW()+ROWS($H$2:$H$23))),ROW()-ROW($I$2:$I$23)+1),COLUMN($H$2:$H$23),4)))</f>
        <v>-----</v>
      </c>
      <c r="U4" s="52">
        <f t="array" aca="1" ref="U4" ca="1">IF(ROW()-ROW($J$2:$J$23)+1&gt;ROWS($I$2:$I$23)-COUNTBLANK($I$2:$I$23),"",INDIRECT(ADDRESS(SMALL((IF($I$2:$I$23&lt;&gt;"",ROW($I$2:$I$23),ROW()+ROWS($I$2:$I$23))),ROW()-ROW($J$2:$J$23)+1),COLUMN($I$2:$I$23),4)))</f>
        <v>0</v>
      </c>
      <c r="V4" s="77" t="str">
        <f t="array" aca="1" ref="V4" ca="1">IF(ROW()-ROW($K$2:$K$23)+1&gt;ROWS($J$2:$J$23)-COUNTBLANK($J$2:$J$23),"",INDIRECT(ADDRESS(SMALL((IF($J$2:$J$23&lt;&gt;"",ROW($J$2:$J$23),ROW()+ROWS($J$2:$J$23))),ROW()-ROW($K$2:$K$23)+1),COLUMN($J$2:$J$23),4)))</f>
        <v>n.d.</v>
      </c>
      <c r="W4" s="52" t="str">
        <f t="array" aca="1" ref="W4" ca="1">IF(ROW()-ROW($L$2:$L$23)+1&gt;ROWS($K$2:$K$23)-COUNTBLANK($K$2:$K$23),"",INDIRECT(ADDRESS(SMALL((IF($K$2:$K$23&lt;&gt;"",ROW($K$2:$K$23),ROW()+ROWS($K$2:$K$23))),ROW()-ROW($L$2:$L$23)+1),COLUMN($K$2:$K$23),4)))</f>
        <v>Unvollständig</v>
      </c>
      <c r="X4" s="52" t="str">
        <f t="array" aca="1" ref="X4" ca="1">IF(ROW()-ROW($M$2:$M$23)+1&gt;ROWS($L$2:$L$23)-COUNTBLANK($L$2:$L$23),"",INDIRECT(ADDRESS(SMALL((IF($L$2:$L$23&lt;&gt;"",ROW($L$2:$L$23),ROW()+ROWS($L$2:$L$23))),ROW()-ROW($M$2:$M$23)+1),COLUMN($L$2:$L$23),4)))</f>
        <v>-----</v>
      </c>
      <c r="Y4" s="52" t="str">
        <f t="array" aca="1" ref="Y4" ca="1">IF(ROW()-ROW($N$2:$N$23)+1&gt;ROWS($M$2:$M$23)-COUNTBLANK($M$2:$M$23),"",INDIRECT(ADDRESS(SMALL((IF($M$2:$M$23&lt;&gt;"",ROW($M$2:$M$23),ROW()+ROWS($M$2:$M$23))),ROW()-ROW($N$2:$N$23)+1),COLUMN($M$2:$M$23),4)))</f>
        <v>-----</v>
      </c>
    </row>
    <row r="5" spans="1:25" ht="54.75" customHeight="1" x14ac:dyDescent="0.25">
      <c r="A5" s="59" t="str">
        <f>IF('Kennzahlenbogen_(KB)'!P21=0,"",'Kennzahlenbogen_(KB)'!P21)</f>
        <v>Unvollständig</v>
      </c>
      <c r="B5" s="59"/>
      <c r="C5" s="130">
        <f>IF($A5="I.O.","",'Kennzahlenbogen_(KB)'!A21)</f>
        <v>3</v>
      </c>
      <c r="D5" s="52" t="str">
        <f>IF($A5="I.O.","",'Kennzahlenbogen_(KB)'!C21)</f>
        <v>Prätherapeutische Fallvorstellung Rezidiv</v>
      </c>
      <c r="E5" s="59" t="str">
        <f>IF(AND('Kennzahlenbogen_(KB)'!J21="",$A5&lt;&gt;"I.O."),"-----",IF($A5="I.O.","",'Kennzahlenbogen_(KB)'!J21))</f>
        <v>-----</v>
      </c>
      <c r="F5" s="52" t="str">
        <f>IF($A5="I.O.","",'Kennzahlenbogen_(KB)'!K21)</f>
        <v>≥ 95%</v>
      </c>
      <c r="G5" s="59" t="str">
        <f>IF(AND('Kennzahlenbogen_(KB)'!M21="",$A5&lt;&gt;"I.O."),"-----",IF($A5="I.O.","",'Kennzahlenbogen_(KB)'!M21))</f>
        <v>-----</v>
      </c>
      <c r="H5" s="59" t="str">
        <f>IF($A5="I.O.","",IF('Kennzahlenbogen_(KB)'!O21="","-----",'Kennzahlenbogen_(KB)'!O21))</f>
        <v>-----</v>
      </c>
      <c r="I5" s="59" t="str">
        <f>IF($A5="I.O.","",IF('Kennzahlenbogen_(KB)'!O22="","-----",'Kennzahlenbogen_(KB)'!O22))</f>
        <v>-----</v>
      </c>
      <c r="J5" s="76" t="str">
        <f>IF($A5="I.O.","",IF('Kennzahlenbogen_(KB)'!O23="","-----",'Kennzahlenbogen_(KB)'!O23))</f>
        <v>n.d.</v>
      </c>
      <c r="K5" s="59" t="str">
        <f>IF($A5="I.O.","",'Kennzahlenbogen_(KB)'!P21)</f>
        <v>Unvollständig</v>
      </c>
      <c r="L5" s="59" t="str">
        <f>IF(AND('Kennzahlenbogen_(KB)'!Q21="",$A5&lt;&gt;"I.O."),"-----",IF($A5="I.O.","",'Kennzahlenbogen_(KB)'!Q21))</f>
        <v>-----</v>
      </c>
      <c r="M5" s="59" t="str">
        <f>IF(AND('Kennzahlenbogen_(KB)'!R21="",$A5&lt;&gt;"I.O."),"-----",IF($A5="I.O.","",'Kennzahlenbogen_(KB)'!R21))</f>
        <v>-----</v>
      </c>
      <c r="O5" s="52">
        <f t="array" aca="1" ref="O5" ca="1">IF(ROW()-ROW($D$2:$D$23)+1&gt;ROWS($C$2:$C$23)-COUNTBLANK($C$2:$C$23),"",INDIRECT(ADDRESS(SMALL((IF($C$2:$C$23&lt;&gt;"",ROW($C$2:$C$23),ROW()+ROWS($C$2:$C$23))),ROW()-ROW($D$2:$D$23)+1),COLUMN($C$2:$C$23),4)))</f>
        <v>3</v>
      </c>
      <c r="P5" s="52" t="str">
        <f t="array" aca="1" ref="P5" ca="1">IF(ROW()-ROW($E$2:$E$23)+1&gt;ROWS($D$2:$D$23)-COUNTBLANK($D$2:$D$23),"",INDIRECT(ADDRESS(SMALL((IF($D$2:$D$23&gt;"",ROW($D$2:$D$23),ROW()+ROWS($D$2:$D$23))),ROW()-ROW($E$2:$E$23)+1),COLUMN($D$2:$D$23),4)))</f>
        <v>Prätherapeutische Fallvorstellung Rezidiv</v>
      </c>
      <c r="Q5" s="52" t="str">
        <f t="array" aca="1" ref="Q5" ca="1">IF(ROW()-ROW($F$2:$F$23)+1&gt;ROWS($E$2:$E$23)-COUNTBLANK($E$2:$E$23),"",INDIRECT(ADDRESS(SMALL((IF($E$2:$E$23&gt;"",ROW($E$2:$E$23),ROW()+ROWS($E$2:$E$23))),ROW()-ROW($F$2:$F$23)+1),COLUMN($E$2:$E$23),4)))</f>
        <v>-----</v>
      </c>
      <c r="R5" s="52" t="str">
        <f t="array" aca="1" ref="R5" ca="1">IF(ROW()-ROW($G$2:$G$23)+1&gt;ROWS($F$2:$F$23)-COUNTBLANK($F$2:$F$23),"",INDIRECT(ADDRESS(SMALL((IF($F$2:$F$23&gt;"",ROW($F$2:$F$23),ROW()+ROWS($F$2:$F$23))),ROW()-ROW($G$2:$G$23)+1),COLUMN($F$2:$F$23),4)))</f>
        <v>≥ 95%</v>
      </c>
      <c r="S5" s="52" t="str">
        <f t="array" aca="1" ref="S5" ca="1">IF(ROW()-ROW($H$2:$H$23)+1&gt;ROWS($G$2:$G$23)-COUNTBLANK($G$2:$G$23),"",INDIRECT(ADDRESS(SMALL((IF($G$2:$G$23&lt;&gt;"",ROW($G$2:$G$23),ROW()+ROWS($G$2:$G$23))),ROW()-ROW($H$2:$H$23)+1),COLUMN($G$2:$G$23),4)))</f>
        <v>-----</v>
      </c>
      <c r="T5" s="52" t="str">
        <f t="array" aca="1" ref="T5" ca="1">IF(ROW()-ROW($I$2:$I$23)+1&gt;ROWS($H$2:$H$23)-COUNTBLANK($H$2:$H$23),"",INDIRECT(ADDRESS(SMALL((IF($H$2:$H$23&lt;&gt;"",ROW($H$2:$H$23),ROW()+ROWS($H$2:$H$23))),ROW()-ROW($I$2:$I$23)+1),COLUMN($H$2:$H$23),4)))</f>
        <v>-----</v>
      </c>
      <c r="U5" s="52" t="str">
        <f t="array" aca="1" ref="U5" ca="1">IF(ROW()-ROW($J$2:$J$23)+1&gt;ROWS($I$2:$I$23)-COUNTBLANK($I$2:$I$23),"",INDIRECT(ADDRESS(SMALL((IF($I$2:$I$23&lt;&gt;"",ROW($I$2:$I$23),ROW()+ROWS($I$2:$I$23))),ROW()-ROW($J$2:$J$23)+1),COLUMN($I$2:$I$23),4)))</f>
        <v>-----</v>
      </c>
      <c r="V5" s="77" t="str">
        <f t="array" aca="1" ref="V5" ca="1">IF(ROW()-ROW($K$2:$K$23)+1&gt;ROWS($J$2:$J$23)-COUNTBLANK($J$2:$J$23),"",INDIRECT(ADDRESS(SMALL((IF($J$2:$J$23&lt;&gt;"",ROW($J$2:$J$23),ROW()+ROWS($J$2:$J$23))),ROW()-ROW($K$2:$K$23)+1),COLUMN($J$2:$J$23),4)))</f>
        <v>n.d.</v>
      </c>
      <c r="W5" s="52" t="str">
        <f t="array" aca="1" ref="W5" ca="1">IF(ROW()-ROW($L$2:$L$23)+1&gt;ROWS($K$2:$K$23)-COUNTBLANK($K$2:$K$23),"",INDIRECT(ADDRESS(SMALL((IF($K$2:$K$23&lt;&gt;"",ROW($K$2:$K$23),ROW()+ROWS($K$2:$K$23))),ROW()-ROW($L$2:$L$23)+1),COLUMN($K$2:$K$23),4)))</f>
        <v>Unvollständig</v>
      </c>
      <c r="X5" s="52" t="str">
        <f t="array" aca="1" ref="X5" ca="1">IF(ROW()-ROW($M$2:$M$23)+1&gt;ROWS($L$2:$L$23)-COUNTBLANK($L$2:$L$23),"",INDIRECT(ADDRESS(SMALL((IF($L$2:$L$23&lt;&gt;"",ROW($L$2:$L$23),ROW()+ROWS($L$2:$L$23))),ROW()-ROW($M$2:$M$23)+1),COLUMN($L$2:$L$23),4)))</f>
        <v>-----</v>
      </c>
      <c r="Y5" s="52" t="str">
        <f t="array" aca="1" ref="Y5" ca="1">IF(ROW()-ROW($N$2:$N$23)+1&gt;ROWS($M$2:$M$23)-COUNTBLANK($M$2:$M$23),"",INDIRECT(ADDRESS(SMALL((IF($M$2:$M$23&lt;&gt;"",ROW($M$2:$M$23),ROW()+ROWS($M$2:$M$23))),ROW()-ROW($N$2:$N$23)+1),COLUMN($M$2:$M$23),4)))</f>
        <v>-----</v>
      </c>
    </row>
    <row r="6" spans="1:25" ht="54.75" customHeight="1" x14ac:dyDescent="0.25">
      <c r="A6" s="59" t="str">
        <f>IF('Kennzahlenbogen_(KB)'!P24=0,"",'Kennzahlenbogen_(KB)'!P24)</f>
        <v>Unvollständig</v>
      </c>
      <c r="B6" s="59"/>
      <c r="C6" s="59">
        <f>IF($A6="I.O.","",'Kennzahlenbogen_(KB)'!A24)</f>
        <v>4</v>
      </c>
      <c r="D6" s="52" t="str">
        <f>IF($A6="I.O.","",'Kennzahlenbogen_(KB)'!C24)</f>
        <v>Postoperative Fallvorstellung</v>
      </c>
      <c r="E6" s="59" t="str">
        <f>IF(AND('Kennzahlenbogen_(KB)'!J24="",$A6&lt;&gt;"I.O."),"-----",IF($A6="I.O.","",'Kennzahlenbogen_(KB)'!J24))</f>
        <v>-----</v>
      </c>
      <c r="F6" s="52" t="str">
        <f>IF($A6="I.O.","",'Kennzahlenbogen_(KB)'!K24)</f>
        <v>≥ 95%</v>
      </c>
      <c r="G6" s="59" t="str">
        <f>IF(AND('Kennzahlenbogen_(KB)'!M24="",$A6&lt;&gt;"I.O."),"-----",IF($A6="I.O.","",'Kennzahlenbogen_(KB)'!M24))</f>
        <v>-----</v>
      </c>
      <c r="H6" s="59" t="str">
        <f>IF($A6="I.O.","",IF('Kennzahlenbogen_(KB)'!O24="","-----",'Kennzahlenbogen_(KB)'!O24))</f>
        <v>-----</v>
      </c>
      <c r="I6" s="59">
        <f>IF($A6="I.O.","",IF('Kennzahlenbogen_(KB)'!O25="","-----",'Kennzahlenbogen_(KB)'!O25))</f>
        <v>0</v>
      </c>
      <c r="J6" s="76" t="str">
        <f>IF($A6="I.O.","",IF('Kennzahlenbogen_(KB)'!O26="",0,'Kennzahlenbogen_(KB)'!O26))</f>
        <v>n.d.</v>
      </c>
      <c r="K6" s="59" t="str">
        <f>IF($A6="I.O.","",'Kennzahlenbogen_(KB)'!P24)</f>
        <v>Unvollständig</v>
      </c>
      <c r="L6" s="59" t="str">
        <f>IF(AND('Kennzahlenbogen_(KB)'!Q24="",$A6&lt;&gt;"I.O."),"-----",IF($A6="I.O.","",'Kennzahlenbogen_(KB)'!Q24))</f>
        <v>-----</v>
      </c>
      <c r="M6" s="59" t="str">
        <f>IF(AND('Kennzahlenbogen_(KB)'!R24="",$A6&lt;&gt;"I.O."),"-----",IF($A6="I.O.","",'Kennzahlenbogen_(KB)'!R24))</f>
        <v>-----</v>
      </c>
      <c r="O6" s="52">
        <f t="array" aca="1" ref="O6" ca="1">IF(ROW()-ROW($D$2:$D$23)+1&gt;ROWS($C$2:$C$23)-COUNTBLANK($C$2:$C$23),"",INDIRECT(ADDRESS(SMALL((IF($C$2:$C$23&lt;&gt;"",ROW($C$2:$C$23),ROW()+ROWS($C$2:$C$23))),ROW()-ROW($D$2:$D$23)+1),COLUMN($C$2:$C$23),4)))</f>
        <v>4</v>
      </c>
      <c r="P6" s="52" t="str">
        <f t="array" aca="1" ref="P6" ca="1">IF(ROW()-ROW($E$2:$E$23)+1&gt;ROWS($D$2:$D$23)-COUNTBLANK($D$2:$D$23),"",INDIRECT(ADDRESS(SMALL((IF($D$2:$D$23&gt;"",ROW($D$2:$D$23),ROW()+ROWS($D$2:$D$23))),ROW()-ROW($E$2:$E$23)+1),COLUMN($D$2:$D$23),4)))</f>
        <v>Postoperative Fallvorstellung</v>
      </c>
      <c r="Q6" s="52" t="str">
        <f t="array" aca="1" ref="Q6" ca="1">IF(ROW()-ROW($F$2:$F$23)+1&gt;ROWS($E$2:$E$23)-COUNTBLANK($E$2:$E$23),"",INDIRECT(ADDRESS(SMALL((IF($E$2:$E$23&gt;"",ROW($E$2:$E$23),ROW()+ROWS($E$2:$E$23))),ROW()-ROW($F$2:$F$23)+1),COLUMN($E$2:$E$23),4)))</f>
        <v>-----</v>
      </c>
      <c r="R6" s="52" t="str">
        <f t="array" aca="1" ref="R6" ca="1">IF(ROW()-ROW($G$2:$G$23)+1&gt;ROWS($F$2:$F$23)-COUNTBLANK($F$2:$F$23),"",INDIRECT(ADDRESS(SMALL((IF($F$2:$F$23&gt;"",ROW($F$2:$F$23),ROW()+ROWS($F$2:$F$23))),ROW()-ROW($G$2:$G$23)+1),COLUMN($F$2:$F$23),4)))</f>
        <v>≥ 95%</v>
      </c>
      <c r="S6" s="52" t="str">
        <f t="array" aca="1" ref="S6" ca="1">IF(ROW()-ROW($H$2:$H$23)+1&gt;ROWS($G$2:$G$23)-COUNTBLANK($G$2:$G$23),"",INDIRECT(ADDRESS(SMALL((IF($G$2:$G$23&lt;&gt;"",ROW($G$2:$G$23),ROW()+ROWS($G$2:$G$23))),ROW()-ROW($H$2:$H$23)+1),COLUMN($G$2:$G$23),4)))</f>
        <v>-----</v>
      </c>
      <c r="T6" s="52" t="str">
        <f t="array" aca="1" ref="T6" ca="1">IF(ROW()-ROW($I$2:$I$23)+1&gt;ROWS($H$2:$H$23)-COUNTBLANK($H$2:$H$23),"",INDIRECT(ADDRESS(SMALL((IF($H$2:$H$23&lt;&gt;"",ROW($H$2:$H$23),ROW()+ROWS($H$2:$H$23))),ROW()-ROW($I$2:$I$23)+1),COLUMN($H$2:$H$23),4)))</f>
        <v>-----</v>
      </c>
      <c r="U6" s="52">
        <f t="array" aca="1" ref="U6" ca="1">IF(ROW()-ROW($J$2:$J$23)+1&gt;ROWS($I$2:$I$23)-COUNTBLANK($I$2:$I$23),"",INDIRECT(ADDRESS(SMALL((IF($I$2:$I$23&lt;&gt;"",ROW($I$2:$I$23),ROW()+ROWS($I$2:$I$23))),ROW()-ROW($J$2:$J$23)+1),COLUMN($I$2:$I$23),4)))</f>
        <v>0</v>
      </c>
      <c r="V6" s="77" t="str">
        <f t="array" aca="1" ref="V6" ca="1">IF(ROW()-ROW($K$2:$K$23)+1&gt;ROWS($J$2:$J$23)-COUNTBLANK($J$2:$J$23),"",INDIRECT(ADDRESS(SMALL((IF($J$2:$J$23&lt;&gt;"",ROW($J$2:$J$23),ROW()+ROWS($J$2:$J$23))),ROW()-ROW($K$2:$K$23)+1),COLUMN($J$2:$J$23),4)))</f>
        <v>n.d.</v>
      </c>
      <c r="W6" s="52" t="str">
        <f t="array" aca="1" ref="W6" ca="1">IF(ROW()-ROW($L$2:$L$23)+1&gt;ROWS($K$2:$K$23)-COUNTBLANK($K$2:$K$23),"",INDIRECT(ADDRESS(SMALL((IF($K$2:$K$23&lt;&gt;"",ROW($K$2:$K$23),ROW()+ROWS($K$2:$K$23))),ROW()-ROW($L$2:$L$23)+1),COLUMN($K$2:$K$23),4)))</f>
        <v>Unvollständig</v>
      </c>
      <c r="X6" s="52" t="str">
        <f t="array" aca="1" ref="X6" ca="1">IF(ROW()-ROW($M$2:$M$23)+1&gt;ROWS($L$2:$L$23)-COUNTBLANK($L$2:$L$23),"",INDIRECT(ADDRESS(SMALL((IF($L$2:$L$23&lt;&gt;"",ROW($L$2:$L$23),ROW()+ROWS($L$2:$L$23))),ROW()-ROW($M$2:$M$23)+1),COLUMN($L$2:$L$23),4)))</f>
        <v>-----</v>
      </c>
      <c r="Y6" s="52" t="str">
        <f t="array" aca="1" ref="Y6" ca="1">IF(ROW()-ROW($N$2:$N$23)+1&gt;ROWS($M$2:$M$23)-COUNTBLANK($M$2:$M$23),"",INDIRECT(ADDRESS(SMALL((IF($M$2:$M$23&lt;&gt;"",ROW($M$2:$M$23),ROW()+ROWS($M$2:$M$23))),ROW()-ROW($N$2:$N$23)+1),COLUMN($M$2:$M$23),4)))</f>
        <v>-----</v>
      </c>
    </row>
    <row r="7" spans="1:25" ht="54.75" customHeight="1" x14ac:dyDescent="0.25">
      <c r="A7" s="59" t="str">
        <f>IF('Kennzahlenbogen_(KB)'!P27=0,"",'Kennzahlenbogen_(KB)'!P27)</f>
        <v>Unvollständig</v>
      </c>
      <c r="B7" s="59"/>
      <c r="C7" s="59">
        <f>IF($A7="I.O.","",'Kennzahlenbogen_(KB)'!A27)</f>
        <v>5</v>
      </c>
      <c r="D7" s="52" t="str">
        <f>IF($A7="I.O.","",'Kennzahlenbogen_(KB)'!C27)</f>
        <v>Psychoonkologische Betreuung</v>
      </c>
      <c r="E7" s="59" t="str">
        <f>IF(AND('Kennzahlenbogen_(KB)'!J27="",$A7&lt;&gt;"I.O."),"-----",IF($A7="I.O.","",'Kennzahlenbogen_(KB)'!J27))</f>
        <v>&lt; 20%</v>
      </c>
      <c r="F7" s="52" t="str">
        <f>IF($A7="I.O.","",'Kennzahlenbogen_(KB)'!K27)</f>
        <v>Derzeit keine Vorgaben</v>
      </c>
      <c r="G7" s="59" t="str">
        <f>IF(AND('Kennzahlenbogen_(KB)'!M27="",$A7&lt;&gt;"I.O."),"-----",IF($A7="I.O.","",'Kennzahlenbogen_(KB)'!M27))</f>
        <v>&gt; 80%</v>
      </c>
      <c r="H7" s="59" t="str">
        <f>IF($A7="I.O.","",IF('Kennzahlenbogen_(KB)'!O27="","-----",'Kennzahlenbogen_(KB)'!O27))</f>
        <v>-----</v>
      </c>
      <c r="I7" s="59">
        <f>IF($A7="I.O.","",IF('Kennzahlenbogen_(KB)'!O28="","-----",'Kennzahlenbogen_(KB)'!O28))</f>
        <v>0</v>
      </c>
      <c r="J7" s="76" t="str">
        <f>IF($A7="I.O.","",IF('Kennzahlenbogen_(KB)'!O29="",0,'Kennzahlenbogen_(KB)'!O29))</f>
        <v>n.d.</v>
      </c>
      <c r="K7" s="59" t="str">
        <f>IF($A7="I.O.","",'Kennzahlenbogen_(KB)'!P27)</f>
        <v>Unvollständig</v>
      </c>
      <c r="L7" s="59" t="str">
        <f>IF(AND('Kennzahlenbogen_(KB)'!Q27="",$A7&lt;&gt;"I.O."),"-----",IF($A7="I.O.","",'Kennzahlenbogen_(KB)'!Q27))</f>
        <v>-----</v>
      </c>
      <c r="M7" s="59" t="str">
        <f>IF(AND('Kennzahlenbogen_(KB)'!R27="",$A7&lt;&gt;"I.O."),"-----",IF($A7="I.O.","",'Kennzahlenbogen_(KB)'!R27))</f>
        <v>-----</v>
      </c>
      <c r="O7" s="52">
        <f t="array" aca="1" ref="O7" ca="1">IF(ROW()-ROW($D$2:$D$23)+1&gt;ROWS($C$2:$C$23)-COUNTBLANK($C$2:$C$23),"",INDIRECT(ADDRESS(SMALL((IF($C$2:$C$23&lt;&gt;"",ROW($C$2:$C$23),ROW()+ROWS($C$2:$C$23))),ROW()-ROW($D$2:$D$23)+1),COLUMN($C$2:$C$23),4)))</f>
        <v>5</v>
      </c>
      <c r="P7" s="52" t="str">
        <f t="array" aca="1" ref="P7" ca="1">IF(ROW()-ROW($E$2:$E$23)+1&gt;ROWS($D$2:$D$23)-COUNTBLANK($D$2:$D$23),"",INDIRECT(ADDRESS(SMALL((IF($D$2:$D$23&gt;"",ROW($D$2:$D$23),ROW()+ROWS($D$2:$D$23))),ROW()-ROW($E$2:$E$23)+1),COLUMN($D$2:$D$23),4)))</f>
        <v>Psychoonkologische Betreuung</v>
      </c>
      <c r="Q7" s="52" t="str">
        <f t="array" aca="1" ref="Q7" ca="1">IF(ROW()-ROW($F$2:$F$23)+1&gt;ROWS($E$2:$E$23)-COUNTBLANK($E$2:$E$23),"",INDIRECT(ADDRESS(SMALL((IF($E$2:$E$23&gt;"",ROW($E$2:$E$23),ROW()+ROWS($E$2:$E$23))),ROW()-ROW($F$2:$F$23)+1),COLUMN($E$2:$E$23),4)))</f>
        <v>&lt; 20%</v>
      </c>
      <c r="R7" s="52" t="str">
        <f t="array" aca="1" ref="R7" ca="1">IF(ROW()-ROW($G$2:$G$23)+1&gt;ROWS($F$2:$F$23)-COUNTBLANK($F$2:$F$23),"",INDIRECT(ADDRESS(SMALL((IF($F$2:$F$23&gt;"",ROW($F$2:$F$23),ROW()+ROWS($F$2:$F$23))),ROW()-ROW($G$2:$G$23)+1),COLUMN($F$2:$F$23),4)))</f>
        <v>Derzeit keine Vorgaben</v>
      </c>
      <c r="S7" s="52" t="str">
        <f t="array" aca="1" ref="S7" ca="1">IF(ROW()-ROW($H$2:$H$23)+1&gt;ROWS($G$2:$G$23)-COUNTBLANK($G$2:$G$23),"",INDIRECT(ADDRESS(SMALL((IF($G$2:$G$23&lt;&gt;"",ROW($G$2:$G$23),ROW()+ROWS($G$2:$G$23))),ROW()-ROW($H$2:$H$23)+1),COLUMN($G$2:$G$23),4)))</f>
        <v>&gt; 80%</v>
      </c>
      <c r="T7" s="52" t="str">
        <f t="array" aca="1" ref="T7" ca="1">IF(ROW()-ROW($I$2:$I$23)+1&gt;ROWS($H$2:$H$23)-COUNTBLANK($H$2:$H$23),"",INDIRECT(ADDRESS(SMALL((IF($H$2:$H$23&lt;&gt;"",ROW($H$2:$H$23),ROW()+ROWS($H$2:$H$23))),ROW()-ROW($I$2:$I$23)+1),COLUMN($H$2:$H$23),4)))</f>
        <v>-----</v>
      </c>
      <c r="U7" s="52">
        <f t="array" aca="1" ref="U7" ca="1">IF(ROW()-ROW($J$2:$J$23)+1&gt;ROWS($I$2:$I$23)-COUNTBLANK($I$2:$I$23),"",INDIRECT(ADDRESS(SMALL((IF($I$2:$I$23&lt;&gt;"",ROW($I$2:$I$23),ROW()+ROWS($I$2:$I$23))),ROW()-ROW($J$2:$J$23)+1),COLUMN($I$2:$I$23),4)))</f>
        <v>0</v>
      </c>
      <c r="V7" s="77" t="str">
        <f t="array" aca="1" ref="V7" ca="1">IF(ROW()-ROW($K$2:$K$23)+1&gt;ROWS($J$2:$J$23)-COUNTBLANK($J$2:$J$23),"",INDIRECT(ADDRESS(SMALL((IF($J$2:$J$23&lt;&gt;"",ROW($J$2:$J$23),ROW()+ROWS($J$2:$J$23))),ROW()-ROW($K$2:$K$23)+1),COLUMN($J$2:$J$23),4)))</f>
        <v>n.d.</v>
      </c>
      <c r="W7" s="52" t="str">
        <f t="array" aca="1" ref="W7" ca="1">IF(ROW()-ROW($L$2:$L$23)+1&gt;ROWS($K$2:$K$23)-COUNTBLANK($K$2:$K$23),"",INDIRECT(ADDRESS(SMALL((IF($K$2:$K$23&lt;&gt;"",ROW($K$2:$K$23),ROW()+ROWS($K$2:$K$23))),ROW()-ROW($L$2:$L$23)+1),COLUMN($K$2:$K$23),4)))</f>
        <v>Unvollständig</v>
      </c>
      <c r="X7" s="52" t="str">
        <f t="array" aca="1" ref="X7" ca="1">IF(ROW()-ROW($M$2:$M$23)+1&gt;ROWS($L$2:$L$23)-COUNTBLANK($L$2:$L$23),"",INDIRECT(ADDRESS(SMALL((IF($L$2:$L$23&lt;&gt;"",ROW($L$2:$L$23),ROW()+ROWS($L$2:$L$23))),ROW()-ROW($M$2:$M$23)+1),COLUMN($L$2:$L$23),4)))</f>
        <v>-----</v>
      </c>
      <c r="Y7" s="52" t="str">
        <f t="array" aca="1" ref="Y7" ca="1">IF(ROW()-ROW($N$2:$N$23)+1&gt;ROWS($M$2:$M$23)-COUNTBLANK($M$2:$M$23),"",INDIRECT(ADDRESS(SMALL((IF($M$2:$M$23&lt;&gt;"",ROW($M$2:$M$23),ROW()+ROWS($M$2:$M$23))),ROW()-ROW($N$2:$N$23)+1),COLUMN($M$2:$M$23),4)))</f>
        <v>-----</v>
      </c>
    </row>
    <row r="8" spans="1:25" ht="54.75" customHeight="1" x14ac:dyDescent="0.25">
      <c r="A8" s="59" t="str">
        <f>IF('Kennzahlenbogen_(KB)'!P30=0,"",'Kennzahlenbogen_(KB)'!P30)</f>
        <v>Unvollständig</v>
      </c>
      <c r="B8" s="59"/>
      <c r="C8" s="59">
        <f>IF($A8="I.O.","",'Kennzahlenbogen_(KB)'!A30)</f>
        <v>6</v>
      </c>
      <c r="D8" s="52" t="str">
        <f>IF($A8="I.O.","",'Kennzahlenbogen_(KB)'!C30)</f>
        <v>Beratung Sozialdienst</v>
      </c>
      <c r="E8" s="59" t="str">
        <f>IF(AND('Kennzahlenbogen_(KB)'!J30="",$A8&lt;&gt;"I.O."),"-----",IF($A8="I.O.","",'Kennzahlenbogen_(KB)'!J30))</f>
        <v>&lt; 30%</v>
      </c>
      <c r="F8" s="52" t="str">
        <f>IF($A8="I.O.","",'Kennzahlenbogen_(KB)'!K30)</f>
        <v>Derzeit keine Vorgaben</v>
      </c>
      <c r="G8" s="91" t="str">
        <f>IF(AND('Kennzahlenbogen_(KB)'!M30="",$A8&lt;&gt;"I.O."),"-----",IF($A8="I.O.","",'Kennzahlenbogen_(KB)'!M30))</f>
        <v>-----</v>
      </c>
      <c r="H8" s="59" t="str">
        <f>IF($A8="I.O.","",IF('Kennzahlenbogen_(KB)'!O30="","-----",'Kennzahlenbogen_(KB)'!O30))</f>
        <v>-----</v>
      </c>
      <c r="I8" s="59">
        <f>IF($A8="I.O.","",IF('Kennzahlenbogen_(KB)'!O31="","-----",'Kennzahlenbogen_(KB)'!O31))</f>
        <v>0</v>
      </c>
      <c r="J8" s="76" t="str">
        <f>IF($A8="I.O.","",IF('Kennzahlenbogen_(KB)'!O32="",0,'Kennzahlenbogen_(KB)'!O32))</f>
        <v>n.d.</v>
      </c>
      <c r="K8" s="59" t="str">
        <f>IF($A8="I.O.","",'Kennzahlenbogen_(KB)'!P30)</f>
        <v>Unvollständig</v>
      </c>
      <c r="L8" s="59" t="str">
        <f>IF(AND('Kennzahlenbogen_(KB)'!Q30="",$A8&lt;&gt;"I.O."),"-----",IF($A8="I.O.","",'Kennzahlenbogen_(KB)'!Q30))</f>
        <v>-----</v>
      </c>
      <c r="M8" s="59" t="str">
        <f>IF(AND('Kennzahlenbogen_(KB)'!R30="",$A8&lt;&gt;"I.O."),"-----",IF($A8="I.O.","",'Kennzahlenbogen_(KB)'!R30))</f>
        <v>-----</v>
      </c>
      <c r="O8" s="52">
        <f t="array" aca="1" ref="O8" ca="1">IF(ROW()-ROW($D$2:$D$23)+1&gt;ROWS($C$2:$C$23)-COUNTBLANK($C$2:$C$23),"",INDIRECT(ADDRESS(SMALL((IF($C$2:$C$23&lt;&gt;"",ROW($C$2:$C$23),ROW()+ROWS($C$2:$C$23))),ROW()-ROW($D$2:$D$23)+1),COLUMN($C$2:$C$23),4)))</f>
        <v>6</v>
      </c>
      <c r="P8" s="52" t="str">
        <f t="array" aca="1" ref="P8" ca="1">IF(ROW()-ROW($E$2:$E$23)+1&gt;ROWS($D$2:$D$23)-COUNTBLANK($D$2:$D$23),"",INDIRECT(ADDRESS(SMALL((IF($D$2:$D$23&gt;"",ROW($D$2:$D$23),ROW()+ROWS($D$2:$D$23))),ROW()-ROW($E$2:$E$23)+1),COLUMN($D$2:$D$23),4)))</f>
        <v>Beratung Sozialdienst</v>
      </c>
      <c r="Q8" s="52" t="str">
        <f t="array" aca="1" ref="Q8" ca="1">IF(ROW()-ROW($F$2:$F$23)+1&gt;ROWS($E$2:$E$23)-COUNTBLANK($E$2:$E$23),"",INDIRECT(ADDRESS(SMALL((IF($E$2:$E$23&gt;"",ROW($E$2:$E$23),ROW()+ROWS($E$2:$E$23))),ROW()-ROW($F$2:$F$23)+1),COLUMN($E$2:$E$23),4)))</f>
        <v>&lt; 30%</v>
      </c>
      <c r="R8" s="52" t="str">
        <f t="array" aca="1" ref="R8" ca="1">IF(ROW()-ROW($G$2:$G$23)+1&gt;ROWS($F$2:$F$23)-COUNTBLANK($F$2:$F$23),"",INDIRECT(ADDRESS(SMALL((IF($F$2:$F$23&gt;"",ROW($F$2:$F$23),ROW()+ROWS($F$2:$F$23))),ROW()-ROW($G$2:$G$23)+1),COLUMN($F$2:$F$23),4)))</f>
        <v>Derzeit keine Vorgaben</v>
      </c>
      <c r="S8" s="52" t="str">
        <f t="array" aca="1" ref="S8" ca="1">IF(ROW()-ROW($H$2:$H$23)+1&gt;ROWS($G$2:$G$23)-COUNTBLANK($G$2:$G$23),"",INDIRECT(ADDRESS(SMALL((IF($G$2:$G$23&lt;&gt;"",ROW($G$2:$G$23),ROW()+ROWS($G$2:$G$23))),ROW()-ROW($H$2:$H$23)+1),COLUMN($G$2:$G$23),4)))</f>
        <v>-----</v>
      </c>
      <c r="T8" s="52" t="str">
        <f t="array" aca="1" ref="T8" ca="1">IF(ROW()-ROW($I$2:$I$23)+1&gt;ROWS($H$2:$H$23)-COUNTBLANK($H$2:$H$23),"",INDIRECT(ADDRESS(SMALL((IF($H$2:$H$23&lt;&gt;"",ROW($H$2:$H$23),ROW()+ROWS($H$2:$H$23))),ROW()-ROW($I$2:$I$23)+1),COLUMN($H$2:$H$23),4)))</f>
        <v>-----</v>
      </c>
      <c r="U8" s="52">
        <f t="array" aca="1" ref="U8" ca="1">IF(ROW()-ROW($J$2:$J$23)+1&gt;ROWS($I$2:$I$23)-COUNTBLANK($I$2:$I$23),"",INDIRECT(ADDRESS(SMALL((IF($I$2:$I$23&lt;&gt;"",ROW($I$2:$I$23),ROW()+ROWS($I$2:$I$23))),ROW()-ROW($J$2:$J$23)+1),COLUMN($I$2:$I$23),4)))</f>
        <v>0</v>
      </c>
      <c r="V8" s="77" t="str">
        <f t="array" aca="1" ref="V8" ca="1">IF(ROW()-ROW($K$2:$K$23)+1&gt;ROWS($J$2:$J$23)-COUNTBLANK($J$2:$J$23),"",INDIRECT(ADDRESS(SMALL((IF($J$2:$J$23&lt;&gt;"",ROW($J$2:$J$23),ROW()+ROWS($J$2:$J$23))),ROW()-ROW($K$2:$K$23)+1),COLUMN($J$2:$J$23),4)))</f>
        <v>n.d.</v>
      </c>
      <c r="W8" s="52" t="str">
        <f t="array" aca="1" ref="W8" ca="1">IF(ROW()-ROW($L$2:$L$23)+1&gt;ROWS($K$2:$K$23)-COUNTBLANK($K$2:$K$23),"",INDIRECT(ADDRESS(SMALL((IF($K$2:$K$23&lt;&gt;"",ROW($K$2:$K$23),ROW()+ROWS($K$2:$K$23))),ROW()-ROW($L$2:$L$23)+1),COLUMN($K$2:$K$23),4)))</f>
        <v>Unvollständig</v>
      </c>
      <c r="X8" s="52" t="str">
        <f t="array" aca="1" ref="X8" ca="1">IF(ROW()-ROW($M$2:$M$23)+1&gt;ROWS($L$2:$L$23)-COUNTBLANK($L$2:$L$23),"",INDIRECT(ADDRESS(SMALL((IF($L$2:$L$23&lt;&gt;"",ROW($L$2:$L$23),ROW()+ROWS($L$2:$L$23))),ROW()-ROW($M$2:$M$23)+1),COLUMN($L$2:$L$23),4)))</f>
        <v>-----</v>
      </c>
      <c r="Y8" s="52" t="str">
        <f t="array" aca="1" ref="Y8" ca="1">IF(ROW()-ROW($N$2:$N$23)+1&gt;ROWS($M$2:$M$23)-COUNTBLANK($M$2:$M$23),"",INDIRECT(ADDRESS(SMALL((IF($M$2:$M$23&lt;&gt;"",ROW($M$2:$M$23),ROW()+ROWS($M$2:$M$23))),ROW()-ROW($N$2:$N$23)+1),COLUMN($M$2:$M$23),4)))</f>
        <v>-----</v>
      </c>
    </row>
    <row r="9" spans="1:25" ht="54.75" customHeight="1" x14ac:dyDescent="0.25">
      <c r="A9" s="59" t="str">
        <f>IF('Kennzahlenbogen_(KB)'!P33=0,"",'Kennzahlenbogen_(KB)'!P33)</f>
        <v>Unvollständig</v>
      </c>
      <c r="B9" s="59"/>
      <c r="C9" s="59">
        <f>IF($A9="I.O.","",'Kennzahlenbogen_(KB)'!A33)</f>
        <v>7</v>
      </c>
      <c r="D9" s="52" t="str">
        <f>IF($A9="I.O.","",'Kennzahlenbogen_(KB)'!C33)</f>
        <v>Anteil Studienpat.</v>
      </c>
      <c r="E9" s="59" t="str">
        <f>IF(AND('Kennzahlenbogen_(KB)'!J33="",$A9&lt;&gt;"I.O."),"-----",IF($A9="I.O.","",'Kennzahlenbogen_(KB)'!J33))</f>
        <v>-----</v>
      </c>
      <c r="F9" s="52" t="str">
        <f>IF($A9="I.O.","",'Kennzahlenbogen_(KB)'!K33)</f>
        <v>≥ 5%</v>
      </c>
      <c r="G9" s="59" t="str">
        <f>IF(AND('Kennzahlenbogen_(KB)'!M33="",$A9&lt;&gt;"I.O."),"-----",IF($A9="I.O.","",'Kennzahlenbogen_(KB)'!M33))</f>
        <v>-----</v>
      </c>
      <c r="H9" s="59" t="str">
        <f>IF($A9="I.O.","",IF('Kennzahlenbogen_(KB)'!O33="","-----",'Kennzahlenbogen_(KB)'!O33))</f>
        <v>-----</v>
      </c>
      <c r="I9" s="59">
        <f>IF($A9="I.O.","",IF('Kennzahlenbogen_(KB)'!O34="","-----",'Kennzahlenbogen_(KB)'!O34))</f>
        <v>0</v>
      </c>
      <c r="J9" s="76" t="str">
        <f>IF($A9="I.O.","",IF('Kennzahlenbogen_(KB)'!O35="",0,'Kennzahlenbogen_(KB)'!O35))</f>
        <v>n.d.</v>
      </c>
      <c r="K9" s="59" t="str">
        <f>IF($A9="I.O.","",'Kennzahlenbogen_(KB)'!P33)</f>
        <v>Unvollständig</v>
      </c>
      <c r="L9" s="59" t="str">
        <f>IF(AND('Kennzahlenbogen_(KB)'!Q33="",$A9&lt;&gt;"I.O."),"-----",IF($A9="I.O.","",'Kennzahlenbogen_(KB)'!Q33))</f>
        <v>-----</v>
      </c>
      <c r="M9" s="59" t="str">
        <f>IF(AND('Kennzahlenbogen_(KB)'!R33="",$A9&lt;&gt;"I.O."),"-----",IF($A9="I.O.","",'Kennzahlenbogen_(KB)'!R33))</f>
        <v>-----</v>
      </c>
      <c r="O9" s="52">
        <f t="array" aca="1" ref="O9" ca="1">IF(ROW()-ROW($D$2:$D$23)+1&gt;ROWS($C$2:$C$23)-COUNTBLANK($C$2:$C$23),"",INDIRECT(ADDRESS(SMALL((IF($C$2:$C$23&lt;&gt;"",ROW($C$2:$C$23),ROW()+ROWS($C$2:$C$23))),ROW()-ROW($D$2:$D$23)+1),COLUMN($C$2:$C$23),4)))</f>
        <v>7</v>
      </c>
      <c r="P9" s="52" t="str">
        <f t="array" aca="1" ref="P9" ca="1">IF(ROW()-ROW($E$2:$E$23)+1&gt;ROWS($D$2:$D$23)-COUNTBLANK($D$2:$D$23),"",INDIRECT(ADDRESS(SMALL((IF($D$2:$D$23&gt;"",ROW($D$2:$D$23),ROW()+ROWS($D$2:$D$23))),ROW()-ROW($E$2:$E$23)+1),COLUMN($D$2:$D$23),4)))</f>
        <v>Anteil Studienpat.</v>
      </c>
      <c r="Q9" s="52" t="str">
        <f t="array" aca="1" ref="Q9" ca="1">IF(ROW()-ROW($F$2:$F$23)+1&gt;ROWS($E$2:$E$23)-COUNTBLANK($E$2:$E$23),"",INDIRECT(ADDRESS(SMALL((IF($E$2:$E$23&gt;"",ROW($E$2:$E$23),ROW()+ROWS($E$2:$E$23))),ROW()-ROW($F$2:$F$23)+1),COLUMN($E$2:$E$23),4)))</f>
        <v>-----</v>
      </c>
      <c r="R9" s="52" t="str">
        <f t="array" aca="1" ref="R9" ca="1">IF(ROW()-ROW($G$2:$G$23)+1&gt;ROWS($F$2:$F$23)-COUNTBLANK($F$2:$F$23),"",INDIRECT(ADDRESS(SMALL((IF($F$2:$F$23&gt;"",ROW($F$2:$F$23),ROW()+ROWS($F$2:$F$23))),ROW()-ROW($G$2:$G$23)+1),COLUMN($F$2:$F$23),4)))</f>
        <v>≥ 5%</v>
      </c>
      <c r="S9" s="52" t="str">
        <f t="array" aca="1" ref="S9" ca="1">IF(ROW()-ROW($H$2:$H$23)+1&gt;ROWS($G$2:$G$23)-COUNTBLANK($G$2:$G$23),"",INDIRECT(ADDRESS(SMALL((IF($G$2:$G$23&lt;&gt;"",ROW($G$2:$G$23),ROW()+ROWS($G$2:$G$23))),ROW()-ROW($H$2:$H$23)+1),COLUMN($G$2:$G$23),4)))</f>
        <v>-----</v>
      </c>
      <c r="T9" s="52" t="str">
        <f t="array" aca="1" ref="T9" ca="1">IF(ROW()-ROW($I$2:$I$23)+1&gt;ROWS($H$2:$H$23)-COUNTBLANK($H$2:$H$23),"",INDIRECT(ADDRESS(SMALL((IF($H$2:$H$23&lt;&gt;"",ROW($H$2:$H$23),ROW()+ROWS($H$2:$H$23))),ROW()-ROW($I$2:$I$23)+1),COLUMN($H$2:$H$23),4)))</f>
        <v>-----</v>
      </c>
      <c r="U9" s="52">
        <f t="array" aca="1" ref="U9" ca="1">IF(ROW()-ROW($J$2:$J$23)+1&gt;ROWS($I$2:$I$23)-COUNTBLANK($I$2:$I$23),"",INDIRECT(ADDRESS(SMALL((IF($I$2:$I$23&lt;&gt;"",ROW($I$2:$I$23),ROW()+ROWS($I$2:$I$23))),ROW()-ROW($J$2:$J$23)+1),COLUMN($I$2:$I$23),4)))</f>
        <v>0</v>
      </c>
      <c r="V9" s="77" t="str">
        <f t="array" aca="1" ref="V9" ca="1">IF(ROW()-ROW($K$2:$K$23)+1&gt;ROWS($J$2:$J$23)-COUNTBLANK($J$2:$J$23),"",INDIRECT(ADDRESS(SMALL((IF($J$2:$J$23&lt;&gt;"",ROW($J$2:$J$23),ROW()+ROWS($J$2:$J$23))),ROW()-ROW($K$2:$K$23)+1),COLUMN($J$2:$J$23),4)))</f>
        <v>n.d.</v>
      </c>
      <c r="W9" s="52" t="str">
        <f t="array" aca="1" ref="W9" ca="1">IF(ROW()-ROW($L$2:$L$23)+1&gt;ROWS($K$2:$K$23)-COUNTBLANK($K$2:$K$23),"",INDIRECT(ADDRESS(SMALL((IF($K$2:$K$23&lt;&gt;"",ROW($K$2:$K$23),ROW()+ROWS($K$2:$K$23))),ROW()-ROW($L$2:$L$23)+1),COLUMN($K$2:$K$23),4)))</f>
        <v>Unvollständig</v>
      </c>
      <c r="X9" s="52" t="str">
        <f t="array" aca="1" ref="X9" ca="1">IF(ROW()-ROW($M$2:$M$23)+1&gt;ROWS($L$2:$L$23)-COUNTBLANK($L$2:$L$23),"",INDIRECT(ADDRESS(SMALL((IF($L$2:$L$23&lt;&gt;"",ROW($L$2:$L$23),ROW()+ROWS($L$2:$L$23))),ROW()-ROW($M$2:$M$23)+1),COLUMN($L$2:$L$23),4)))</f>
        <v>-----</v>
      </c>
      <c r="Y9" s="52" t="str">
        <f t="array" aca="1" ref="Y9" ca="1">IF(ROW()-ROW($N$2:$N$23)+1&gt;ROWS($M$2:$M$23)-COUNTBLANK($M$2:$M$23),"",INDIRECT(ADDRESS(SMALL((IF($M$2:$M$23&lt;&gt;"",ROW($M$2:$M$23),ROW()+ROWS($M$2:$M$23))),ROW()-ROW($N$2:$N$23)+1),COLUMN($M$2:$M$23),4)))</f>
        <v>-----</v>
      </c>
    </row>
    <row r="10" spans="1:25" s="112" customFormat="1" ht="54.75" customHeight="1" x14ac:dyDescent="0.25">
      <c r="A10" s="59" t="str">
        <f>IF('Kennzahlenbogen_(KB)'!P36=0,"",'Kennzahlenbogen_(KB)'!P36)</f>
        <v>Unvollständig</v>
      </c>
      <c r="B10" s="59"/>
      <c r="C10" s="130">
        <f>IF($A10="I.O.","",'Kennzahlenbogen_(KB)'!A36)</f>
        <v>8</v>
      </c>
      <c r="D10" s="52" t="str">
        <f>IF($A10="I.O.","",'Kennzahlenbogen_(KB)'!C36)</f>
        <v>Endoskopische En-bloc Resektionen</v>
      </c>
      <c r="E10" s="59" t="str">
        <f>IF(AND('Kennzahlenbogen_(KB)'!J36="",$A10&lt;&gt;"I.O."),"-----",IF($A10="I.O.","",'Kennzahlenbogen_(KB)'!J36))</f>
        <v>&lt; 60%</v>
      </c>
      <c r="F10" s="52" t="str">
        <f>IF($A10="I.O.","",'Kennzahlenbogen_(KB)'!K36)</f>
        <v>Derzeit keine Vorgaben</v>
      </c>
      <c r="G10" s="59" t="str">
        <f>IF(AND('Kennzahlenbogen_(KB)'!M36="",$A10&lt;&gt;"I.O."),"-----",IF($A10="I.O.","",'Kennzahlenbogen_(KB)'!M36))</f>
        <v>-----</v>
      </c>
      <c r="H10" s="59" t="str">
        <f>IF($A10="I.O.","",IF('Kennzahlenbogen_(KB)'!O36="","-----",'Kennzahlenbogen_(KB)'!O36))</f>
        <v>-----</v>
      </c>
      <c r="I10" s="59">
        <f>IF($A10="I.O.","",IF('Kennzahlenbogen_(KB)'!O37="","-----",'Kennzahlenbogen_(KB)'!O37))</f>
        <v>0</v>
      </c>
      <c r="J10" s="76" t="str">
        <f>IF($A10="I.O.","",IF('Kennzahlenbogen_(KB)'!O38="","-----",'Kennzahlenbogen_(KB)'!O38))</f>
        <v>n.d.</v>
      </c>
      <c r="K10" s="59" t="str">
        <f>IF($A10="I.O.","",'Kennzahlenbogen_(KB)'!P36)</f>
        <v>Unvollständig</v>
      </c>
      <c r="L10" s="59" t="str">
        <f>IF(AND('Kennzahlenbogen_(KB)'!Q36="",$A10&lt;&gt;"I.O."),"-----",IF($A10="I.O.","",'Kennzahlenbogen_(KB)'!Q36))</f>
        <v>-----</v>
      </c>
      <c r="M10" s="59" t="str">
        <f>IF(AND('Kennzahlenbogen_(KB)'!R36="",$A10&lt;&gt;"I.O."),"-----",IF($A10="I.O.","",'Kennzahlenbogen_(KB)'!R36))</f>
        <v>-----</v>
      </c>
      <c r="O10" s="52">
        <f t="array" aca="1" ref="O10" ca="1">IF(ROW()-ROW($D$2:$D$23)+1&gt;ROWS($C$2:$C$23)-COUNTBLANK($C$2:$C$23),"",INDIRECT(ADDRESS(SMALL((IF($C$2:$C$23&lt;&gt;"",ROW($C$2:$C$23),ROW()+ROWS($C$2:$C$23))),ROW()-ROW($D$2:$D$23)+1),COLUMN($C$2:$C$23),4)))</f>
        <v>8</v>
      </c>
      <c r="P10" s="52" t="str">
        <f t="array" aca="1" ref="P10" ca="1">IF(ROW()-ROW($E$2:$E$23)+1&gt;ROWS($D$2:$D$23)-COUNTBLANK($D$2:$D$23),"",INDIRECT(ADDRESS(SMALL((IF($D$2:$D$23&gt;"",ROW($D$2:$D$23),ROW()+ROWS($D$2:$D$23))),ROW()-ROW($E$2:$E$23)+1),COLUMN($D$2:$D$23),4)))</f>
        <v>Endoskopische En-bloc Resektionen</v>
      </c>
      <c r="Q10" s="52" t="str">
        <f t="array" aca="1" ref="Q10" ca="1">IF(ROW()-ROW($F$2:$F$23)+1&gt;ROWS($E$2:$E$23)-COUNTBLANK($E$2:$E$23),"",INDIRECT(ADDRESS(SMALL((IF($E$2:$E$23&gt;"",ROW($E$2:$E$23),ROW()+ROWS($E$2:$E$23))),ROW()-ROW($F$2:$F$23)+1),COLUMN($E$2:$E$23),4)))</f>
        <v>&lt; 60%</v>
      </c>
      <c r="R10" s="52" t="str">
        <f t="array" aca="1" ref="R10" ca="1">IF(ROW()-ROW($G$2:$G$23)+1&gt;ROWS($F$2:$F$23)-COUNTBLANK($F$2:$F$23),"",INDIRECT(ADDRESS(SMALL((IF($F$2:$F$23&gt;"",ROW($F$2:$F$23),ROW()+ROWS($F$2:$F$23))),ROW()-ROW($G$2:$G$23)+1),COLUMN($F$2:$F$23),4)))</f>
        <v>Derzeit keine Vorgaben</v>
      </c>
      <c r="S10" s="52" t="str">
        <f t="array" aca="1" ref="S10" ca="1">IF(ROW()-ROW($H$2:$H$23)+1&gt;ROWS($G$2:$G$23)-COUNTBLANK($G$2:$G$23),"",INDIRECT(ADDRESS(SMALL((IF($G$2:$G$23&lt;&gt;"",ROW($G$2:$G$23),ROW()+ROWS($G$2:$G$23))),ROW()-ROW($H$2:$H$23)+1),COLUMN($G$2:$G$23),4)))</f>
        <v>-----</v>
      </c>
      <c r="T10" s="52" t="str">
        <f t="array" aca="1" ref="T10" ca="1">IF(ROW()-ROW($I$2:$I$23)+1&gt;ROWS($H$2:$H$23)-COUNTBLANK($H$2:$H$23),"",INDIRECT(ADDRESS(SMALL((IF($H$2:$H$23&lt;&gt;"",ROW($H$2:$H$23),ROW()+ROWS($H$2:$H$23))),ROW()-ROW($I$2:$I$23)+1),COLUMN($H$2:$H$23),4)))</f>
        <v>-----</v>
      </c>
      <c r="U10" s="52">
        <f t="array" aca="1" ref="U10" ca="1">IF(ROW()-ROW($J$2:$J$23)+1&gt;ROWS($I$2:$I$23)-COUNTBLANK($I$2:$I$23),"",INDIRECT(ADDRESS(SMALL((IF($I$2:$I$23&lt;&gt;"",ROW($I$2:$I$23),ROW()+ROWS($I$2:$I$23))),ROW()-ROW($J$2:$J$23)+1),COLUMN($I$2:$I$23),4)))</f>
        <v>0</v>
      </c>
      <c r="V10" s="77" t="str">
        <f t="array" aca="1" ref="V10" ca="1">IF(ROW()-ROW($K$2:$K$23)+1&gt;ROWS($J$2:$J$23)-COUNTBLANK($J$2:$J$23),"",INDIRECT(ADDRESS(SMALL((IF($J$2:$J$23&lt;&gt;"",ROW($J$2:$J$23),ROW()+ROWS($J$2:$J$23))),ROW()-ROW($K$2:$K$23)+1),COLUMN($J$2:$J$23),4)))</f>
        <v>n.d.</v>
      </c>
      <c r="W10" s="52" t="str">
        <f t="array" aca="1" ref="W10" ca="1">IF(ROW()-ROW($L$2:$L$23)+1&gt;ROWS($K$2:$K$23)-COUNTBLANK($K$2:$K$23),"",INDIRECT(ADDRESS(SMALL((IF($K$2:$K$23&lt;&gt;"",ROW($K$2:$K$23),ROW()+ROWS($K$2:$K$23))),ROW()-ROW($L$2:$L$23)+1),COLUMN($K$2:$K$23),4)))</f>
        <v>Unvollständig</v>
      </c>
      <c r="X10" s="52" t="str">
        <f t="array" aca="1" ref="X10" ca="1">IF(ROW()-ROW($M$2:$M$23)+1&gt;ROWS($L$2:$L$23)-COUNTBLANK($L$2:$L$23),"",INDIRECT(ADDRESS(SMALL((IF($L$2:$L$23&lt;&gt;"",ROW($L$2:$L$23),ROW()+ROWS($L$2:$L$23))),ROW()-ROW($M$2:$M$23)+1),COLUMN($L$2:$L$23),4)))</f>
        <v>-----</v>
      </c>
      <c r="Y10" s="52" t="str">
        <f t="array" aca="1" ref="Y10" ca="1">IF(ROW()-ROW($N$2:$N$23)+1&gt;ROWS($M$2:$M$23)-COUNTBLANK($M$2:$M$23),"",INDIRECT(ADDRESS(SMALL((IF($M$2:$M$23&lt;&gt;"",ROW($M$2:$M$23),ROW()+ROWS($M$2:$M$23))),ROW()-ROW($N$2:$N$23)+1),COLUMN($M$2:$M$23),4)))</f>
        <v>-----</v>
      </c>
    </row>
    <row r="11" spans="1:25" ht="54.75" customHeight="1" x14ac:dyDescent="0.25">
      <c r="A11" s="59" t="str">
        <f>IF('Kennzahlenbogen_(KB)'!P39=0,"",'Kennzahlenbogen_(KB)'!P39)</f>
        <v>Unvollständig</v>
      </c>
      <c r="B11" s="59"/>
      <c r="C11" s="130">
        <f>IF($A11="I.O.","",'Kennzahlenbogen_(KB)'!A39)</f>
        <v>9</v>
      </c>
      <c r="D11" s="52" t="str">
        <f>IF($A11="I.O.","",'Kennzahlenbogen_(KB)'!C39)</f>
        <v>Komplikationen endoskopische En-bloc-Resektion</v>
      </c>
      <c r="E11" s="59" t="str">
        <f>IF(AND('Kennzahlenbogen_(KB)'!J39="",$A11&lt;&gt;"I.O."),"-----",IF($A11="I.O.","",'Kennzahlenbogen_(KB)'!J39))</f>
        <v>-----</v>
      </c>
      <c r="F11" s="52" t="str">
        <f>IF($A11="I.O.","",'Kennzahlenbogen_(KB)'!K39)</f>
        <v>≤ 10%</v>
      </c>
      <c r="G11" s="59" t="str">
        <f>IF(AND('Kennzahlenbogen_(KB)'!M39="",$A11&lt;&gt;"I.O."),"-----",IF($A11="I.O.","",'Kennzahlenbogen_(KB)'!M39))</f>
        <v>-----</v>
      </c>
      <c r="H11" s="59" t="str">
        <f>IF($A11="I.O.","",IF('Kennzahlenbogen_(KB)'!O39="","-----",'Kennzahlenbogen_(KB)'!O39))</f>
        <v>-----</v>
      </c>
      <c r="I11" s="59">
        <f>IF($A11="I.O.","",IF('Kennzahlenbogen_(KB)'!O40="","-----",'Kennzahlenbogen_(KB)'!O40))</f>
        <v>0</v>
      </c>
      <c r="J11" s="76" t="str">
        <f>IF($A11="I.O.","",IF('Kennzahlenbogen_(KB)'!O41="","-----",'Kennzahlenbogen_(KB)'!O41))</f>
        <v>n.d.</v>
      </c>
      <c r="K11" s="59" t="str">
        <f>IF($A11="I.O.","",'Kennzahlenbogen_(KB)'!P39)</f>
        <v>Unvollständig</v>
      </c>
      <c r="L11" s="59" t="str">
        <f>IF(AND('Kennzahlenbogen_(KB)'!Q39="",$A11&lt;&gt;"I.O."),"-----",IF($A11="I.O.","",'Kennzahlenbogen_(KB)'!Q39))</f>
        <v>-----</v>
      </c>
      <c r="M11" s="59" t="str">
        <f>IF(AND('Kennzahlenbogen_(KB)'!R39="",$A11&lt;&gt;"I.O."),"-----",IF($A11="I.O.","",'Kennzahlenbogen_(KB)'!R39))</f>
        <v>-----</v>
      </c>
      <c r="O11" s="52">
        <f t="array" aca="1" ref="O11" ca="1">IF(ROW()-ROW($D$2:$D$23)+1&gt;ROWS($C$2:$C$23)-COUNTBLANK($C$2:$C$23),"",INDIRECT(ADDRESS(SMALL((IF($C$2:$C$23&lt;&gt;"",ROW($C$2:$C$23),ROW()+ROWS($C$2:$C$23))),ROW()-ROW($D$2:$D$23)+1),COLUMN($C$2:$C$23),4)))</f>
        <v>9</v>
      </c>
      <c r="P11" s="52" t="str">
        <f t="array" aca="1" ref="P11" ca="1">IF(ROW()-ROW($E$2:$E$23)+1&gt;ROWS($D$2:$D$23)-COUNTBLANK($D$2:$D$23),"",INDIRECT(ADDRESS(SMALL((IF($D$2:$D$23&gt;"",ROW($D$2:$D$23),ROW()+ROWS($D$2:$D$23))),ROW()-ROW($E$2:$E$23)+1),COLUMN($D$2:$D$23),4)))</f>
        <v>Komplikationen endoskopische En-bloc-Resektion</v>
      </c>
      <c r="Q11" s="52" t="str">
        <f t="array" aca="1" ref="Q11" ca="1">IF(ROW()-ROW($F$2:$F$23)+1&gt;ROWS($E$2:$E$23)-COUNTBLANK($E$2:$E$23),"",INDIRECT(ADDRESS(SMALL((IF($E$2:$E$23&gt;"",ROW($E$2:$E$23),ROW()+ROWS($E$2:$E$23))),ROW()-ROW($F$2:$F$23)+1),COLUMN($E$2:$E$23),4)))</f>
        <v>-----</v>
      </c>
      <c r="R11" s="52" t="str">
        <f t="array" aca="1" ref="R11" ca="1">IF(ROW()-ROW($G$2:$G$23)+1&gt;ROWS($F$2:$F$23)-COUNTBLANK($F$2:$F$23),"",INDIRECT(ADDRESS(SMALL((IF($F$2:$F$23&gt;"",ROW($F$2:$F$23),ROW()+ROWS($F$2:$F$23))),ROW()-ROW($G$2:$G$23)+1),COLUMN($F$2:$F$23),4)))</f>
        <v>≤ 10%</v>
      </c>
      <c r="S11" s="52" t="str">
        <f t="array" aca="1" ref="S11" ca="1">IF(ROW()-ROW($H$2:$H$23)+1&gt;ROWS($G$2:$G$23)-COUNTBLANK($G$2:$G$23),"",INDIRECT(ADDRESS(SMALL((IF($G$2:$G$23&lt;&gt;"",ROW($G$2:$G$23),ROW()+ROWS($G$2:$G$23))),ROW()-ROW($H$2:$H$23)+1),COLUMN($G$2:$G$23),4)))</f>
        <v>-----</v>
      </c>
      <c r="T11" s="52" t="str">
        <f t="array" aca="1" ref="T11" ca="1">IF(ROW()-ROW($I$2:$I$23)+1&gt;ROWS($H$2:$H$23)-COUNTBLANK($H$2:$H$23),"",INDIRECT(ADDRESS(SMALL((IF($H$2:$H$23&lt;&gt;"",ROW($H$2:$H$23),ROW()+ROWS($H$2:$H$23))),ROW()-ROW($I$2:$I$23)+1),COLUMN($H$2:$H$23),4)))</f>
        <v>-----</v>
      </c>
      <c r="U11" s="52">
        <f t="array" aca="1" ref="U11" ca="1">IF(ROW()-ROW($J$2:$J$23)+1&gt;ROWS($I$2:$I$23)-COUNTBLANK($I$2:$I$23),"",INDIRECT(ADDRESS(SMALL((IF($I$2:$I$23&lt;&gt;"",ROW($I$2:$I$23),ROW()+ROWS($I$2:$I$23))),ROW()-ROW($J$2:$J$23)+1),COLUMN($I$2:$I$23),4)))</f>
        <v>0</v>
      </c>
      <c r="V11" s="77" t="str">
        <f t="array" aca="1" ref="V11" ca="1">IF(ROW()-ROW($K$2:$K$23)+1&gt;ROWS($J$2:$J$23)-COUNTBLANK($J$2:$J$23),"",INDIRECT(ADDRESS(SMALL((IF($J$2:$J$23&lt;&gt;"",ROW($J$2:$J$23),ROW()+ROWS($J$2:$J$23))),ROW()-ROW($K$2:$K$23)+1),COLUMN($J$2:$J$23),4)))</f>
        <v>n.d.</v>
      </c>
      <c r="W11" s="52" t="str">
        <f t="array" aca="1" ref="W11" ca="1">IF(ROW()-ROW($L$2:$L$23)+1&gt;ROWS($K$2:$K$23)-COUNTBLANK($K$2:$K$23),"",INDIRECT(ADDRESS(SMALL((IF($K$2:$K$23&lt;&gt;"",ROW($K$2:$K$23),ROW()+ROWS($K$2:$K$23))),ROW()-ROW($L$2:$L$23)+1),COLUMN($K$2:$K$23),4)))</f>
        <v>Unvollständig</v>
      </c>
      <c r="X11" s="52" t="str">
        <f t="array" aca="1" ref="X11" ca="1">IF(ROW()-ROW($M$2:$M$23)+1&gt;ROWS($L$2:$L$23)-COUNTBLANK($L$2:$L$23),"",INDIRECT(ADDRESS(SMALL((IF($L$2:$L$23&lt;&gt;"",ROW($L$2:$L$23),ROW()+ROWS($L$2:$L$23))),ROW()-ROW($M$2:$M$23)+1),COLUMN($L$2:$L$23),4)))</f>
        <v>-----</v>
      </c>
      <c r="Y11" s="52" t="str">
        <f t="array" aca="1" ref="Y11" ca="1">IF(ROW()-ROW($N$2:$N$23)+1&gt;ROWS($M$2:$M$23)-COUNTBLANK($M$2:$M$23),"",INDIRECT(ADDRESS(SMALL((IF($M$2:$M$23&lt;&gt;"",ROW($M$2:$M$23),ROW()+ROWS($M$2:$M$23))),ROW()-ROW($N$2:$N$23)+1),COLUMN($M$2:$M$23),4)))</f>
        <v>-----</v>
      </c>
    </row>
    <row r="12" spans="1:25" s="112" customFormat="1" ht="54.75" customHeight="1" x14ac:dyDescent="0.25">
      <c r="A12" s="59" t="str">
        <f>IF('Kennzahlenbogen_(KB)'!P42=0,"",'Kennzahlenbogen_(KB)'!P42)</f>
        <v>Unvollständig</v>
      </c>
      <c r="B12" s="59"/>
      <c r="C12" s="130">
        <f>IF($A12="I.O.","",'Kennzahlenbogen_(KB)'!A42)</f>
        <v>10</v>
      </c>
      <c r="D12" s="52" t="str">
        <f>IF($A12="I.O.","",'Kennzahlenbogen_(KB)'!C42)</f>
        <v>R0-Resektionen (Endoskopie)</v>
      </c>
      <c r="E12" s="59" t="str">
        <f>IF(AND('Kennzahlenbogen_(KB)'!J42="",$A12&lt;&gt;"I.O."),"-----",IF($A12="I.O.","",'Kennzahlenbogen_(KB)'!J42))</f>
        <v>&lt; 60%</v>
      </c>
      <c r="F12" s="52" t="str">
        <f>IF($A12="I.O.","",'Kennzahlenbogen_(KB)'!K42)</f>
        <v>Derzeit keine Vorgaben</v>
      </c>
      <c r="G12" s="59" t="str">
        <f>IF(AND('Kennzahlenbogen_(KB)'!M42="",$A12&lt;&gt;"I.O."),"-----",IF($A12="I.O.","",'Kennzahlenbogen_(KB)'!M42))</f>
        <v>-----</v>
      </c>
      <c r="H12" s="59" t="str">
        <f>IF($A12="I.O.","",IF('Kennzahlenbogen_(KB)'!O42="","-----",'Kennzahlenbogen_(KB)'!O42))</f>
        <v>-----</v>
      </c>
      <c r="I12" s="59">
        <f>IF($A12="I.O.","",IF('Kennzahlenbogen_(KB)'!O43="","-----",'Kennzahlenbogen_(KB)'!O43))</f>
        <v>0</v>
      </c>
      <c r="J12" s="76" t="str">
        <f>IF($A12="I.O.","",IF('Kennzahlenbogen_(KB)'!O44="","-----",'Kennzahlenbogen_(KB)'!O44))</f>
        <v>n.d.</v>
      </c>
      <c r="K12" s="59" t="str">
        <f>IF($A12="I.O.","",'Kennzahlenbogen_(KB)'!P42)</f>
        <v>Unvollständig</v>
      </c>
      <c r="L12" s="59" t="str">
        <f>IF(AND('Kennzahlenbogen_(KB)'!Q42="",$A12&lt;&gt;"I.O."),"-----",IF($A12="I.O.","",'Kennzahlenbogen_(KB)'!Q42))</f>
        <v>-----</v>
      </c>
      <c r="M12" s="59" t="str">
        <f>IF(AND('Kennzahlenbogen_(KB)'!R42="",$A12&lt;&gt;"I.O."),"-----",IF($A12="I.O.","",'Kennzahlenbogen_(KB)'!R42))</f>
        <v>-----</v>
      </c>
      <c r="O12" s="52">
        <f t="array" aca="1" ref="O12" ca="1">IF(ROW()-ROW($D$2:$D$23)+1&gt;ROWS($C$2:$C$23)-COUNTBLANK($C$2:$C$23),"",INDIRECT(ADDRESS(SMALL((IF($C$2:$C$23&lt;&gt;"",ROW($C$2:$C$23),ROW()+ROWS($C$2:$C$23))),ROW()-ROW($D$2:$D$23)+1),COLUMN($C$2:$C$23),4)))</f>
        <v>10</v>
      </c>
      <c r="P12" s="52" t="str">
        <f t="array" aca="1" ref="P12" ca="1">IF(ROW()-ROW($E$2:$E$23)+1&gt;ROWS($D$2:$D$23)-COUNTBLANK($D$2:$D$23),"",INDIRECT(ADDRESS(SMALL((IF($D$2:$D$23&gt;"",ROW($D$2:$D$23),ROW()+ROWS($D$2:$D$23))),ROW()-ROW($E$2:$E$23)+1),COLUMN($D$2:$D$23),4)))</f>
        <v>R0-Resektionen (Endoskopie)</v>
      </c>
      <c r="Q12" s="52" t="str">
        <f t="array" aca="1" ref="Q12" ca="1">IF(ROW()-ROW($F$2:$F$23)+1&gt;ROWS($E$2:$E$23)-COUNTBLANK($E$2:$E$23),"",INDIRECT(ADDRESS(SMALL((IF($E$2:$E$23&gt;"",ROW($E$2:$E$23),ROW()+ROWS($E$2:$E$23))),ROW()-ROW($F$2:$F$23)+1),COLUMN($E$2:$E$23),4)))</f>
        <v>&lt; 60%</v>
      </c>
      <c r="R12" s="52" t="str">
        <f t="array" aca="1" ref="R12" ca="1">IF(ROW()-ROW($G$2:$G$23)+1&gt;ROWS($F$2:$F$23)-COUNTBLANK($F$2:$F$23),"",INDIRECT(ADDRESS(SMALL((IF($F$2:$F$23&gt;"",ROW($F$2:$F$23),ROW()+ROWS($F$2:$F$23))),ROW()-ROW($G$2:$G$23)+1),COLUMN($F$2:$F$23),4)))</f>
        <v>Derzeit keine Vorgaben</v>
      </c>
      <c r="S12" s="52" t="str">
        <f t="array" aca="1" ref="S12" ca="1">IF(ROW()-ROW($H$2:$H$23)+1&gt;ROWS($G$2:$G$23)-COUNTBLANK($G$2:$G$23),"",INDIRECT(ADDRESS(SMALL((IF($G$2:$G$23&lt;&gt;"",ROW($G$2:$G$23),ROW()+ROWS($G$2:$G$23))),ROW()-ROW($H$2:$H$23)+1),COLUMN($G$2:$G$23),4)))</f>
        <v>-----</v>
      </c>
      <c r="T12" s="52" t="str">
        <f t="array" aca="1" ref="T12" ca="1">IF(ROW()-ROW($I$2:$I$23)+1&gt;ROWS($H$2:$H$23)-COUNTBLANK($H$2:$H$23),"",INDIRECT(ADDRESS(SMALL((IF($H$2:$H$23&lt;&gt;"",ROW($H$2:$H$23),ROW()+ROWS($H$2:$H$23))),ROW()-ROW($I$2:$I$23)+1),COLUMN($H$2:$H$23),4)))</f>
        <v>-----</v>
      </c>
      <c r="U12" s="52">
        <f t="array" aca="1" ref="U12" ca="1">IF(ROW()-ROW($J$2:$J$23)+1&gt;ROWS($I$2:$I$23)-COUNTBLANK($I$2:$I$23),"",INDIRECT(ADDRESS(SMALL((IF($I$2:$I$23&lt;&gt;"",ROW($I$2:$I$23),ROW()+ROWS($I$2:$I$23))),ROW()-ROW($J$2:$J$23)+1),COLUMN($I$2:$I$23),4)))</f>
        <v>0</v>
      </c>
      <c r="V12" s="77" t="str">
        <f t="array" aca="1" ref="V12" ca="1">IF(ROW()-ROW($K$2:$K$23)+1&gt;ROWS($J$2:$J$23)-COUNTBLANK($J$2:$J$23),"",INDIRECT(ADDRESS(SMALL((IF($J$2:$J$23&lt;&gt;"",ROW($J$2:$J$23),ROW()+ROWS($J$2:$J$23))),ROW()-ROW($K$2:$K$23)+1),COLUMN($J$2:$J$23),4)))</f>
        <v>n.d.</v>
      </c>
      <c r="W12" s="52" t="str">
        <f t="array" aca="1" ref="W12" ca="1">IF(ROW()-ROW($L$2:$L$23)+1&gt;ROWS($K$2:$K$23)-COUNTBLANK($K$2:$K$23),"",INDIRECT(ADDRESS(SMALL((IF($K$2:$K$23&lt;&gt;"",ROW($K$2:$K$23),ROW()+ROWS($K$2:$K$23))),ROW()-ROW($L$2:$L$23)+1),COLUMN($K$2:$K$23),4)))</f>
        <v>Unvollständig</v>
      </c>
      <c r="X12" s="52" t="str">
        <f t="array" aca="1" ref="X12" ca="1">IF(ROW()-ROW($M$2:$M$23)+1&gt;ROWS($L$2:$L$23)-COUNTBLANK($L$2:$L$23),"",INDIRECT(ADDRESS(SMALL((IF($L$2:$L$23&lt;&gt;"",ROW($L$2:$L$23),ROW()+ROWS($L$2:$L$23))),ROW()-ROW($M$2:$M$23)+1),COLUMN($L$2:$L$23),4)))</f>
        <v>-----</v>
      </c>
      <c r="Y12" s="52" t="str">
        <f t="array" aca="1" ref="Y12" ca="1">IF(ROW()-ROW($N$2:$N$23)+1&gt;ROWS($M$2:$M$23)-COUNTBLANK($M$2:$M$23),"",INDIRECT(ADDRESS(SMALL((IF($M$2:$M$23&lt;&gt;"",ROW($M$2:$M$23),ROW()+ROWS($M$2:$M$23))),ROW()-ROW($N$2:$N$23)+1),COLUMN($M$2:$M$23),4)))</f>
        <v>-----</v>
      </c>
    </row>
    <row r="13" spans="1:25" ht="54.75" customHeight="1" x14ac:dyDescent="0.25">
      <c r="A13" s="59" t="str">
        <f>IF('Kennzahlenbogen_(KB)'!P45=0,"",'Kennzahlenbogen_(KB)'!P45)</f>
        <v>Unvollständig</v>
      </c>
      <c r="B13" s="59"/>
      <c r="C13" s="59">
        <f>IF($A13="I.O.","",'Kennzahlenbogen_(KB)'!A45)</f>
        <v>11</v>
      </c>
      <c r="D13" s="52" t="str">
        <f>IF($A13="I.O.","",'Kennzahlenbogen_(KB)'!C45)</f>
        <v>Operative Primärfälle</v>
      </c>
      <c r="E13" s="59" t="str">
        <f>IF(AND('Kennzahlenbogen_(KB)'!J45="",$A13&lt;&gt;"I.O."),"-----",IF($A13="I.O.","",'Kennzahlenbogen_(KB)'!J45))</f>
        <v>-----</v>
      </c>
      <c r="F13" s="52" t="str">
        <f>IF($A13="I.O.","",'Kennzahlenbogen_(KB)'!K45)</f>
        <v>≥ 20</v>
      </c>
      <c r="G13" s="59" t="str">
        <f>IF(AND('Kennzahlenbogen_(KB)'!M39="",$A13&lt;&gt;"I.O."),"-----",IF($A13="I.O.","",'Kennzahlenbogen_(KB)'!M39))</f>
        <v>-----</v>
      </c>
      <c r="H13" s="59">
        <f>IF($A13="I.O.","",IF('Kennzahlenbogen_(KB)'!O45="","-----",'Kennzahlenbogen_(KB)'!O45))</f>
        <v>0</v>
      </c>
      <c r="I13" s="59" t="str">
        <f>IF($A13="I.O.","","-----")</f>
        <v>-----</v>
      </c>
      <c r="J13" s="76" t="str">
        <f>IF($A13="I.O.","","-----")</f>
        <v>-----</v>
      </c>
      <c r="K13" s="59" t="str">
        <f>IF($A13="I.O.","",'Kennzahlenbogen_(KB)'!P45)</f>
        <v>Unvollständig</v>
      </c>
      <c r="L13" s="59" t="str">
        <f>IF(AND('Kennzahlenbogen_(KB)'!Q45="",$A13&lt;&gt;"I.O."),"-----",IF($A13="I.O.","",'Kennzahlenbogen_(KB)'!Q45))</f>
        <v>-----</v>
      </c>
      <c r="M13" s="59" t="str">
        <f>IF(AND('Kennzahlenbogen_(KB)'!R45="",$A13&lt;&gt;"I.O."),"-----",IF($A13="I.O.","",'Kennzahlenbogen_(KB)'!R45))</f>
        <v>-----</v>
      </c>
      <c r="O13" s="52">
        <f t="array" aca="1" ref="O13" ca="1">IF(ROW()-ROW($D$2:$D$23)+1&gt;ROWS($C$2:$C$23)-COUNTBLANK($C$2:$C$23),"",INDIRECT(ADDRESS(SMALL((IF($C$2:$C$23&lt;&gt;"",ROW($C$2:$C$23),ROW()+ROWS($C$2:$C$23))),ROW()-ROW($D$2:$D$23)+1),COLUMN($C$2:$C$23),4)))</f>
        <v>11</v>
      </c>
      <c r="P13" s="52" t="str">
        <f t="array" aca="1" ref="P13" ca="1">IF(ROW()-ROW($E$2:$E$23)+1&gt;ROWS($D$2:$D$23)-COUNTBLANK($D$2:$D$23),"",INDIRECT(ADDRESS(SMALL((IF($D$2:$D$23&gt;"",ROW($D$2:$D$23),ROW()+ROWS($D$2:$D$23))),ROW()-ROW($E$2:$E$23)+1),COLUMN($D$2:$D$23),4)))</f>
        <v>Operative Primärfälle</v>
      </c>
      <c r="Q13" s="52" t="str">
        <f t="array" aca="1" ref="Q13" ca="1">IF(ROW()-ROW($F$2:$F$23)+1&gt;ROWS($E$2:$E$23)-COUNTBLANK($E$2:$E$23),"",INDIRECT(ADDRESS(SMALL((IF($E$2:$E$23&gt;"",ROW($E$2:$E$23),ROW()+ROWS($E$2:$E$23))),ROW()-ROW($F$2:$F$23)+1),COLUMN($E$2:$E$23),4)))</f>
        <v>-----</v>
      </c>
      <c r="R13" s="52" t="str">
        <f t="array" aca="1" ref="R13" ca="1">IF(ROW()-ROW($G$2:$G$23)+1&gt;ROWS($F$2:$F$23)-COUNTBLANK($F$2:$F$23),"",INDIRECT(ADDRESS(SMALL((IF($F$2:$F$23&gt;"",ROW($F$2:$F$23),ROW()+ROWS($F$2:$F$23))),ROW()-ROW($G$2:$G$23)+1),COLUMN($F$2:$F$23),4)))</f>
        <v>≥ 20</v>
      </c>
      <c r="S13" s="52" t="str">
        <f t="array" aca="1" ref="S13" ca="1">IF(ROW()-ROW($H$2:$H$23)+1&gt;ROWS($G$2:$G$23)-COUNTBLANK($G$2:$G$23),"",INDIRECT(ADDRESS(SMALL((IF($G$2:$G$23&lt;&gt;"",ROW($G$2:$G$23),ROW()+ROWS($G$2:$G$23))),ROW()-ROW($H$2:$H$23)+1),COLUMN($G$2:$G$23),4)))</f>
        <v>-----</v>
      </c>
      <c r="T13" s="52">
        <f t="array" aca="1" ref="T13" ca="1">IF(ROW()-ROW($I$2:$I$23)+1&gt;ROWS($H$2:$H$23)-COUNTBLANK($H$2:$H$23),"",INDIRECT(ADDRESS(SMALL((IF($H$2:$H$23&lt;&gt;"",ROW($H$2:$H$23),ROW()+ROWS($H$2:$H$23))),ROW()-ROW($I$2:$I$23)+1),COLUMN($H$2:$H$23),4)))</f>
        <v>0</v>
      </c>
      <c r="U13" s="52" t="str">
        <f t="array" aca="1" ref="U13" ca="1">IF(ROW()-ROW($J$2:$J$23)+1&gt;ROWS($I$2:$I$23)-COUNTBLANK($I$2:$I$23),"",INDIRECT(ADDRESS(SMALL((IF($I$2:$I$23&lt;&gt;"",ROW($I$2:$I$23),ROW()+ROWS($I$2:$I$23))),ROW()-ROW($J$2:$J$23)+1),COLUMN($I$2:$I$23),4)))</f>
        <v>-----</v>
      </c>
      <c r="V13" s="77" t="str">
        <f t="array" aca="1" ref="V13" ca="1">IF(ROW()-ROW($K$2:$K$23)+1&gt;ROWS($J$2:$J$23)-COUNTBLANK($J$2:$J$23),"",INDIRECT(ADDRESS(SMALL((IF($J$2:$J$23&lt;&gt;"",ROW($J$2:$J$23),ROW()+ROWS($J$2:$J$23))),ROW()-ROW($K$2:$K$23)+1),COLUMN($J$2:$J$23),4)))</f>
        <v>-----</v>
      </c>
      <c r="W13" s="52" t="str">
        <f t="array" aca="1" ref="W13" ca="1">IF(ROW()-ROW($L$2:$L$23)+1&gt;ROWS($K$2:$K$23)-COUNTBLANK($K$2:$K$23),"",INDIRECT(ADDRESS(SMALL((IF($K$2:$K$23&lt;&gt;"",ROW($K$2:$K$23),ROW()+ROWS($K$2:$K$23))),ROW()-ROW($L$2:$L$23)+1),COLUMN($K$2:$K$23),4)))</f>
        <v>Unvollständig</v>
      </c>
      <c r="X13" s="52" t="str">
        <f t="array" aca="1" ref="X13" ca="1">IF(ROW()-ROW($M$2:$M$23)+1&gt;ROWS($L$2:$L$23)-COUNTBLANK($L$2:$L$23),"",INDIRECT(ADDRESS(SMALL((IF($L$2:$L$23&lt;&gt;"",ROW($L$2:$L$23),ROW()+ROWS($L$2:$L$23))),ROW()-ROW($M$2:$M$23)+1),COLUMN($L$2:$L$23),4)))</f>
        <v>-----</v>
      </c>
      <c r="Y13" s="52" t="str">
        <f t="array" aca="1" ref="Y13" ca="1">IF(ROW()-ROW($N$2:$N$23)+1&gt;ROWS($M$2:$M$23)-COUNTBLANK($M$2:$M$23),"",INDIRECT(ADDRESS(SMALL((IF($M$2:$M$23&lt;&gt;"",ROW($M$2:$M$23),ROW()+ROWS($M$2:$M$23))),ROW()-ROW($N$2:$N$23)+1),COLUMN($M$2:$M$23),4)))</f>
        <v>-----</v>
      </c>
    </row>
    <row r="14" spans="1:25" s="112" customFormat="1" ht="54.75" customHeight="1" x14ac:dyDescent="0.25">
      <c r="A14" s="59" t="str">
        <f>IF('Kennzahlenbogen_(KB)'!P48=0,"",'Kennzahlenbogen_(KB)'!P48)</f>
        <v>Unvollständig</v>
      </c>
      <c r="B14" s="59"/>
      <c r="C14" s="130">
        <f>IF($A14="I.O.","",'Kennzahlenbogen_(KB)'!A48)</f>
        <v>12</v>
      </c>
      <c r="D14" s="52" t="str">
        <f>IF($A14="I.O.","",'Kennzahlenbogen_(KB)'!C48)</f>
        <v>Anastomoseninsuffizienz Grad III</v>
      </c>
      <c r="E14" s="59" t="str">
        <f>IF(AND('Kennzahlenbogen_(KB)'!J48="",$A14&lt;&gt;"I.O."),"-----",IF($A14="I.O.","",'Kennzahlenbogen_(KB)'!J48))</f>
        <v>-----</v>
      </c>
      <c r="F14" s="52" t="str">
        <f>IF($A14="I.O.","",'Kennzahlenbogen_(KB)'!K48)</f>
        <v>Derzeit keine Vorgaben</v>
      </c>
      <c r="G14" s="59" t="str">
        <f>IF(AND('Kennzahlenbogen_(KB)'!M42="",$A14&lt;&gt;"I.O."),"-----",IF($A14="I.O.","",'Kennzahlenbogen_(KB)'!M42))</f>
        <v>-----</v>
      </c>
      <c r="H14" s="59" t="str">
        <f>IF($A14="I.O.","",IF('Kennzahlenbogen_(KB)'!O48="","-----",'Kennzahlenbogen_(KB)'!O48))</f>
        <v>-----</v>
      </c>
      <c r="I14" s="59" t="str">
        <f t="shared" ref="I14:J14" si="0">IF($A14="I.O.","","-----")</f>
        <v>-----</v>
      </c>
      <c r="J14" s="76" t="str">
        <f t="shared" si="0"/>
        <v>-----</v>
      </c>
      <c r="K14" s="59" t="str">
        <f>IF($A14="I.O.","",'Kennzahlenbogen_(KB)'!P48)</f>
        <v>Unvollständig</v>
      </c>
      <c r="L14" s="59" t="str">
        <f>IF(AND('Kennzahlenbogen_(KB)'!Q48="",$A14&lt;&gt;"I.O."),"-----",IF($A14="I.O.","",'Kennzahlenbogen_(KB)'!Q48))</f>
        <v>-----</v>
      </c>
      <c r="M14" s="59" t="str">
        <f>IF(AND('Kennzahlenbogen_(KB)'!R48="",$A14&lt;&gt;"I.O."),"-----",IF($A14="I.O.","",'Kennzahlenbogen_(KB)'!R48))</f>
        <v>-----</v>
      </c>
      <c r="O14" s="52">
        <f t="array" aca="1" ref="O14" ca="1">IF(ROW()-ROW($D$2:$D$23)+1&gt;ROWS($C$2:$C$23)-COUNTBLANK($C$2:$C$23),"",INDIRECT(ADDRESS(SMALL((IF($C$2:$C$23&lt;&gt;"",ROW($C$2:$C$23),ROW()+ROWS($C$2:$C$23))),ROW()-ROW($D$2:$D$23)+1),COLUMN($C$2:$C$23),4)))</f>
        <v>12</v>
      </c>
      <c r="P14" s="52" t="str">
        <f t="array" aca="1" ref="P14" ca="1">IF(ROW()-ROW($E$2:$E$23)+1&gt;ROWS($D$2:$D$23)-COUNTBLANK($D$2:$D$23),"",INDIRECT(ADDRESS(SMALL((IF($D$2:$D$23&gt;"",ROW($D$2:$D$23),ROW()+ROWS($D$2:$D$23))),ROW()-ROW($E$2:$E$23)+1),COLUMN($D$2:$D$23),4)))</f>
        <v>Anastomoseninsuffizienz Grad III</v>
      </c>
      <c r="Q14" s="52" t="str">
        <f t="array" aca="1" ref="Q14" ca="1">IF(ROW()-ROW($F$2:$F$23)+1&gt;ROWS($E$2:$E$23)-COUNTBLANK($E$2:$E$23),"",INDIRECT(ADDRESS(SMALL((IF($E$2:$E$23&gt;"",ROW($E$2:$E$23),ROW()+ROWS($E$2:$E$23))),ROW()-ROW($F$2:$F$23)+1),COLUMN($E$2:$E$23),4)))</f>
        <v>-----</v>
      </c>
      <c r="R14" s="52" t="str">
        <f t="array" aca="1" ref="R14" ca="1">IF(ROW()-ROW($G$2:$G$23)+1&gt;ROWS($F$2:$F$23)-COUNTBLANK($F$2:$F$23),"",INDIRECT(ADDRESS(SMALL((IF($F$2:$F$23&gt;"",ROW($F$2:$F$23),ROW()+ROWS($F$2:$F$23))),ROW()-ROW($G$2:$G$23)+1),COLUMN($F$2:$F$23),4)))</f>
        <v>Derzeit keine Vorgaben</v>
      </c>
      <c r="S14" s="52" t="str">
        <f t="array" aca="1" ref="S14" ca="1">IF(ROW()-ROW($H$2:$H$23)+1&gt;ROWS($G$2:$G$23)-COUNTBLANK($G$2:$G$23),"",INDIRECT(ADDRESS(SMALL((IF($G$2:$G$23&lt;&gt;"",ROW($G$2:$G$23),ROW()+ROWS($G$2:$G$23))),ROW()-ROW($H$2:$H$23)+1),COLUMN($G$2:$G$23),4)))</f>
        <v>-----</v>
      </c>
      <c r="T14" s="52" t="str">
        <f t="array" aca="1" ref="T14" ca="1">IF(ROW()-ROW($I$2:$I$23)+1&gt;ROWS($H$2:$H$23)-COUNTBLANK($H$2:$H$23),"",INDIRECT(ADDRESS(SMALL((IF($H$2:$H$23&lt;&gt;"",ROW($H$2:$H$23),ROW()+ROWS($H$2:$H$23))),ROW()-ROW($I$2:$I$23)+1),COLUMN($H$2:$H$23),4)))</f>
        <v>-----</v>
      </c>
      <c r="U14" s="52" t="str">
        <f t="array" aca="1" ref="U14" ca="1">IF(ROW()-ROW($J$2:$J$23)+1&gt;ROWS($I$2:$I$23)-COUNTBLANK($I$2:$I$23),"",INDIRECT(ADDRESS(SMALL((IF($I$2:$I$23&lt;&gt;"",ROW($I$2:$I$23),ROW()+ROWS($I$2:$I$23))),ROW()-ROW($J$2:$J$23)+1),COLUMN($I$2:$I$23),4)))</f>
        <v>-----</v>
      </c>
      <c r="V14" s="77" t="str">
        <f t="array" aca="1" ref="V14" ca="1">IF(ROW()-ROW($K$2:$K$23)+1&gt;ROWS($J$2:$J$23)-COUNTBLANK($J$2:$J$23),"",INDIRECT(ADDRESS(SMALL((IF($J$2:$J$23&lt;&gt;"",ROW($J$2:$J$23),ROW()+ROWS($J$2:$J$23))),ROW()-ROW($K$2:$K$23)+1),COLUMN($J$2:$J$23),4)))</f>
        <v>-----</v>
      </c>
      <c r="W14" s="52" t="str">
        <f t="array" aca="1" ref="W14" ca="1">IF(ROW()-ROW($L$2:$L$23)+1&gt;ROWS($K$2:$K$23)-COUNTBLANK($K$2:$K$23),"",INDIRECT(ADDRESS(SMALL((IF($K$2:$K$23&lt;&gt;"",ROW($K$2:$K$23),ROW()+ROWS($K$2:$K$23))),ROW()-ROW($L$2:$L$23)+1),COLUMN($K$2:$K$23),4)))</f>
        <v>Unvollständig</v>
      </c>
      <c r="X14" s="52" t="str">
        <f t="array" aca="1" ref="X14" ca="1">IF(ROW()-ROW($M$2:$M$23)+1&gt;ROWS($L$2:$L$23)-COUNTBLANK($L$2:$L$23),"",INDIRECT(ADDRESS(SMALL((IF($L$2:$L$23&lt;&gt;"",ROW($L$2:$L$23),ROW()+ROWS($L$2:$L$23))),ROW()-ROW($M$2:$M$23)+1),COLUMN($L$2:$L$23),4)))</f>
        <v>-----</v>
      </c>
      <c r="Y14" s="52" t="str">
        <f t="array" aca="1" ref="Y14" ca="1">IF(ROW()-ROW($N$2:$N$23)+1&gt;ROWS($M$2:$M$23)-COUNTBLANK($M$2:$M$23),"",INDIRECT(ADDRESS(SMALL((IF($M$2:$M$23&lt;&gt;"",ROW($M$2:$M$23),ROW()+ROWS($M$2:$M$23))),ROW()-ROW($N$2:$N$23)+1),COLUMN($M$2:$M$23),4)))</f>
        <v>-----</v>
      </c>
    </row>
    <row r="15" spans="1:25" ht="54.75" customHeight="1" x14ac:dyDescent="0.25">
      <c r="A15" s="59" t="str">
        <f>IF('Kennzahlenbogen_(KB)'!P51=0,"",'Kennzahlenbogen_(KB)'!P51)</f>
        <v>Unvollständig</v>
      </c>
      <c r="B15" s="59"/>
      <c r="C15" s="59">
        <f>IF($A15="I.O.","",'Kennzahlenbogen_(KB)'!A51)</f>
        <v>13</v>
      </c>
      <c r="D15" s="52" t="str">
        <f>IF($A15="I.O.","",'Kennzahlenbogen_(KB)'!C51)</f>
        <v>Revisions-OP‘s</v>
      </c>
      <c r="E15" s="59" t="str">
        <f>IF(AND('Kennzahlenbogen_(KB)'!J51="",$A15&lt;&gt;"I.O."),"-----",IF($A15="I.O.","",'Kennzahlenbogen_(KB)'!J51))</f>
        <v>-----</v>
      </c>
      <c r="F15" s="52" t="str">
        <f>IF($A15="I.O.","",'Kennzahlenbogen_(KB)'!K51)</f>
        <v>≤ 10%</v>
      </c>
      <c r="G15" s="59" t="str">
        <f>IF(AND('Kennzahlenbogen_(KB)'!M51="",$A15&lt;&gt;"I.O."),"-----",IF($A15="I.O.","",'Kennzahlenbogen_(KB)'!M51))</f>
        <v>-----</v>
      </c>
      <c r="H15" s="59" t="str">
        <f>IF($A15="I.O.","",IF('Kennzahlenbogen_(KB)'!O51="","-----",'Kennzahlenbogen_(KB)'!O51))</f>
        <v>-----</v>
      </c>
      <c r="I15" s="59">
        <f>IF($A15="I.O.","",IF('Kennzahlenbogen_(KB)'!O52="","-----",'Kennzahlenbogen_(KB)'!O52))</f>
        <v>0</v>
      </c>
      <c r="J15" s="76" t="str">
        <f>IF($A15="I.O.","",IF('Kennzahlenbogen_(KB)'!O53="",0,'Kennzahlenbogen_(KB)'!O53))</f>
        <v>n.d.</v>
      </c>
      <c r="K15" s="59" t="str">
        <f>IF($A15="I.O.","",'Kennzahlenbogen_(KB)'!P51)</f>
        <v>Unvollständig</v>
      </c>
      <c r="L15" s="59" t="str">
        <f>IF(AND('Kennzahlenbogen_(KB)'!Q51="",$A15&lt;&gt;"I.O."),"-----",IF($A15="I.O.","",'Kennzahlenbogen_(KB)'!Q51))</f>
        <v>-----</v>
      </c>
      <c r="M15" s="59" t="str">
        <f>IF(AND('Kennzahlenbogen_(KB)'!R51="",$A15&lt;&gt;"I.O."),"-----",IF($A15="I.O.","",'Kennzahlenbogen_(KB)'!R51))</f>
        <v>-----</v>
      </c>
      <c r="O15" s="52">
        <f t="array" aca="1" ref="O15" ca="1">IF(ROW()-ROW($D$2:$D$23)+1&gt;ROWS($C$2:$C$23)-COUNTBLANK($C$2:$C$23),"",INDIRECT(ADDRESS(SMALL((IF($C$2:$C$23&lt;&gt;"",ROW($C$2:$C$23),ROW()+ROWS($C$2:$C$23))),ROW()-ROW($D$2:$D$23)+1),COLUMN($C$2:$C$23),4)))</f>
        <v>13</v>
      </c>
      <c r="P15" s="52" t="str">
        <f t="array" aca="1" ref="P15" ca="1">IF(ROW()-ROW($E$2:$E$23)+1&gt;ROWS($D$2:$D$23)-COUNTBLANK($D$2:$D$23),"",INDIRECT(ADDRESS(SMALL((IF($D$2:$D$23&gt;"",ROW($D$2:$D$23),ROW()+ROWS($D$2:$D$23))),ROW()-ROW($E$2:$E$23)+1),COLUMN($D$2:$D$23),4)))</f>
        <v>Revisions-OP‘s</v>
      </c>
      <c r="Q15" s="52" t="str">
        <f t="array" aca="1" ref="Q15" ca="1">IF(ROW()-ROW($F$2:$F$23)+1&gt;ROWS($E$2:$E$23)-COUNTBLANK($E$2:$E$23),"",INDIRECT(ADDRESS(SMALL((IF($E$2:$E$23&gt;"",ROW($E$2:$E$23),ROW()+ROWS($E$2:$E$23))),ROW()-ROW($F$2:$F$23)+1),COLUMN($E$2:$E$23),4)))</f>
        <v>-----</v>
      </c>
      <c r="R15" s="52" t="str">
        <f t="array" aca="1" ref="R15" ca="1">IF(ROW()-ROW($G$2:$G$23)+1&gt;ROWS($F$2:$F$23)-COUNTBLANK($F$2:$F$23),"",INDIRECT(ADDRESS(SMALL((IF($F$2:$F$23&gt;"",ROW($F$2:$F$23),ROW()+ROWS($F$2:$F$23))),ROW()-ROW($G$2:$G$23)+1),COLUMN($F$2:$F$23),4)))</f>
        <v>≤ 10%</v>
      </c>
      <c r="S15" s="52" t="str">
        <f t="array" aca="1" ref="S15" ca="1">IF(ROW()-ROW($H$2:$H$23)+1&gt;ROWS($G$2:$G$23)-COUNTBLANK($G$2:$G$23),"",INDIRECT(ADDRESS(SMALL((IF($G$2:$G$23&lt;&gt;"",ROW($G$2:$G$23),ROW()+ROWS($G$2:$G$23))),ROW()-ROW($H$2:$H$23)+1),COLUMN($G$2:$G$23),4)))</f>
        <v>-----</v>
      </c>
      <c r="T15" s="52" t="str">
        <f t="array" aca="1" ref="T15" ca="1">IF(ROW()-ROW($I$2:$I$23)+1&gt;ROWS($H$2:$H$23)-COUNTBLANK($H$2:$H$23),"",INDIRECT(ADDRESS(SMALL((IF($H$2:$H$23&lt;&gt;"",ROW($H$2:$H$23),ROW()+ROWS($H$2:$H$23))),ROW()-ROW($I$2:$I$23)+1),COLUMN($H$2:$H$23),4)))</f>
        <v>-----</v>
      </c>
      <c r="U15" s="52">
        <f t="array" aca="1" ref="U15" ca="1">IF(ROW()-ROW($J$2:$J$23)+1&gt;ROWS($I$2:$I$23)-COUNTBLANK($I$2:$I$23),"",INDIRECT(ADDRESS(SMALL((IF($I$2:$I$23&lt;&gt;"",ROW($I$2:$I$23),ROW()+ROWS($I$2:$I$23))),ROW()-ROW($J$2:$J$23)+1),COLUMN($I$2:$I$23),4)))</f>
        <v>0</v>
      </c>
      <c r="V15" s="77" t="str">
        <f t="array" aca="1" ref="V15" ca="1">IF(ROW()-ROW($K$2:$K$23)+1&gt;ROWS($J$2:$J$23)-COUNTBLANK($J$2:$J$23),"",INDIRECT(ADDRESS(SMALL((IF($J$2:$J$23&lt;&gt;"",ROW($J$2:$J$23),ROW()+ROWS($J$2:$J$23))),ROW()-ROW($K$2:$K$23)+1),COLUMN($J$2:$J$23),4)))</f>
        <v>n.d.</v>
      </c>
      <c r="W15" s="52" t="str">
        <f t="array" aca="1" ref="W15" ca="1">IF(ROW()-ROW($L$2:$L$23)+1&gt;ROWS($K$2:$K$23)-COUNTBLANK($K$2:$K$23),"",INDIRECT(ADDRESS(SMALL((IF($K$2:$K$23&lt;&gt;"",ROW($K$2:$K$23),ROW()+ROWS($K$2:$K$23))),ROW()-ROW($L$2:$L$23)+1),COLUMN($K$2:$K$23),4)))</f>
        <v>Unvollständig</v>
      </c>
      <c r="X15" s="52" t="str">
        <f t="array" aca="1" ref="X15" ca="1">IF(ROW()-ROW($M$2:$M$23)+1&gt;ROWS($L$2:$L$23)-COUNTBLANK($L$2:$L$23),"",INDIRECT(ADDRESS(SMALL((IF($L$2:$L$23&lt;&gt;"",ROW($L$2:$L$23),ROW()+ROWS($L$2:$L$23))),ROW()-ROW($M$2:$M$23)+1),COLUMN($L$2:$L$23),4)))</f>
        <v>-----</v>
      </c>
      <c r="Y15" s="52" t="str">
        <f t="array" aca="1" ref="Y15" ca="1">IF(ROW()-ROW($N$2:$N$23)+1&gt;ROWS($M$2:$M$23)-COUNTBLANK($M$2:$M$23),"",INDIRECT(ADDRESS(SMALL((IF($M$2:$M$23&lt;&gt;"",ROW($M$2:$M$23),ROW()+ROWS($M$2:$M$23))),ROW()-ROW($N$2:$N$23)+1),COLUMN($M$2:$M$23),4)))</f>
        <v>-----</v>
      </c>
    </row>
    <row r="16" spans="1:25" ht="54.75" customHeight="1" x14ac:dyDescent="0.25">
      <c r="A16" s="59" t="str">
        <f>IF('Kennzahlenbogen_(KB)'!P54=0,"",'Kennzahlenbogen_(KB)'!P54)</f>
        <v>Unvollständig</v>
      </c>
      <c r="B16" s="59"/>
      <c r="C16" s="59">
        <f>IF($A16="I.O.","",'Kennzahlenbogen_(KB)'!A54)</f>
        <v>14</v>
      </c>
      <c r="D16" s="52" t="str">
        <f>IF($A16="I.O.","",'Kennzahlenbogen_(KB)'!C54)</f>
        <v>Postoperative Wundinfektion</v>
      </c>
      <c r="E16" s="59" t="str">
        <f>IF(AND('Kennzahlenbogen_(KB)'!J54="",$A16&lt;&gt;"I.O."),"-----",IF($A16="I.O.","",'Kennzahlenbogen_(KB)'!J54))</f>
        <v>-----</v>
      </c>
      <c r="F16" s="52" t="str">
        <f>IF($A16="I.O.","",'Kennzahlenbogen_(KB)'!K54)</f>
        <v>≤ 10%</v>
      </c>
      <c r="G16" s="59" t="str">
        <f>IF(AND('Kennzahlenbogen_(KB)'!M54="",$A16&lt;&gt;"I.O."),"-----",IF($A16="I.O.","",'Kennzahlenbogen_(KB)'!M54))</f>
        <v>-----</v>
      </c>
      <c r="H16" s="59" t="str">
        <f>IF($A16="I.O.","",IF('Kennzahlenbogen_(KB)'!O54="","-----",'Kennzahlenbogen_(KB)'!O54))</f>
        <v>-----</v>
      </c>
      <c r="I16" s="59">
        <f>IF($A16="I.O.","",IF('Kennzahlenbogen_(KB)'!O55="","-----",'Kennzahlenbogen_(KB)'!O55))</f>
        <v>0</v>
      </c>
      <c r="J16" s="76" t="str">
        <f>IF($A16="I.O.","",IF('Kennzahlenbogen_(KB)'!O56="",0,'Kennzahlenbogen_(KB)'!O56))</f>
        <v>n.d.</v>
      </c>
      <c r="K16" s="59" t="str">
        <f>IF($A16="I.O.","",'Kennzahlenbogen_(KB)'!P54)</f>
        <v>Unvollständig</v>
      </c>
      <c r="L16" s="59" t="str">
        <f>IF(AND('Kennzahlenbogen_(KB)'!Q54="",$A16&lt;&gt;"I.O."),"-----",IF($A16="I.O.","",'Kennzahlenbogen_(KB)'!Q54))</f>
        <v>-----</v>
      </c>
      <c r="M16" s="59" t="str">
        <f>IF(AND('Kennzahlenbogen_(KB)'!R54="",$A16&lt;&gt;"I.O."),"-----",IF($A16="I.O.","",'Kennzahlenbogen_(KB)'!R54))</f>
        <v>-----</v>
      </c>
      <c r="O16" s="52">
        <f t="array" aca="1" ref="O16" ca="1">IF(ROW()-ROW($D$2:$D$23)+1&gt;ROWS($C$2:$C$23)-COUNTBLANK($C$2:$C$23),"",INDIRECT(ADDRESS(SMALL((IF($C$2:$C$23&lt;&gt;"",ROW($C$2:$C$23),ROW()+ROWS($C$2:$C$23))),ROW()-ROW($D$2:$D$23)+1),COLUMN($C$2:$C$23),4)))</f>
        <v>14</v>
      </c>
      <c r="P16" s="52" t="str">
        <f t="array" aca="1" ref="P16" ca="1">IF(ROW()-ROW($E$2:$E$23)+1&gt;ROWS($D$2:$D$23)-COUNTBLANK($D$2:$D$23),"",INDIRECT(ADDRESS(SMALL((IF($D$2:$D$23&gt;"",ROW($D$2:$D$23),ROW()+ROWS($D$2:$D$23))),ROW()-ROW($E$2:$E$23)+1),COLUMN($D$2:$D$23),4)))</f>
        <v>Postoperative Wundinfektion</v>
      </c>
      <c r="Q16" s="52" t="str">
        <f t="array" aca="1" ref="Q16" ca="1">IF(ROW()-ROW($F$2:$F$23)+1&gt;ROWS($E$2:$E$23)-COUNTBLANK($E$2:$E$23),"",INDIRECT(ADDRESS(SMALL((IF($E$2:$E$23&gt;"",ROW($E$2:$E$23),ROW()+ROWS($E$2:$E$23))),ROW()-ROW($F$2:$F$23)+1),COLUMN($E$2:$E$23),4)))</f>
        <v>-----</v>
      </c>
      <c r="R16" s="52" t="str">
        <f t="array" aca="1" ref="R16" ca="1">IF(ROW()-ROW($G$2:$G$23)+1&gt;ROWS($F$2:$F$23)-COUNTBLANK($F$2:$F$23),"",INDIRECT(ADDRESS(SMALL((IF($F$2:$F$23&gt;"",ROW($F$2:$F$23),ROW()+ROWS($F$2:$F$23))),ROW()-ROW($G$2:$G$23)+1),COLUMN($F$2:$F$23),4)))</f>
        <v>≤ 10%</v>
      </c>
      <c r="S16" s="52" t="str">
        <f t="array" aca="1" ref="S16" ca="1">IF(ROW()-ROW($H$2:$H$23)+1&gt;ROWS($G$2:$G$23)-COUNTBLANK($G$2:$G$23),"",INDIRECT(ADDRESS(SMALL((IF($G$2:$G$23&lt;&gt;"",ROW($G$2:$G$23),ROW()+ROWS($G$2:$G$23))),ROW()-ROW($H$2:$H$23)+1),COLUMN($G$2:$G$23),4)))</f>
        <v>-----</v>
      </c>
      <c r="T16" s="52" t="str">
        <f t="array" aca="1" ref="T16" ca="1">IF(ROW()-ROW($I$2:$I$23)+1&gt;ROWS($H$2:$H$23)-COUNTBLANK($H$2:$H$23),"",INDIRECT(ADDRESS(SMALL((IF($H$2:$H$23&lt;&gt;"",ROW($H$2:$H$23),ROW()+ROWS($H$2:$H$23))),ROW()-ROW($I$2:$I$23)+1),COLUMN($H$2:$H$23),4)))</f>
        <v>-----</v>
      </c>
      <c r="U16" s="52">
        <f t="array" aca="1" ref="U16" ca="1">IF(ROW()-ROW($J$2:$J$23)+1&gt;ROWS($I$2:$I$23)-COUNTBLANK($I$2:$I$23),"",INDIRECT(ADDRESS(SMALL((IF($I$2:$I$23&lt;&gt;"",ROW($I$2:$I$23),ROW()+ROWS($I$2:$I$23))),ROW()-ROW($J$2:$J$23)+1),COLUMN($I$2:$I$23),4)))</f>
        <v>0</v>
      </c>
      <c r="V16" s="77" t="str">
        <f t="array" aca="1" ref="V16" ca="1">IF(ROW()-ROW($K$2:$K$23)+1&gt;ROWS($J$2:$J$23)-COUNTBLANK($J$2:$J$23),"",INDIRECT(ADDRESS(SMALL((IF($J$2:$J$23&lt;&gt;"",ROW($J$2:$J$23),ROW()+ROWS($J$2:$J$23))),ROW()-ROW($K$2:$K$23)+1),COLUMN($J$2:$J$23),4)))</f>
        <v>n.d.</v>
      </c>
      <c r="W16" s="52" t="str">
        <f t="array" aca="1" ref="W16" ca="1">IF(ROW()-ROW($L$2:$L$23)+1&gt;ROWS($K$2:$K$23)-COUNTBLANK($K$2:$K$23),"",INDIRECT(ADDRESS(SMALL((IF($K$2:$K$23&lt;&gt;"",ROW($K$2:$K$23),ROW()+ROWS($K$2:$K$23))),ROW()-ROW($L$2:$L$23)+1),COLUMN($K$2:$K$23),4)))</f>
        <v>Unvollständig</v>
      </c>
      <c r="X16" s="52" t="str">
        <f t="array" aca="1" ref="X16" ca="1">IF(ROW()-ROW($M$2:$M$23)+1&gt;ROWS($L$2:$L$23)-COUNTBLANK($L$2:$L$23),"",INDIRECT(ADDRESS(SMALL((IF($L$2:$L$23&lt;&gt;"",ROW($L$2:$L$23),ROW()+ROWS($L$2:$L$23))),ROW()-ROW($M$2:$M$23)+1),COLUMN($L$2:$L$23),4)))</f>
        <v>-----</v>
      </c>
      <c r="Y16" s="52" t="str">
        <f t="array" aca="1" ref="Y16" ca="1">IF(ROW()-ROW($N$2:$N$23)+1&gt;ROWS($M$2:$M$23)-COUNTBLANK($M$2:$M$23),"",INDIRECT(ADDRESS(SMALL((IF($M$2:$M$23&lt;&gt;"",ROW($M$2:$M$23),ROW()+ROWS($M$2:$M$23))),ROW()-ROW($N$2:$N$23)+1),COLUMN($M$2:$M$23),4)))</f>
        <v>-----</v>
      </c>
    </row>
    <row r="17" spans="1:25" ht="54.75" customHeight="1" x14ac:dyDescent="0.25">
      <c r="A17" s="59" t="str">
        <f>IF('Kennzahlenbogen_(KB)'!P57=0,"",'Kennzahlenbogen_(KB)'!P57)</f>
        <v>Unvollständig</v>
      </c>
      <c r="B17" s="59"/>
      <c r="C17" s="59">
        <f>IF($A17="I.O.","",'Kennzahlenbogen_(KB)'!A57)</f>
        <v>15</v>
      </c>
      <c r="D17" s="52" t="str">
        <f>IF($A17="I.O.","",'Kennzahlenbogen_(KB)'!C57)</f>
        <v>Mortalität postoperativ</v>
      </c>
      <c r="E17" s="59" t="str">
        <f>IF(AND('Kennzahlenbogen_(KB)'!J57="",$A17&lt;&gt;"I.O."),"-----",IF($A17="I.O.","",'Kennzahlenbogen_(KB)'!J57))</f>
        <v>-----</v>
      </c>
      <c r="F17" s="52" t="str">
        <f>IF($A17="I.O.","",'Kennzahlenbogen_(KB)'!K57)</f>
        <v>≤ 10%</v>
      </c>
      <c r="G17" s="59" t="str">
        <f>IF(AND('Kennzahlenbogen_(KB)'!M57="",$A17&lt;&gt;"I.O."),"-----",IF($A17="I.O.","",'Kennzahlenbogen_(KB)'!M57))</f>
        <v>-----</v>
      </c>
      <c r="H17" s="59" t="str">
        <f>IF($A17="I.O.","",IF('Kennzahlenbogen_(KB)'!O57="","-----",'Kennzahlenbogen_(KB)'!O57))</f>
        <v>-----</v>
      </c>
      <c r="I17" s="59">
        <f>IF($A17="I.O.","",IF('Kennzahlenbogen_(KB)'!O58="","-----",'Kennzahlenbogen_(KB)'!O58))</f>
        <v>0</v>
      </c>
      <c r="J17" s="76" t="str">
        <f>IF($A17="I.O.","",IF('Kennzahlenbogen_(KB)'!O59="",0,'Kennzahlenbogen_(KB)'!O59))</f>
        <v>n.d.</v>
      </c>
      <c r="K17" s="59" t="str">
        <f>IF($A17="I.O.","",'Kennzahlenbogen_(KB)'!P57)</f>
        <v>Unvollständig</v>
      </c>
      <c r="L17" s="59" t="str">
        <f>IF(AND('Kennzahlenbogen_(KB)'!Q57="",$A17&lt;&gt;"I.O."),"-----",IF($A17="I.O.","",'Kennzahlenbogen_(KB)'!Q57))</f>
        <v>-----</v>
      </c>
      <c r="M17" s="59" t="str">
        <f>IF(AND('Kennzahlenbogen_(KB)'!R57="",$A17&lt;&gt;"I.O."),"-----",IF($A17="I.O.","",'Kennzahlenbogen_(KB)'!R57))</f>
        <v>-----</v>
      </c>
      <c r="O17" s="52">
        <f t="array" aca="1" ref="O17" ca="1">IF(ROW()-ROW($D$2:$D$23)+1&gt;ROWS($C$2:$C$23)-COUNTBLANK($C$2:$C$23),"",INDIRECT(ADDRESS(SMALL((IF($C$2:$C$23&lt;&gt;"",ROW($C$2:$C$23),ROW()+ROWS($C$2:$C$23))),ROW()-ROW($D$2:$D$23)+1),COLUMN($C$2:$C$23),4)))</f>
        <v>15</v>
      </c>
      <c r="P17" s="52" t="str">
        <f t="array" aca="1" ref="P17" ca="1">IF(ROW()-ROW($E$2:$E$23)+1&gt;ROWS($D$2:$D$23)-COUNTBLANK($D$2:$D$23),"",INDIRECT(ADDRESS(SMALL((IF($D$2:$D$23&gt;"",ROW($D$2:$D$23),ROW()+ROWS($D$2:$D$23))),ROW()-ROW($E$2:$E$23)+1),COLUMN($D$2:$D$23),4)))</f>
        <v>Mortalität postoperativ</v>
      </c>
      <c r="Q17" s="52" t="str">
        <f t="array" aca="1" ref="Q17" ca="1">IF(ROW()-ROW($F$2:$F$23)+1&gt;ROWS($E$2:$E$23)-COUNTBLANK($E$2:$E$23),"",INDIRECT(ADDRESS(SMALL((IF($E$2:$E$23&gt;"",ROW($E$2:$E$23),ROW()+ROWS($E$2:$E$23))),ROW()-ROW($F$2:$F$23)+1),COLUMN($E$2:$E$23),4)))</f>
        <v>-----</v>
      </c>
      <c r="R17" s="52" t="str">
        <f t="array" aca="1" ref="R17" ca="1">IF(ROW()-ROW($G$2:$G$23)+1&gt;ROWS($F$2:$F$23)-COUNTBLANK($F$2:$F$23),"",INDIRECT(ADDRESS(SMALL((IF($F$2:$F$23&gt;"",ROW($F$2:$F$23),ROW()+ROWS($F$2:$F$23))),ROW()-ROW($G$2:$G$23)+1),COLUMN($F$2:$F$23),4)))</f>
        <v>≤ 10%</v>
      </c>
      <c r="S17" s="52" t="str">
        <f t="array" aca="1" ref="S17" ca="1">IF(ROW()-ROW($H$2:$H$23)+1&gt;ROWS($G$2:$G$23)-COUNTBLANK($G$2:$G$23),"",INDIRECT(ADDRESS(SMALL((IF($G$2:$G$23&lt;&gt;"",ROW($G$2:$G$23),ROW()+ROWS($G$2:$G$23))),ROW()-ROW($H$2:$H$23)+1),COLUMN($G$2:$G$23),4)))</f>
        <v>-----</v>
      </c>
      <c r="T17" s="52" t="str">
        <f t="array" aca="1" ref="T17" ca="1">IF(ROW()-ROW($I$2:$I$23)+1&gt;ROWS($H$2:$H$23)-COUNTBLANK($H$2:$H$23),"",INDIRECT(ADDRESS(SMALL((IF($H$2:$H$23&lt;&gt;"",ROW($H$2:$H$23),ROW()+ROWS($H$2:$H$23))),ROW()-ROW($I$2:$I$23)+1),COLUMN($H$2:$H$23),4)))</f>
        <v>-----</v>
      </c>
      <c r="U17" s="52">
        <f t="array" aca="1" ref="U17" ca="1">IF(ROW()-ROW($J$2:$J$23)+1&gt;ROWS($I$2:$I$23)-COUNTBLANK($I$2:$I$23),"",INDIRECT(ADDRESS(SMALL((IF($I$2:$I$23&lt;&gt;"",ROW($I$2:$I$23),ROW()+ROWS($I$2:$I$23))),ROW()-ROW($J$2:$J$23)+1),COLUMN($I$2:$I$23),4)))</f>
        <v>0</v>
      </c>
      <c r="V17" s="77" t="str">
        <f t="array" aca="1" ref="V17" ca="1">IF(ROW()-ROW($K$2:$K$23)+1&gt;ROWS($J$2:$J$23)-COUNTBLANK($J$2:$J$23),"",INDIRECT(ADDRESS(SMALL((IF($J$2:$J$23&lt;&gt;"",ROW($J$2:$J$23),ROW()+ROWS($J$2:$J$23))),ROW()-ROW($K$2:$K$23)+1),COLUMN($J$2:$J$23),4)))</f>
        <v>n.d.</v>
      </c>
      <c r="W17" s="52" t="str">
        <f t="array" aca="1" ref="W17" ca="1">IF(ROW()-ROW($L$2:$L$23)+1&gt;ROWS($K$2:$K$23)-COUNTBLANK($K$2:$K$23),"",INDIRECT(ADDRESS(SMALL((IF($K$2:$K$23&lt;&gt;"",ROW($K$2:$K$23),ROW()+ROWS($K$2:$K$23))),ROW()-ROW($L$2:$L$23)+1),COLUMN($K$2:$K$23),4)))</f>
        <v>Unvollständig</v>
      </c>
      <c r="X17" s="52" t="str">
        <f t="array" aca="1" ref="X17" ca="1">IF(ROW()-ROW($M$2:$M$23)+1&gt;ROWS($L$2:$L$23)-COUNTBLANK($L$2:$L$23),"",INDIRECT(ADDRESS(SMALL((IF($L$2:$L$23&lt;&gt;"",ROW($L$2:$L$23),ROW()+ROWS($L$2:$L$23))),ROW()-ROW($M$2:$M$23)+1),COLUMN($L$2:$L$23),4)))</f>
        <v>-----</v>
      </c>
      <c r="Y17" s="52" t="str">
        <f t="array" aca="1" ref="Y17" ca="1">IF(ROW()-ROW($N$2:$N$23)+1&gt;ROWS($M$2:$M$23)-COUNTBLANK($M$2:$M$23),"",INDIRECT(ADDRESS(SMALL((IF($M$2:$M$23&lt;&gt;"",ROW($M$2:$M$23),ROW()+ROWS($M$2:$M$23))),ROW()-ROW($N$2:$N$23)+1),COLUMN($M$2:$M$23),4)))</f>
        <v>-----</v>
      </c>
    </row>
    <row r="18" spans="1:25" ht="54.75" customHeight="1" x14ac:dyDescent="0.25">
      <c r="A18" s="59" t="str">
        <f>IF('Kennzahlenbogen_(KB)'!P60=0,"",'Kennzahlenbogen_(KB)'!P60)</f>
        <v>Unvollständig</v>
      </c>
      <c r="B18" s="59"/>
      <c r="C18" s="59">
        <f>IF($A18="I.O.","",'Kennzahlenbogen_(KB)'!A60)</f>
        <v>16</v>
      </c>
      <c r="D18" s="52" t="str">
        <f>IF($A18="I.O.","",'Kennzahlenbogen_(KB)'!C60)</f>
        <v>Vollständiger Pathologiebericht</v>
      </c>
      <c r="E18" s="59" t="str">
        <f>IF(AND('Kennzahlenbogen_(KB)'!J60="",$A18&lt;&gt;"I.O."),"-----",IF($A18="I.O.","",'Kennzahlenbogen_(KB)'!J60))</f>
        <v>&lt; 70%</v>
      </c>
      <c r="F18" s="52" t="str">
        <f>IF($A18="I.O.","",'Kennzahlenbogen_(KB)'!K60)</f>
        <v>Derzeit keine Vorgaben</v>
      </c>
      <c r="G18" s="59" t="str">
        <f>IF(AND('Kennzahlenbogen_(KB)'!M60="",$A18&lt;&gt;"I.O."),"-----",IF($A18="I.O.","",'Kennzahlenbogen_(KB)'!M60))</f>
        <v>-----</v>
      </c>
      <c r="H18" s="59" t="str">
        <f>IF($A18="I.O.","",IF('Kennzahlenbogen_(KB)'!O60="","-----",'Kennzahlenbogen_(KB)'!O60))</f>
        <v>-----</v>
      </c>
      <c r="I18" s="59">
        <f>IF($A18="I.O.","",IF('Kennzahlenbogen_(KB)'!O61="","-----",'Kennzahlenbogen_(KB)'!O61))</f>
        <v>0</v>
      </c>
      <c r="J18" s="76" t="str">
        <f>IF($A18="I.O.","",IF('Kennzahlenbogen_(KB)'!O62="",0,'Kennzahlenbogen_(KB)'!O62))</f>
        <v>n.d.</v>
      </c>
      <c r="K18" s="59" t="str">
        <f>IF($A18="I.O.","",'Kennzahlenbogen_(KB)'!P60)</f>
        <v>Unvollständig</v>
      </c>
      <c r="L18" s="59" t="str">
        <f>IF(AND('Kennzahlenbogen_(KB)'!Q60="",$A18&lt;&gt;"I.O."),"-----",IF($A18="I.O.","",'Kennzahlenbogen_(KB)'!Q60))</f>
        <v>-----</v>
      </c>
      <c r="M18" s="59" t="str">
        <f>IF(AND('Kennzahlenbogen_(KB)'!R60="",$A18&lt;&gt;"I.O."),"-----",IF($A18="I.O.","",'Kennzahlenbogen_(KB)'!R60))</f>
        <v>-----</v>
      </c>
      <c r="O18" s="52">
        <f t="array" aca="1" ref="O18" ca="1">IF(ROW()-ROW($D$2:$D$23)+1&gt;ROWS($C$2:$C$23)-COUNTBLANK($C$2:$C$23),"",INDIRECT(ADDRESS(SMALL((IF($C$2:$C$23&lt;&gt;"",ROW($C$2:$C$23),ROW()+ROWS($C$2:$C$23))),ROW()-ROW($D$2:$D$23)+1),COLUMN($C$2:$C$23),4)))</f>
        <v>16</v>
      </c>
      <c r="P18" s="52" t="str">
        <f t="array" aca="1" ref="P18" ca="1">IF(ROW()-ROW($E$2:$E$23)+1&gt;ROWS($D$2:$D$23)-COUNTBLANK($D$2:$D$23),"",INDIRECT(ADDRESS(SMALL((IF($D$2:$D$23&gt;"",ROW($D$2:$D$23),ROW()+ROWS($D$2:$D$23))),ROW()-ROW($E$2:$E$23)+1),COLUMN($D$2:$D$23),4)))</f>
        <v>Vollständiger Pathologiebericht</v>
      </c>
      <c r="Q18" s="52" t="str">
        <f t="array" aca="1" ref="Q18" ca="1">IF(ROW()-ROW($F$2:$F$23)+1&gt;ROWS($E$2:$E$23)-COUNTBLANK($E$2:$E$23),"",INDIRECT(ADDRESS(SMALL((IF($E$2:$E$23&gt;"",ROW($E$2:$E$23),ROW()+ROWS($E$2:$E$23))),ROW()-ROW($F$2:$F$23)+1),COLUMN($E$2:$E$23),4)))</f>
        <v>&lt; 70%</v>
      </c>
      <c r="R18" s="52" t="str">
        <f t="array" aca="1" ref="R18" ca="1">IF(ROW()-ROW($G$2:$G$23)+1&gt;ROWS($F$2:$F$23)-COUNTBLANK($F$2:$F$23),"",INDIRECT(ADDRESS(SMALL((IF($F$2:$F$23&gt;"",ROW($F$2:$F$23),ROW()+ROWS($F$2:$F$23))),ROW()-ROW($G$2:$G$23)+1),COLUMN($F$2:$F$23),4)))</f>
        <v>Derzeit keine Vorgaben</v>
      </c>
      <c r="S18" s="52" t="str">
        <f t="array" aca="1" ref="S18" ca="1">IF(ROW()-ROW($H$2:$H$23)+1&gt;ROWS($G$2:$G$23)-COUNTBLANK($G$2:$G$23),"",INDIRECT(ADDRESS(SMALL((IF($G$2:$G$23&lt;&gt;"",ROW($G$2:$G$23),ROW()+ROWS($G$2:$G$23))),ROW()-ROW($H$2:$H$23)+1),COLUMN($G$2:$G$23),4)))</f>
        <v>-----</v>
      </c>
      <c r="T18" s="52" t="str">
        <f t="array" aca="1" ref="T18" ca="1">IF(ROW()-ROW($I$2:$I$23)+1&gt;ROWS($H$2:$H$23)-COUNTBLANK($H$2:$H$23),"",INDIRECT(ADDRESS(SMALL((IF($H$2:$H$23&lt;&gt;"",ROW($H$2:$H$23),ROW()+ROWS($H$2:$H$23))),ROW()-ROW($I$2:$I$23)+1),COLUMN($H$2:$H$23),4)))</f>
        <v>-----</v>
      </c>
      <c r="U18" s="52">
        <f t="array" aca="1" ref="U18" ca="1">IF(ROW()-ROW($J$2:$J$23)+1&gt;ROWS($I$2:$I$23)-COUNTBLANK($I$2:$I$23),"",INDIRECT(ADDRESS(SMALL((IF($I$2:$I$23&lt;&gt;"",ROW($I$2:$I$23),ROW()+ROWS($I$2:$I$23))),ROW()-ROW($J$2:$J$23)+1),COLUMN($I$2:$I$23),4)))</f>
        <v>0</v>
      </c>
      <c r="V18" s="77" t="str">
        <f t="array" aca="1" ref="V18" ca="1">IF(ROW()-ROW($K$2:$K$23)+1&gt;ROWS($J$2:$J$23)-COUNTBLANK($J$2:$J$23),"",INDIRECT(ADDRESS(SMALL((IF($J$2:$J$23&lt;&gt;"",ROW($J$2:$J$23),ROW()+ROWS($J$2:$J$23))),ROW()-ROW($K$2:$K$23)+1),COLUMN($J$2:$J$23),4)))</f>
        <v>n.d.</v>
      </c>
      <c r="W18" s="52" t="str">
        <f t="array" aca="1" ref="W18" ca="1">IF(ROW()-ROW($L$2:$L$23)+1&gt;ROWS($K$2:$K$23)-COUNTBLANK($K$2:$K$23),"",INDIRECT(ADDRESS(SMALL((IF($K$2:$K$23&lt;&gt;"",ROW($K$2:$K$23),ROW()+ROWS($K$2:$K$23))),ROW()-ROW($L$2:$L$23)+1),COLUMN($K$2:$K$23),4)))</f>
        <v>Unvollständig</v>
      </c>
      <c r="X18" s="52" t="str">
        <f t="array" aca="1" ref="X18" ca="1">IF(ROW()-ROW($M$2:$M$23)+1&gt;ROWS($L$2:$L$23)-COUNTBLANK($L$2:$L$23),"",INDIRECT(ADDRESS(SMALL((IF($L$2:$L$23&lt;&gt;"",ROW($L$2:$L$23),ROW()+ROWS($L$2:$L$23))),ROW()-ROW($M$2:$M$23)+1),COLUMN($L$2:$L$23),4)))</f>
        <v>-----</v>
      </c>
      <c r="Y18" s="52" t="str">
        <f t="array" aca="1" ref="Y18" ca="1">IF(ROW()-ROW($N$2:$N$23)+1&gt;ROWS($M$2:$M$23)-COUNTBLANK($M$2:$M$23),"",INDIRECT(ADDRESS(SMALL((IF($M$2:$M$23&lt;&gt;"",ROW($M$2:$M$23),ROW()+ROWS($M$2:$M$23))),ROW()-ROW($N$2:$N$23)+1),COLUMN($M$2:$M$23),4)))</f>
        <v>-----</v>
      </c>
    </row>
    <row r="19" spans="1:25" ht="54.75" customHeight="1" x14ac:dyDescent="0.25">
      <c r="A19" s="59" t="str">
        <f>IF('Kennzahlenbogen_(KB)'!P63=0,"",'Kennzahlenbogen_(KB)'!P63)</f>
        <v>Unvollständig</v>
      </c>
      <c r="B19" s="59"/>
      <c r="C19" s="59">
        <f>IF($A19="I.O.","",'Kennzahlenbogen_(KB)'!A63)</f>
        <v>17</v>
      </c>
      <c r="D19" s="52" t="str">
        <f>IF($A19="I.O.","",'Kennzahlenbogen_(KB)'!C63)</f>
        <v>Ernährungsstatus</v>
      </c>
      <c r="E19" s="59" t="str">
        <f>IF(AND('Kennzahlenbogen_(KB)'!J63="",$A19&lt;&gt;"I.O."),"-----",IF($A19="I.O.","",'Kennzahlenbogen_(KB)'!J63))</f>
        <v>&lt; 50%</v>
      </c>
      <c r="F19" s="52" t="str">
        <f>IF($A19="I.O.","",'Kennzahlenbogen_(KB)'!K63)</f>
        <v>Derzeit keine Vorgaben</v>
      </c>
      <c r="G19" s="59" t="str">
        <f>IF(AND('Kennzahlenbogen_(KB)'!M63="",$A19&lt;&gt;"I.O."),"-----",IF($A19="I.O.","",'Kennzahlenbogen_(KB)'!M63))</f>
        <v>-----</v>
      </c>
      <c r="H19" s="59" t="str">
        <f>IF($A19="I.O.","",IF('Kennzahlenbogen_(KB)'!O63="","-----",'Kennzahlenbogen_(KB)'!O63))</f>
        <v>-----</v>
      </c>
      <c r="I19" s="59">
        <f>IF($A19="I.O.","",IF('Kennzahlenbogen_(KB)'!O64="","-----",'Kennzahlenbogen_(KB)'!O64))</f>
        <v>0</v>
      </c>
      <c r="J19" s="76" t="str">
        <f>IF($A19="I.O.","",IF('Kennzahlenbogen_(KB)'!O65="",0,'Kennzahlenbogen_(KB)'!O65))</f>
        <v>n.d.</v>
      </c>
      <c r="K19" s="59" t="str">
        <f>IF($A19="I.O.","",'Kennzahlenbogen_(KB)'!P63)</f>
        <v>Unvollständig</v>
      </c>
      <c r="L19" s="59" t="str">
        <f>IF(AND('Kennzahlenbogen_(KB)'!Q63="",$A19&lt;&gt;"I.O."),"-----",IF($A19="I.O.","",'Kennzahlenbogen_(KB)'!Q63))</f>
        <v>-----</v>
      </c>
      <c r="M19" s="59" t="str">
        <f>IF(AND('Kennzahlenbogen_(KB)'!R63="",$A19&lt;&gt;"I.O."),"-----",IF($A19="I.O.","",'Kennzahlenbogen_(KB)'!R63))</f>
        <v>-----</v>
      </c>
      <c r="O19" s="52">
        <f t="array" aca="1" ref="O19" ca="1">IF(ROW()-ROW($D$2:$D$23)+1&gt;ROWS($C$2:$C$23)-COUNTBLANK($C$2:$C$23),"",INDIRECT(ADDRESS(SMALL((IF($C$2:$C$23&lt;&gt;"",ROW($C$2:$C$23),ROW()+ROWS($C$2:$C$23))),ROW()-ROW($D$2:$D$23)+1),COLUMN($C$2:$C$23),4)))</f>
        <v>17</v>
      </c>
      <c r="P19" s="52" t="str">
        <f t="array" aca="1" ref="P19" ca="1">IF(ROW()-ROW($E$2:$E$23)+1&gt;ROWS($D$2:$D$23)-COUNTBLANK($D$2:$D$23),"",INDIRECT(ADDRESS(SMALL((IF($D$2:$D$23&gt;"",ROW($D$2:$D$23),ROW()+ROWS($D$2:$D$23))),ROW()-ROW($E$2:$E$23)+1),COLUMN($D$2:$D$23),4)))</f>
        <v>Ernährungsstatus</v>
      </c>
      <c r="Q19" s="52" t="str">
        <f t="array" aca="1" ref="Q19" ca="1">IF(ROW()-ROW($F$2:$F$23)+1&gt;ROWS($E$2:$E$23)-COUNTBLANK($E$2:$E$23),"",INDIRECT(ADDRESS(SMALL((IF($E$2:$E$23&gt;"",ROW($E$2:$E$23),ROW()+ROWS($E$2:$E$23))),ROW()-ROW($F$2:$F$23)+1),COLUMN($E$2:$E$23),4)))</f>
        <v>&lt; 50%</v>
      </c>
      <c r="R19" s="52" t="str">
        <f t="array" aca="1" ref="R19" ca="1">IF(ROW()-ROW($G$2:$G$23)+1&gt;ROWS($F$2:$F$23)-COUNTBLANK($F$2:$F$23),"",INDIRECT(ADDRESS(SMALL((IF($F$2:$F$23&gt;"",ROW($F$2:$F$23),ROW()+ROWS($F$2:$F$23))),ROW()-ROW($G$2:$G$23)+1),COLUMN($F$2:$F$23),4)))</f>
        <v>Derzeit keine Vorgaben</v>
      </c>
      <c r="S19" s="52" t="str">
        <f t="array" aca="1" ref="S19" ca="1">IF(ROW()-ROW($H$2:$H$23)+1&gt;ROWS($G$2:$G$23)-COUNTBLANK($G$2:$G$23),"",INDIRECT(ADDRESS(SMALL((IF($G$2:$G$23&lt;&gt;"",ROW($G$2:$G$23),ROW()+ROWS($G$2:$G$23))),ROW()-ROW($H$2:$H$23)+1),COLUMN($G$2:$G$23),4)))</f>
        <v>-----</v>
      </c>
      <c r="T19" s="52" t="str">
        <f t="array" aca="1" ref="T19" ca="1">IF(ROW()-ROW($I$2:$I$23)+1&gt;ROWS($H$2:$H$23)-COUNTBLANK($H$2:$H$23),"",INDIRECT(ADDRESS(SMALL((IF($H$2:$H$23&lt;&gt;"",ROW($H$2:$H$23),ROW()+ROWS($H$2:$H$23))),ROW()-ROW($I$2:$I$23)+1),COLUMN($H$2:$H$23),4)))</f>
        <v>-----</v>
      </c>
      <c r="U19" s="52">
        <f t="array" aca="1" ref="U19" ca="1">IF(ROW()-ROW($J$2:$J$23)+1&gt;ROWS($I$2:$I$23)-COUNTBLANK($I$2:$I$23),"",INDIRECT(ADDRESS(SMALL((IF($I$2:$I$23&lt;&gt;"",ROW($I$2:$I$23),ROW()+ROWS($I$2:$I$23))),ROW()-ROW($J$2:$J$23)+1),COLUMN($I$2:$I$23),4)))</f>
        <v>0</v>
      </c>
      <c r="V19" s="77" t="str">
        <f t="array" aca="1" ref="V19" ca="1">IF(ROW()-ROW($K$2:$K$23)+1&gt;ROWS($J$2:$J$23)-COUNTBLANK($J$2:$J$23),"",INDIRECT(ADDRESS(SMALL((IF($J$2:$J$23&lt;&gt;"",ROW($J$2:$J$23),ROW()+ROWS($J$2:$J$23))),ROW()-ROW($K$2:$K$23)+1),COLUMN($J$2:$J$23),4)))</f>
        <v>n.d.</v>
      </c>
      <c r="W19" s="52" t="str">
        <f t="array" aca="1" ref="W19" ca="1">IF(ROW()-ROW($L$2:$L$23)+1&gt;ROWS($K$2:$K$23)-COUNTBLANK($K$2:$K$23),"",INDIRECT(ADDRESS(SMALL((IF($K$2:$K$23&lt;&gt;"",ROW($K$2:$K$23),ROW()+ROWS($K$2:$K$23))),ROW()-ROW($L$2:$L$23)+1),COLUMN($K$2:$K$23),4)))</f>
        <v>Unvollständig</v>
      </c>
      <c r="X19" s="52" t="str">
        <f t="array" aca="1" ref="X19" ca="1">IF(ROW()-ROW($M$2:$M$23)+1&gt;ROWS($L$2:$L$23)-COUNTBLANK($L$2:$L$23),"",INDIRECT(ADDRESS(SMALL((IF($L$2:$L$23&lt;&gt;"",ROW($L$2:$L$23),ROW()+ROWS($L$2:$L$23))),ROW()-ROW($M$2:$M$23)+1),COLUMN($L$2:$L$23),4)))</f>
        <v>-----</v>
      </c>
      <c r="Y19" s="52" t="str">
        <f t="array" aca="1" ref="Y19" ca="1">IF(ROW()-ROW($N$2:$N$23)+1&gt;ROWS($M$2:$M$23)-COUNTBLANK($M$2:$M$23),"",INDIRECT(ADDRESS(SMALL((IF($M$2:$M$23&lt;&gt;"",ROW($M$2:$M$23),ROW()+ROWS($M$2:$M$23))),ROW()-ROW($N$2:$N$23)+1),COLUMN($M$2:$M$23),4)))</f>
        <v>-----</v>
      </c>
    </row>
    <row r="20" spans="1:25" ht="54.75" customHeight="1" x14ac:dyDescent="0.25">
      <c r="A20" s="59" t="str">
        <f>IF('Kennzahlenbogen_(KB)'!P66=0,"",'Kennzahlenbogen_(KB)'!P66)</f>
        <v>Unvollständig</v>
      </c>
      <c r="B20" s="59"/>
      <c r="C20" s="130">
        <f>IF($A20="I.O.","",'Kennzahlenbogen_(KB)'!A66)</f>
        <v>18</v>
      </c>
      <c r="D20" s="52" t="str">
        <f>IF($A20="I.O.","",'Kennzahlenbogen_(KB)'!C66)</f>
        <v>Vitamin B12 Substitution nach Gastrektomie</v>
      </c>
      <c r="E20" s="59" t="str">
        <f>IF(AND('Kennzahlenbogen_(KB)'!J66="",$A20&lt;&gt;"I.O."),"-----",IF($A20="I.O.","",'Kennzahlenbogen_(KB)'!J66))</f>
        <v>&lt; 80%</v>
      </c>
      <c r="F20" s="52" t="str">
        <f>IF($A20="I.O.","",'Kennzahlenbogen_(KB)'!K66)</f>
        <v>Derzeit keine Vorgaben</v>
      </c>
      <c r="G20" s="59" t="str">
        <f>IF(AND('Kennzahlenbogen_(KB)'!M66="",$A20&lt;&gt;"I.O."),"-----",IF($A20="I.O.","",'Kennzahlenbogen_(KB)'!M66))</f>
        <v>-----</v>
      </c>
      <c r="H20" s="59" t="str">
        <f>IF($A20="I.O.","",IF('Kennzahlenbogen_(KB)'!O66="","-----",'Kennzahlenbogen_(KB)'!O66))</f>
        <v>-----</v>
      </c>
      <c r="I20" s="59" t="str">
        <f>IF($A20="I.O.","",IF('Kennzahlenbogen_(KB)'!O67="","-----",'Kennzahlenbogen_(KB)'!O67))</f>
        <v>-----</v>
      </c>
      <c r="J20" s="76" t="str">
        <f>IF($A20="I.O.","",IF('Kennzahlenbogen_(KB)'!O68="","-----",'Kennzahlenbogen_(KB)'!O68))</f>
        <v>n.d.</v>
      </c>
      <c r="K20" s="59" t="str">
        <f>IF($A20="I.O.","",'Kennzahlenbogen_(KB)'!P66)</f>
        <v>Unvollständig</v>
      </c>
      <c r="L20" s="59" t="str">
        <f>IF(AND('Kennzahlenbogen_(KB)'!Q66="",$A20&lt;&gt;"I.O."),"-----",IF($A20="I.O.","",'Kennzahlenbogen_(KB)'!Q66))</f>
        <v>-----</v>
      </c>
      <c r="M20" s="59" t="str">
        <f>IF(AND('Kennzahlenbogen_(KB)'!R66="",$A20&lt;&gt;"I.O."),"-----",IF($A20="I.O.","",'Kennzahlenbogen_(KB)'!R66))</f>
        <v>-----</v>
      </c>
      <c r="O20" s="52">
        <f t="array" aca="1" ref="O20" ca="1">IF(ROW()-ROW($D$2:$D$23)+1&gt;ROWS($C$2:$C$23)-COUNTBLANK($C$2:$C$23),"",INDIRECT(ADDRESS(SMALL((IF($C$2:$C$23&lt;&gt;"",ROW($C$2:$C$23),ROW()+ROWS($C$2:$C$23))),ROW()-ROW($D$2:$D$23)+1),COLUMN($C$2:$C$23),4)))</f>
        <v>18</v>
      </c>
      <c r="P20" s="52" t="str">
        <f t="array" aca="1" ref="P20" ca="1">IF(ROW()-ROW($E$2:$E$23)+1&gt;ROWS($D$2:$D$23)-COUNTBLANK($D$2:$D$23),"",INDIRECT(ADDRESS(SMALL((IF($D$2:$D$23&gt;"",ROW($D$2:$D$23),ROW()+ROWS($D$2:$D$23))),ROW()-ROW($E$2:$E$23)+1),COLUMN($D$2:$D$23),4)))</f>
        <v>Vitamin B12 Substitution nach Gastrektomie</v>
      </c>
      <c r="Q20" s="52" t="str">
        <f t="array" aca="1" ref="Q20" ca="1">IF(ROW()-ROW($F$2:$F$23)+1&gt;ROWS($E$2:$E$23)-COUNTBLANK($E$2:$E$23),"",INDIRECT(ADDRESS(SMALL((IF($E$2:$E$23&gt;"",ROW($E$2:$E$23),ROW()+ROWS($E$2:$E$23))),ROW()-ROW($F$2:$F$23)+1),COLUMN($E$2:$E$23),4)))</f>
        <v>&lt; 80%</v>
      </c>
      <c r="R20" s="52" t="str">
        <f t="array" aca="1" ref="R20" ca="1">IF(ROW()-ROW($G$2:$G$23)+1&gt;ROWS($F$2:$F$23)-COUNTBLANK($F$2:$F$23),"",INDIRECT(ADDRESS(SMALL((IF($F$2:$F$23&gt;"",ROW($F$2:$F$23),ROW()+ROWS($F$2:$F$23))),ROW()-ROW($G$2:$G$23)+1),COLUMN($F$2:$F$23),4)))</f>
        <v>Derzeit keine Vorgaben</v>
      </c>
      <c r="S20" s="52" t="str">
        <f t="array" aca="1" ref="S20" ca="1">IF(ROW()-ROW($H$2:$H$23)+1&gt;ROWS($G$2:$G$23)-COUNTBLANK($G$2:$G$23),"",INDIRECT(ADDRESS(SMALL((IF($G$2:$G$23&lt;&gt;"",ROW($G$2:$G$23),ROW()+ROWS($G$2:$G$23))),ROW()-ROW($H$2:$H$23)+1),COLUMN($G$2:$G$23),4)))</f>
        <v>-----</v>
      </c>
      <c r="T20" s="52" t="str">
        <f t="array" aca="1" ref="T20" ca="1">IF(ROW()-ROW($I$2:$I$23)+1&gt;ROWS($H$2:$H$23)-COUNTBLANK($H$2:$H$23),"",INDIRECT(ADDRESS(SMALL((IF($H$2:$H$23&lt;&gt;"",ROW($H$2:$H$23),ROW()+ROWS($H$2:$H$23))),ROW()-ROW($I$2:$I$23)+1),COLUMN($H$2:$H$23),4)))</f>
        <v>-----</v>
      </c>
      <c r="U20" s="52" t="str">
        <f t="array" aca="1" ref="U20" ca="1">IF(ROW()-ROW($J$2:$J$23)+1&gt;ROWS($I$2:$I$23)-COUNTBLANK($I$2:$I$23),"",INDIRECT(ADDRESS(SMALL((IF($I$2:$I$23&lt;&gt;"",ROW($I$2:$I$23),ROW()+ROWS($I$2:$I$23))),ROW()-ROW($J$2:$J$23)+1),COLUMN($I$2:$I$23),4)))</f>
        <v>-----</v>
      </c>
      <c r="V20" s="77" t="str">
        <f t="array" aca="1" ref="V20" ca="1">IF(ROW()-ROW($K$2:$K$23)+1&gt;ROWS($J$2:$J$23)-COUNTBLANK($J$2:$J$23),"",INDIRECT(ADDRESS(SMALL((IF($J$2:$J$23&lt;&gt;"",ROW($J$2:$J$23),ROW()+ROWS($J$2:$J$23))),ROW()-ROW($K$2:$K$23)+1),COLUMN($J$2:$J$23),4)))</f>
        <v>n.d.</v>
      </c>
      <c r="W20" s="52" t="str">
        <f t="array" aca="1" ref="W20" ca="1">IF(ROW()-ROW($L$2:$L$23)+1&gt;ROWS($K$2:$K$23)-COUNTBLANK($K$2:$K$23),"",INDIRECT(ADDRESS(SMALL((IF($K$2:$K$23&lt;&gt;"",ROW($K$2:$K$23),ROW()+ROWS($K$2:$K$23))),ROW()-ROW($L$2:$L$23)+1),COLUMN($K$2:$K$23),4)))</f>
        <v>Unvollständig</v>
      </c>
      <c r="X20" s="52" t="str">
        <f t="array" aca="1" ref="X20" ca="1">IF(ROW()-ROW($M$2:$M$23)+1&gt;ROWS($L$2:$L$23)-COUNTBLANK($L$2:$L$23),"",INDIRECT(ADDRESS(SMALL((IF($L$2:$L$23&lt;&gt;"",ROW($L$2:$L$23),ROW()+ROWS($L$2:$L$23))),ROW()-ROW($M$2:$M$23)+1),COLUMN($L$2:$L$23),4)))</f>
        <v>-----</v>
      </c>
      <c r="Y20" s="52" t="str">
        <f t="array" aca="1" ref="Y20" ca="1">IF(ROW()-ROW($N$2:$N$23)+1&gt;ROWS($M$2:$M$23)-COUNTBLANK($M$2:$M$23),"",INDIRECT(ADDRESS(SMALL((IF($M$2:$M$23&lt;&gt;"",ROW($M$2:$M$23),ROW()+ROWS($M$2:$M$23))),ROW()-ROW($N$2:$N$23)+1),COLUMN($M$2:$M$23),4)))</f>
        <v>-----</v>
      </c>
    </row>
    <row r="21" spans="1:25" ht="54.75" customHeight="1" x14ac:dyDescent="0.25">
      <c r="A21" s="59" t="str">
        <f>IF('Kennzahlenbogen_(KB)'!P69=0,"",'Kennzahlenbogen_(KB)'!P69)</f>
        <v>Unvollständig</v>
      </c>
      <c r="B21" s="59"/>
      <c r="C21" s="130">
        <f>IF($A21="I.O.","",'Kennzahlenbogen_(KB)'!A69)</f>
        <v>19</v>
      </c>
      <c r="D21" s="52" t="str">
        <f>IF($A21="I.O.","",'Kennzahlenbogen_(KB)'!C69)</f>
        <v>Präoperative Chemotherapie bei lokalisierten Magenkarzinomen (ICD-10 C16.1-16.9)</v>
      </c>
      <c r="E21" s="59" t="str">
        <f>IF(AND('Kennzahlenbogen_(KB)'!J69="",$A21&lt;&gt;"I.O."),"-----",IF($A21="I.O.","",'Kennzahlenbogen_(KB)'!J69))</f>
        <v>&lt; 80%</v>
      </c>
      <c r="F21" s="52" t="str">
        <f>IF($A21="I.O.","",'Kennzahlenbogen_(KB)'!K69)</f>
        <v>Derzeit keine Vorgaben</v>
      </c>
      <c r="G21" s="59" t="str">
        <f>IF(AND('Kennzahlenbogen_(KB)'!M69="",$A21&lt;&gt;"I.O."),"-----",IF($A21="I.O.","",'Kennzahlenbogen_(KB)'!M69))</f>
        <v>-----</v>
      </c>
      <c r="H21" s="59" t="str">
        <f>IF($A21="I.O.","",IF('Kennzahlenbogen_(KB)'!O69="","-----",'Kennzahlenbogen_(KB)'!O69))</f>
        <v>-----</v>
      </c>
      <c r="I21" s="59" t="str">
        <f>IF($A21="I.O.","",IF('Kennzahlenbogen_(KB)'!O70="","-----",'Kennzahlenbogen_(KB)'!O70))</f>
        <v>-----</v>
      </c>
      <c r="J21" s="76" t="str">
        <f>IF($A21="I.O.","",IF('Kennzahlenbogen_(KB)'!O71="","-----",'Kennzahlenbogen_(KB)'!O71))</f>
        <v>n.d.</v>
      </c>
      <c r="K21" s="59" t="str">
        <f>IF($A21="I.O.","",'Kennzahlenbogen_(KB)'!P69)</f>
        <v>Unvollständig</v>
      </c>
      <c r="L21" s="59" t="str">
        <f>IF(AND('Kennzahlenbogen_(KB)'!Q69="",$A21&lt;&gt;"I.O."),"-----",IF($A21="I.O.","",'Kennzahlenbogen_(KB)'!Q69))</f>
        <v>-----</v>
      </c>
      <c r="M21" s="59" t="str">
        <f>IF(AND('Kennzahlenbogen_(KB)'!R69="",$A21&lt;&gt;"I.O."),"-----",IF($A21="I.O.","",'Kennzahlenbogen_(KB)'!R69))</f>
        <v>-----</v>
      </c>
      <c r="O21" s="52">
        <f t="array" aca="1" ref="O21" ca="1">IF(ROW()-ROW($D$2:$D$23)+1&gt;ROWS($C$2:$C$23)-COUNTBLANK($C$2:$C$23),"",INDIRECT(ADDRESS(SMALL((IF($C$2:$C$23&lt;&gt;"",ROW($C$2:$C$23),ROW()+ROWS($C$2:$C$23))),ROW()-ROW($D$2:$D$23)+1),COLUMN($C$2:$C$23),4)))</f>
        <v>19</v>
      </c>
      <c r="P21" s="52" t="str">
        <f t="array" aca="1" ref="P21" ca="1">IF(ROW()-ROW($E$2:$E$23)+1&gt;ROWS($D$2:$D$23)-COUNTBLANK($D$2:$D$23),"",INDIRECT(ADDRESS(SMALL((IF($D$2:$D$23&gt;"",ROW($D$2:$D$23),ROW()+ROWS($D$2:$D$23))),ROW()-ROW($E$2:$E$23)+1),COLUMN($D$2:$D$23),4)))</f>
        <v>Präoperative Chemotherapie bei lokalisierten Magenkarzinomen (ICD-10 C16.1-16.9)</v>
      </c>
      <c r="Q21" s="52" t="str">
        <f t="array" aca="1" ref="Q21" ca="1">IF(ROW()-ROW($F$2:$F$23)+1&gt;ROWS($E$2:$E$23)-COUNTBLANK($E$2:$E$23),"",INDIRECT(ADDRESS(SMALL((IF($E$2:$E$23&gt;"",ROW($E$2:$E$23),ROW()+ROWS($E$2:$E$23))),ROW()-ROW($F$2:$F$23)+1),COLUMN($E$2:$E$23),4)))</f>
        <v>&lt; 80%</v>
      </c>
      <c r="R21" s="52" t="str">
        <f t="array" aca="1" ref="R21" ca="1">IF(ROW()-ROW($G$2:$G$23)+1&gt;ROWS($F$2:$F$23)-COUNTBLANK($F$2:$F$23),"",INDIRECT(ADDRESS(SMALL((IF($F$2:$F$23&gt;"",ROW($F$2:$F$23),ROW()+ROWS($F$2:$F$23))),ROW()-ROW($G$2:$G$23)+1),COLUMN($F$2:$F$23),4)))</f>
        <v>Derzeit keine Vorgaben</v>
      </c>
      <c r="S21" s="52" t="str">
        <f t="array" aca="1" ref="S21" ca="1">IF(ROW()-ROW($H$2:$H$23)+1&gt;ROWS($G$2:$G$23)-COUNTBLANK($G$2:$G$23),"",INDIRECT(ADDRESS(SMALL((IF($G$2:$G$23&lt;&gt;"",ROW($G$2:$G$23),ROW()+ROWS($G$2:$G$23))),ROW()-ROW($H$2:$H$23)+1),COLUMN($G$2:$G$23),4)))</f>
        <v>-----</v>
      </c>
      <c r="T21" s="52" t="str">
        <f t="array" aca="1" ref="T21" ca="1">IF(ROW()-ROW($I$2:$I$23)+1&gt;ROWS($H$2:$H$23)-COUNTBLANK($H$2:$H$23),"",INDIRECT(ADDRESS(SMALL((IF($H$2:$H$23&lt;&gt;"",ROW($H$2:$H$23),ROW()+ROWS($H$2:$H$23))),ROW()-ROW($I$2:$I$23)+1),COLUMN($H$2:$H$23),4)))</f>
        <v>-----</v>
      </c>
      <c r="U21" s="52" t="str">
        <f t="array" aca="1" ref="U21" ca="1">IF(ROW()-ROW($J$2:$J$23)+1&gt;ROWS($I$2:$I$23)-COUNTBLANK($I$2:$I$23),"",INDIRECT(ADDRESS(SMALL((IF($I$2:$I$23&lt;&gt;"",ROW($I$2:$I$23),ROW()+ROWS($I$2:$I$23))),ROW()-ROW($J$2:$J$23)+1),COLUMN($I$2:$I$23),4)))</f>
        <v>-----</v>
      </c>
      <c r="V21" s="77" t="str">
        <f t="array" aca="1" ref="V21" ca="1">IF(ROW()-ROW($K$2:$K$23)+1&gt;ROWS($J$2:$J$23)-COUNTBLANK($J$2:$J$23),"",INDIRECT(ADDRESS(SMALL((IF($J$2:$J$23&lt;&gt;"",ROW($J$2:$J$23),ROW()+ROWS($J$2:$J$23))),ROW()-ROW($K$2:$K$23)+1),COLUMN($J$2:$J$23),4)))</f>
        <v>n.d.</v>
      </c>
      <c r="W21" s="52" t="str">
        <f t="array" aca="1" ref="W21" ca="1">IF(ROW()-ROW($L$2:$L$23)+1&gt;ROWS($K$2:$K$23)-COUNTBLANK($K$2:$K$23),"",INDIRECT(ADDRESS(SMALL((IF($K$2:$K$23&lt;&gt;"",ROW($K$2:$K$23),ROW()+ROWS($K$2:$K$23))),ROW()-ROW($L$2:$L$23)+1),COLUMN($K$2:$K$23),4)))</f>
        <v>Unvollständig</v>
      </c>
      <c r="X21" s="52" t="str">
        <f t="array" aca="1" ref="X21" ca="1">IF(ROW()-ROW($M$2:$M$23)+1&gt;ROWS($L$2:$L$23)-COUNTBLANK($L$2:$L$23),"",INDIRECT(ADDRESS(SMALL((IF($L$2:$L$23&lt;&gt;"",ROW($L$2:$L$23),ROW()+ROWS($L$2:$L$23))),ROW()-ROW($M$2:$M$23)+1),COLUMN($L$2:$L$23),4)))</f>
        <v>-----</v>
      </c>
      <c r="Y21" s="52" t="str">
        <f t="array" aca="1" ref="Y21" ca="1">IF(ROW()-ROW($N$2:$N$23)+1&gt;ROWS($M$2:$M$23)-COUNTBLANK($M$2:$M$23),"",INDIRECT(ADDRESS(SMALL((IF($M$2:$M$23&lt;&gt;"",ROW($M$2:$M$23),ROW()+ROWS($M$2:$M$23))),ROW()-ROW($N$2:$N$23)+1),COLUMN($M$2:$M$23),4)))</f>
        <v>-----</v>
      </c>
    </row>
    <row r="22" spans="1:25" ht="54.75" customHeight="1" x14ac:dyDescent="0.25">
      <c r="A22" s="59" t="str">
        <f>IF('Kennzahlenbogen_(KB)'!P72=0,"",'Kennzahlenbogen_(KB)'!P72)</f>
        <v>Unvollständig</v>
      </c>
      <c r="B22" s="59"/>
      <c r="C22" s="130">
        <f>IF($A22="I.O.","",'Kennzahlenbogen_(KB)'!A72)</f>
        <v>20</v>
      </c>
      <c r="D22" s="52" t="str">
        <f>IF($A22="I.O.","",'Kennzahlenbogen_(KB)'!C72)</f>
        <v>Präoperative Chemotherapie oder Radiochemotherapie bei Adenokarzinomen des ösophagogastralen Übergangs cT3 oder cT4, M0</v>
      </c>
      <c r="E22" s="59" t="str">
        <f>IF(AND('Kennzahlenbogen_(KB)'!J72="",$A22&lt;&gt;"I.O."),"-----",IF($A22="I.O.","",'Kennzahlenbogen_(KB)'!J72))</f>
        <v>&lt; 80%</v>
      </c>
      <c r="F22" s="52" t="str">
        <f>IF($A22="I.O.","",'Kennzahlenbogen_(KB)'!K72)</f>
        <v>Derzeit keine Vorgaben</v>
      </c>
      <c r="G22" s="59" t="str">
        <f>IF(AND('Kennzahlenbogen_(KB)'!M72="",$A22&lt;&gt;"I.O."),"-----",IF($A22="I.O.","",'Kennzahlenbogen_(KB)'!M72))</f>
        <v>-----</v>
      </c>
      <c r="H22" s="59" t="str">
        <f>IF($A22="I.O.","",IF('Kennzahlenbogen_(KB)'!O72="","-----",'Kennzahlenbogen_(KB)'!O72))</f>
        <v>-----</v>
      </c>
      <c r="I22" s="59" t="str">
        <f>IF($A22="I.O.","",IF('Kennzahlenbogen_(KB)'!O73="","-----",'Kennzahlenbogen_(KB)'!O73))</f>
        <v>-----</v>
      </c>
      <c r="J22" s="76" t="str">
        <f>IF($A22="I.O.","",IF('Kennzahlenbogen_(KB)'!O74="","-----",'Kennzahlenbogen_(KB)'!O74))</f>
        <v>n.d.</v>
      </c>
      <c r="K22" s="59" t="str">
        <f>IF($A22="I.O.","",'Kennzahlenbogen_(KB)'!P72)</f>
        <v>Unvollständig</v>
      </c>
      <c r="L22" s="59" t="str">
        <f>IF(AND('Kennzahlenbogen_(KB)'!Q72="",$A22&lt;&gt;"I.O."),"-----",IF($A22="I.O.","",'Kennzahlenbogen_(KB)'!Q72))</f>
        <v>-----</v>
      </c>
      <c r="M22" s="59" t="str">
        <f>IF(AND('Kennzahlenbogen_(KB)'!R72="",$A22&lt;&gt;"I.O."),"-----",IF($A22="I.O.","",'Kennzahlenbogen_(KB)'!R72))</f>
        <v>-----</v>
      </c>
      <c r="O22" s="52">
        <f t="array" aca="1" ref="O22" ca="1">IF(ROW()-ROW($D$2:$D$23)+1&gt;ROWS($C$2:$C$23)-COUNTBLANK($C$2:$C$23),"",INDIRECT(ADDRESS(SMALL((IF($C$2:$C$23&lt;&gt;"",ROW($C$2:$C$23),ROW()+ROWS($C$2:$C$23))),ROW()-ROW($D$2:$D$23)+1),COLUMN($C$2:$C$23),4)))</f>
        <v>20</v>
      </c>
      <c r="P22" s="52" t="str">
        <f t="array" aca="1" ref="P22" ca="1">IF(ROW()-ROW($E$2:$E$23)+1&gt;ROWS($D$2:$D$23)-COUNTBLANK($D$2:$D$23),"",INDIRECT(ADDRESS(SMALL((IF($D$2:$D$23&gt;"",ROW($D$2:$D$23),ROW()+ROWS($D$2:$D$23))),ROW()-ROW($E$2:$E$23)+1),COLUMN($D$2:$D$23),4)))</f>
        <v>Präoperative Chemotherapie oder Radiochemotherapie bei Adenokarzinomen des ösophagogastralen Übergangs cT3 oder cT4, M0</v>
      </c>
      <c r="Q22" s="52" t="str">
        <f t="array" aca="1" ref="Q22" ca="1">IF(ROW()-ROW($F$2:$F$23)+1&gt;ROWS($E$2:$E$23)-COUNTBLANK($E$2:$E$23),"",INDIRECT(ADDRESS(SMALL((IF($E$2:$E$23&gt;"",ROW($E$2:$E$23),ROW()+ROWS($E$2:$E$23))),ROW()-ROW($F$2:$F$23)+1),COLUMN($E$2:$E$23),4)))</f>
        <v>&lt; 80%</v>
      </c>
      <c r="R22" s="52" t="str">
        <f t="array" aca="1" ref="R22" ca="1">IF(ROW()-ROW($G$2:$G$23)+1&gt;ROWS($F$2:$F$23)-COUNTBLANK($F$2:$F$23),"",INDIRECT(ADDRESS(SMALL((IF($F$2:$F$23&gt;"",ROW($F$2:$F$23),ROW()+ROWS($F$2:$F$23))),ROW()-ROW($G$2:$G$23)+1),COLUMN($F$2:$F$23),4)))</f>
        <v>Derzeit keine Vorgaben</v>
      </c>
      <c r="S22" s="52" t="str">
        <f t="array" aca="1" ref="S22" ca="1">IF(ROW()-ROW($H$2:$H$23)+1&gt;ROWS($G$2:$G$23)-COUNTBLANK($G$2:$G$23),"",INDIRECT(ADDRESS(SMALL((IF($G$2:$G$23&lt;&gt;"",ROW($G$2:$G$23),ROW()+ROWS($G$2:$G$23))),ROW()-ROW($H$2:$H$23)+1),COLUMN($G$2:$G$23),4)))</f>
        <v>-----</v>
      </c>
      <c r="T22" s="52" t="str">
        <f t="array" aca="1" ref="T22" ca="1">IF(ROW()-ROW($I$2:$I$23)+1&gt;ROWS($H$2:$H$23)-COUNTBLANK($H$2:$H$23),"",INDIRECT(ADDRESS(SMALL((IF($H$2:$H$23&lt;&gt;"",ROW($H$2:$H$23),ROW()+ROWS($H$2:$H$23))),ROW()-ROW($I$2:$I$23)+1),COLUMN($H$2:$H$23),4)))</f>
        <v>-----</v>
      </c>
      <c r="U22" s="52" t="str">
        <f t="array" aca="1" ref="U22" ca="1">IF(ROW()-ROW($J$2:$J$23)+1&gt;ROWS($I$2:$I$23)-COUNTBLANK($I$2:$I$23),"",INDIRECT(ADDRESS(SMALL((IF($I$2:$I$23&lt;&gt;"",ROW($I$2:$I$23),ROW()+ROWS($I$2:$I$23))),ROW()-ROW($J$2:$J$23)+1),COLUMN($I$2:$I$23),4)))</f>
        <v>-----</v>
      </c>
      <c r="V22" s="77" t="str">
        <f t="array" aca="1" ref="V22" ca="1">IF(ROW()-ROW($K$2:$K$23)+1&gt;ROWS($J$2:$J$23)-COUNTBLANK($J$2:$J$23),"",INDIRECT(ADDRESS(SMALL((IF($J$2:$J$23&lt;&gt;"",ROW($J$2:$J$23),ROW()+ROWS($J$2:$J$23))),ROW()-ROW($K$2:$K$23)+1),COLUMN($J$2:$J$23),4)))</f>
        <v>n.d.</v>
      </c>
      <c r="W22" s="52" t="str">
        <f t="array" aca="1" ref="W22" ca="1">IF(ROW()-ROW($L$2:$L$23)+1&gt;ROWS($K$2:$K$23)-COUNTBLANK($K$2:$K$23),"",INDIRECT(ADDRESS(SMALL((IF($K$2:$K$23&lt;&gt;"",ROW($K$2:$K$23),ROW()+ROWS($K$2:$K$23))),ROW()-ROW($L$2:$L$23)+1),COLUMN($K$2:$K$23),4)))</f>
        <v>Unvollständig</v>
      </c>
      <c r="X22" s="52" t="str">
        <f t="array" aca="1" ref="X22" ca="1">IF(ROW()-ROW($M$2:$M$23)+1&gt;ROWS($L$2:$L$23)-COUNTBLANK($L$2:$L$23),"",INDIRECT(ADDRESS(SMALL((IF($L$2:$L$23&lt;&gt;"",ROW($L$2:$L$23),ROW()+ROWS($L$2:$L$23))),ROW()-ROW($M$2:$M$23)+1),COLUMN($L$2:$L$23),4)))</f>
        <v>-----</v>
      </c>
      <c r="Y22" s="52" t="str">
        <f t="array" aca="1" ref="Y22" ca="1">IF(ROW()-ROW($N$2:$N$23)+1&gt;ROWS($M$2:$M$23)-COUNTBLANK($M$2:$M$23),"",INDIRECT(ADDRESS(SMALL((IF($M$2:$M$23&lt;&gt;"",ROW($M$2:$M$23),ROW()+ROWS($M$2:$M$23))),ROW()-ROW($N$2:$N$23)+1),COLUMN($M$2:$M$23),4)))</f>
        <v>-----</v>
      </c>
    </row>
    <row r="23" spans="1:25" ht="54.75" customHeight="1" x14ac:dyDescent="0.25">
      <c r="A23" s="59" t="str">
        <f>IF('Kennzahlenbogen_(KB)'!P75=0,"",'Kennzahlenbogen_(KB)'!P75)</f>
        <v>Unvollständig</v>
      </c>
      <c r="B23" s="59"/>
      <c r="C23" s="130">
        <f>IF($A23="I.O.","",'Kennzahlenbogen_(KB)'!A75)</f>
        <v>21</v>
      </c>
      <c r="D23" s="52" t="str">
        <f>IF($A23="I.O.","",'Kennzahlenbogen_(KB)'!C75)</f>
        <v>Bestimmung HER-2-Status vor palliativer Tumortherapie</v>
      </c>
      <c r="E23" s="59" t="str">
        <f>IF(AND('Kennzahlenbogen_(KB)'!J75="",$A23&lt;&gt;"I.O."),"-----",IF($A23="I.O.","",'Kennzahlenbogen_(KB)'!J75))</f>
        <v>&lt; 80%</v>
      </c>
      <c r="F23" s="52" t="str">
        <f>IF($A23="I.O.","",'Kennzahlenbogen_(KB)'!K75)</f>
        <v>Derzeit keine Vorgaben</v>
      </c>
      <c r="G23" s="59" t="str">
        <f>IF(AND('Kennzahlenbogen_(KB)'!M75="",$A23&lt;&gt;"I.O."),"-----",IF($A23="I.O.","",'Kennzahlenbogen_(KB)'!M75))</f>
        <v>-----</v>
      </c>
      <c r="H23" s="59" t="str">
        <f>IF($A23="I.O.","",IF('Kennzahlenbogen_(KB)'!O75="","-----",'Kennzahlenbogen_(KB)'!O75))</f>
        <v>-----</v>
      </c>
      <c r="I23" s="59" t="str">
        <f>IF($A23="I.O.","",IF('Kennzahlenbogen_(KB)'!O76="","-----",'Kennzahlenbogen_(KB)'!O76))</f>
        <v>-----</v>
      </c>
      <c r="J23" s="76" t="str">
        <f>IF($A23="I.O.","",IF('Kennzahlenbogen_(KB)'!O77="","-----",'Kennzahlenbogen_(KB)'!O77))</f>
        <v>n.d.</v>
      </c>
      <c r="K23" s="59" t="str">
        <f>IF($A23="I.O.","",'Kennzahlenbogen_(KB)'!P75)</f>
        <v>Unvollständig</v>
      </c>
      <c r="L23" s="59" t="str">
        <f>IF(AND('Kennzahlenbogen_(KB)'!Q75="",$A23&lt;&gt;"I.O."),"-----",IF($A23="I.O.","",'Kennzahlenbogen_(KB)'!Q75))</f>
        <v>-----</v>
      </c>
      <c r="M23" s="59" t="str">
        <f>IF(AND('Kennzahlenbogen_(KB)'!R75="",$A23&lt;&gt;"I.O."),"-----",IF($A23="I.O.","",'Kennzahlenbogen_(KB)'!R75))</f>
        <v>-----</v>
      </c>
      <c r="O23" s="52">
        <f t="array" aca="1" ref="O23" ca="1">IF(ROW()-ROW($D$2:$D$23)+1&gt;ROWS($C$2:$C$23)-COUNTBLANK($C$2:$C$23),"",INDIRECT(ADDRESS(SMALL((IF($C$2:$C$23&lt;&gt;"",ROW($C$2:$C$23),ROW()+ROWS($C$2:$C$23))),ROW()-ROW($D$2:$D$23)+1),COLUMN($C$2:$C$23),4)))</f>
        <v>21</v>
      </c>
      <c r="P23" s="52" t="str">
        <f t="array" aca="1" ref="P23" ca="1">IF(ROW()-ROW($E$2:$E$23)+1&gt;ROWS($D$2:$D$23)-COUNTBLANK($D$2:$D$23),"",INDIRECT(ADDRESS(SMALL((IF($D$2:$D$23&gt;"",ROW($D$2:$D$23),ROW()+ROWS($D$2:$D$23))),ROW()-ROW($E$2:$E$23)+1),COLUMN($D$2:$D$23),4)))</f>
        <v>Bestimmung HER-2-Status vor palliativer Tumortherapie</v>
      </c>
      <c r="Q23" s="52" t="str">
        <f t="array" aca="1" ref="Q23" ca="1">IF(ROW()-ROW($F$2:$F$23)+1&gt;ROWS($E$2:$E$23)-COUNTBLANK($E$2:$E$23),"",INDIRECT(ADDRESS(SMALL((IF($E$2:$E$23&gt;"",ROW($E$2:$E$23),ROW()+ROWS($E$2:$E$23))),ROW()-ROW($F$2:$F$23)+1),COLUMN($E$2:$E$23),4)))</f>
        <v>&lt; 80%</v>
      </c>
      <c r="R23" s="52" t="str">
        <f t="array" aca="1" ref="R23" ca="1">IF(ROW()-ROW($G$2:$G$23)+1&gt;ROWS($F$2:$F$23)-COUNTBLANK($F$2:$F$23),"",INDIRECT(ADDRESS(SMALL((IF($F$2:$F$23&gt;"",ROW($F$2:$F$23),ROW()+ROWS($F$2:$F$23))),ROW()-ROW($G$2:$G$23)+1),COLUMN($F$2:$F$23),4)))</f>
        <v>Derzeit keine Vorgaben</v>
      </c>
      <c r="S23" s="52" t="str">
        <f t="array" aca="1" ref="S23" ca="1">IF(ROW()-ROW($H$2:$H$23)+1&gt;ROWS($G$2:$G$23)-COUNTBLANK($G$2:$G$23),"",INDIRECT(ADDRESS(SMALL((IF($G$2:$G$23&lt;&gt;"",ROW($G$2:$G$23),ROW()+ROWS($G$2:$G$23))),ROW()-ROW($H$2:$H$23)+1),COLUMN($G$2:$G$23),4)))</f>
        <v>-----</v>
      </c>
      <c r="T23" s="52" t="str">
        <f t="array" aca="1" ref="T23" ca="1">IF(ROW()-ROW($I$2:$I$23)+1&gt;ROWS($H$2:$H$23)-COUNTBLANK($H$2:$H$23),"",INDIRECT(ADDRESS(SMALL((IF($H$2:$H$23&lt;&gt;"",ROW($H$2:$H$23),ROW()+ROWS($H$2:$H$23))),ROW()-ROW($I$2:$I$23)+1),COLUMN($H$2:$H$23),4)))</f>
        <v>-----</v>
      </c>
      <c r="U23" s="52" t="str">
        <f t="array" aca="1" ref="U23" ca="1">IF(ROW()-ROW($J$2:$J$23)+1&gt;ROWS($I$2:$I$23)-COUNTBLANK($I$2:$I$23),"",INDIRECT(ADDRESS(SMALL((IF($I$2:$I$23&lt;&gt;"",ROW($I$2:$I$23),ROW()+ROWS($I$2:$I$23))),ROW()-ROW($J$2:$J$23)+1),COLUMN($I$2:$I$23),4)))</f>
        <v>-----</v>
      </c>
      <c r="V23" s="77" t="str">
        <f t="array" aca="1" ref="V23" ca="1">IF(ROW()-ROW($K$2:$K$23)+1&gt;ROWS($J$2:$J$23)-COUNTBLANK($J$2:$J$23),"",INDIRECT(ADDRESS(SMALL((IF($J$2:$J$23&lt;&gt;"",ROW($J$2:$J$23),ROW()+ROWS($J$2:$J$23))),ROW()-ROW($K$2:$K$23)+1),COLUMN($J$2:$J$23),4)))</f>
        <v>n.d.</v>
      </c>
      <c r="W23" s="52" t="str">
        <f t="array" aca="1" ref="W23" ca="1">IF(ROW()-ROW($L$2:$L$23)+1&gt;ROWS($K$2:$K$23)-COUNTBLANK($K$2:$K$23),"",INDIRECT(ADDRESS(SMALL((IF($K$2:$K$23&lt;&gt;"",ROW($K$2:$K$23),ROW()+ROWS($K$2:$K$23))),ROW()-ROW($L$2:$L$23)+1),COLUMN($K$2:$K$23),4)))</f>
        <v>Unvollständig</v>
      </c>
      <c r="X23" s="52" t="str">
        <f t="array" aca="1" ref="X23" ca="1">IF(ROW()-ROW($M$2:$M$23)+1&gt;ROWS($L$2:$L$23)-COUNTBLANK($L$2:$L$23),"",INDIRECT(ADDRESS(SMALL((IF($L$2:$L$23&lt;&gt;"",ROW($L$2:$L$23),ROW()+ROWS($L$2:$L$23))),ROW()-ROW($M$2:$M$23)+1),COLUMN($L$2:$L$23),4)))</f>
        <v>-----</v>
      </c>
      <c r="Y23" s="52" t="str">
        <f t="array" aca="1" ref="Y23" ca="1">IF(ROW()-ROW($N$2:$N$23)+1&gt;ROWS($M$2:$M$23)-COUNTBLANK($M$2:$M$23),"",INDIRECT(ADDRESS(SMALL((IF($M$2:$M$23&lt;&gt;"",ROW($M$2:$M$23),ROW()+ROWS($M$2:$M$23))),ROW()-ROW($N$2:$N$23)+1),COLUMN($M$2:$M$23),4)))</f>
        <v>-----</v>
      </c>
    </row>
  </sheetData>
  <mergeCells count="1">
    <mergeCell ref="O1:Q1"/>
  </mergeCell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9</vt:i4>
      </vt:variant>
      <vt:variant>
        <vt:lpstr>Named Ranges</vt:lpstr>
      </vt:variant>
      <vt:variant>
        <vt:i4>11</vt:i4>
      </vt:variant>
    </vt:vector>
  </HeadingPairs>
  <TitlesOfParts>
    <vt:vector size="20" baseType="lpstr">
      <vt:lpstr>Basisdaten</vt:lpstr>
      <vt:lpstr>HilfstabelleSD</vt:lpstr>
      <vt:lpstr>HilfstabelleB</vt:lpstr>
      <vt:lpstr>Datenquelle</vt:lpstr>
      <vt:lpstr>Kennzahlenbogen_(KB)</vt:lpstr>
      <vt:lpstr>Berechnung1</vt:lpstr>
      <vt:lpstr>HilfstabelleKB</vt:lpstr>
      <vt:lpstr>Datendefizite_KB</vt:lpstr>
      <vt:lpstr>Hilfstabelle DatendefKB</vt:lpstr>
      <vt:lpstr>KrebsregisterZusammenarbeit</vt:lpstr>
      <vt:lpstr>myCategory</vt:lpstr>
      <vt:lpstr>OncoBox</vt:lpstr>
      <vt:lpstr>Basisdaten!Print_Area</vt:lpstr>
      <vt:lpstr>'Kennzahlenbogen_(KB)'!Print_Area</vt:lpstr>
      <vt:lpstr>Datendefizite_KB!Print_Titles</vt:lpstr>
      <vt:lpstr>'Hilfstabelle DatendefKB'!Print_Titles</vt:lpstr>
      <vt:lpstr>'Kennzahlenbogen_(KB)'!Print_Titles</vt:lpstr>
      <vt:lpstr>Print_Titles</vt:lpstr>
      <vt:lpstr>Tumordokumentation</vt:lpstr>
      <vt:lpstr>Zentrum</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2021-11-16T07:09:41Z</dcterms:modified>
</cp:coreProperties>
</file>