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updateLinks="never" codeName="DieseArbeitsmappe" defaultThemeVersion="124226"/>
  <mc:AlternateContent xmlns:mc="http://schemas.openxmlformats.org/markup-compatibility/2006">
    <mc:Choice Requires="x15">
      <x15ac:absPath xmlns:x15ac="http://schemas.microsoft.com/office/spreadsheetml/2010/11/ac" url="Z:\06_daten\09_excel-kennzahlenbögen\16_excel-kb auditjahr 2022\organe\uro\niere\"/>
    </mc:Choice>
  </mc:AlternateContent>
  <xr:revisionPtr revIDLastSave="0" documentId="13_ncr:1_{36C4E594-9DC9-4551-998F-B417774E484E}" xr6:coauthVersionLast="47" xr6:coauthVersionMax="47" xr10:uidLastSave="{00000000-0000-0000-0000-000000000000}"/>
  <workbookProtection workbookAlgorithmName="SHA-512" workbookHashValue="Z7Fdcg7wZYnzG2EDjh/FXCUYAWRu5DKbHQTZP7DL+2yklaWkitjPDeS2usGmRhuUE0mWJUNzpYypqLQ/HBRPoQ==" workbookSaltValue="/yJ1BUA++/8SDlyzJnofdw==" workbookSpinCount="100000" lockStructure="1"/>
  <bookViews>
    <workbookView xWindow="-120" yWindow="-120" windowWidth="29040" windowHeight="15840" tabRatio="777" xr2:uid="{00000000-000D-0000-FFFF-FFFF00000000}"/>
  </bookViews>
  <sheets>
    <sheet name="Basisdaten" sheetId="1" r:id="rId1"/>
    <sheet name="HilfstabelleSD" sheetId="8" state="hidden" r:id="rId2"/>
    <sheet name="HilfstabelleB" sheetId="23" state="hidden" r:id="rId3"/>
    <sheet name="Datenquelle" sheetId="16" state="hidden" r:id="rId4"/>
    <sheet name="Kennzahlenbogen_(KB)" sheetId="18" r:id="rId5"/>
    <sheet name="HilfstabelleKB" sheetId="10" state="hidden" r:id="rId6"/>
    <sheet name="Berechnung1" sheetId="11" state="hidden" r:id="rId7"/>
    <sheet name="Datendefizite_KB" sheetId="3" r:id="rId8"/>
    <sheet name="Hilfstabelle Datendef_KB" sheetId="26" state="hidden" r:id="rId9"/>
  </sheets>
  <definedNames>
    <definedName name="_xlnm._FilterDatabase" localSheetId="3" hidden="1">Datenquelle!$A$103:$J$144</definedName>
    <definedName name="KrebsregisterZusammenarbeit">Datenquelle!$B$92:$B$96</definedName>
    <definedName name="myCategory">Datenquelle!$A$66:$S$66</definedName>
    <definedName name="myItem">OFFSET(myItemList,0,0,COUNTA(myItemList),1)</definedName>
    <definedName name="myItemList">INDEX(Datenquelle!$A$67:$S$87,0,MATCH(Datenquelle!$F$101,Datenquelle!$A$66:$S$66,0))</definedName>
    <definedName name="_xlnm.Print_Area" localSheetId="0">Basisdaten!$A$1:$J$49</definedName>
    <definedName name="_xlnm.Print_Area" localSheetId="7">OFFSET(Datendefizite_KB!$B$1,0,0,SUMPRODUCT((Datendefizite_KB!$B$14:$B$28&lt;&gt;"")+0)+13,11)</definedName>
    <definedName name="_xlnm.Print_Area" localSheetId="4">'Kennzahlenbogen_(KB)'!$A$1:$R$73</definedName>
    <definedName name="_xlnm.Print_Titles" localSheetId="7">Datendefizite_KB!$12:$13</definedName>
    <definedName name="_xlnm.Print_Titles" localSheetId="4">'Kennzahlenbogen_(KB)'!$10:$11</definedName>
    <definedName name="Tumordokumentation">Datenquelle!$B$1:$B$53</definedName>
    <definedName name="Z_AD479C9E_06F7_4C03_8179_295428B49475_.wvu.PrintArea" localSheetId="0" hidden="1">Basisdaten!$A$1:$H$34</definedName>
    <definedName name="Z_AD479C9E_06F7_4C03_8179_295428B49475_.wvu.PrintTitles" localSheetId="7" hidden="1">Datendefizite_KB!$12:$13</definedName>
    <definedName name="Z_AD479C9E_06F7_4C03_8179_295428B49475_.wvu.PrintTitles" localSheetId="4" hidden="1">'Kennzahlenbogen_(KB)'!$10:$11</definedName>
    <definedName name="Z_DAA0C1F4_4D8F_4BD8_91F9_40281B589772_.wvu.PrintArea" localSheetId="0" hidden="1">Basisdaten!$A$1:$H$34</definedName>
    <definedName name="Z_DAA0C1F4_4D8F_4BD8_91F9_40281B589772_.wvu.PrintTitles" localSheetId="7" hidden="1">Datendefizite_KB!$12:$13</definedName>
    <definedName name="Z_DAA0C1F4_4D8F_4BD8_91F9_40281B589772_.wvu.PrintTitles" localSheetId="4" hidden="1">'Kennzahlenbogen_(KB)'!$10:$11</definedName>
    <definedName name="Z_DAA0C1F4_4D8F_4BD8_91F9_40281B589772_.wvu.Rows" localSheetId="6" hidden="1">Berechnung1!$69:$70</definedName>
    <definedName name="ZentrumRegNr">Datenquelle!$A$104:$A$144</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9" i="18" l="1"/>
  <c r="Q15" i="18"/>
  <c r="Q49" i="18" l="1"/>
  <c r="I35" i="1"/>
  <c r="H35" i="1"/>
  <c r="G35" i="1"/>
  <c r="F35" i="1"/>
  <c r="E35" i="1"/>
  <c r="J34" i="1"/>
  <c r="J33" i="1"/>
  <c r="J32" i="1"/>
  <c r="J31" i="1"/>
  <c r="Q46" i="18" l="1"/>
  <c r="J35" i="1"/>
  <c r="Q12" i="18" s="1"/>
  <c r="Q58" i="18"/>
  <c r="J39" i="1" l="1"/>
  <c r="Q18" i="18" s="1"/>
  <c r="O72" i="11" l="1"/>
  <c r="Q50" i="18"/>
  <c r="G27" i="10" l="1"/>
  <c r="F27" i="10"/>
  <c r="B27" i="10"/>
  <c r="H27" i="10"/>
  <c r="G13" i="10"/>
  <c r="F13" i="10"/>
  <c r="O30" i="11"/>
  <c r="H13" i="10" s="1"/>
  <c r="B13" i="10" l="1"/>
  <c r="R15" i="18" l="1"/>
  <c r="L30" i="11"/>
  <c r="Q32" i="18"/>
  <c r="M30" i="11" l="1"/>
  <c r="N30" i="11" s="1"/>
  <c r="E13" i="10" s="1"/>
  <c r="A3" i="26"/>
  <c r="Q54" i="18"/>
  <c r="C3" i="26" l="1"/>
  <c r="M3" i="26"/>
  <c r="D3" i="26"/>
  <c r="K3" i="26"/>
  <c r="L3" i="26"/>
  <c r="E3" i="26"/>
  <c r="I3" i="26"/>
  <c r="J3" i="26"/>
  <c r="G3" i="26"/>
  <c r="F3" i="26"/>
  <c r="H3" i="26"/>
  <c r="R54" i="18"/>
  <c r="M69" i="11" s="1"/>
  <c r="G26" i="10" l="1"/>
  <c r="F26" i="10"/>
  <c r="O69" i="11"/>
  <c r="N69" i="11"/>
  <c r="A16" i="26" l="1"/>
  <c r="K16" i="26" l="1"/>
  <c r="M16" i="26"/>
  <c r="L16" i="26"/>
  <c r="C16" i="26"/>
  <c r="G16" i="26"/>
  <c r="D16" i="26"/>
  <c r="I16" i="26"/>
  <c r="E16" i="26"/>
  <c r="J16" i="26"/>
  <c r="F16" i="26"/>
  <c r="G9" i="23" l="1"/>
  <c r="G7" i="23" l="1"/>
  <c r="Q25" i="18"/>
  <c r="F6" i="23"/>
  <c r="Q37" i="18"/>
  <c r="B6" i="23"/>
  <c r="C27" i="10"/>
  <c r="U39" i="18"/>
  <c r="G3" i="23"/>
  <c r="G4" i="23"/>
  <c r="G5" i="23"/>
  <c r="G2" i="23"/>
  <c r="R57" i="18" l="1"/>
  <c r="Q43" i="18"/>
  <c r="E6" i="23"/>
  <c r="C6" i="23"/>
  <c r="D6" i="23"/>
  <c r="A17" i="26" l="1"/>
  <c r="U40" i="18"/>
  <c r="M72" i="11"/>
  <c r="D27" i="10"/>
  <c r="L72" i="11"/>
  <c r="G6" i="23"/>
  <c r="J17" i="26" l="1"/>
  <c r="M17" i="26"/>
  <c r="E17" i="26"/>
  <c r="H17" i="26"/>
  <c r="D17" i="26"/>
  <c r="G17" i="26"/>
  <c r="C17" i="26"/>
  <c r="L17" i="26"/>
  <c r="F17" i="26"/>
  <c r="I17" i="26"/>
  <c r="K17" i="26"/>
  <c r="N72" i="11"/>
  <c r="E27" i="10" s="1"/>
  <c r="G8" i="23"/>
  <c r="R18" i="18"/>
  <c r="Q28" i="18"/>
  <c r="Q31" i="18"/>
  <c r="B26" i="10"/>
  <c r="L69" i="11"/>
  <c r="H16" i="26"/>
  <c r="Q34" i="18"/>
  <c r="L33" i="11" l="1"/>
  <c r="Q44" i="18"/>
  <c r="R42" i="18" l="1"/>
  <c r="M57" i="11" s="1"/>
  <c r="D22" i="10"/>
  <c r="B2" i="18" l="1"/>
  <c r="B3" i="23" l="1"/>
  <c r="C3" i="23"/>
  <c r="D3" i="23"/>
  <c r="E3" i="23"/>
  <c r="F3" i="23"/>
  <c r="B4" i="23"/>
  <c r="C4" i="23"/>
  <c r="D4" i="23"/>
  <c r="E4" i="23"/>
  <c r="F4" i="23"/>
  <c r="B5" i="23"/>
  <c r="C5" i="23"/>
  <c r="D5" i="23"/>
  <c r="E5" i="23"/>
  <c r="F5" i="23"/>
  <c r="Q41" i="18" l="1"/>
  <c r="F2" i="23"/>
  <c r="B2" i="8"/>
  <c r="B1" i="8"/>
  <c r="Q26" i="18"/>
  <c r="C2" i="23"/>
  <c r="D2" i="23"/>
  <c r="E2" i="23"/>
  <c r="B2" i="23"/>
  <c r="C7" i="8"/>
  <c r="M61" i="11"/>
  <c r="M62" i="11"/>
  <c r="M64" i="11"/>
  <c r="M65" i="11"/>
  <c r="M67" i="11"/>
  <c r="M68" i="11"/>
  <c r="M52" i="11"/>
  <c r="M53" i="11"/>
  <c r="M55" i="11"/>
  <c r="M56" i="11"/>
  <c r="G12" i="10"/>
  <c r="G14" i="10"/>
  <c r="G15" i="10"/>
  <c r="G16" i="10"/>
  <c r="G17" i="10"/>
  <c r="G18" i="10"/>
  <c r="G19" i="10"/>
  <c r="G20" i="10"/>
  <c r="G21" i="10"/>
  <c r="G22" i="10"/>
  <c r="G23" i="10"/>
  <c r="G24" i="10"/>
  <c r="G25" i="10"/>
  <c r="F25" i="10"/>
  <c r="F24" i="10"/>
  <c r="F23" i="10"/>
  <c r="F22" i="10"/>
  <c r="F21" i="10"/>
  <c r="F20" i="10"/>
  <c r="F19" i="10"/>
  <c r="F18" i="10"/>
  <c r="F17" i="10"/>
  <c r="F16" i="10"/>
  <c r="F15" i="10"/>
  <c r="F14" i="10"/>
  <c r="F12" i="10"/>
  <c r="C25" i="10"/>
  <c r="B25" i="10"/>
  <c r="C24" i="10"/>
  <c r="B24" i="10"/>
  <c r="C23" i="10"/>
  <c r="B23" i="10"/>
  <c r="B22" i="10"/>
  <c r="B21" i="10"/>
  <c r="B20" i="10"/>
  <c r="B19" i="10"/>
  <c r="B18" i="10"/>
  <c r="B17" i="10"/>
  <c r="B16" i="10"/>
  <c r="B15" i="10"/>
  <c r="B14" i="10"/>
  <c r="B3" i="10"/>
  <c r="B2" i="10"/>
  <c r="D7" i="8"/>
  <c r="B7" i="8"/>
  <c r="O36" i="11"/>
  <c r="H15" i="10" s="1"/>
  <c r="O39" i="11"/>
  <c r="H16" i="10" s="1"/>
  <c r="O42" i="11"/>
  <c r="H17" i="10" s="1"/>
  <c r="O45" i="11"/>
  <c r="H18" i="10" s="1"/>
  <c r="O48" i="11"/>
  <c r="H19" i="10" s="1"/>
  <c r="O51" i="11"/>
  <c r="H20" i="10" s="1"/>
  <c r="O54" i="11"/>
  <c r="H21" i="10" s="1"/>
  <c r="O57" i="11"/>
  <c r="H22" i="10" s="1"/>
  <c r="O60" i="11"/>
  <c r="H23" i="10" s="1"/>
  <c r="O63" i="11"/>
  <c r="H24" i="10" s="1"/>
  <c r="O66" i="11"/>
  <c r="H25" i="10" s="1"/>
  <c r="H26" i="10"/>
  <c r="O33" i="11"/>
  <c r="H14" i="10" s="1"/>
  <c r="O27" i="11"/>
  <c r="H12" i="10" s="1"/>
  <c r="K8" i="3"/>
  <c r="K8" i="18"/>
  <c r="Q53" i="18"/>
  <c r="D25" i="10" s="1"/>
  <c r="Q47" i="18"/>
  <c r="D23" i="10" s="1"/>
  <c r="F8" i="18"/>
  <c r="A101" i="16"/>
  <c r="D8" i="3"/>
  <c r="C15" i="10"/>
  <c r="Q23" i="18"/>
  <c r="R48" i="18" l="1"/>
  <c r="M63" i="11" s="1"/>
  <c r="D24" i="10"/>
  <c r="R39" i="18"/>
  <c r="M54" i="11" s="1"/>
  <c r="D21" i="10"/>
  <c r="R51" i="18"/>
  <c r="J101" i="16"/>
  <c r="F101" i="16"/>
  <c r="B22" i="1" s="1"/>
  <c r="A7" i="8" s="1"/>
  <c r="B101" i="16"/>
  <c r="C8" i="1" s="1"/>
  <c r="D6" i="3" s="1"/>
  <c r="G101" i="16"/>
  <c r="E101" i="16"/>
  <c r="D101" i="16"/>
  <c r="C101" i="16"/>
  <c r="C10" i="1" s="1"/>
  <c r="R45" i="18"/>
  <c r="L60" i="11"/>
  <c r="L66" i="11"/>
  <c r="R21" i="18"/>
  <c r="A5" i="26" s="1"/>
  <c r="C5" i="26" s="1"/>
  <c r="R24" i="18"/>
  <c r="H101" i="16"/>
  <c r="I101" i="16"/>
  <c r="L39" i="11"/>
  <c r="D16" i="10"/>
  <c r="L57" i="11"/>
  <c r="N57" i="11"/>
  <c r="E22" i="10" s="1"/>
  <c r="A12" i="26"/>
  <c r="C22" i="10"/>
  <c r="C21" i="10"/>
  <c r="D15" i="10"/>
  <c r="L36" i="11"/>
  <c r="L54" i="11"/>
  <c r="Q38" i="18"/>
  <c r="C16" i="10"/>
  <c r="L63" i="11"/>
  <c r="M60" i="11" l="1"/>
  <c r="N60" i="11" s="1"/>
  <c r="E23" i="10" s="1"/>
  <c r="M66" i="11"/>
  <c r="N66" i="11" s="1"/>
  <c r="E25" i="10" s="1"/>
  <c r="R36" i="18"/>
  <c r="D20" i="10"/>
  <c r="A15" i="26"/>
  <c r="I14" i="1"/>
  <c r="B3" i="8" s="1"/>
  <c r="E26" i="10"/>
  <c r="A13" i="26"/>
  <c r="F13" i="26" s="1"/>
  <c r="I5" i="26"/>
  <c r="H5" i="26"/>
  <c r="H12" i="26"/>
  <c r="I12" i="26"/>
  <c r="M36" i="11"/>
  <c r="N36" i="11" s="1"/>
  <c r="E15" i="10" s="1"/>
  <c r="M5" i="26"/>
  <c r="L5" i="26"/>
  <c r="F5" i="26"/>
  <c r="J5" i="26"/>
  <c r="D5" i="26"/>
  <c r="E5" i="26"/>
  <c r="G5" i="26"/>
  <c r="K5" i="26"/>
  <c r="L51" i="11"/>
  <c r="R30" i="18"/>
  <c r="F6" i="18"/>
  <c r="M39" i="11"/>
  <c r="N39" i="11" s="1"/>
  <c r="E16" i="10" s="1"/>
  <c r="L45" i="11"/>
  <c r="D18" i="10"/>
  <c r="C19" i="10"/>
  <c r="Q35" i="18"/>
  <c r="R33" i="18" s="1"/>
  <c r="A6" i="26"/>
  <c r="Q19" i="18"/>
  <c r="J12" i="26"/>
  <c r="M12" i="26"/>
  <c r="C12" i="26"/>
  <c r="D12" i="26"/>
  <c r="R12" i="18"/>
  <c r="F12" i="26"/>
  <c r="E12" i="26"/>
  <c r="K12" i="26"/>
  <c r="G12" i="26"/>
  <c r="L12" i="26"/>
  <c r="N63" i="11"/>
  <c r="E24" i="10" s="1"/>
  <c r="A14" i="26"/>
  <c r="J14" i="26" s="1"/>
  <c r="C18" i="10"/>
  <c r="C20" i="10"/>
  <c r="N54" i="11"/>
  <c r="E21" i="10" s="1"/>
  <c r="A11" i="26"/>
  <c r="J11" i="26" s="1"/>
  <c r="M51" i="11" l="1"/>
  <c r="I15" i="26"/>
  <c r="J15" i="26"/>
  <c r="C15" i="26"/>
  <c r="H15" i="26"/>
  <c r="D15" i="26"/>
  <c r="E15" i="26"/>
  <c r="G15" i="26"/>
  <c r="F15" i="26"/>
  <c r="K15" i="26"/>
  <c r="M15" i="26"/>
  <c r="L15" i="26"/>
  <c r="C6" i="26"/>
  <c r="D6" i="26"/>
  <c r="M27" i="11"/>
  <c r="N27" i="11" s="1"/>
  <c r="E12" i="10" s="1"/>
  <c r="G13" i="26"/>
  <c r="H13" i="26"/>
  <c r="M13" i="26"/>
  <c r="E13" i="26"/>
  <c r="I13" i="26"/>
  <c r="C13" i="26"/>
  <c r="D13" i="26"/>
  <c r="K13" i="26"/>
  <c r="L13" i="26"/>
  <c r="J13" i="26"/>
  <c r="M45" i="11"/>
  <c r="N45" i="11" s="1"/>
  <c r="E18" i="10" s="1"/>
  <c r="G6" i="26"/>
  <c r="I6" i="26"/>
  <c r="H6" i="26"/>
  <c r="H14" i="26"/>
  <c r="I14" i="26"/>
  <c r="I11" i="26"/>
  <c r="H11" i="26"/>
  <c r="A8" i="26"/>
  <c r="Q20" i="18"/>
  <c r="Q29" i="18"/>
  <c r="R27" i="18" s="1"/>
  <c r="E5" i="11" s="1"/>
  <c r="L48" i="11"/>
  <c r="D19" i="10"/>
  <c r="F6" i="26"/>
  <c r="E6" i="26"/>
  <c r="J6" i="26"/>
  <c r="K6" i="26"/>
  <c r="M6" i="26"/>
  <c r="L6" i="26"/>
  <c r="C17" i="10"/>
  <c r="B12" i="10"/>
  <c r="L27" i="11"/>
  <c r="A2" i="26"/>
  <c r="C2" i="26" s="1"/>
  <c r="E14" i="26"/>
  <c r="L14" i="26"/>
  <c r="D14" i="26"/>
  <c r="K14" i="26"/>
  <c r="G14" i="26"/>
  <c r="F14" i="26"/>
  <c r="C14" i="26"/>
  <c r="M14" i="26"/>
  <c r="F11" i="26"/>
  <c r="K11" i="26"/>
  <c r="E11" i="26"/>
  <c r="L11" i="26"/>
  <c r="C11" i="26"/>
  <c r="G11" i="26"/>
  <c r="M11" i="26"/>
  <c r="D11" i="26"/>
  <c r="C5" i="11" l="1"/>
  <c r="G5" i="11"/>
  <c r="D5" i="11"/>
  <c r="H5" i="11"/>
  <c r="F5" i="11"/>
  <c r="H2" i="26"/>
  <c r="M8" i="26"/>
  <c r="H8" i="26"/>
  <c r="I8" i="26"/>
  <c r="F8" i="26"/>
  <c r="K8" i="26"/>
  <c r="E8" i="26"/>
  <c r="C8" i="26"/>
  <c r="J8" i="26"/>
  <c r="G8" i="26"/>
  <c r="L8" i="26"/>
  <c r="D8" i="26"/>
  <c r="L42" i="11"/>
  <c r="D17" i="10"/>
  <c r="M48" i="11"/>
  <c r="N48" i="11" s="1"/>
  <c r="E19" i="10" s="1"/>
  <c r="A9" i="26"/>
  <c r="E2" i="26"/>
  <c r="I2" i="26"/>
  <c r="L2" i="26"/>
  <c r="J2" i="26"/>
  <c r="M2" i="26"/>
  <c r="F2" i="26"/>
  <c r="G2" i="26"/>
  <c r="D2" i="26"/>
  <c r="K2" i="26"/>
  <c r="A4" i="26" l="1"/>
  <c r="I9" i="26"/>
  <c r="H9" i="26"/>
  <c r="M33" i="11"/>
  <c r="N33" i="11" s="1"/>
  <c r="E14" i="10" s="1"/>
  <c r="M42" i="11"/>
  <c r="N42" i="11" s="1"/>
  <c r="E17" i="10" s="1"/>
  <c r="A7" i="26"/>
  <c r="L9" i="26"/>
  <c r="K9" i="26"/>
  <c r="F9" i="26"/>
  <c r="J9" i="26"/>
  <c r="E9" i="26"/>
  <c r="C9" i="26"/>
  <c r="D9" i="26"/>
  <c r="G9" i="26"/>
  <c r="M9" i="26"/>
  <c r="F4" i="26" l="1"/>
  <c r="C4" i="26"/>
  <c r="J4" i="26"/>
  <c r="I4" i="26"/>
  <c r="G4" i="26"/>
  <c r="L4" i="26"/>
  <c r="E4" i="26"/>
  <c r="M4" i="26"/>
  <c r="K4" i="26"/>
  <c r="D4" i="26"/>
  <c r="H4" i="26"/>
  <c r="H7" i="26"/>
  <c r="I7" i="26"/>
  <c r="L7" i="26"/>
  <c r="G7" i="26"/>
  <c r="K7" i="26"/>
  <c r="E7" i="26"/>
  <c r="M7" i="26"/>
  <c r="F7" i="26"/>
  <c r="J7" i="26"/>
  <c r="C7" i="26"/>
  <c r="D7" i="26"/>
  <c r="A10" i="26"/>
  <c r="L10" i="26" l="1"/>
  <c r="J10" i="26"/>
  <c r="M10" i="26"/>
  <c r="C10" i="26"/>
  <c r="F10" i="26"/>
  <c r="I10" i="26"/>
  <c r="D10" i="26"/>
  <c r="G10" i="26"/>
  <c r="E10" i="26"/>
  <c r="K10" i="26"/>
  <c r="H10" i="26"/>
  <c r="N51" i="11"/>
  <c r="E20" i="10" s="1"/>
  <c r="V2" i="26" a="1"/>
  <c r="Y16" i="26" a="1"/>
  <c r="W14" i="26" a="1"/>
  <c r="W17" i="26" a="1"/>
  <c r="V6" i="26" a="1"/>
  <c r="W6" i="26" a="1"/>
  <c r="R6" i="26" a="1"/>
  <c r="Q7" i="26" a="1"/>
  <c r="Q16" i="26" a="1"/>
  <c r="S2" i="26" a="1"/>
  <c r="U10" i="26" a="1"/>
  <c r="T9" i="26" a="1"/>
  <c r="W2" i="26" a="1"/>
  <c r="W5" i="26" a="1"/>
  <c r="W9" i="26" a="1"/>
  <c r="U4" i="26" a="1"/>
  <c r="W8" i="26" a="1"/>
  <c r="V4" i="26" a="1"/>
  <c r="P6" i="26" a="1"/>
  <c r="Q10" i="26" a="1"/>
  <c r="V8" i="26" a="1"/>
  <c r="T12" i="26" a="1"/>
  <c r="P14" i="26" a="1"/>
  <c r="W4" i="26" a="1"/>
  <c r="P8" i="26" a="1"/>
  <c r="Q2" i="26" a="1"/>
  <c r="Q9" i="26" a="1"/>
  <c r="V15" i="26" a="1"/>
  <c r="W15" i="26" a="1"/>
  <c r="R7" i="26" a="1"/>
  <c r="X9" i="26" a="1"/>
  <c r="S9" i="26" a="1"/>
  <c r="V7" i="26" a="1"/>
  <c r="U9" i="26" a="1"/>
  <c r="Y4" i="26" a="1"/>
  <c r="V13" i="26" a="1"/>
  <c r="P7" i="26" a="1"/>
  <c r="X15" i="26" a="1"/>
  <c r="O9" i="26" a="1"/>
  <c r="U3" i="26" a="1"/>
  <c r="W13" i="26" a="1"/>
  <c r="P12" i="26" a="1"/>
  <c r="X12" i="26" a="1"/>
  <c r="Q17" i="26" a="1"/>
  <c r="W16" i="26" a="1"/>
  <c r="W7" i="26" a="1"/>
  <c r="U7" i="26" a="1"/>
  <c r="Y13" i="26" a="1"/>
  <c r="R17" i="26" a="1"/>
  <c r="P16" i="26" a="1"/>
  <c r="R13" i="26" a="1"/>
  <c r="P15" i="26" a="1"/>
  <c r="W3" i="26" a="1"/>
  <c r="T14" i="26" a="1"/>
  <c r="X13" i="26" a="1"/>
  <c r="X2" i="26" a="1"/>
  <c r="X8" i="26" a="1"/>
  <c r="S13" i="26" a="1"/>
  <c r="X7" i="26" a="1"/>
  <c r="R11" i="26" a="1"/>
  <c r="V12" i="26" a="1"/>
  <c r="P13" i="26" a="1"/>
  <c r="U13" i="26" a="1"/>
  <c r="X16" i="26" a="1"/>
  <c r="X11" i="26" a="1"/>
  <c r="Q4" i="26" a="1"/>
  <c r="U15" i="26" a="1"/>
  <c r="T6" i="26" a="1"/>
  <c r="U5" i="26" a="1"/>
  <c r="X5" i="26" a="1"/>
  <c r="R14" i="26" a="1"/>
  <c r="Q14" i="26" a="1"/>
  <c r="V14" i="26" a="1"/>
  <c r="V16" i="26" a="1"/>
  <c r="R2" i="26" a="1"/>
  <c r="T3" i="26" a="1"/>
  <c r="O17" i="26" a="1"/>
  <c r="U8" i="26" a="1"/>
  <c r="R4" i="26" a="1"/>
  <c r="R16" i="26" a="1"/>
  <c r="P10" i="26" a="1"/>
  <c r="X3" i="26" a="1"/>
  <c r="V17" i="26" a="1"/>
  <c r="Q5" i="26" a="1"/>
  <c r="R8" i="26" a="1"/>
  <c r="Q6" i="26" a="1"/>
  <c r="S11" i="26" a="1"/>
  <c r="Q13" i="26" a="1"/>
  <c r="U6" i="26" a="1"/>
  <c r="T10" i="26" a="1"/>
  <c r="Q15" i="26" a="1"/>
  <c r="X10" i="26" a="1"/>
  <c r="Y9" i="26" a="1"/>
  <c r="U12" i="26" a="1"/>
  <c r="Y12" i="26" a="1"/>
  <c r="R15" i="26" a="1"/>
  <c r="W10" i="26" a="1"/>
  <c r="R10" i="26" a="1"/>
  <c r="X6" i="26" a="1"/>
  <c r="Q8" i="26" a="1"/>
  <c r="U11" i="26" a="1"/>
  <c r="R3" i="26" a="1"/>
  <c r="Y11" i="26" a="1"/>
  <c r="Q3" i="26" a="1"/>
  <c r="Y17" i="26" a="1"/>
  <c r="Y5" i="26" a="1"/>
  <c r="P11" i="26" a="1"/>
  <c r="U16" i="26" a="1"/>
  <c r="Y6" i="26" a="1"/>
  <c r="S5" i="26" a="1"/>
  <c r="W11" i="26" a="1"/>
  <c r="U14" i="26" a="1"/>
  <c r="P3" i="26" a="1"/>
  <c r="V11" i="26" a="1"/>
  <c r="W12" i="26" a="1"/>
  <c r="R9" i="26" a="1"/>
  <c r="U17" i="26" a="1"/>
  <c r="Q12" i="26" a="1"/>
  <c r="X14" i="26" a="1"/>
  <c r="X4" i="26" a="1"/>
  <c r="R12" i="26" a="1"/>
  <c r="P2" i="26" a="1"/>
  <c r="V10" i="26" a="1"/>
  <c r="X17" i="26" a="1"/>
  <c r="R5" i="26" a="1"/>
  <c r="V9" i="26" a="1"/>
  <c r="T8" i="26" a="1"/>
  <c r="Q11" i="26" a="1"/>
  <c r="U2" i="26" a="1"/>
  <c r="V5" i="26" a="1"/>
  <c r="V3" i="26" a="1"/>
  <c r="O2" i="26" a="1"/>
  <c r="Q3" i="26" l="1"/>
  <c r="Q4" i="26"/>
  <c r="Q11" i="26"/>
  <c r="Q12" i="26"/>
  <c r="Q10" i="26"/>
  <c r="Q17" i="26"/>
  <c r="D29" i="3" s="1"/>
  <c r="Q5" i="26"/>
  <c r="Q6" i="26"/>
  <c r="Q13" i="26"/>
  <c r="Q14" i="26"/>
  <c r="Q9" i="26"/>
  <c r="Q7" i="26"/>
  <c r="Q8" i="26"/>
  <c r="Q15" i="26"/>
  <c r="Q16" i="26"/>
  <c r="Q2" i="26"/>
  <c r="R3" i="26"/>
  <c r="R8" i="26"/>
  <c r="R9" i="26"/>
  <c r="R16" i="26"/>
  <c r="R17" i="26"/>
  <c r="E29" i="3" s="1"/>
  <c r="R10" i="26"/>
  <c r="R11" i="26"/>
  <c r="R6" i="26"/>
  <c r="R7" i="26"/>
  <c r="R14" i="26"/>
  <c r="R15" i="26"/>
  <c r="R4" i="26"/>
  <c r="R5" i="26"/>
  <c r="R12" i="26"/>
  <c r="R13" i="26"/>
  <c r="R2" i="26"/>
  <c r="X3" i="26"/>
  <c r="X6" i="26"/>
  <c r="X7" i="26"/>
  <c r="X14" i="26"/>
  <c r="X15" i="26"/>
  <c r="X4" i="26"/>
  <c r="X5" i="26"/>
  <c r="X12" i="26"/>
  <c r="X8" i="26"/>
  <c r="X9" i="26"/>
  <c r="X16" i="26"/>
  <c r="X17" i="26"/>
  <c r="K29" i="3" s="1"/>
  <c r="X13" i="26"/>
  <c r="X10" i="26"/>
  <c r="X11" i="26"/>
  <c r="X2" i="26"/>
  <c r="S5" i="26"/>
  <c r="S13" i="26"/>
  <c r="S11" i="26"/>
  <c r="S9" i="26"/>
  <c r="S2" i="26"/>
  <c r="O9" i="26"/>
  <c r="O17" i="26"/>
  <c r="B29" i="3" s="1"/>
  <c r="O2" i="26"/>
  <c r="T3" i="26"/>
  <c r="T10" i="26"/>
  <c r="T9" i="26"/>
  <c r="T12" i="26"/>
  <c r="T8" i="26"/>
  <c r="T6" i="26"/>
  <c r="T14" i="26"/>
  <c r="P3" i="26"/>
  <c r="P6" i="26"/>
  <c r="P7" i="26"/>
  <c r="P14" i="26"/>
  <c r="P15" i="26"/>
  <c r="P12" i="26"/>
  <c r="P8" i="26"/>
  <c r="P16" i="26"/>
  <c r="P13" i="26"/>
  <c r="P10" i="26"/>
  <c r="P11" i="26"/>
  <c r="P2" i="26"/>
  <c r="Y4" i="26"/>
  <c r="Y11" i="26"/>
  <c r="Y12" i="26"/>
  <c r="Y5" i="26"/>
  <c r="Y6" i="26"/>
  <c r="Y13" i="26"/>
  <c r="Y9" i="26"/>
  <c r="Y16" i="26"/>
  <c r="Y17" i="26"/>
  <c r="L29" i="3" s="1"/>
  <c r="W3" i="26"/>
  <c r="W9" i="26"/>
  <c r="W10" i="26"/>
  <c r="W17" i="26"/>
  <c r="J29" i="3" s="1"/>
  <c r="W8" i="26"/>
  <c r="W15" i="26"/>
  <c r="W4" i="26"/>
  <c r="W11" i="26"/>
  <c r="W12" i="26"/>
  <c r="W5" i="26"/>
  <c r="W6" i="26"/>
  <c r="W13" i="26"/>
  <c r="W14" i="26"/>
  <c r="W7" i="26"/>
  <c r="W16" i="26"/>
  <c r="W2" i="26"/>
  <c r="U3" i="26"/>
  <c r="U7" i="26"/>
  <c r="U8" i="26"/>
  <c r="U15" i="26"/>
  <c r="U16" i="26"/>
  <c r="U9" i="26"/>
  <c r="U10" i="26"/>
  <c r="U17" i="26"/>
  <c r="H29" i="3" s="1"/>
  <c r="U13" i="26"/>
  <c r="U14" i="26"/>
  <c r="U4" i="26"/>
  <c r="U11" i="26"/>
  <c r="U12" i="26"/>
  <c r="U5" i="26"/>
  <c r="U6" i="26"/>
  <c r="U2" i="26"/>
  <c r="V3" i="26"/>
  <c r="V4" i="26"/>
  <c r="V5" i="26"/>
  <c r="V12" i="26"/>
  <c r="V13" i="26"/>
  <c r="V6" i="26"/>
  <c r="V7" i="26"/>
  <c r="V14" i="26"/>
  <c r="V15" i="26"/>
  <c r="V17" i="26"/>
  <c r="I29" i="3" s="1"/>
  <c r="V10" i="26"/>
  <c r="V11" i="26"/>
  <c r="V8" i="26"/>
  <c r="V9" i="26"/>
  <c r="V16" i="26"/>
  <c r="V2" i="26"/>
  <c r="H8" i="11"/>
  <c r="D8" i="11"/>
  <c r="E9" i="11"/>
  <c r="C8" i="11"/>
  <c r="G62" i="18" s="1"/>
  <c r="G8" i="11"/>
  <c r="G65" i="18" s="1"/>
  <c r="S8" i="26" a="1"/>
  <c r="Y14" i="26" a="1"/>
  <c r="T7" i="26" a="1"/>
  <c r="P17" i="26" a="1"/>
  <c r="Y15" i="26" a="1"/>
  <c r="S3" i="26" a="1"/>
  <c r="O3" i="26" a="1"/>
  <c r="S7" i="26" a="1"/>
  <c r="T16" i="26" a="1"/>
  <c r="P4" i="26" a="1"/>
  <c r="O6" i="26" a="1"/>
  <c r="S14" i="26" a="1"/>
  <c r="T2" i="26" a="1"/>
  <c r="S4" i="26" a="1"/>
  <c r="T11" i="26" a="1"/>
  <c r="S15" i="26" a="1"/>
  <c r="T13" i="26" a="1"/>
  <c r="S16" i="26" a="1"/>
  <c r="O10" i="26" a="1"/>
  <c r="Y10" i="26" a="1"/>
  <c r="O7" i="26" a="1"/>
  <c r="O8" i="26" a="1"/>
  <c r="Y2" i="26" a="1"/>
  <c r="Y8" i="26" a="1"/>
  <c r="Y7" i="26" a="1"/>
  <c r="O11" i="26" a="1"/>
  <c r="O13" i="26" a="1"/>
  <c r="O14" i="26" a="1"/>
  <c r="T17" i="26" a="1"/>
  <c r="P9" i="26" a="1"/>
  <c r="O12" i="26" a="1"/>
  <c r="T4" i="26" a="1"/>
  <c r="O15" i="26" a="1"/>
  <c r="S6" i="26" a="1"/>
  <c r="Y3" i="26" a="1"/>
  <c r="O16" i="26" a="1"/>
  <c r="T5" i="26" a="1"/>
  <c r="S10" i="26" a="1"/>
  <c r="O5" i="26" a="1"/>
  <c r="P5" i="26" a="1"/>
  <c r="T15" i="26" a="1"/>
  <c r="S17" i="26" a="1"/>
  <c r="S12" i="26" a="1"/>
  <c r="O4" i="26" a="1"/>
  <c r="S12" i="26" l="1"/>
  <c r="S15" i="26"/>
  <c r="S8" i="26"/>
  <c r="O6" i="26"/>
  <c r="B18" i="3" s="1"/>
  <c r="Y14" i="26"/>
  <c r="L26" i="3" s="1"/>
  <c r="S4" i="26"/>
  <c r="F16" i="3" s="1"/>
  <c r="Y2" i="26"/>
  <c r="L14" i="3" s="1"/>
  <c r="O12" i="26"/>
  <c r="B24" i="3" s="1"/>
  <c r="S17" i="26"/>
  <c r="F29" i="3" s="1"/>
  <c r="P9" i="26"/>
  <c r="C21" i="3" s="1"/>
  <c r="O15" i="26"/>
  <c r="B27" i="3" s="1"/>
  <c r="S10" i="26"/>
  <c r="F22" i="3" s="1"/>
  <c r="O16" i="26"/>
  <c r="B28" i="3" s="1"/>
  <c r="T13" i="26"/>
  <c r="G25" i="3" s="1"/>
  <c r="S14" i="26"/>
  <c r="F26" i="3" s="1"/>
  <c r="T11" i="26"/>
  <c r="G23" i="3" s="1"/>
  <c r="S6" i="26"/>
  <c r="F18" i="3" s="1"/>
  <c r="O13" i="26"/>
  <c r="B25" i="3" s="1"/>
  <c r="T16" i="26"/>
  <c r="G28" i="3" s="1"/>
  <c r="O4" i="26"/>
  <c r="B16" i="3" s="1"/>
  <c r="O14" i="26"/>
  <c r="B26" i="3" s="1"/>
  <c r="O7" i="26"/>
  <c r="B19" i="3" s="1"/>
  <c r="T15" i="26"/>
  <c r="G27" i="3" s="1"/>
  <c r="P4" i="26"/>
  <c r="C16" i="3" s="1"/>
  <c r="S7" i="26"/>
  <c r="F19" i="3" s="1"/>
  <c r="O11" i="26"/>
  <c r="B23" i="3" s="1"/>
  <c r="Y7" i="26"/>
  <c r="L19" i="3" s="1"/>
  <c r="O5" i="26"/>
  <c r="B17" i="3" s="1"/>
  <c r="Y10" i="26"/>
  <c r="L22" i="3" s="1"/>
  <c r="T7" i="26"/>
  <c r="G19" i="3" s="1"/>
  <c r="T4" i="26"/>
  <c r="G16" i="3" s="1"/>
  <c r="O8" i="26"/>
  <c r="B20" i="3" s="1"/>
  <c r="T2" i="26"/>
  <c r="G14" i="3" s="1"/>
  <c r="Y15" i="26"/>
  <c r="L27" i="3" s="1"/>
  <c r="S16" i="26"/>
  <c r="F28" i="3" s="1"/>
  <c r="T17" i="26"/>
  <c r="G29" i="3" s="1"/>
  <c r="O3" i="26"/>
  <c r="B15" i="3" s="1"/>
  <c r="O10" i="26"/>
  <c r="B22" i="3" s="1"/>
  <c r="Y3" i="26"/>
  <c r="L15" i="3" s="1"/>
  <c r="Y8" i="26"/>
  <c r="L20" i="3" s="1"/>
  <c r="T5" i="26"/>
  <c r="G17" i="3" s="1"/>
  <c r="P5" i="26"/>
  <c r="C17" i="3" s="1"/>
  <c r="P17" i="26"/>
  <c r="C29" i="3" s="1"/>
  <c r="S3" i="26"/>
  <c r="F15" i="3" s="1"/>
  <c r="F24" i="3"/>
  <c r="F27" i="3"/>
  <c r="B21" i="3"/>
  <c r="L16" i="3"/>
  <c r="F21" i="3"/>
  <c r="F14" i="3"/>
  <c r="F20" i="3"/>
  <c r="F25" i="3"/>
  <c r="I26" i="3"/>
  <c r="J22" i="3"/>
  <c r="I15" i="3"/>
  <c r="L21" i="3"/>
  <c r="K24" i="3"/>
  <c r="C23" i="3"/>
  <c r="I28" i="3"/>
  <c r="F23" i="3"/>
  <c r="B14" i="3"/>
  <c r="N11" i="3" s="1" a="1"/>
  <c r="N11" i="3" s="1"/>
  <c r="H15" i="3"/>
  <c r="G20" i="3"/>
  <c r="J20" i="3"/>
  <c r="J15" i="3"/>
  <c r="J28" i="3"/>
  <c r="C15" i="3"/>
  <c r="H28" i="3"/>
  <c r="C22" i="3"/>
  <c r="H19" i="3"/>
  <c r="D26" i="3"/>
  <c r="C24" i="3"/>
  <c r="E28" i="3"/>
  <c r="E25" i="3"/>
  <c r="C20" i="3"/>
  <c r="E15" i="3"/>
  <c r="J21" i="3"/>
  <c r="G15" i="3"/>
  <c r="I14" i="3"/>
  <c r="D25" i="3"/>
  <c r="C19" i="3"/>
  <c r="C28" i="3"/>
  <c r="I16" i="3"/>
  <c r="K18" i="3"/>
  <c r="J24" i="3"/>
  <c r="J23" i="3"/>
  <c r="J27" i="3"/>
  <c r="I20" i="3"/>
  <c r="D16" i="3"/>
  <c r="I22" i="3"/>
  <c r="C25" i="3"/>
  <c r="H16" i="3"/>
  <c r="D24" i="3"/>
  <c r="C14" i="3"/>
  <c r="C27" i="3"/>
  <c r="C18" i="3"/>
  <c r="K20" i="3"/>
  <c r="J16" i="3"/>
  <c r="G18" i="3"/>
  <c r="K19" i="3"/>
  <c r="D22" i="3"/>
  <c r="J25" i="3"/>
  <c r="E26" i="3"/>
  <c r="H22" i="3"/>
  <c r="C26" i="3"/>
  <c r="I19" i="3"/>
  <c r="K26" i="3"/>
  <c r="E19" i="3"/>
  <c r="G24" i="3"/>
  <c r="D19" i="3"/>
  <c r="K14" i="3"/>
  <c r="E16" i="3"/>
  <c r="E21" i="3"/>
  <c r="L17" i="3"/>
  <c r="L18" i="3"/>
  <c r="H20" i="3"/>
  <c r="K25" i="3"/>
  <c r="I18" i="3"/>
  <c r="G22" i="3"/>
  <c r="H25" i="3"/>
  <c r="J17" i="3"/>
  <c r="H26" i="3"/>
  <c r="D20" i="3"/>
  <c r="E14" i="3"/>
  <c r="I27" i="3"/>
  <c r="H14" i="3"/>
  <c r="H23" i="3"/>
  <c r="I23" i="3"/>
  <c r="D14" i="3"/>
  <c r="K28" i="3"/>
  <c r="I24" i="3"/>
  <c r="E23" i="3"/>
  <c r="I21" i="3"/>
  <c r="J14" i="3"/>
  <c r="L25" i="3"/>
  <c r="D17" i="3"/>
  <c r="J26" i="3"/>
  <c r="F17" i="3"/>
  <c r="K17" i="3"/>
  <c r="G26" i="3"/>
  <c r="D18" i="3"/>
  <c r="L24" i="3"/>
  <c r="D28" i="3"/>
  <c r="G21" i="3"/>
  <c r="J18" i="3"/>
  <c r="D15" i="3"/>
  <c r="K21" i="3"/>
  <c r="I25" i="3"/>
  <c r="K23" i="3"/>
  <c r="K27" i="3"/>
  <c r="H27" i="3"/>
  <c r="E24" i="3"/>
  <c r="J19" i="3"/>
  <c r="D27" i="3"/>
  <c r="E22" i="3"/>
  <c r="E20" i="3"/>
  <c r="H18" i="3"/>
  <c r="D23" i="3"/>
  <c r="L28" i="3"/>
  <c r="E27" i="3"/>
  <c r="H21" i="3"/>
  <c r="E17" i="3"/>
  <c r="L23" i="3"/>
  <c r="H24" i="3"/>
  <c r="K15" i="3"/>
  <c r="I17" i="3"/>
  <c r="D21" i="3"/>
  <c r="K22" i="3"/>
  <c r="H17" i="3"/>
  <c r="E18" i="3"/>
  <c r="K16" i="3"/>
  <c r="G9" i="11"/>
  <c r="E8" i="11"/>
  <c r="K8" i="11"/>
  <c r="F8" i="11"/>
  <c r="G66" i="18" s="1"/>
  <c r="K5" i="11"/>
  <c r="H6" i="11"/>
  <c r="D9" i="11"/>
  <c r="G6" i="11"/>
  <c r="G7" i="11" s="1"/>
  <c r="I5" i="11"/>
  <c r="E6" i="11"/>
  <c r="H64" i="18" s="1"/>
  <c r="H9" i="11"/>
  <c r="D6" i="11"/>
  <c r="E10" i="11"/>
  <c r="G10" i="11" l="1"/>
  <c r="I10" i="11" s="1"/>
  <c r="H65" i="18"/>
  <c r="H62" i="18"/>
  <c r="G63" i="18"/>
  <c r="E7" i="11"/>
  <c r="I7" i="11" s="1"/>
  <c r="I6" i="11"/>
  <c r="I9" i="11"/>
  <c r="I8" i="11"/>
  <c r="I64" i="18" l="1"/>
  <c r="L13" i="3"/>
  <c r="E13" i="3"/>
  <c r="D12" i="3"/>
  <c r="K12" i="3"/>
  <c r="G13" i="3"/>
  <c r="C10" i="3"/>
  <c r="C12" i="3"/>
  <c r="J12" i="3"/>
  <c r="D13" i="3"/>
  <c r="I13" i="3"/>
  <c r="K13" i="3"/>
  <c r="G12" i="3"/>
  <c r="B12" i="3"/>
  <c r="C1" i="3" s="1"/>
  <c r="F13" i="3"/>
  <c r="H13" i="3"/>
  <c r="C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6" authorId="0" shapeId="0" xr:uid="{00000000-0006-0000-0000-000001000000}">
      <text>
        <r>
          <rPr>
            <sz val="8"/>
            <color indexed="81"/>
            <rFont val="Arial"/>
            <family val="2"/>
          </rPr>
          <t>Bitte Reg.-Nr. auswählen, siehe Zertifikat Beispiel, und dann die grauen Felder ausfüllen.</t>
        </r>
      </text>
    </comment>
    <comment ref="I6" authorId="0" shapeId="0" xr:uid="{00000000-0006-0000-0000-000002000000}">
      <text>
        <r>
          <rPr>
            <sz val="9"/>
            <color indexed="81"/>
            <rFont val="Tahoma"/>
            <family val="2"/>
          </rPr>
          <t xml:space="preserve">
</t>
        </r>
      </text>
    </comment>
    <comment ref="C12" authorId="0" shapeId="0" xr:uid="{00000000-0006-0000-0000-000003000000}">
      <text>
        <r>
          <rPr>
            <sz val="9"/>
            <color indexed="81"/>
            <rFont val="Arial"/>
            <family val="2"/>
          </rPr>
          <t>Name, Vorname</t>
        </r>
      </text>
    </comment>
    <comment ref="I12" authorId="0" shapeId="0" xr:uid="{00000000-0006-0000-0000-000004000000}">
      <text>
        <r>
          <rPr>
            <sz val="9"/>
            <color indexed="81"/>
            <rFont val="Arial"/>
            <family val="2"/>
          </rPr>
          <t>tt.mm.jjjj
Übertrag in weitere Tabellenblätter erfolgt automatisch.</t>
        </r>
      </text>
    </comment>
    <comment ref="I14" authorId="0" shapeId="0" xr:uid="{00000000-0006-0000-0000-000005000000}">
      <text>
        <r>
          <rPr>
            <sz val="9"/>
            <color indexed="81"/>
            <rFont val="Arial"/>
            <family val="2"/>
          </rPr>
          <t>Auswahl erfolgt über Reg.-Nr.</t>
        </r>
      </text>
    </comment>
    <comment ref="F21" authorId="0" shapeId="0" xr:uid="{00000000-0006-0000-0000-000006000000}">
      <text>
        <r>
          <rPr>
            <sz val="9"/>
            <color indexed="81"/>
            <rFont val="Arial"/>
            <family val="2"/>
          </rPr>
          <t>Subjektive Bewertung der Zusammenarbeit hinsichtlich Darlegung der Zertifizierungsdaten und Rückmeldung der Follow-Up-Daten.</t>
        </r>
      </text>
    </comment>
    <comment ref="F24" authorId="0"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F31" authorId="1" shapeId="0" xr:uid="{00000000-0006-0000-0000-000008000000}">
      <text>
        <r>
          <rPr>
            <sz val="9"/>
            <color indexed="81"/>
            <rFont val="Tahoma"/>
            <family val="2"/>
          </rPr>
          <t>Teil von Nenner KN: 10</t>
        </r>
      </text>
    </comment>
    <comment ref="G31" authorId="1" shapeId="0" xr:uid="{00000000-0006-0000-0000-000009000000}">
      <text>
        <r>
          <rPr>
            <sz val="9"/>
            <color indexed="81"/>
            <rFont val="Tahoma"/>
            <family val="2"/>
          </rPr>
          <t>Teil von Nenner KN: 10</t>
        </r>
      </text>
    </comment>
    <comment ref="E35" authorId="1" shapeId="0" xr:uid="{00000000-0006-0000-0000-00000A000000}">
      <text>
        <r>
          <rPr>
            <sz val="9"/>
            <color indexed="81"/>
            <rFont val="Tahoma"/>
            <family val="2"/>
          </rPr>
          <t>Nenner KN: 6</t>
        </r>
      </text>
    </comment>
    <comment ref="F35" authorId="1" shapeId="0" xr:uid="{00000000-0006-0000-0000-00000B000000}">
      <text>
        <r>
          <rPr>
            <sz val="9"/>
            <color indexed="81"/>
            <rFont val="Tahoma"/>
            <family val="2"/>
          </rPr>
          <t>Teil von Nenner KN: 8, 9
Nenner KN: 13</t>
        </r>
      </text>
    </comment>
    <comment ref="G35" authorId="1" shapeId="0" xr:uid="{00000000-0006-0000-0000-00000C000000}">
      <text>
        <r>
          <rPr>
            <sz val="9"/>
            <color indexed="81"/>
            <rFont val="Tahoma"/>
            <family val="2"/>
          </rPr>
          <t>Teil von Nenner KN: 8, 9</t>
        </r>
      </text>
    </comment>
    <comment ref="J35" authorId="1" shapeId="0" xr:uid="{00000000-0006-0000-0000-00000D000000}">
      <text>
        <r>
          <rPr>
            <sz val="9"/>
            <color indexed="81"/>
            <rFont val="Tahoma"/>
            <family val="2"/>
          </rPr>
          <t>Anzahl KN: 1a
Teil von Nenner KN: 3, 4
Nenner KN: 5</t>
        </r>
      </text>
    </comment>
    <comment ref="J37" authorId="1" shapeId="0" xr:uid="{00000000-0006-0000-0000-00000E000000}">
      <text>
        <r>
          <rPr>
            <sz val="9"/>
            <color indexed="81"/>
            <rFont val="Tahoma"/>
            <family val="2"/>
          </rPr>
          <t>Anzahl KN: 1b
Nenner KN: 2b
Teil von Nenner KN: 3, 4</t>
        </r>
      </text>
    </comment>
    <comment ref="J39" authorId="1" shapeId="0" xr:uid="{00000000-0006-0000-0000-00000F000000}">
      <text>
        <r>
          <rPr>
            <sz val="9"/>
            <color indexed="81"/>
            <rFont val="Tahoma"/>
            <family val="2"/>
          </rPr>
          <t>Anzahl KN: 1c</t>
        </r>
      </text>
    </comment>
    <comment ref="J41" authorId="1" shapeId="0" xr:uid="{00000000-0006-0000-0000-000010000000}">
      <text>
        <r>
          <rPr>
            <sz val="9"/>
            <color indexed="81"/>
            <rFont val="Tahoma"/>
            <family val="2"/>
          </rPr>
          <t>Anzahl KN: 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Christine Keller</author>
    <author>Florina</author>
  </authors>
  <commentList>
    <comment ref="F6" authorId="0" shapeId="0" xr:uid="{00000000-0006-0000-0400-000001000000}">
      <text>
        <r>
          <rPr>
            <sz val="9"/>
            <color indexed="81"/>
            <rFont val="Arial"/>
            <family val="2"/>
          </rPr>
          <t>Übertrag erfolgt aus Tabellenblatt Basisdaten</t>
        </r>
      </text>
    </comment>
    <comment ref="F8" authorId="0" shapeId="0" xr:uid="{00000000-0006-0000-0400-000002000000}">
      <text>
        <r>
          <rPr>
            <sz val="9"/>
            <color indexed="81"/>
            <rFont val="Arial"/>
            <family val="2"/>
          </rPr>
          <t>Übertrag erfolgt aus Tabellenblatt Basisdaten</t>
        </r>
      </text>
    </comment>
    <comment ref="K8" authorId="0" shapeId="0" xr:uid="{00000000-0006-0000-0400-000003000000}">
      <text>
        <r>
          <rPr>
            <sz val="9"/>
            <color indexed="81"/>
            <rFont val="Arial"/>
            <family val="2"/>
          </rPr>
          <t>Übertrag erfolgt aus Tabellenblatt Basisdaten</t>
        </r>
      </text>
    </comment>
    <comment ref="B10" authorId="0" shapeId="0" xr:uid="{00000000-0006-0000-0400-000004000000}">
      <text>
        <r>
          <rPr>
            <sz val="9"/>
            <color indexed="81"/>
            <rFont val="Arial"/>
            <family val="2"/>
          </rPr>
          <t>KN = Kennzahl</t>
        </r>
      </text>
    </comment>
    <comment ref="D10" authorId="0" shapeId="0" xr:uid="{00000000-0006-0000-0400-000005000000}">
      <text>
        <r>
          <rPr>
            <sz val="9"/>
            <color indexed="81"/>
            <rFont val="Arial"/>
            <family val="2"/>
          </rPr>
          <t>EB = Erhebungbogen 
LL = Leitlinie (www.leitlinienprogramm-onkologie.de)</t>
        </r>
      </text>
    </comment>
    <comment ref="P10" authorId="0" shapeId="0" xr:uid="{00000000-0006-0000-0400-000006000000}">
      <text>
        <r>
          <rPr>
            <sz val="9"/>
            <color indexed="81"/>
            <rFont val="Arial"/>
            <family val="2"/>
          </rPr>
          <t>Bitte zuerst Tabellenblatt Basisdaten komplett bearbeiten, dann graue Felder Ist-Werte ausfüllen.</t>
        </r>
      </text>
    </comment>
    <comment ref="S11" authorId="1" shapeId="0" xr:uid="{00000000-0006-0000-0400-000007000000}">
      <text>
        <r>
          <rPr>
            <sz val="9"/>
            <color indexed="81"/>
            <rFont val="Arial"/>
            <family val="2"/>
          </rPr>
          <t>Wenn Zelle grau, bitte Begründung angeben.</t>
        </r>
      </text>
    </comment>
    <comment ref="Q12" authorId="0" shapeId="0" xr:uid="{00000000-0006-0000-0400-000008000000}">
      <text>
        <r>
          <rPr>
            <sz val="9"/>
            <color indexed="81"/>
            <rFont val="Arial"/>
            <family val="2"/>
          </rPr>
          <t>Übertrag erfolgt aus Tabellenblatt Basisdaten
Zelle J35</t>
        </r>
      </text>
    </comment>
    <comment ref="Q15" authorId="2" shapeId="0" xr:uid="{00000000-0006-0000-0400-000009000000}">
      <text>
        <r>
          <rPr>
            <sz val="9"/>
            <color indexed="81"/>
            <rFont val="Arial"/>
            <family val="2"/>
          </rPr>
          <t>Übertrag erfolgt aus Tabellenblatt Basisdaten Zelle J37</t>
        </r>
      </text>
    </comment>
    <comment ref="Q18" authorId="0" shapeId="0" xr:uid="{00000000-0006-0000-0400-00000A000000}">
      <text>
        <r>
          <rPr>
            <sz val="9"/>
            <color indexed="81"/>
            <rFont val="Arial"/>
            <family val="2"/>
          </rPr>
          <t>Übertrag erfolgt aus Tabellenblatt Basisdaten
Zelle J39</t>
        </r>
      </text>
    </comment>
    <comment ref="Q25" authorId="0" shapeId="0" xr:uid="{00000000-0006-0000-0400-00000B000000}">
      <text>
        <r>
          <rPr>
            <sz val="9"/>
            <color indexed="81"/>
            <rFont val="Arial"/>
            <family val="2"/>
          </rPr>
          <t>Übertrag erfolgt aus Tabellenblatt Basisdaten
Zelle J37</t>
        </r>
      </text>
    </comment>
    <comment ref="Q28" authorId="0" shapeId="0" xr:uid="{00000000-0006-0000-0400-00000C000000}">
      <text>
        <r>
          <rPr>
            <sz val="9"/>
            <color indexed="81"/>
            <rFont val="Arial"/>
            <family val="2"/>
          </rPr>
          <t>Übertrag erfolgt aus Tabellenblatt Basisdaten
Zelle J35 + J37</t>
        </r>
      </text>
    </comment>
    <comment ref="Q31" authorId="0" shapeId="0" xr:uid="{00000000-0006-0000-0400-00000D000000}">
      <text>
        <r>
          <rPr>
            <sz val="9"/>
            <color indexed="81"/>
            <rFont val="Arial"/>
            <family val="2"/>
          </rPr>
          <t>Übertrag erfolgt aus Tabellenblatt Basisdaten
Zelle J35 + J37</t>
        </r>
      </text>
    </comment>
    <comment ref="Q34" authorId="0" shapeId="0" xr:uid="{00000000-0006-0000-0400-00000E000000}">
      <text>
        <r>
          <rPr>
            <sz val="9"/>
            <color indexed="81"/>
            <rFont val="Arial"/>
            <family val="2"/>
          </rPr>
          <t>Übertrag erfolgt aus Tabellenblatt Basisdaten Zelle J35</t>
        </r>
      </text>
    </comment>
    <comment ref="Q37" authorId="0" shapeId="0" xr:uid="{00000000-0006-0000-0400-00000F000000}">
      <text>
        <r>
          <rPr>
            <sz val="9"/>
            <color indexed="81"/>
            <rFont val="Arial"/>
            <family val="2"/>
          </rPr>
          <t>Übertrag erfolgt aus Tabellenblatt Basisdaten
Zelle E35</t>
        </r>
      </text>
    </comment>
    <comment ref="Q43" authorId="0" shapeId="0" xr:uid="{00000000-0006-0000-0400-000010000000}">
      <text>
        <r>
          <rPr>
            <sz val="9"/>
            <color indexed="81"/>
            <rFont val="Arial"/>
            <family val="2"/>
          </rPr>
          <t>Übertrag erfolgt aus Tabellenblatt Basisdaten
Zelle F35 + G35</t>
        </r>
      </text>
    </comment>
    <comment ref="Q46" authorId="0" shapeId="0" xr:uid="{00000000-0006-0000-0400-000011000000}">
      <text>
        <r>
          <rPr>
            <sz val="9"/>
            <color indexed="81"/>
            <rFont val="Arial"/>
            <family val="2"/>
          </rPr>
          <t>Übertrag erfolgt aus Tabellenblatt Basisdaten
Zelle F35 + G35</t>
        </r>
      </text>
    </comment>
    <comment ref="Q49" authorId="0" shapeId="0" xr:uid="{00000000-0006-0000-0400-000012000000}">
      <text>
        <r>
          <rPr>
            <sz val="9"/>
            <color indexed="81"/>
            <rFont val="Arial"/>
            <family val="2"/>
          </rPr>
          <t>Übertrag erfolgt aus Tabellenblatt Basisdaten
Zelle F31 + G31</t>
        </r>
      </text>
    </comment>
    <comment ref="Q54" authorId="0" shapeId="0" xr:uid="{00000000-0006-0000-0400-000013000000}">
      <text>
        <r>
          <rPr>
            <sz val="9"/>
            <color indexed="81"/>
            <rFont val="Arial"/>
            <family val="2"/>
          </rPr>
          <t>Übertrag erfolgt aus Tabellenblatt Basisdaten Zelle J41</t>
        </r>
      </text>
    </comment>
    <comment ref="Q58" authorId="2" shapeId="0" xr:uid="{00000000-0006-0000-0400-000014000000}">
      <text>
        <r>
          <rPr>
            <sz val="9"/>
            <color indexed="81"/>
            <rFont val="Arial"/>
            <family val="2"/>
          </rPr>
          <t>Übertrag erfolgt aus Tabellenblatt Basisdaten Zelle F35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H25" authorId="0" shapeId="0" xr:uid="{00000000-0006-0000-0600-00000100000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700-000001000000}">
      <text>
        <r>
          <rPr>
            <sz val="9"/>
            <color indexed="81"/>
            <rFont val="Arial"/>
            <family val="2"/>
          </rPr>
          <t>Übertrag erfolgt aus Tabellenblatt Basisdaten</t>
        </r>
      </text>
    </comment>
    <comment ref="D8" authorId="0" shapeId="0" xr:uid="{00000000-0006-0000-0700-000002000000}">
      <text>
        <r>
          <rPr>
            <sz val="9"/>
            <color indexed="81"/>
            <rFont val="Arial"/>
            <family val="2"/>
          </rPr>
          <t>Übertrag erfolgt aus Tabellenblatt Basisdaten</t>
        </r>
      </text>
    </comment>
    <comment ref="K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<sst xmlns="http://schemas.openxmlformats.org/spreadsheetml/2006/main" count="861" uniqueCount="525">
  <si>
    <t>Nr.</t>
  </si>
  <si>
    <t>Kennzahlenziel</t>
  </si>
  <si>
    <t>Zähler</t>
  </si>
  <si>
    <t>Sollvorgabe</t>
  </si>
  <si>
    <t>Nenner</t>
  </si>
  <si>
    <t>%</t>
  </si>
  <si>
    <t>Primärfälle</t>
  </si>
  <si>
    <t>Anzahl</t>
  </si>
  <si>
    <t>Psychoonkologische Betreuung</t>
  </si>
  <si>
    <t>Beratung Sozialdienst</t>
  </si>
  <si>
    <t>Sollvorgabe nicht erfüllt</t>
  </si>
  <si>
    <t>Summe</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</si>
  <si>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</si>
  <si>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</si>
  <si>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</si>
  <si>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</si>
  <si>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</si>
  <si>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</si>
  <si>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</si>
  <si>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</si>
  <si>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</si>
  <si>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</si>
  <si>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</si>
  <si>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</si>
  <si>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</si>
  <si>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</si>
  <si>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</si>
  <si>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</si>
  <si>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</si>
  <si>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</si>
  <si>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</si>
  <si>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</si>
  <si>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</si>
  <si>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</si>
  <si>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</si>
  <si>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</si>
  <si>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</si>
  <si>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</si>
  <si>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</si>
  <si>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</si>
  <si>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</si>
  <si>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</si>
  <si>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</si>
  <si>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</si>
  <si>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</si>
  <si>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</si>
  <si>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</si>
  <si>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</si>
  <si>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</si>
  <si>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</si>
  <si>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</si>
  <si>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</si>
  <si>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</si>
  <si>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</si>
  <si>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</si>
  <si>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</si>
  <si>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</si>
  <si>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</si>
  <si>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</si>
  <si>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</si>
  <si>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</si>
  <si>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</si>
  <si>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</si>
  <si>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</si>
  <si>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</si>
  <si>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</si>
  <si>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</si>
  <si>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</si>
  <si>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</si>
  <si>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</si>
  <si>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</si>
  <si>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</si>
  <si>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</si>
  <si>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</si>
  <si>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Verifizierung Zentrum</t>
  </si>
  <si>
    <t xml:space="preserve">Reg.-Nr. </t>
  </si>
  <si>
    <t>Erstzertifizierung</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</si>
  <si>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</si>
  <si>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</si>
  <si>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</si>
  <si>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</si>
  <si>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</si>
  <si>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</si>
  <si>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</si>
  <si>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</si>
  <si>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</si>
  <si>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</si>
  <si>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</si>
  <si>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Plausibel</t>
  </si>
  <si>
    <t>Inkorrekt</t>
  </si>
  <si>
    <t>Fehlerhaft</t>
  </si>
  <si>
    <t>Unvollständig</t>
  </si>
  <si>
    <t>kein Eintrag</t>
  </si>
  <si>
    <t>n.d.</t>
  </si>
  <si>
    <t>Bearbeitungs-qualität</t>
  </si>
  <si>
    <t>Kennzahlenjahr</t>
  </si>
  <si>
    <t>Anzahl/Quote</t>
  </si>
  <si>
    <t xml:space="preserve"> &lt;= Sollv. nicht erfüllt</t>
  </si>
  <si>
    <t xml:space="preserve"> &gt;= Sollv. nicht erfüllt</t>
  </si>
  <si>
    <t>&gt;</t>
  </si>
  <si>
    <t>&lt;</t>
  </si>
  <si>
    <t xml:space="preserve"> &lt; Plausi ?</t>
  </si>
  <si>
    <t xml:space="preserve"> &gt; Plausi ?</t>
  </si>
  <si>
    <t>Datum Erstzertifizierung</t>
  </si>
  <si>
    <t>Ist-Wert
Ausfüllen</t>
  </si>
  <si>
    <t>Zentrum</t>
  </si>
  <si>
    <t>Standort</t>
  </si>
  <si>
    <t>Einrichtung 1</t>
  </si>
  <si>
    <t>Status</t>
  </si>
  <si>
    <t>Land</t>
  </si>
  <si>
    <t>Nebenstandort</t>
  </si>
  <si>
    <t>Phase</t>
  </si>
  <si>
    <t>Audit Start</t>
  </si>
  <si>
    <t>Audit Ende</t>
  </si>
  <si>
    <t>Phase 2012</t>
  </si>
  <si>
    <t>Phase 2013</t>
  </si>
  <si>
    <t>OnkoNet</t>
  </si>
  <si>
    <t>NUK</t>
  </si>
  <si>
    <t>Tumordoku. liegt größtenteils beim Krebsregister</t>
  </si>
  <si>
    <t>Kennzahl-
definition</t>
  </si>
  <si>
    <t xml:space="preserve">1 </t>
  </si>
  <si>
    <t>Adäquate Rate an psychoonkologischer Betreuung</t>
  </si>
  <si>
    <t>Siehe Sollvorgabe</t>
  </si>
  <si>
    <t>1.2.1</t>
  </si>
  <si>
    <t>Derzeit keine Vorgaben</t>
  </si>
  <si>
    <t>Adäquate Rate an Beratung durch Sozialdienst</t>
  </si>
  <si>
    <t>Bundesland / Land</t>
  </si>
  <si>
    <t>Keine Zusammenarbeit</t>
  </si>
  <si>
    <t>Geringe / punktuelle Zusammenarbeit</t>
  </si>
  <si>
    <t>Intensive / regelmäßige Zusammenarbeit</t>
  </si>
  <si>
    <t>Nicht gelistet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</si>
  <si>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</si>
  <si>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</si>
  <si>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</si>
  <si>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</si>
  <si>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</si>
  <si>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</si>
  <si>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</si>
  <si>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</si>
  <si>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</si>
  <si>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</si>
  <si>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</si>
  <si>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</si>
  <si>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</si>
  <si>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</si>
  <si>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</si>
  <si>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</si>
  <si>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</si>
  <si>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</si>
  <si>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</si>
  <si>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</si>
  <si>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</si>
  <si>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</si>
  <si>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</si>
  <si>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</si>
  <si>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</si>
  <si>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</si>
  <si>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</si>
  <si>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</si>
  <si>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</si>
  <si>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</si>
  <si>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</si>
  <si>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</si>
  <si>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</si>
  <si>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</si>
  <si>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</si>
  <si>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</si>
  <si>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</si>
  <si>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</si>
  <si>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</si>
  <si>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</si>
  <si>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</si>
  <si>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</si>
  <si>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</si>
  <si>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</si>
  <si>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</si>
  <si>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</si>
  <si>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</si>
  <si>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</si>
  <si>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</si>
  <si>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</si>
  <si>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</si>
  <si>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</si>
  <si>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</si>
  <si>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</si>
  <si>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</si>
  <si>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</si>
  <si>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</si>
  <si>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</si>
  <si>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</si>
  <si>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Ansprechpartner</t>
  </si>
  <si>
    <t>Achieva</t>
  </si>
  <si>
    <t>Achiever Medical System</t>
  </si>
  <si>
    <t>Alcedis MED</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</si>
  <si>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</si>
  <si>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</si>
  <si>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</si>
  <si>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</si>
  <si>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</si>
  <si>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</si>
  <si>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</si>
  <si>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</si>
  <si>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</si>
  <si>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</si>
  <si>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</si>
  <si>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</si>
  <si>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</si>
  <si>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</si>
  <si>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</si>
  <si>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</si>
  <si>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t>
  </si>
  <si>
    <t>Tumorzentrum Weser-Ems</t>
  </si>
  <si>
    <t>Allgemeine Feststellungen</t>
  </si>
  <si>
    <t>Allgemeine Hinweise</t>
  </si>
  <si>
    <t>Allgemeine Abweichungen</t>
  </si>
  <si>
    <t>Bewertung Ausschuss</t>
  </si>
  <si>
    <t>Anmerkung OnkoZert</t>
  </si>
  <si>
    <t>Feststellung</t>
  </si>
  <si>
    <t>Hinweis</t>
  </si>
  <si>
    <t>Abweichung</t>
  </si>
  <si>
    <t>Noch nicht vorhanden</t>
  </si>
  <si>
    <t>Heartsoft Tumordatenbank</t>
  </si>
  <si>
    <t>Prostata-Ca Register</t>
  </si>
  <si>
    <t>QuaDoSta</t>
  </si>
  <si>
    <t>UroCloud</t>
  </si>
  <si>
    <t>Österreich</t>
  </si>
  <si>
    <t>Tumorzentrum Ostsachsen</t>
  </si>
  <si>
    <r>
      <t xml:space="preserve">Eingeleitete / geplante Aktionen
</t>
    </r>
    <r>
      <rPr>
        <sz val="8"/>
        <color indexed="8"/>
        <rFont val="Arial"/>
        <family val="2"/>
      </rPr>
      <t>(bei plausibler Begründung keine Aktion erforderlich)</t>
    </r>
  </si>
  <si>
    <t>Alle KN leer:</t>
  </si>
  <si>
    <t xml:space="preserve">        Erstelldatum</t>
  </si>
  <si>
    <t>Kennzahldefinition</t>
  </si>
  <si>
    <t>Zähler/ Anzahl</t>
  </si>
  <si>
    <t>Begründung / Ursache</t>
  </si>
  <si>
    <t>Eingeleitete / geplante Aktionen</t>
  </si>
  <si>
    <t>Für Übertragung in Datendefizite_KB:</t>
  </si>
  <si>
    <t>ixserv.4</t>
  </si>
  <si>
    <t>KN</t>
  </si>
  <si>
    <t>≥ 95%</t>
  </si>
  <si>
    <t>Bearbeitungshinweise:</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</si>
  <si>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</si>
  <si>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</si>
  <si>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</si>
  <si>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</si>
  <si>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</si>
  <si>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</si>
  <si>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</si>
  <si>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</si>
  <si>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</si>
  <si>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</si>
  <si>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</si>
  <si>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</si>
  <si>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</si>
  <si>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r>
      <t xml:space="preserve">Begründung / Ursache
</t>
    </r>
    <r>
      <rPr>
        <sz val="8"/>
        <color indexed="8"/>
        <rFont val="Arial"/>
        <family val="2"/>
      </rPr>
      <t>(min. 30 Zeichen / max. 500 Zeichen)</t>
    </r>
  </si>
  <si>
    <t>Krebsregister Schweiz</t>
  </si>
  <si>
    <t>Krebsregister Österreich</t>
  </si>
  <si>
    <t>XML-OncoBox</t>
  </si>
  <si>
    <t>Krebsregister Italien</t>
  </si>
  <si>
    <t>≥ 5%</t>
  </si>
  <si>
    <t>MaDoS</t>
  </si>
  <si>
    <t>UCC-TDS (Tumorzentrum Dresden)</t>
  </si>
  <si>
    <t xml:space="preserve">                  (Muster Zertifikat)</t>
  </si>
  <si>
    <t xml:space="preserve">                       Erstelldatum</t>
  </si>
  <si>
    <t>Zusammenarbeit mit KFRG-Krebsregister</t>
  </si>
  <si>
    <t>OncoBox</t>
  </si>
  <si>
    <t>Uro-Link</t>
  </si>
  <si>
    <t>MADOS 4</t>
  </si>
  <si>
    <t>≥ 90%</t>
  </si>
  <si>
    <t>Summe Plausibilität unklar</t>
  </si>
  <si>
    <t>Ausnahme (Plausibilität unklar)</t>
  </si>
  <si>
    <t>optional - Ausnahme (Plausibilität unklar)</t>
  </si>
  <si>
    <t>Fokale Therapie</t>
  </si>
  <si>
    <t>Operativ</t>
  </si>
  <si>
    <t>Nephrektomie (OPS 5-554)</t>
  </si>
  <si>
    <r>
      <t xml:space="preserve">Stadium I </t>
    </r>
    <r>
      <rPr>
        <sz val="9"/>
        <color indexed="8"/>
        <rFont val="Arial"/>
        <family val="2"/>
      </rPr>
      <t>(T1-N0-M0)</t>
    </r>
  </si>
  <si>
    <r>
      <t xml:space="preserve">Stadium II </t>
    </r>
    <r>
      <rPr>
        <sz val="9"/>
        <rFont val="Arial"/>
        <family val="2"/>
      </rPr>
      <t>(T2-N0-M0)</t>
    </r>
  </si>
  <si>
    <r>
      <t xml:space="preserve">Stadium IV </t>
    </r>
    <r>
      <rPr>
        <sz val="9"/>
        <rFont val="Arial"/>
        <family val="2"/>
      </rPr>
      <t>(T4-jedes N-M0, Jedes T/N-M1)</t>
    </r>
  </si>
  <si>
    <t>Primärfall</t>
  </si>
  <si>
    <t>a)</t>
  </si>
  <si>
    <t>b)</t>
  </si>
  <si>
    <t>≥ 35</t>
  </si>
  <si>
    <t>1.2.5</t>
  </si>
  <si>
    <t>Tumorkonferenz</t>
  </si>
  <si>
    <t>Primärfälle (= Kennzahl 1a)</t>
  </si>
  <si>
    <t>Biopsie vor ablativer Therapie</t>
  </si>
  <si>
    <t xml:space="preserve">Primärfälle des Nenners mit Diagnosesicherung durch Stanzzylinderbiopsie vor ablativer Therapie </t>
  </si>
  <si>
    <t>Möglichst häufig Diagnosesicherung mit Histologie vor systemischer Therapie</t>
  </si>
  <si>
    <t>Zentrumsfälle mit ausschließlicher systemischer Therapie</t>
  </si>
  <si>
    <t>Histologischer Typ nach aktueller WHO-Klassifikation</t>
  </si>
  <si>
    <t>Möglichst häufig Befundberichte mit den aufgeführten Angaben</t>
  </si>
  <si>
    <t>R0-Resektion</t>
  </si>
  <si>
    <t>Nephrektomie bei pT1</t>
  </si>
  <si>
    <t>Zahnärztliche Untersuchung vor Bisphosphonat-/ Denosumab-Therapie</t>
  </si>
  <si>
    <t>Möglichst häufig R0-Resektion</t>
  </si>
  <si>
    <t>Möglichst selten Nephrektomie bei pT1</t>
  </si>
  <si>
    <t>Möglichst häufig Empfehlung der zahnärztlichen Untersuchung 
vor Beginn der Bisphosphonat- oder Denosumab-Therapie</t>
  </si>
  <si>
    <t>Primärfälle des Nenners mit R0-Resektion</t>
  </si>
  <si>
    <t>Primärfälle des Nenners mit Nephrektomie</t>
  </si>
  <si>
    <t>Zentrumsfälle des Nenners mit Empfehlung einer zahnärztlichen Untersuchung 
vor Beginn der Bisphosphonat- oder Denosumab-Therapie</t>
  </si>
  <si>
    <t>Operative Primärfälle</t>
  </si>
  <si>
    <t>Operative Primärfälle pT1</t>
  </si>
  <si>
    <t>Zentrumsfälle mit 
Bisphosphonat- oder Denosumab-Therapie</t>
  </si>
  <si>
    <r>
      <t xml:space="preserve">Interventionell </t>
    </r>
    <r>
      <rPr>
        <b/>
        <vertAlign val="superscript"/>
        <sz val="9"/>
        <rFont val="Arial"/>
        <family val="2"/>
      </rPr>
      <t>1)</t>
    </r>
  </si>
  <si>
    <t>Nieren-Teilresektion (OPS: 5-553)</t>
  </si>
  <si>
    <t>Falldefinitionen</t>
  </si>
  <si>
    <t>Basisdaten Modul Niere</t>
  </si>
  <si>
    <t>Kennzahlenbogen Modul Niere</t>
  </si>
  <si>
    <t>Operative Expertise</t>
  </si>
  <si>
    <t>≥ 30</t>
  </si>
  <si>
    <r>
      <t xml:space="preserve">Ausschließlich systemische Therapie </t>
    </r>
    <r>
      <rPr>
        <b/>
        <vertAlign val="superscript"/>
        <sz val="9"/>
        <rFont val="Arial"/>
        <family val="2"/>
      </rPr>
      <t>2)</t>
    </r>
  </si>
  <si>
    <t>Histologie vor systemischer Therapie</t>
  </si>
  <si>
    <t>Kryoablation,
Radio-frequenz-ablation (RFA) (OPS 5-552.40/.41, 5-552.50-.53, 5-552.70)</t>
  </si>
  <si>
    <t>Interventionell - Fokale Therapie - Kryoablation,
Radio-frequenz-ablation (RFA)</t>
  </si>
  <si>
    <t>Interventionell - Operativ - Nieren-Teilresektion</t>
  </si>
  <si>
    <t>Interventionell - Operativ - Nephrektomie</t>
  </si>
  <si>
    <t>Interventionell - Ausschließlich systemische Therapie</t>
  </si>
  <si>
    <t>Primärfälle mit ablativer Therapie (RFA o. Kryoablation)</t>
  </si>
  <si>
    <t>1 a)</t>
  </si>
  <si>
    <t>1 b)</t>
  </si>
  <si>
    <t>2 a)</t>
  </si>
  <si>
    <t>2 b)</t>
  </si>
  <si>
    <r>
      <t xml:space="preserve">Stadium III </t>
    </r>
    <r>
      <rPr>
        <sz val="9"/>
        <rFont val="Arial"/>
        <family val="2"/>
      </rPr>
      <t>(T3-N0-M0, T1-3-N1-M0)</t>
    </r>
  </si>
  <si>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</si>
  <si>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Kennzahlenbogen - Analyseprotokoll Datendefizite Modul Niere</t>
  </si>
  <si>
    <t>Adjumed</t>
  </si>
  <si>
    <t>CADA (Eigenentwicklung)</t>
  </si>
  <si>
    <t>CaOnkoDok (Eigenentwicklung)</t>
  </si>
  <si>
    <t>Clinic WinData</t>
  </si>
  <si>
    <t>Eigenentwicklung auf Basis medico (Cerner)</t>
  </si>
  <si>
    <t>KoReDos</t>
  </si>
  <si>
    <t>ODSeasy / ODSeasyNet</t>
  </si>
  <si>
    <t>Martini-Data</t>
  </si>
  <si>
    <t>Oncodossier (Eigenentwicklung auf Basis ORBIS)</t>
  </si>
  <si>
    <t>Tumorregister München (TRM)</t>
  </si>
  <si>
    <t>ProDos</t>
  </si>
  <si>
    <r>
      <t xml:space="preserve">Sonstige Therapien </t>
    </r>
    <r>
      <rPr>
        <b/>
        <vertAlign val="superscript"/>
        <sz val="9"/>
        <rFont val="Arial"/>
        <family val="2"/>
      </rPr>
      <t>1) 5)</t>
    </r>
  </si>
  <si>
    <r>
      <t xml:space="preserve">Operative Expertise - Anzahl Nierenteilresektionen/Nephrektomien
(OPS: 5-553 u. 5-554 bei ICD-10 C-Diagnose C64) </t>
    </r>
    <r>
      <rPr>
        <b/>
        <vertAlign val="superscript"/>
        <sz val="9"/>
        <rFont val="Arial"/>
        <family val="2"/>
      </rPr>
      <t>4)</t>
    </r>
  </si>
  <si>
    <t>Sonstige Therapien</t>
  </si>
  <si>
    <t>Operative Expertise - Anzahl Nierenteilresektionen/Nephrektomien
(OPS: 5-553 u. 5-554 bei ICD-10 C64)</t>
  </si>
  <si>
    <t>Anmerkung:</t>
  </si>
  <si>
    <t>Clinical Information Catalogue (CIC) (Eigenentwicklung)</t>
  </si>
  <si>
    <t>TD System KEM (Eigenentwicklung)</t>
  </si>
  <si>
    <t>SHGHoncoDoc</t>
  </si>
  <si>
    <t>nur Prostata</t>
  </si>
  <si>
    <t>nur Darm</t>
  </si>
  <si>
    <t>nur Brust / Gyn</t>
  </si>
  <si>
    <t>Darm, Leber, Magen , Pankreas</t>
  </si>
  <si>
    <t>FAP-Z019 MN</t>
  </si>
  <si>
    <t>Nierenkrebszentrum Sigmaringen</t>
  </si>
  <si>
    <t>SRH Krankenhaus Sigmaringen</t>
  </si>
  <si>
    <t>Deutschland</t>
  </si>
  <si>
    <t>FAP-Z036 MN</t>
  </si>
  <si>
    <t>Nierenkrebszentrum am Cancer Center UniversitätsSpital Zürich</t>
  </si>
  <si>
    <t>UniversitätsSpital Zürich</t>
  </si>
  <si>
    <t>FAP-Z046 MN</t>
  </si>
  <si>
    <t>Nierenkarzinomzentrum der Ruhr-Universität Bochum am Marien Hospital Herne</t>
  </si>
  <si>
    <t>Marien Hospital Herne, Klinikum der Ruhr-Universität Bochum</t>
  </si>
  <si>
    <t>FAP-Z061 MN</t>
  </si>
  <si>
    <t>Helios Nierenkrebszentrum Erfurt</t>
  </si>
  <si>
    <t>Helios Klinikum Erfurt</t>
  </si>
  <si>
    <t>FAP-Z070 MN</t>
  </si>
  <si>
    <t>Nierenkrebszentrum Ulm</t>
  </si>
  <si>
    <t>Universitätsklinikum Ulm</t>
  </si>
  <si>
    <t>FAP-Z072 MN</t>
  </si>
  <si>
    <t>Caritas-Krankenhaus St. Josef</t>
  </si>
  <si>
    <t>FAP-Z090 MN</t>
  </si>
  <si>
    <t>Nierenkrebszentrum Mannheim</t>
  </si>
  <si>
    <t>Universitätsmedizin Mannheim</t>
  </si>
  <si>
    <t>FAP-Z107 MN</t>
  </si>
  <si>
    <t>Nierenkrebszentrum Inselspital Bern</t>
  </si>
  <si>
    <t>Inselspital Bern</t>
  </si>
  <si>
    <t>FAP-Z121 MN</t>
  </si>
  <si>
    <t>Klinikum Aschaffenburg - Alzenau gemeinnützige GmbH Standort AB</t>
  </si>
  <si>
    <t>FAP-Z125 MN</t>
  </si>
  <si>
    <t>Universitäres Nierenkrebszentrum Mainz</t>
  </si>
  <si>
    <t>Universitätsmedizin der Johannes Gutenberg - Universität Mainz</t>
  </si>
  <si>
    <t>FAP-Z126 MN</t>
  </si>
  <si>
    <t>Nierenkrebszentrum im CIO Köln</t>
  </si>
  <si>
    <t>Centrum für Integrierte Onkologie Aachen Bonn Köln Düsseldorf im Universitätsklinikum Köln</t>
  </si>
  <si>
    <t>FAP-Z139 MN</t>
  </si>
  <si>
    <t>Nierenkrebszentrum am Krukenberg-Krebszentrum Halle der Universitätsmedizin Halle (Saale)</t>
  </si>
  <si>
    <t>Universitätsklinikum Halle (Saale)</t>
  </si>
  <si>
    <t>&lt; 4%</t>
  </si>
  <si>
    <t>&gt; 80%</t>
  </si>
  <si>
    <t>Primärfälle des Nenners mit Befundberichten mit Angabe von:
- Klassifikation nach WHO u.
- Staging nach TNM</t>
  </si>
  <si>
    <t>Möglichst häufig Diagnosesicherung mit Stanzbiopsie vor ablativer Therapie</t>
  </si>
  <si>
    <t>c)</t>
  </si>
  <si>
    <t>&lt; 50%</t>
  </si>
  <si>
    <t>Postoperative Kom-plikationen nach Nierenteilresektion</t>
  </si>
  <si>
    <t>Möglichst selten Clavien-Dindo Grad III – IV nach Nierenteilresektion</t>
  </si>
  <si>
    <t>Primärfälle des Nenners mit Kom-plikation Clavien-Dindo Grad III oder IV innerhalb der ersten 90d nach Nierenteilresektion</t>
  </si>
  <si>
    <t>Operative Primärfälle mit Nie-renteilresektion</t>
  </si>
  <si>
    <t>&gt; 30%</t>
  </si>
  <si>
    <t>LL QI</t>
  </si>
  <si>
    <t>1b)</t>
  </si>
  <si>
    <t>1c)</t>
  </si>
  <si>
    <t>1 c)</t>
  </si>
  <si>
    <t>FAP-Z074 MN</t>
  </si>
  <si>
    <t>Nierenkrebszentrum St. Marien Amberg</t>
  </si>
  <si>
    <t>Klinikum St. Marien Amberg</t>
  </si>
  <si>
    <t>FAP-Z091 MN</t>
  </si>
  <si>
    <t>Nierenkarzinomzentrum Universitätsklinikum Frankfurt</t>
  </si>
  <si>
    <t>FAP-Z118 MN</t>
  </si>
  <si>
    <t>Nierenkrebszentrum EvKB Bielefeld</t>
  </si>
  <si>
    <t xml:space="preserve">Evangelisches Klinikum Bethel </t>
  </si>
  <si>
    <t>Nierenkrebszentrum Aschaffenburg</t>
  </si>
  <si>
    <t>FAP-Z149 MN</t>
  </si>
  <si>
    <t>Nierenkrebszentrum im CIO Bonn</t>
  </si>
  <si>
    <t>Centrum für Integrierte Onkologie Aachen Bonn Köln Düsseldorf im Universitätsklinikum Bonn</t>
  </si>
  <si>
    <t>FAP-Z153 MN</t>
  </si>
  <si>
    <t>Nierenkrebszentrum am Universitätsklinikum Gießen</t>
  </si>
  <si>
    <t>Universitätsklinikum Giessen und Marburg, Standort Gießen</t>
  </si>
  <si>
    <t>EB/ LL</t>
  </si>
  <si>
    <t>≤ 30%</t>
  </si>
  <si>
    <t>1.4.4</t>
  </si>
  <si>
    <t>1.5.4</t>
  </si>
  <si>
    <t>1.7.5</t>
  </si>
  <si>
    <t>Primärfälle mit
• lokal fortgeschrittenem Tumor (≥ cT3/pT4 u/o c/pN+) und/oder
• R1-Resektion, seltener Histologie gemäß EB 1.2.5 und/oder
• Anhaltspunkten für hereditäre Genese und/oder
• Primärfälle mit M1 bei Nierentumor</t>
  </si>
  <si>
    <t>Anlage EB Version M1.1 (Auditjahr 2022 / Kennzahlenjahr 2021)</t>
  </si>
  <si>
    <t>Auditjahr 2022 / Kennzahlenjahr 2021</t>
  </si>
  <si>
    <t xml:space="preserve">13
</t>
  </si>
  <si>
    <t>Grundlage des Erhebungsbogens stellt die TNM – Klassifikation maligner Tumoren, 8. Auflage 2017 sowie die ICD-Klassifikation ICD-10-GM 2021 (DIMDI) und die OPS-Klassifikation OPS 2021 (DIMDI) dar.</t>
  </si>
  <si>
    <t>Nicht relevant – Zentrum nicht in Deutschland</t>
  </si>
  <si>
    <t xml:space="preserve"> In Ordnung</t>
  </si>
  <si>
    <t xml:space="preserve">              Sollvorgabe nicht erfüllt</t>
  </si>
  <si>
    <t>Im Sinne einer gendergerechten Sprache verwenden wir für die Begriffe „Patientinnen“, „Patienten“, „Patient*innen“ die Bezeichnung „Pat.“, die ausdrücklich jede Geschlechtszuschreibung (weiblich, männlich, divers) einschließt.</t>
  </si>
  <si>
    <t>FAP-Z015 MN</t>
  </si>
  <si>
    <t>Nierenkrebszentrum Klinikum Fulda</t>
  </si>
  <si>
    <t>Klinikum Fulda</t>
  </si>
  <si>
    <t>FAP-Z002 MN</t>
  </si>
  <si>
    <t>Nierenkrebszentrum Dresden am Nationalen Centrum für Tumorerkrankungen Dresden (NCT/UCC)</t>
  </si>
  <si>
    <t>Universitätsklinikum Carl Gustav Carus</t>
  </si>
  <si>
    <t>FAP-Z082 MN</t>
  </si>
  <si>
    <t>Nierenkrebszentrum am KRH Klinikum Siloah</t>
  </si>
  <si>
    <t>KRH Klinikum Siloah</t>
  </si>
  <si>
    <t>Nierenkrebszentrum am Caritas-Krankenhaus St. Josef Regensburg</t>
  </si>
  <si>
    <t>FAP-Z031 MN</t>
  </si>
  <si>
    <t>Nierenkrebszentrum Hegau-Bodensee</t>
  </si>
  <si>
    <t>Hegau-Bodensee-Klinikum Singen</t>
  </si>
  <si>
    <t>FAP-Z079 MN</t>
  </si>
  <si>
    <t>Nierenkrebszentrum Klinikum Großburgwedel</t>
  </si>
  <si>
    <t>KRH Klinikum Großburgwedel</t>
  </si>
  <si>
    <t>Universitätsklinikum Frankfurt</t>
  </si>
  <si>
    <t>FAP-Z101 MN</t>
  </si>
  <si>
    <t>Nierenkrebszentrum an der UMG</t>
  </si>
  <si>
    <t>Universitätsmedizin Greifswald</t>
  </si>
  <si>
    <t>FAP-Z180 MN</t>
  </si>
  <si>
    <t>Nierenkrebszentrum Klinikum Coburg</t>
  </si>
  <si>
    <t>Regiomed Klinikum Coburg GmbH</t>
  </si>
  <si>
    <t>FAP-Z005 MN</t>
  </si>
  <si>
    <t>Nierenzellkarzinomzentrum der Kliniken Maria Hilf GmbH Mönchengladbach</t>
  </si>
  <si>
    <t>Kliniken Maria Hilf GmbH</t>
  </si>
  <si>
    <t>FAP-Z041 MN</t>
  </si>
  <si>
    <t>Nierenkrebszentrum des Universitätsklinikums Erlangen</t>
  </si>
  <si>
    <t>Universitätsklinikum Erlangen</t>
  </si>
  <si>
    <t>FAP-Z161 MN</t>
  </si>
  <si>
    <t>Nierenkrebszentrum am Helios Universitätsklinikum Wuppertal</t>
  </si>
  <si>
    <t>Helios Universitätsklinikum Wuppertal</t>
  </si>
  <si>
    <t>FAP-Z169 MN</t>
  </si>
  <si>
    <t>Nierenkrebszentrum SAAR an den SHG Kliniken Völklingen</t>
  </si>
  <si>
    <t>SHG-Klinken Völklingen</t>
  </si>
  <si>
    <t>FAP-Z073 MN</t>
  </si>
  <si>
    <t>Nierenkrebszentrum am Katholischen Krankenhaus St. Johann Nepomuk Erfurt</t>
  </si>
  <si>
    <t>Katholisches Krankenhaus St. Johann Nepomuk Erfurt</t>
  </si>
  <si>
    <t>FAP-Z176 MN</t>
  </si>
  <si>
    <t>Nierenkrebszentrum am Helios Klinikum Aue</t>
  </si>
  <si>
    <t>Helios Klinikum Aue</t>
  </si>
  <si>
    <t>FAP-Z175 MN</t>
  </si>
  <si>
    <t>Nierenkrebszentrum Krankenhaus Barmherzige Brüder München</t>
  </si>
  <si>
    <t>Krankenhaus Barmherzige Brüder München</t>
  </si>
  <si>
    <t>FAP-Z143 MN</t>
  </si>
  <si>
    <t>Nierenkrebszentrum Universitätsspital Basel</t>
  </si>
  <si>
    <t>Universitätsspital Basel</t>
  </si>
  <si>
    <t>FAP-Z055 MN</t>
  </si>
  <si>
    <t>Nierenkrebszentrum am Klinikum St. Elisabeth Straubing</t>
  </si>
  <si>
    <t>Klinikum St. Elisabeth Straubing</t>
  </si>
  <si>
    <t>FAP-Z047 MN</t>
  </si>
  <si>
    <t>Nierenkrebszentrum Klinikum Oldenburg</t>
  </si>
  <si>
    <t>Klinikum Oldenburg</t>
  </si>
  <si>
    <t>FAP-Z010 MN</t>
  </si>
  <si>
    <t>Nierentumorzentrum Universitätsklinikum Hamburg Eppendorf UKE</t>
  </si>
  <si>
    <t>Universitätsklinikum Hamburg Eppendorf, Hubertus Wald Tumorzentrum UCCH</t>
  </si>
  <si>
    <t>Pat. mit neuaufgetretenem Rezidiv und/oder Fernmetastasen</t>
  </si>
  <si>
    <t>Zentrumspat.</t>
  </si>
  <si>
    <t>Vorstellung möglichst vieler Pat. in der Tumorkonferenz</t>
  </si>
  <si>
    <t>Pat. des Nenners, die in der Tumorkonferenz vorgestellt werden</t>
  </si>
  <si>
    <t>Pat. mit neuaufgetretenem Rezidiv und/oder Fernmetastasen 
(= Kennzahl 1b)</t>
  </si>
  <si>
    <t xml:space="preserve">Pat. des Nenners, die stationär oder ambulant psychoonkologisch betreut wurden 
(Gesprächsdauer ≥ 25 Min.)
</t>
  </si>
  <si>
    <t>Primärfälle (= Kennzahl 1a) + 
Pat. mit neuaufgetretenem Rezidiv und/oder Fernmetastasen (=Kennzahl 1b)</t>
  </si>
  <si>
    <t>Pat. des Nenners, die stationär oder ambulant durch den Sozialdienst beraten wurden</t>
  </si>
  <si>
    <t xml:space="preserve">Primärfälle (= Kennzahl 1a) + 
Pat. mit neuaufgetretenem Rezidiv und/oder Fernmetastasen (=Kennzahl 1b) </t>
  </si>
  <si>
    <t>Anteil 
Studienpat.</t>
  </si>
  <si>
    <t>Einschleusung von möglichst vielen Pat. in Studien</t>
  </si>
  <si>
    <t>Pat., die in eine Studie mit Ethikvotum eingebracht wurden</t>
  </si>
  <si>
    <t>Pat. des Nenners mit Histologie vor systemischer Therapie</t>
  </si>
  <si>
    <t>Die jeweilige Eingabe oder Änderung  "Anzahl / Zähler / Nenner" (gepunkteten Felder) ist nur im Tabellenblatt "Basisdaten" möglich, die Übertragung erfolgt automatisch.
Der Zähler ist immer eine Teilmenge des Nenners (Ausnahme: Kennzahl 5 - Anteil Studienpat.).</t>
  </si>
  <si>
    <r>
      <t>Primärfallpat.</t>
    </r>
    <r>
      <rPr>
        <b/>
        <vertAlign val="superscript"/>
        <sz val="9"/>
        <color indexed="8"/>
        <rFont val="Arial"/>
        <family val="2"/>
      </rPr>
      <t>6)</t>
    </r>
    <r>
      <rPr>
        <b/>
        <sz val="9"/>
        <color indexed="8"/>
        <rFont val="Arial"/>
        <family val="2"/>
      </rPr>
      <t xml:space="preserve"> Nierenzellkarzinom 
ICD-10 C64
</t>
    </r>
    <r>
      <rPr>
        <sz val="9"/>
        <color indexed="8"/>
        <rFont val="Arial"/>
        <family val="2"/>
      </rPr>
      <t>Def. Gemäß EB 1.2.1</t>
    </r>
  </si>
  <si>
    <t>Primärfallpat. gesamt</t>
  </si>
  <si>
    <t>Pat. mit neuaufgetretenem Rezidiv und/oder Fernmetastasen im Kalenderjahr (ICD-10 C64)</t>
  </si>
  <si>
    <r>
      <t>Zentrumspat.</t>
    </r>
    <r>
      <rPr>
        <b/>
        <vertAlign val="superscript"/>
        <sz val="9"/>
        <rFont val="Arial"/>
        <family val="2"/>
      </rPr>
      <t xml:space="preserve">3)  </t>
    </r>
    <r>
      <rPr>
        <b/>
        <sz val="9"/>
        <rFont val="Arial"/>
        <family val="2"/>
      </rPr>
      <t>gesamt</t>
    </r>
  </si>
  <si>
    <r>
      <rPr>
        <b/>
        <u/>
        <sz val="8"/>
        <rFont val="Arial"/>
        <family val="2"/>
      </rPr>
      <t>Bearbeitungshinweise:</t>
    </r>
    <r>
      <rPr>
        <sz val="8"/>
        <rFont val="Arial"/>
        <family val="2"/>
      </rPr>
      <t xml:space="preserve">
1) Jeder Pat. kann pro Kalenderjahr nur 1 Therapieform zugeordnet und für diese gezählt werden (z.B. Nephrektomie nach AS im Kalenderjahr: 
    Zählung für Nephrektomie). Der Pat. wird jeweils der führenden Therapie zugeordnet. 
2) z.B. Targetinhibitoren, Immuntherapie, Chemotherapie soweit indiziert, ohne adjuvante systemische Therapie.
3) Falldefinition gemäß EB 1.2.1
4) Definition operative Expertise gemäß EB 5.2.1
5) Sonstige Therapien; z.B. Active Surveillance, alleinige Resektion oder Bestrahlung von Metastasen.
6) Pro Pat. können maximal 2 Primärfälle gezählt werden (max. 1 Fall pro Seite). </t>
    </r>
  </si>
  <si>
    <t xml:space="preserve">     Alle Pat. mit Erstdiagnose einschließlich primär metastasierter Pat.</t>
  </si>
  <si>
    <t xml:space="preserve">     Primärfälle + Pat. mit Rezidiv und/oder sekundären Fernmetastasen</t>
  </si>
  <si>
    <t>Stand: 24.09.2021</t>
  </si>
  <si>
    <r>
      <t xml:space="preserve">Primärfallpat. Nierenzellkarzinom - Stadium I </t>
    </r>
    <r>
      <rPr>
        <sz val="9"/>
        <color indexed="8"/>
        <rFont val="Arial"/>
        <family val="2"/>
      </rPr>
      <t>(T1-N0-M0)</t>
    </r>
  </si>
  <si>
    <r>
      <t xml:space="preserve">Primärfallpat. Nierenzellkarzinom - Stadium II </t>
    </r>
    <r>
      <rPr>
        <sz val="9"/>
        <rFont val="Arial"/>
        <family val="2"/>
      </rPr>
      <t>(T2-N0-M0)</t>
    </r>
  </si>
  <si>
    <r>
      <t xml:space="preserve">Primärfallpat. Nierenzellkarzinom - Stadium III </t>
    </r>
    <r>
      <rPr>
        <sz val="9"/>
        <rFont val="Arial"/>
        <family val="2"/>
      </rPr>
      <t>(T3-N0-M0, T1-3-N1-M0)</t>
    </r>
  </si>
  <si>
    <r>
      <t xml:space="preserve">Primärfallpat. Nierenzellkarzinom - Stadium IV </t>
    </r>
    <r>
      <rPr>
        <sz val="9"/>
        <rFont val="Arial"/>
        <family val="2"/>
      </rPr>
      <t>(T4-jedes N-M0, Jedes T/N-M1)</t>
    </r>
  </si>
  <si>
    <t>Zentrumspat. gesamt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</si>
  <si>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</si>
  <si>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FAP-Z051 MN</t>
  </si>
  <si>
    <t>Nierenkrebszentrum am Krankenhaus der Barmherzigen Brüder Trier</t>
  </si>
  <si>
    <t>Krankenhaus der Barmherzigen Brüder</t>
  </si>
  <si>
    <t>FAP-Z116 MN</t>
  </si>
  <si>
    <t>Nierenkrebszentrum Luzerner Kantonsspital</t>
  </si>
  <si>
    <t>Luzerner Kantonsspital</t>
  </si>
  <si>
    <t>FAP-Z119 MN</t>
  </si>
  <si>
    <t>NierenkrebsZentrum PROSELIS Recklinghausen</t>
  </si>
  <si>
    <t>Stiftungsklinikum PROSELIS, Standort Prosper-Hospital</t>
  </si>
  <si>
    <t>FAP-Z120 MN</t>
  </si>
  <si>
    <t>Nierenkrebszentrum am Kantonsspital Aarau</t>
  </si>
  <si>
    <t>Kantonsspital Aarau</t>
  </si>
  <si>
    <t>FAP-Z158 MN</t>
  </si>
  <si>
    <t>Nierenkrebszentrum am Klinikum Magdeburg</t>
  </si>
  <si>
    <t xml:space="preserve">Klinikum Magdeburg </t>
  </si>
  <si>
    <t>Aktualisiert: 16.11.2021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</si>
</sst>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2" x14ac:knownFonts="1">
    <font>
      <sz val="11"/>
      <color theme="1"/>
      <name val="Calibri"/>
      <family val="2"/>
      <scheme val="minor"/>
    </font>
    <font>
      <sz val="10"/>
      <color theme="1"/>
      <name val="Arial"/>
      <family val="2"/>
    </font>
    <font>
      <sz val="10"/>
      <color theme="1"/>
      <name val="Arial"/>
      <family val="2"/>
    </font>
    <font>
      <sz val="11"/>
      <color indexed="8"/>
      <name val="Calibri"/>
      <family val="2"/>
    </font>
    <font>
      <sz val="10"/>
      <name val="Arial"/>
      <family val="2"/>
    </font>
    <font>
      <b/>
      <sz val="10"/>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sz val="11"/>
      <color indexed="8"/>
      <name val="Calibri"/>
      <family val="2"/>
    </font>
    <font>
      <sz val="9"/>
      <color indexed="8"/>
      <name val="Arial"/>
      <family val="2"/>
    </font>
    <font>
      <sz val="9"/>
      <color indexed="8"/>
      <name val="Calibri"/>
      <family val="2"/>
    </font>
    <font>
      <b/>
      <sz val="9"/>
      <color indexed="8"/>
      <name val="Calibri"/>
      <family val="2"/>
    </font>
    <font>
      <sz val="10"/>
      <color indexed="8"/>
      <name val="Arial"/>
      <family val="2"/>
    </font>
    <font>
      <b/>
      <sz val="8"/>
      <color indexed="8"/>
      <name val="Arial Narrow"/>
      <family val="2"/>
    </font>
    <font>
      <sz val="8"/>
      <color indexed="8"/>
      <name val="Arial Narrow"/>
      <family val="2"/>
    </font>
    <font>
      <sz val="6"/>
      <name val="Arial"/>
      <family val="2"/>
    </font>
    <font>
      <sz val="8"/>
      <name val="Arial Narrow"/>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8"/>
      <color theme="1"/>
      <name val="Arial"/>
      <family val="2"/>
    </font>
    <font>
      <b/>
      <sz val="10"/>
      <color theme="1"/>
      <name val="Arial"/>
      <family val="2"/>
    </font>
    <font>
      <b/>
      <sz val="8"/>
      <color theme="1"/>
      <name val="Arial"/>
      <family val="2"/>
    </font>
    <font>
      <b/>
      <sz val="11"/>
      <color theme="1"/>
      <name val="Arial"/>
      <family val="2"/>
    </font>
    <font>
      <sz val="8"/>
      <color theme="1"/>
      <name val="Arial Narrow"/>
      <family val="2"/>
    </font>
    <font>
      <b/>
      <sz val="8"/>
      <color theme="1"/>
      <name val="Arial Narrow"/>
      <family val="2"/>
    </font>
    <font>
      <b/>
      <sz val="8"/>
      <color theme="1"/>
      <name val="Calibri"/>
      <family val="2"/>
      <scheme val="minor"/>
    </font>
    <font>
      <b/>
      <sz val="8"/>
      <color theme="1"/>
      <name val="Calibri"/>
      <family val="2"/>
    </font>
    <font>
      <sz val="8"/>
      <color indexed="81"/>
      <name val="Arial"/>
      <family val="2"/>
    </font>
    <font>
      <b/>
      <sz val="13"/>
      <name val="Arial"/>
      <family val="2"/>
    </font>
    <font>
      <sz val="11"/>
      <color indexed="8"/>
      <name val="Arial"/>
      <family val="2"/>
    </font>
    <font>
      <sz val="9"/>
      <color indexed="8"/>
      <name val="Arial"/>
      <family val="2"/>
    </font>
    <font>
      <b/>
      <sz val="13"/>
      <color indexed="8"/>
      <name val="Arial"/>
      <family val="2"/>
    </font>
    <font>
      <sz val="9"/>
      <name val="Arial"/>
      <family val="2"/>
    </font>
    <font>
      <sz val="8"/>
      <color indexed="55"/>
      <name val="Arial"/>
      <family val="2"/>
    </font>
    <font>
      <sz val="11"/>
      <color theme="1"/>
      <name val="Calibri"/>
      <family val="2"/>
      <scheme val="minor"/>
    </font>
    <font>
      <sz val="9"/>
      <color rgb="FFFF0000"/>
      <name val="Arial"/>
      <family val="2"/>
    </font>
    <font>
      <b/>
      <sz val="9"/>
      <color indexed="8"/>
      <name val="Arial"/>
      <family val="2"/>
    </font>
    <font>
      <sz val="8"/>
      <color rgb="FFFF0000"/>
      <name val="Arial"/>
      <family val="2"/>
    </font>
    <font>
      <sz val="9"/>
      <color theme="1"/>
      <name val="Arial"/>
      <family val="2"/>
    </font>
    <font>
      <sz val="8"/>
      <color indexed="8"/>
      <name val="Arial"/>
      <family val="2"/>
    </font>
    <font>
      <b/>
      <u/>
      <sz val="8"/>
      <name val="Arial"/>
      <family val="2"/>
    </font>
    <font>
      <b/>
      <vertAlign val="superscript"/>
      <sz val="9"/>
      <name val="Arial"/>
      <family val="2"/>
    </font>
    <font>
      <b/>
      <vertAlign val="superscript"/>
      <sz val="9"/>
      <color indexed="8"/>
      <name val="Arial"/>
      <family val="2"/>
    </font>
    <font>
      <sz val="9"/>
      <color theme="1"/>
      <name val="Calibri"/>
      <family val="2"/>
      <scheme val="minor"/>
    </font>
  </fonts>
  <fills count="80">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gray0625">
        <fgColor indexed="23"/>
      </patternFill>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rgb="FFFFFF00"/>
        <bgColor indexed="64"/>
      </patternFill>
    </fill>
    <fill>
      <patternFill patternType="solid">
        <fgColor rgb="FF99FF66"/>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solid">
        <fgColor rgb="FFCCFFCC"/>
        <bgColor indexed="64"/>
      </patternFill>
    </fill>
    <fill>
      <patternFill patternType="solid">
        <fgColor theme="5" tint="0.39997558519241921"/>
        <bgColor indexed="64"/>
      </patternFill>
    </fill>
    <fill>
      <patternFill patternType="solid">
        <fgColor rgb="FFC2A3FF"/>
        <bgColor indexed="64"/>
      </patternFill>
    </fill>
    <fill>
      <patternFill patternType="solid">
        <fgColor theme="0"/>
        <bgColor indexed="64"/>
      </patternFill>
    </fill>
    <fill>
      <patternFill patternType="gray0625">
        <bgColor indexed="41"/>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58">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1031">
    <xf numFmtId="0" fontId="0" fillId="0" borderId="0"/>
    <xf numFmtId="0" fontId="61" fillId="2" borderId="0" applyNumberFormat="0" applyBorder="0" applyAlignment="0" applyProtection="0"/>
    <xf numFmtId="0" fontId="61" fillId="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4"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1" fillId="2" borderId="0" applyNumberFormat="0" applyBorder="0" applyAlignment="0" applyProtection="0"/>
    <xf numFmtId="0" fontId="61" fillId="38" borderId="0" applyNumberFormat="0" applyBorder="0" applyAlignment="0" applyProtection="0"/>
    <xf numFmtId="0" fontId="61" fillId="4" borderId="0" applyNumberFormat="0" applyBorder="0" applyAlignment="0" applyProtection="0"/>
    <xf numFmtId="0" fontId="61" fillId="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61" fillId="39"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61" fillId="2" borderId="0" applyNumberFormat="0" applyBorder="0" applyAlignment="0" applyProtection="0"/>
    <xf numFmtId="0" fontId="61" fillId="40" borderId="0" applyNumberFormat="0" applyBorder="0" applyAlignment="0" applyProtection="0"/>
    <xf numFmtId="0" fontId="61"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61" fillId="4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1" fillId="15" borderId="0" applyNumberFormat="0" applyBorder="0" applyAlignment="0" applyProtection="0"/>
    <xf numFmtId="0" fontId="61" fillId="43"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1" fillId="2" borderId="0" applyNumberFormat="0" applyBorder="0" applyAlignment="0" applyProtection="0"/>
    <xf numFmtId="0" fontId="61" fillId="44" borderId="0" applyNumberFormat="0" applyBorder="0" applyAlignment="0" applyProtection="0"/>
    <xf numFmtId="0" fontId="61"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61" fillId="5" borderId="0" applyNumberFormat="0" applyBorder="0" applyAlignment="0" applyProtection="0"/>
    <xf numFmtId="0" fontId="61" fillId="4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2" borderId="0" applyNumberFormat="0" applyBorder="0" applyAlignment="0" applyProtection="0"/>
    <xf numFmtId="0" fontId="62" fillId="46" borderId="0" applyNumberFormat="0" applyBorder="0" applyAlignment="0" applyProtection="0"/>
    <xf numFmtId="0" fontId="62" fillId="4" borderId="0" applyNumberFormat="0" applyBorder="0" applyAlignment="0" applyProtection="0"/>
    <xf numFmtId="0" fontId="62" fillId="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62" fillId="4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62"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62" fillId="15" borderId="0" applyNumberFormat="0" applyBorder="0" applyAlignment="0" applyProtection="0"/>
    <xf numFmtId="0" fontId="62" fillId="18"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62" fillId="2" borderId="0" applyNumberFormat="0" applyBorder="0" applyAlignment="0" applyProtection="0"/>
    <xf numFmtId="0" fontId="62" fillId="50" borderId="0" applyNumberFormat="0" applyBorder="0" applyAlignment="0" applyProtection="0"/>
    <xf numFmtId="0" fontId="62" fillId="4" borderId="0" applyNumberFormat="0" applyBorder="0" applyAlignment="0" applyProtection="0"/>
    <xf numFmtId="0" fontId="62" fillId="2"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62" fillId="5" borderId="0" applyNumberFormat="0" applyBorder="0" applyAlignment="0" applyProtection="0"/>
    <xf numFmtId="0" fontId="62" fillId="2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21" borderId="0" applyNumberFormat="0" applyBorder="0" applyAlignment="0" applyProtection="0"/>
    <xf numFmtId="0" fontId="28" fillId="22" borderId="0" applyNumberFormat="0" applyBorder="0" applyAlignment="0" applyProtection="0"/>
    <xf numFmtId="0" fontId="62" fillId="23" borderId="0" applyNumberFormat="0" applyBorder="0" applyAlignment="0" applyProtection="0"/>
    <xf numFmtId="0" fontId="28" fillId="24" borderId="0" applyNumberFormat="0" applyBorder="0" applyAlignment="0" applyProtection="0"/>
    <xf numFmtId="0" fontId="28" fillId="18"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18"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62" fillId="19"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19" borderId="0" applyNumberFormat="0" applyBorder="0" applyAlignment="0" applyProtection="0"/>
    <xf numFmtId="0" fontId="62" fillId="53"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53"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25"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5"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3" fillId="9" borderId="1" applyNumberFormat="0" applyAlignment="0" applyProtection="0"/>
    <xf numFmtId="0" fontId="63" fillId="15" borderId="1" applyNumberFormat="0" applyAlignment="0" applyProtection="0"/>
    <xf numFmtId="0" fontId="64" fillId="15" borderId="44" applyNumberFormat="0" applyAlignment="0" applyProtection="0"/>
    <xf numFmtId="0" fontId="63" fillId="15" borderId="1" applyNumberFormat="0" applyAlignment="0" applyProtection="0"/>
    <xf numFmtId="0" fontId="64" fillId="58" borderId="44" applyNumberFormat="0" applyAlignment="0" applyProtection="0"/>
    <xf numFmtId="0" fontId="64" fillId="58" borderId="44" applyNumberFormat="0" applyAlignment="0" applyProtection="0"/>
    <xf numFmtId="0" fontId="64" fillId="9" borderId="44" applyNumberFormat="0" applyAlignment="0" applyProtection="0"/>
    <xf numFmtId="0" fontId="63" fillId="9" borderId="1" applyNumberFormat="0" applyAlignment="0" applyProtection="0"/>
    <xf numFmtId="0" fontId="64" fillId="15" borderId="44" applyNumberFormat="0" applyAlignment="0" applyProtection="0"/>
    <xf numFmtId="0" fontId="63" fillId="9" borderId="1" applyNumberFormat="0" applyAlignment="0" applyProtection="0"/>
    <xf numFmtId="0" fontId="63" fillId="15" borderId="1" applyNumberFormat="0" applyAlignment="0" applyProtection="0"/>
    <xf numFmtId="0" fontId="64" fillId="15" borderId="44" applyNumberFormat="0" applyAlignment="0" applyProtection="0"/>
    <xf numFmtId="0" fontId="63" fillId="15" borderId="1" applyNumberFormat="0" applyAlignment="0" applyProtection="0"/>
    <xf numFmtId="0" fontId="29" fillId="15" borderId="2" applyNumberFormat="0" applyAlignment="0" applyProtection="0"/>
    <xf numFmtId="0" fontId="29" fillId="15" borderId="2" applyNumberFormat="0" applyAlignment="0" applyProtection="0"/>
    <xf numFmtId="0" fontId="29" fillId="15" borderId="2" applyNumberFormat="0" applyAlignment="0" applyProtection="0"/>
    <xf numFmtId="0" fontId="64" fillId="15" borderId="44" applyNumberFormat="0" applyAlignment="0" applyProtection="0"/>
    <xf numFmtId="0" fontId="29" fillId="15" borderId="2" applyNumberFormat="0" applyAlignment="0" applyProtection="0"/>
    <xf numFmtId="0" fontId="63" fillId="15" borderId="1" applyNumberFormat="0" applyAlignment="0" applyProtection="0"/>
    <xf numFmtId="0" fontId="64" fillId="15" borderId="44" applyNumberFormat="0" applyAlignment="0" applyProtection="0"/>
    <xf numFmtId="0" fontId="64" fillId="15" borderId="44" applyNumberFormat="0" applyAlignment="0" applyProtection="0"/>
    <xf numFmtId="0" fontId="64" fillId="15" borderId="44" applyNumberFormat="0" applyAlignment="0" applyProtection="0"/>
    <xf numFmtId="0" fontId="29" fillId="15" borderId="2" applyNumberFormat="0" applyAlignment="0" applyProtection="0"/>
    <xf numFmtId="0" fontId="45" fillId="6" borderId="0" applyNumberFormat="0" applyBorder="0" applyAlignment="0" applyProtection="0"/>
    <xf numFmtId="0" fontId="40" fillId="6" borderId="0" applyNumberFormat="0" applyBorder="0" applyAlignment="0" applyProtection="0"/>
    <xf numFmtId="0" fontId="66" fillId="9" borderId="45" applyNumberFormat="0" applyAlignment="0" applyProtection="0"/>
    <xf numFmtId="0" fontId="66" fillId="15" borderId="45" applyNumberFormat="0" applyAlignment="0" applyProtection="0"/>
    <xf numFmtId="0" fontId="66" fillId="58" borderId="45" applyNumberFormat="0" applyAlignment="0" applyProtection="0"/>
    <xf numFmtId="0" fontId="66" fillId="58" borderId="45" applyNumberFormat="0" applyAlignment="0" applyProtection="0"/>
    <xf numFmtId="0" fontId="66" fillId="9" borderId="45" applyNumberFormat="0" applyAlignment="0" applyProtection="0"/>
    <xf numFmtId="0" fontId="66" fillId="9" borderId="45" applyNumberFormat="0" applyAlignment="0" applyProtection="0"/>
    <xf numFmtId="0" fontId="66" fillId="9" borderId="45" applyNumberFormat="0" applyAlignment="0" applyProtection="0"/>
    <xf numFmtId="0" fontId="66" fillId="15" borderId="45" applyNumberFormat="0" applyAlignment="0" applyProtection="0"/>
    <xf numFmtId="0" fontId="30" fillId="15" borderId="3" applyNumberFormat="0" applyAlignment="0" applyProtection="0"/>
    <xf numFmtId="0" fontId="30" fillId="15" borderId="3" applyNumberFormat="0" applyAlignment="0" applyProtection="0"/>
    <xf numFmtId="0" fontId="30" fillId="15" borderId="3" applyNumberFormat="0" applyAlignment="0" applyProtection="0"/>
    <xf numFmtId="0" fontId="66" fillId="15" borderId="45" applyNumberFormat="0" applyAlignment="0" applyProtection="0"/>
    <xf numFmtId="0" fontId="30" fillId="15" borderId="3" applyNumberFormat="0" applyAlignment="0" applyProtection="0"/>
    <xf numFmtId="0" fontId="66" fillId="15" borderId="45" applyNumberFormat="0" applyAlignment="0" applyProtection="0"/>
    <xf numFmtId="0" fontId="30" fillId="15" borderId="3" applyNumberFormat="0" applyAlignment="0" applyProtection="0"/>
    <xf numFmtId="0" fontId="30" fillId="15" borderId="3" applyNumberFormat="0" applyAlignment="0" applyProtection="0"/>
    <xf numFmtId="0" fontId="47" fillId="26" borderId="4" applyNumberFormat="0" applyAlignment="0" applyProtection="0"/>
    <xf numFmtId="0" fontId="41" fillId="26" borderId="4" applyNumberFormat="0" applyAlignment="0" applyProtection="0"/>
    <xf numFmtId="0" fontId="67" fillId="60" borderId="5" applyNumberFormat="0" applyAlignment="0" applyProtection="0"/>
    <xf numFmtId="0" fontId="67" fillId="60" borderId="46" applyNumberFormat="0" applyAlignment="0" applyProtection="0"/>
    <xf numFmtId="0" fontId="67" fillId="60" borderId="46" applyNumberFormat="0" applyAlignment="0" applyProtection="0"/>
    <xf numFmtId="0" fontId="67" fillId="60" borderId="4" applyNumberFormat="0" applyAlignment="0" applyProtection="0"/>
    <xf numFmtId="0" fontId="68" fillId="61" borderId="45"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69" fillId="0" borderId="6" applyNumberFormat="0" applyFill="0" applyAlignment="0" applyProtection="0"/>
    <xf numFmtId="0" fontId="69" fillId="0" borderId="7" applyNumberFormat="0" applyFill="0" applyAlignment="0" applyProtection="0"/>
    <xf numFmtId="0" fontId="69" fillId="0" borderId="7" applyNumberFormat="0" applyFill="0" applyAlignment="0" applyProtection="0"/>
    <xf numFmtId="0" fontId="69" fillId="0" borderId="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7" applyNumberFormat="0" applyFill="0" applyAlignment="0" applyProtection="0"/>
    <xf numFmtId="0" fontId="69"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9"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9" fillId="0" borderId="7" applyNumberFormat="0" applyFill="0" applyAlignment="0" applyProtection="0"/>
    <xf numFmtId="0" fontId="11" fillId="0" borderId="7" applyNumberFormat="0" applyFill="0" applyAlignment="0" applyProtection="0"/>
    <xf numFmtId="0" fontId="69" fillId="0" borderId="7" applyNumberFormat="0" applyFill="0" applyAlignment="0" applyProtection="0"/>
    <xf numFmtId="0" fontId="11" fillId="0" borderId="7" applyNumberFormat="0" applyFill="0" applyAlignment="0" applyProtection="0"/>
    <xf numFmtId="0" fontId="7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4" fillId="8" borderId="0" applyNumberFormat="0" applyBorder="0" applyAlignment="0" applyProtection="0"/>
    <xf numFmtId="0" fontId="42" fillId="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2" fillId="0" borderId="9" applyNumberFormat="0" applyFill="0" applyAlignment="0" applyProtection="0"/>
    <xf numFmtId="0" fontId="72" fillId="0" borderId="9" applyNumberFormat="0" applyFill="0" applyAlignment="0" applyProtection="0"/>
    <xf numFmtId="0" fontId="73" fillId="0" borderId="48" applyNumberFormat="0" applyFill="0" applyAlignment="0" applyProtection="0"/>
    <xf numFmtId="0" fontId="73" fillId="0" borderId="48" applyNumberFormat="0" applyFill="0" applyAlignment="0" applyProtection="0"/>
    <xf numFmtId="0" fontId="35" fillId="0" borderId="8" applyNumberFormat="0" applyFill="0" applyAlignment="0" applyProtection="0"/>
    <xf numFmtId="0" fontId="74" fillId="0" borderId="11" applyNumberFormat="0" applyFill="0" applyAlignment="0" applyProtection="0"/>
    <xf numFmtId="0" fontId="74" fillId="0" borderId="12"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38" fillId="0" borderId="10" applyNumberFormat="0" applyFill="0" applyAlignment="0" applyProtection="0"/>
    <xf numFmtId="0" fontId="76" fillId="0" borderId="14" applyNumberFormat="0" applyFill="0" applyAlignment="0" applyProtection="0"/>
    <xf numFmtId="0" fontId="76" fillId="0" borderId="15" applyNumberFormat="0" applyFill="0" applyAlignment="0" applyProtection="0"/>
    <xf numFmtId="0" fontId="77" fillId="0" borderId="50" applyNumberFormat="0" applyFill="0" applyAlignment="0" applyProtection="0"/>
    <xf numFmtId="0" fontId="77" fillId="0" borderId="50" applyNumberFormat="0" applyFill="0" applyAlignment="0" applyProtection="0"/>
    <xf numFmtId="0" fontId="36" fillId="0" borderId="13"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36" fillId="0" borderId="0" applyNumberFormat="0" applyFill="0" applyBorder="0" applyAlignment="0" applyProtection="0"/>
    <xf numFmtId="0" fontId="31" fillId="5" borderId="3" applyNumberFormat="0" applyAlignment="0" applyProtection="0"/>
    <xf numFmtId="0" fontId="46" fillId="0" borderId="16" applyNumberFormat="0" applyFill="0" applyAlignment="0" applyProtection="0"/>
    <xf numFmtId="0" fontId="43" fillId="0" borderId="16" applyNumberFormat="0" applyFill="0" applyAlignment="0" applyProtection="0"/>
    <xf numFmtId="0" fontId="79" fillId="63" borderId="0" applyNumberFormat="0" applyBorder="0" applyAlignment="0" applyProtection="0"/>
    <xf numFmtId="0" fontId="61" fillId="0" borderId="0"/>
    <xf numFmtId="0" fontId="4" fillId="7" borderId="17" applyNumberFormat="0" applyFont="0" applyAlignment="0" applyProtection="0"/>
    <xf numFmtId="0" fontId="4" fillId="7" borderId="17" applyNumberFormat="0" applyFont="0" applyAlignment="0" applyProtection="0"/>
    <xf numFmtId="0" fontId="50" fillId="64" borderId="52" applyNumberFormat="0" applyFont="0" applyAlignment="0" applyProtection="0"/>
    <xf numFmtId="0" fontId="3" fillId="64" borderId="52" applyNumberFormat="0" applyFont="0" applyAlignment="0" applyProtection="0"/>
    <xf numFmtId="0" fontId="61"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61" fillId="64" borderId="52" applyNumberFormat="0" applyFont="0" applyAlignment="0" applyProtection="0"/>
    <xf numFmtId="0" fontId="50" fillId="64" borderId="52" applyNumberFormat="0" applyFont="0" applyAlignment="0" applyProtection="0"/>
    <xf numFmtId="0" fontId="10" fillId="64" borderId="52" applyNumberFormat="0" applyFont="0" applyAlignment="0" applyProtection="0"/>
    <xf numFmtId="0" fontId="5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61"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61" fillId="64" borderId="52" applyNumberFormat="0" applyFont="0" applyAlignment="0" applyProtection="0"/>
    <xf numFmtId="0" fontId="3" fillId="64" borderId="52" applyNumberFormat="0" applyFont="0" applyAlignment="0" applyProtection="0"/>
    <xf numFmtId="0" fontId="61"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61"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29" fillId="15" borderId="2" applyNumberForma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4" fillId="0" borderId="0"/>
    <xf numFmtId="0" fontId="61" fillId="0" borderId="0"/>
    <xf numFmtId="0" fontId="61" fillId="0" borderId="0"/>
    <xf numFmtId="0" fontId="80" fillId="0" borderId="0"/>
    <xf numFmtId="0" fontId="4" fillId="0" borderId="0"/>
    <xf numFmtId="0" fontId="61" fillId="0" borderId="0"/>
    <xf numFmtId="0" fontId="61" fillId="0" borderId="0"/>
    <xf numFmtId="0" fontId="80" fillId="0" borderId="0"/>
    <xf numFmtId="0" fontId="23" fillId="0" borderId="0"/>
    <xf numFmtId="0" fontId="4"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4" fillId="0" borderId="0"/>
    <xf numFmtId="0" fontId="3" fillId="0" borderId="0"/>
    <xf numFmtId="0" fontId="3" fillId="0" borderId="0"/>
    <xf numFmtId="0" fontId="4" fillId="0" borderId="0"/>
    <xf numFmtId="0" fontId="8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80" fillId="0" borderId="0"/>
    <xf numFmtId="0" fontId="3" fillId="0" borderId="0"/>
    <xf numFmtId="0" fontId="3" fillId="0" borderId="0"/>
    <xf numFmtId="0" fontId="61" fillId="0" borderId="0"/>
    <xf numFmtId="0" fontId="4" fillId="0" borderId="0"/>
    <xf numFmtId="0" fontId="4" fillId="0" borderId="0"/>
    <xf numFmtId="0" fontId="4" fillId="0" borderId="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7" fillId="0" borderId="0" applyNumberFormat="0" applyFill="0" applyBorder="0" applyAlignment="0" applyProtection="0"/>
    <xf numFmtId="0" fontId="11" fillId="0" borderId="7" applyNumberFormat="0" applyFill="0" applyAlignment="0" applyProtection="0"/>
    <xf numFmtId="0" fontId="81" fillId="0" borderId="0" applyNumberFormat="0" applyFill="0" applyBorder="0" applyAlignment="0" applyProtection="0"/>
    <xf numFmtId="0" fontId="72" fillId="0" borderId="9"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72" fillId="0" borderId="9" applyNumberFormat="0" applyFill="0" applyAlignment="0" applyProtection="0"/>
    <xf numFmtId="0" fontId="74" fillId="0" borderId="11"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74" fillId="0" borderId="11" applyNumberFormat="0" applyFill="0" applyAlignment="0" applyProtection="0"/>
    <xf numFmtId="0" fontId="76" fillId="0" borderId="14"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76" fillId="0" borderId="14" applyNumberFormat="0" applyFill="0" applyAlignment="0" applyProtection="0"/>
    <xf numFmtId="0" fontId="7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1" fillId="0" borderId="0" applyNumberForma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83" fillId="0" borderId="0" applyNumberFormat="0" applyFill="0" applyBorder="0" applyAlignment="0" applyProtection="0"/>
    <xf numFmtId="0" fontId="3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7" fillId="60" borderId="5" applyNumberFormat="0" applyAlignment="0" applyProtection="0"/>
    <xf numFmtId="0" fontId="67" fillId="60" borderId="46" applyNumberFormat="0" applyAlignment="0" applyProtection="0"/>
    <xf numFmtId="0" fontId="67" fillId="60" borderId="46" applyNumberFormat="0" applyAlignment="0" applyProtection="0"/>
    <xf numFmtId="0" fontId="67" fillId="60" borderId="5" applyNumberFormat="0" applyAlignment="0" applyProtection="0"/>
    <xf numFmtId="0" fontId="67" fillId="60" borderId="5" applyNumberFormat="0" applyAlignment="0" applyProtection="0"/>
    <xf numFmtId="0" fontId="67" fillId="60" borderId="46" applyNumberFormat="0" applyAlignment="0" applyProtection="0"/>
    <xf numFmtId="9" fontId="3" fillId="0" borderId="0" applyFont="0" applyFill="0" applyBorder="0" applyAlignment="0" applyProtection="0"/>
  </cellStyleXfs>
  <cellXfs count="569">
    <xf numFmtId="0" fontId="0" fillId="0" borderId="0" xfId="0"/>
    <xf numFmtId="0" fontId="19" fillId="0" borderId="18" xfId="0" applyFont="1" applyFill="1" applyBorder="1" applyAlignment="1" applyProtection="1">
      <alignment horizontal="center" vertical="center"/>
    </xf>
    <xf numFmtId="0" fontId="0" fillId="0" borderId="0" xfId="0" applyProtection="1"/>
    <xf numFmtId="0" fontId="0" fillId="0" borderId="0" xfId="0" applyFill="1" applyProtection="1"/>
    <xf numFmtId="0" fontId="0" fillId="0" borderId="0" xfId="0" applyFill="1"/>
    <xf numFmtId="0" fontId="16" fillId="0" borderId="0" xfId="0" applyFont="1" applyProtection="1"/>
    <xf numFmtId="0" fontId="5" fillId="0" borderId="0" xfId="910" applyFont="1" applyProtection="1"/>
    <xf numFmtId="0" fontId="20" fillId="0" borderId="0" xfId="910" applyFont="1" applyProtection="1"/>
    <xf numFmtId="0" fontId="16" fillId="0" borderId="0" xfId="0" applyFont="1" applyFill="1" applyProtection="1"/>
    <xf numFmtId="0" fontId="19" fillId="0" borderId="0" xfId="0" applyFont="1" applyAlignment="1" applyProtection="1">
      <alignment vertical="center"/>
    </xf>
    <xf numFmtId="0" fontId="16" fillId="0" borderId="0" xfId="0" applyFont="1" applyBorder="1" applyAlignment="1" applyProtection="1">
      <alignment horizontal="center"/>
    </xf>
    <xf numFmtId="0" fontId="19" fillId="0" borderId="0" xfId="0" applyFont="1" applyAlignment="1" applyProtection="1"/>
    <xf numFmtId="0" fontId="16" fillId="0" borderId="0" xfId="0" applyFont="1" applyFill="1" applyAlignment="1" applyProtection="1">
      <alignment horizontal="center"/>
    </xf>
    <xf numFmtId="0" fontId="16" fillId="0" borderId="0" xfId="0" applyFont="1" applyAlignment="1" applyProtection="1">
      <alignment horizontal="center" vertical="center"/>
    </xf>
    <xf numFmtId="0" fontId="9" fillId="0" borderId="18" xfId="0" applyFont="1" applyFill="1" applyBorder="1" applyAlignment="1" applyProtection="1">
      <alignment horizontal="center" vertical="center"/>
    </xf>
    <xf numFmtId="0" fontId="9" fillId="27" borderId="18" xfId="0" applyFont="1" applyFill="1" applyBorder="1" applyAlignment="1" applyProtection="1">
      <alignment horizontal="center" vertical="center"/>
    </xf>
    <xf numFmtId="0" fontId="4" fillId="0" borderId="0" xfId="910" applyFont="1" applyProtection="1"/>
    <xf numFmtId="0" fontId="17" fillId="0" borderId="0" xfId="0" applyFont="1" applyFill="1" applyProtection="1"/>
    <xf numFmtId="0" fontId="13" fillId="0" borderId="0" xfId="0" applyFont="1" applyProtection="1"/>
    <xf numFmtId="0" fontId="4" fillId="0" borderId="0" xfId="910" applyFont="1" applyAlignment="1" applyProtection="1">
      <alignment horizontal="left"/>
    </xf>
    <xf numFmtId="0" fontId="14" fillId="0" borderId="0" xfId="0" applyFont="1" applyProtection="1"/>
    <xf numFmtId="0" fontId="5" fillId="0" borderId="0" xfId="910" applyFont="1" applyAlignment="1" applyProtection="1">
      <alignment horizontal="left"/>
    </xf>
    <xf numFmtId="0" fontId="15" fillId="0" borderId="0" xfId="910" applyFont="1" applyAlignment="1" applyProtection="1">
      <alignment vertical="center"/>
    </xf>
    <xf numFmtId="0" fontId="18" fillId="0" borderId="0" xfId="0" applyFont="1" applyFill="1" applyProtection="1"/>
    <xf numFmtId="0" fontId="6" fillId="0" borderId="0" xfId="0" applyFont="1" applyFill="1" applyBorder="1" applyAlignment="1" applyProtection="1">
      <alignment wrapText="1"/>
    </xf>
    <xf numFmtId="0" fontId="0" fillId="0" borderId="0" xfId="0" applyFill="1" applyBorder="1" applyProtection="1"/>
    <xf numFmtId="0" fontId="11" fillId="0" borderId="0" xfId="0" applyFont="1" applyProtection="1"/>
    <xf numFmtId="0" fontId="21" fillId="0" borderId="0" xfId="0" applyFont="1" applyProtection="1"/>
    <xf numFmtId="14" fontId="24" fillId="28" borderId="18" xfId="0" applyNumberFormat="1" applyFont="1" applyFill="1" applyBorder="1" applyAlignment="1" applyProtection="1">
      <alignment horizontal="center" vertical="center"/>
    </xf>
    <xf numFmtId="0" fontId="15" fillId="0" borderId="0" xfId="910" applyFont="1" applyAlignment="1" applyProtection="1">
      <alignment horizontal="center" vertical="center"/>
    </xf>
    <xf numFmtId="0" fontId="16" fillId="0" borderId="0" xfId="0" applyFont="1" applyFill="1" applyAlignment="1" applyProtection="1">
      <alignment vertical="center"/>
    </xf>
    <xf numFmtId="164" fontId="6" fillId="0" borderId="0" xfId="672" applyNumberFormat="1" applyFont="1" applyFill="1" applyBorder="1" applyAlignment="1" applyProtection="1">
      <alignment horizontal="center" wrapText="1"/>
    </xf>
    <xf numFmtId="16" fontId="12" fillId="0" borderId="19" xfId="0" applyNumberFormat="1" applyFont="1" applyBorder="1" applyAlignment="1" applyProtection="1">
      <alignment vertical="center" wrapText="1"/>
    </xf>
    <xf numFmtId="0" fontId="16" fillId="27" borderId="0" xfId="0" applyFont="1" applyFill="1" applyProtection="1"/>
    <xf numFmtId="0" fontId="18" fillId="0" borderId="0" xfId="0" applyFont="1" applyProtection="1"/>
    <xf numFmtId="0" fontId="26" fillId="0" borderId="0" xfId="0" applyFont="1" applyProtection="1"/>
    <xf numFmtId="0" fontId="26" fillId="0" borderId="0" xfId="0" applyFont="1" applyAlignment="1" applyProtection="1">
      <alignment wrapText="1"/>
    </xf>
    <xf numFmtId="0" fontId="12" fillId="0" borderId="19" xfId="0" applyFont="1" applyBorder="1" applyAlignment="1" applyProtection="1">
      <alignment vertical="center" wrapText="1"/>
    </xf>
    <xf numFmtId="0" fontId="16" fillId="0" borderId="0" xfId="0" applyFont="1" applyFill="1" applyAlignment="1" applyProtection="1">
      <alignment horizontal="center" vertical="center"/>
    </xf>
    <xf numFmtId="0" fontId="24" fillId="0" borderId="18" xfId="0" applyFont="1" applyBorder="1" applyAlignment="1" applyProtection="1">
      <alignment horizontal="center" vertical="center"/>
    </xf>
    <xf numFmtId="1" fontId="22" fillId="31" borderId="19" xfId="0" applyNumberFormat="1" applyFont="1" applyFill="1" applyBorder="1" applyAlignment="1" applyProtection="1">
      <alignment horizontal="center" vertical="center"/>
      <protection locked="0"/>
    </xf>
    <xf numFmtId="0" fontId="15" fillId="0" borderId="18"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xf>
    <xf numFmtId="0" fontId="24" fillId="0" borderId="21" xfId="0" applyFont="1" applyFill="1" applyBorder="1" applyAlignment="1" applyProtection="1">
      <alignment vertical="center" wrapText="1"/>
    </xf>
    <xf numFmtId="0" fontId="18" fillId="0" borderId="0" xfId="0" applyFont="1" applyFill="1" applyAlignment="1" applyProtection="1">
      <alignment vertical="center"/>
    </xf>
    <xf numFmtId="0" fontId="16" fillId="0" borderId="0" xfId="0" applyFont="1" applyFill="1" applyBorder="1" applyAlignment="1" applyProtection="1">
      <alignment horizontal="center"/>
    </xf>
    <xf numFmtId="0" fontId="15" fillId="0" borderId="0" xfId="0" applyFont="1" applyAlignment="1">
      <alignment horizontal="center" vertical="center"/>
    </xf>
    <xf numFmtId="0" fontId="22" fillId="0" borderId="18" xfId="0" applyFont="1" applyBorder="1" applyAlignment="1" applyProtection="1">
      <alignment horizontal="center" vertical="center"/>
    </xf>
    <xf numFmtId="0" fontId="0" fillId="0" borderId="0" xfId="0" applyAlignment="1" applyProtection="1">
      <alignment vertical="center"/>
    </xf>
    <xf numFmtId="0" fontId="19" fillId="30" borderId="18" xfId="0" applyFont="1" applyFill="1" applyBorder="1" applyAlignment="1" applyProtection="1">
      <alignment horizontal="center" vertical="center"/>
    </xf>
    <xf numFmtId="0" fontId="19" fillId="30" borderId="18" xfId="672" applyNumberFormat="1" applyFont="1" applyFill="1" applyBorder="1" applyAlignment="1" applyProtection="1">
      <alignment horizontal="center" vertical="center"/>
    </xf>
    <xf numFmtId="1" fontId="19" fillId="30" borderId="18" xfId="0" applyNumberFormat="1" applyFont="1" applyFill="1" applyBorder="1" applyAlignment="1" applyProtection="1">
      <alignment horizontal="center" vertical="center"/>
    </xf>
    <xf numFmtId="49" fontId="19" fillId="0" borderId="18" xfId="0" applyNumberFormat="1" applyFont="1" applyBorder="1" applyAlignment="1" applyProtection="1">
      <alignment horizontal="center" vertical="center"/>
    </xf>
    <xf numFmtId="0" fontId="19" fillId="0" borderId="18" xfId="0" applyFont="1" applyBorder="1" applyAlignment="1" applyProtection="1">
      <alignment horizontal="center" vertical="center"/>
    </xf>
    <xf numFmtId="9" fontId="19" fillId="0" borderId="18" xfId="672" applyFont="1" applyBorder="1" applyAlignment="1" applyProtection="1">
      <alignment horizontal="center" vertical="center"/>
    </xf>
    <xf numFmtId="1" fontId="19" fillId="0" borderId="18" xfId="0" applyNumberFormat="1" applyFont="1" applyFill="1" applyBorder="1" applyAlignment="1" applyProtection="1">
      <alignment horizontal="center" vertical="center"/>
    </xf>
    <xf numFmtId="0" fontId="15" fillId="0" borderId="18" xfId="0" applyFont="1" applyFill="1" applyBorder="1" applyAlignment="1" applyProtection="1">
      <alignment vertical="center"/>
    </xf>
    <xf numFmtId="0" fontId="19" fillId="0" borderId="18" xfId="0" applyNumberFormat="1" applyFont="1" applyFill="1" applyBorder="1" applyAlignment="1" applyProtection="1">
      <alignment horizontal="center" vertical="center"/>
    </xf>
    <xf numFmtId="0" fontId="19" fillId="0" borderId="18" xfId="672" applyNumberFormat="1" applyFont="1" applyFill="1" applyBorder="1" applyAlignment="1" applyProtection="1">
      <alignment horizontal="center" vertical="center"/>
    </xf>
    <xf numFmtId="0" fontId="19" fillId="0" borderId="18" xfId="0" applyNumberFormat="1" applyFont="1" applyBorder="1" applyAlignment="1" applyProtection="1">
      <alignment horizontal="center" vertical="center"/>
    </xf>
    <xf numFmtId="0" fontId="19" fillId="0" borderId="18" xfId="672" applyNumberFormat="1" applyFont="1" applyBorder="1" applyAlignment="1" applyProtection="1">
      <alignment horizontal="center" vertical="center"/>
    </xf>
    <xf numFmtId="0" fontId="19" fillId="29" borderId="18" xfId="0" applyNumberFormat="1" applyFont="1" applyFill="1" applyBorder="1" applyAlignment="1" applyProtection="1">
      <alignment horizontal="center" vertical="center"/>
    </xf>
    <xf numFmtId="9" fontId="19" fillId="29" borderId="18" xfId="672" applyFont="1" applyFill="1" applyBorder="1" applyAlignment="1" applyProtection="1">
      <alignment horizontal="center" vertical="center"/>
    </xf>
    <xf numFmtId="0" fontId="19" fillId="29" borderId="18" xfId="672" applyNumberFormat="1" applyFont="1" applyFill="1" applyBorder="1" applyAlignment="1" applyProtection="1">
      <alignment horizontal="center" vertical="center"/>
    </xf>
    <xf numFmtId="0" fontId="19" fillId="29" borderId="18" xfId="0" applyFont="1" applyFill="1" applyBorder="1" applyAlignment="1" applyProtection="1">
      <alignment horizontal="center" vertical="center"/>
    </xf>
    <xf numFmtId="49" fontId="19" fillId="0" borderId="18" xfId="0" applyNumberFormat="1" applyFont="1" applyFill="1" applyBorder="1" applyAlignment="1" applyProtection="1">
      <alignment horizontal="center" vertical="center"/>
    </xf>
    <xf numFmtId="9" fontId="19" fillId="0" borderId="18" xfId="672" applyFont="1" applyFill="1" applyBorder="1" applyAlignment="1" applyProtection="1">
      <alignment horizontal="center" vertical="center"/>
    </xf>
    <xf numFmtId="0" fontId="52" fillId="0" borderId="0" xfId="0" applyFont="1"/>
    <xf numFmtId="0" fontId="5" fillId="0" borderId="0" xfId="910" applyFont="1" applyAlignment="1" applyProtection="1">
      <alignment horizontal="center" vertical="center"/>
    </xf>
    <xf numFmtId="1" fontId="22" fillId="32" borderId="19" xfId="0" applyNumberFormat="1" applyFont="1" applyFill="1" applyBorder="1" applyAlignment="1" applyProtection="1">
      <alignment horizontal="center" vertical="center"/>
    </xf>
    <xf numFmtId="0" fontId="12" fillId="0" borderId="25" xfId="0" applyFont="1" applyBorder="1" applyAlignment="1" applyProtection="1">
      <alignment vertical="center" wrapText="1"/>
    </xf>
    <xf numFmtId="14" fontId="24" fillId="0" borderId="0" xfId="0" applyNumberFormat="1" applyFont="1" applyFill="1" applyBorder="1" applyAlignment="1" applyProtection="1">
      <alignment horizontal="center" vertical="center"/>
    </xf>
    <xf numFmtId="0" fontId="0" fillId="0" borderId="0" xfId="0" applyAlignment="1">
      <alignment vertical="center"/>
    </xf>
    <xf numFmtId="0" fontId="24" fillId="0" borderId="18" xfId="923" applyFont="1" applyFill="1" applyBorder="1"/>
    <xf numFmtId="9" fontId="19" fillId="29" borderId="18" xfId="672" applyNumberFormat="1" applyFont="1" applyFill="1" applyBorder="1" applyAlignment="1" applyProtection="1">
      <alignment horizontal="center" vertical="center"/>
    </xf>
    <xf numFmtId="0" fontId="0" fillId="0" borderId="0" xfId="0"/>
    <xf numFmtId="0" fontId="51" fillId="29" borderId="18" xfId="0" applyFont="1" applyFill="1" applyBorder="1" applyAlignment="1" applyProtection="1">
      <alignment horizontal="center" vertical="center"/>
    </xf>
    <xf numFmtId="0" fontId="51" fillId="0" borderId="18" xfId="0" applyFont="1" applyFill="1" applyBorder="1" applyAlignment="1" applyProtection="1">
      <alignment horizontal="center" vertical="center"/>
    </xf>
    <xf numFmtId="0" fontId="51" fillId="0" borderId="18" xfId="0" applyNumberFormat="1" applyFont="1" applyBorder="1" applyAlignment="1" applyProtection="1">
      <alignment horizontal="center" vertical="center"/>
    </xf>
    <xf numFmtId="0" fontId="51" fillId="0" borderId="18" xfId="0" applyNumberFormat="1" applyFont="1" applyFill="1" applyBorder="1" applyAlignment="1" applyProtection="1">
      <alignment horizontal="center" vertical="center"/>
    </xf>
    <xf numFmtId="0" fontId="24" fillId="0" borderId="18" xfId="923" applyFont="1" applyBorder="1"/>
    <xf numFmtId="0" fontId="51" fillId="0" borderId="18" xfId="0" applyFont="1" applyBorder="1" applyAlignment="1" applyProtection="1">
      <alignment horizontal="center" vertical="center"/>
    </xf>
    <xf numFmtId="0" fontId="51" fillId="0" borderId="18" xfId="0" applyFont="1" applyBorder="1" applyAlignment="1" applyProtection="1">
      <alignment horizontal="left" vertical="center" wrapText="1"/>
    </xf>
    <xf numFmtId="0" fontId="5" fillId="0" borderId="0" xfId="910" applyFont="1" applyAlignment="1" applyProtection="1">
      <alignment vertical="center"/>
    </xf>
    <xf numFmtId="0" fontId="16" fillId="0" borderId="0" xfId="0" applyFont="1" applyAlignment="1" applyProtection="1">
      <alignment horizontal="left" vertical="center"/>
    </xf>
    <xf numFmtId="0" fontId="54" fillId="0" borderId="18" xfId="0" applyFont="1" applyBorder="1" applyAlignment="1">
      <alignment vertical="center" wrapText="1"/>
    </xf>
    <xf numFmtId="0" fontId="0" fillId="0" borderId="0" xfId="0" applyAlignment="1">
      <alignment vertical="center" wrapText="1"/>
    </xf>
    <xf numFmtId="0" fontId="24" fillId="0" borderId="0" xfId="0" applyFont="1" applyFill="1" applyAlignment="1" applyProtection="1">
      <alignment vertical="center"/>
    </xf>
    <xf numFmtId="0" fontId="85" fillId="0" borderId="0" xfId="0" applyFont="1" applyAlignment="1">
      <alignment horizontal="center" vertical="center"/>
    </xf>
    <xf numFmtId="0" fontId="85" fillId="0" borderId="18" xfId="0" applyFont="1" applyBorder="1" applyAlignment="1">
      <alignment horizontal="center" vertical="center"/>
    </xf>
    <xf numFmtId="0" fontId="86" fillId="0" borderId="18" xfId="0" applyFont="1" applyBorder="1" applyAlignment="1">
      <alignment horizontal="left" vertical="center" wrapText="1"/>
    </xf>
    <xf numFmtId="1" fontId="22" fillId="65" borderId="19" xfId="0" applyNumberFormat="1" applyFont="1" applyFill="1" applyBorder="1" applyAlignment="1" applyProtection="1">
      <alignment horizontal="center" vertical="center"/>
      <protection locked="0"/>
    </xf>
    <xf numFmtId="0" fontId="16" fillId="0" borderId="0" xfId="0" quotePrefix="1" applyFont="1" applyProtection="1"/>
    <xf numFmtId="9" fontId="19" fillId="29" borderId="18" xfId="0" applyNumberFormat="1" applyFont="1" applyFill="1" applyBorder="1" applyAlignment="1" applyProtection="1">
      <alignment horizontal="center" vertical="center"/>
    </xf>
    <xf numFmtId="9" fontId="19" fillId="0" borderId="18" xfId="0" applyNumberFormat="1" applyFont="1" applyFill="1" applyBorder="1" applyAlignment="1" applyProtection="1">
      <alignment horizontal="center" vertical="center"/>
    </xf>
    <xf numFmtId="0" fontId="0" fillId="0" borderId="0" xfId="0" applyFill="1" applyAlignment="1" applyProtection="1"/>
    <xf numFmtId="0" fontId="53" fillId="0" borderId="0" xfId="0" applyFont="1" applyFill="1" applyProtection="1"/>
    <xf numFmtId="0" fontId="48" fillId="0" borderId="0" xfId="0" applyFont="1" applyFill="1" applyProtection="1"/>
    <xf numFmtId="0" fontId="51" fillId="0" borderId="0" xfId="0" applyFont="1" applyFill="1" applyAlignment="1" applyProtection="1">
      <alignment horizontal="left"/>
    </xf>
    <xf numFmtId="0" fontId="52" fillId="0" borderId="0" xfId="0" applyFont="1" applyFill="1" applyProtection="1"/>
    <xf numFmtId="0" fontId="52" fillId="0" borderId="0" xfId="0" applyFont="1" applyFill="1"/>
    <xf numFmtId="0" fontId="51" fillId="0" borderId="0" xfId="0" applyFont="1" applyFill="1" applyProtection="1"/>
    <xf numFmtId="0" fontId="24" fillId="0" borderId="0" xfId="0" applyFont="1" applyFill="1" applyProtection="1"/>
    <xf numFmtId="0" fontId="19" fillId="0" borderId="18" xfId="0" applyFont="1" applyBorder="1" applyAlignment="1" applyProtection="1">
      <alignment horizontal="left" vertical="center"/>
    </xf>
    <xf numFmtId="14" fontId="19" fillId="0" borderId="18" xfId="0" applyNumberFormat="1" applyFont="1" applyBorder="1" applyAlignment="1" applyProtection="1">
      <alignment horizontal="left" vertical="center"/>
    </xf>
    <xf numFmtId="0" fontId="85" fillId="0" borderId="18" xfId="0" applyFont="1" applyBorder="1" applyAlignment="1">
      <alignment horizontal="left" vertical="center"/>
    </xf>
    <xf numFmtId="0" fontId="85" fillId="0" borderId="18" xfId="0" applyFont="1" applyBorder="1" applyAlignment="1" applyProtection="1">
      <alignment horizontal="left" vertical="center"/>
    </xf>
    <xf numFmtId="0" fontId="9" fillId="0" borderId="18" xfId="910" applyFont="1" applyBorder="1" applyAlignment="1" applyProtection="1">
      <alignment horizontal="left" vertical="center"/>
    </xf>
    <xf numFmtId="0" fontId="0" fillId="0" borderId="0" xfId="0" applyAlignment="1" applyProtection="1">
      <alignment horizontal="center" vertical="center"/>
    </xf>
    <xf numFmtId="0" fontId="88" fillId="0" borderId="18" xfId="0" applyFont="1" applyBorder="1" applyAlignment="1" applyProtection="1">
      <alignment horizontal="center" vertical="center"/>
    </xf>
    <xf numFmtId="0" fontId="88" fillId="0" borderId="18" xfId="0" applyFont="1" applyBorder="1" applyAlignment="1">
      <alignment horizontal="center" vertical="center"/>
    </xf>
    <xf numFmtId="0" fontId="19" fillId="0" borderId="0" xfId="0" applyFont="1" applyFill="1" applyAlignment="1">
      <alignment vertical="center"/>
    </xf>
    <xf numFmtId="0" fontId="15" fillId="0" borderId="0" xfId="986" applyFont="1" applyAlignment="1">
      <alignment horizontal="center" vertical="center"/>
    </xf>
    <xf numFmtId="0" fontId="24" fillId="33" borderId="19" xfId="0" applyFont="1" applyFill="1" applyBorder="1" applyAlignment="1">
      <alignment horizontal="center" vertical="center"/>
    </xf>
    <xf numFmtId="0" fontId="85" fillId="33" borderId="19" xfId="0" applyFont="1" applyFill="1" applyBorder="1" applyAlignment="1">
      <alignment horizontal="center" vertical="center"/>
    </xf>
    <xf numFmtId="0" fontId="24" fillId="0" borderId="0" xfId="0" applyFont="1" applyFill="1" applyAlignment="1">
      <alignment horizontal="center" vertical="center"/>
    </xf>
    <xf numFmtId="0" fontId="19" fillId="0" borderId="0" xfId="0" applyFont="1" applyFill="1" applyAlignment="1">
      <alignment horizontal="center" vertical="center"/>
    </xf>
    <xf numFmtId="0" fontId="85" fillId="0" borderId="0" xfId="0" applyFont="1" applyFill="1" applyAlignment="1">
      <alignment horizontal="center" vertical="center"/>
    </xf>
    <xf numFmtId="0" fontId="85" fillId="0" borderId="0" xfId="0" applyFont="1" applyAlignment="1">
      <alignment vertical="center"/>
    </xf>
    <xf numFmtId="0" fontId="9" fillId="0" borderId="21" xfId="986" applyFont="1" applyBorder="1" applyAlignment="1">
      <alignment vertical="center"/>
    </xf>
    <xf numFmtId="0" fontId="15" fillId="0" borderId="0" xfId="986" applyFont="1" applyAlignment="1">
      <alignment vertical="center"/>
    </xf>
    <xf numFmtId="0" fontId="15" fillId="0" borderId="0" xfId="0" applyFont="1" applyAlignment="1">
      <alignment vertical="center"/>
    </xf>
    <xf numFmtId="0" fontId="85" fillId="0" borderId="0" xfId="0" applyFont="1" applyAlignment="1">
      <alignment vertical="center" wrapText="1"/>
    </xf>
    <xf numFmtId="0" fontId="19" fillId="0" borderId="0" xfId="0" applyFont="1" applyAlignment="1">
      <alignment vertical="center"/>
    </xf>
    <xf numFmtId="0" fontId="15" fillId="0" borderId="0" xfId="986" applyFont="1" applyAlignment="1">
      <alignment vertical="center" wrapText="1"/>
    </xf>
    <xf numFmtId="0" fontId="9" fillId="0" borderId="21" xfId="0" applyFont="1" applyFill="1" applyBorder="1" applyAlignment="1">
      <alignment vertical="center" wrapText="1"/>
    </xf>
    <xf numFmtId="0" fontId="15" fillId="0" borderId="18" xfId="0" applyFont="1" applyFill="1" applyBorder="1" applyAlignment="1">
      <alignment vertical="center" wrapText="1"/>
    </xf>
    <xf numFmtId="0" fontId="85" fillId="66" borderId="0" xfId="0" applyFont="1" applyFill="1" applyAlignment="1">
      <alignment vertical="center"/>
    </xf>
    <xf numFmtId="0" fontId="24" fillId="33" borderId="19" xfId="0" applyFont="1" applyFill="1" applyBorder="1" applyAlignment="1">
      <alignment horizontal="center" vertical="center" wrapText="1"/>
    </xf>
    <xf numFmtId="0" fontId="9" fillId="33" borderId="19" xfId="0" applyFont="1" applyFill="1" applyBorder="1" applyAlignment="1">
      <alignment horizontal="center" vertical="center"/>
    </xf>
    <xf numFmtId="0" fontId="85" fillId="33" borderId="19" xfId="0" applyFont="1" applyFill="1" applyBorder="1" applyAlignment="1">
      <alignment horizontal="center" vertical="center" wrapText="1"/>
    </xf>
    <xf numFmtId="14" fontId="85" fillId="33" borderId="19" xfId="0" applyNumberFormat="1" applyFont="1" applyFill="1" applyBorder="1" applyAlignment="1">
      <alignment horizontal="center" vertical="center"/>
    </xf>
    <xf numFmtId="0" fontId="19" fillId="0" borderId="18" xfId="0" applyFont="1" applyFill="1" applyBorder="1" applyAlignment="1">
      <alignment horizontal="left" vertical="center"/>
    </xf>
    <xf numFmtId="0" fontId="85" fillId="0" borderId="0" xfId="0" applyFont="1" applyFill="1" applyAlignment="1">
      <alignment vertical="center"/>
    </xf>
    <xf numFmtId="0" fontId="19" fillId="0" borderId="0" xfId="0" applyFont="1" applyFill="1" applyAlignment="1">
      <alignment vertical="center" wrapText="1"/>
    </xf>
    <xf numFmtId="14" fontId="19" fillId="0" borderId="0" xfId="0" applyNumberFormat="1" applyFont="1" applyFill="1" applyAlignment="1">
      <alignment horizontal="center" vertical="center"/>
    </xf>
    <xf numFmtId="14" fontId="19" fillId="0" borderId="0" xfId="0" applyNumberFormat="1" applyFont="1" applyFill="1" applyAlignment="1">
      <alignment vertical="center"/>
    </xf>
    <xf numFmtId="0" fontId="85" fillId="0" borderId="0" xfId="0" applyFont="1" applyFill="1" applyAlignment="1">
      <alignment vertical="center" wrapText="1"/>
    </xf>
    <xf numFmtId="2" fontId="51" fillId="29" borderId="18" xfId="0" applyNumberFormat="1" applyFont="1" applyFill="1" applyBorder="1" applyAlignment="1" applyProtection="1">
      <alignment horizontal="center" vertical="center"/>
    </xf>
    <xf numFmtId="2" fontId="51" fillId="0" borderId="18" xfId="0" applyNumberFormat="1" applyFont="1" applyFill="1" applyBorder="1" applyAlignment="1" applyProtection="1">
      <alignment horizontal="center" vertical="center"/>
    </xf>
    <xf numFmtId="0" fontId="15" fillId="0" borderId="0" xfId="0" applyFont="1" applyBorder="1" applyAlignment="1">
      <alignment vertical="center"/>
    </xf>
    <xf numFmtId="0" fontId="19" fillId="0" borderId="0" xfId="0" applyFont="1" applyBorder="1" applyAlignment="1">
      <alignment vertical="center"/>
    </xf>
    <xf numFmtId="0" fontId="85" fillId="0" borderId="0" xfId="0" applyFont="1" applyBorder="1" applyAlignment="1">
      <alignment vertical="center"/>
    </xf>
    <xf numFmtId="0" fontId="7" fillId="0" borderId="0" xfId="986"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12" fillId="0" borderId="0" xfId="0" applyFont="1" applyBorder="1" applyAlignment="1">
      <alignment vertical="center"/>
    </xf>
    <xf numFmtId="0" fontId="6" fillId="0" borderId="0" xfId="986" applyFont="1" applyBorder="1" applyAlignment="1">
      <alignment vertical="center"/>
    </xf>
    <xf numFmtId="0" fontId="12" fillId="0" borderId="0" xfId="0" applyFont="1" applyBorder="1" applyAlignment="1">
      <alignment horizontal="center" vertical="center"/>
    </xf>
    <xf numFmtId="0" fontId="87" fillId="0" borderId="0" xfId="0" applyFont="1" applyBorder="1" applyAlignment="1">
      <alignment vertical="center"/>
    </xf>
    <xf numFmtId="0" fontId="6" fillId="0" borderId="0" xfId="986"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87" fillId="0" borderId="0" xfId="0" applyFont="1" applyAlignment="1">
      <alignment vertical="center"/>
    </xf>
    <xf numFmtId="0" fontId="12" fillId="0" borderId="0" xfId="0" applyFont="1" applyAlignment="1">
      <alignment vertical="center"/>
    </xf>
    <xf numFmtId="0" fontId="22" fillId="0" borderId="19" xfId="0" applyFont="1" applyBorder="1" applyAlignment="1" applyProtection="1">
      <alignment horizontal="center" vertical="center" wrapText="1"/>
    </xf>
    <xf numFmtId="0" fontId="0" fillId="0" borderId="0" xfId="0" applyBorder="1" applyAlignment="1"/>
    <xf numFmtId="0" fontId="14" fillId="0" borderId="33" xfId="0" applyFont="1" applyBorder="1" applyProtection="1"/>
    <xf numFmtId="0" fontId="12" fillId="0" borderId="0" xfId="0" applyFont="1" applyAlignment="1" applyProtection="1">
      <alignment vertical="top"/>
    </xf>
    <xf numFmtId="0" fontId="14" fillId="66" borderId="18" xfId="0" applyFont="1" applyFill="1" applyBorder="1" applyAlignment="1" applyProtection="1">
      <alignment horizontal="center" vertical="center"/>
    </xf>
    <xf numFmtId="0" fontId="87" fillId="0" borderId="0" xfId="0" applyFont="1" applyAlignment="1">
      <alignment horizontal="center" vertical="center"/>
    </xf>
    <xf numFmtId="0" fontId="87" fillId="0" borderId="0" xfId="0" applyFont="1" applyAlignment="1">
      <alignment horizontal="center" vertical="center" wrapText="1"/>
    </xf>
    <xf numFmtId="0" fontId="19" fillId="66" borderId="0" xfId="0" applyFont="1" applyFill="1" applyAlignment="1" applyProtection="1">
      <alignment horizontal="center" vertical="center"/>
    </xf>
    <xf numFmtId="1" fontId="87" fillId="0" borderId="18" xfId="0" applyNumberFormat="1" applyFont="1" applyBorder="1" applyAlignment="1">
      <alignment horizontal="center" vertical="center"/>
    </xf>
    <xf numFmtId="10" fontId="87" fillId="0" borderId="18" xfId="0" applyNumberFormat="1" applyFont="1" applyBorder="1" applyAlignment="1">
      <alignment horizontal="center" vertical="center"/>
    </xf>
    <xf numFmtId="0" fontId="89" fillId="0" borderId="0" xfId="0" applyFont="1" applyAlignment="1">
      <alignment horizontal="left" vertical="center"/>
    </xf>
    <xf numFmtId="0" fontId="87" fillId="66" borderId="18" xfId="0" applyFont="1" applyFill="1" applyBorder="1" applyAlignment="1">
      <alignment horizontal="center" vertical="center"/>
    </xf>
    <xf numFmtId="0" fontId="89" fillId="0" borderId="18" xfId="0" applyNumberFormat="1" applyFont="1" applyBorder="1" applyAlignment="1">
      <alignment horizontal="center" vertical="center" wrapText="1"/>
    </xf>
    <xf numFmtId="9" fontId="89" fillId="0" borderId="18" xfId="0" applyNumberFormat="1" applyFont="1" applyBorder="1" applyAlignment="1">
      <alignment horizontal="center" vertical="center" wrapText="1"/>
    </xf>
    <xf numFmtId="0" fontId="87" fillId="0" borderId="18" xfId="0" applyFont="1" applyBorder="1" applyAlignment="1">
      <alignment horizontal="center" vertical="center"/>
    </xf>
    <xf numFmtId="0" fontId="87" fillId="0" borderId="18" xfId="0" applyFont="1" applyBorder="1" applyAlignment="1">
      <alignment horizontal="left" vertical="center"/>
    </xf>
    <xf numFmtId="9" fontId="87" fillId="0" borderId="18" xfId="0" applyNumberFormat="1" applyFont="1" applyBorder="1" applyAlignment="1">
      <alignment horizontal="center" vertical="center"/>
    </xf>
    <xf numFmtId="9" fontId="87" fillId="0" borderId="18" xfId="0" applyNumberFormat="1" applyFont="1" applyBorder="1" applyAlignment="1">
      <alignment horizontal="center" vertical="center" wrapText="1"/>
    </xf>
    <xf numFmtId="0" fontId="87" fillId="0" borderId="28" xfId="0" applyFont="1" applyBorder="1" applyAlignment="1">
      <alignment horizontal="center" vertical="center" wrapText="1"/>
    </xf>
    <xf numFmtId="0" fontId="89" fillId="0" borderId="2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9" fontId="12" fillId="0" borderId="0" xfId="0" applyNumberFormat="1" applyFont="1" applyBorder="1" applyAlignment="1">
      <alignment horizontal="center" vertical="center" wrapText="1"/>
    </xf>
    <xf numFmtId="1" fontId="12" fillId="0" borderId="0" xfId="0" applyNumberFormat="1" applyFont="1" applyBorder="1" applyAlignment="1">
      <alignment horizontal="center" vertical="center" wrapText="1"/>
    </xf>
    <xf numFmtId="10" fontId="12" fillId="0" borderId="0" xfId="0" applyNumberFormat="1" applyFont="1" applyBorder="1" applyAlignment="1">
      <alignment horizontal="center" vertical="center" wrapText="1"/>
    </xf>
    <xf numFmtId="10" fontId="22" fillId="27" borderId="19" xfId="672" applyNumberFormat="1" applyFont="1" applyFill="1" applyBorder="1" applyAlignment="1" applyProtection="1">
      <alignment horizontal="center" vertical="center" wrapText="1"/>
    </xf>
    <xf numFmtId="0" fontId="19" fillId="0" borderId="18" xfId="0" quotePrefix="1" applyFont="1" applyFill="1" applyBorder="1" applyAlignment="1">
      <alignment horizontal="center" vertical="center" wrapText="1"/>
    </xf>
    <xf numFmtId="0" fontId="24" fillId="0" borderId="18" xfId="0" applyFont="1" applyFill="1" applyBorder="1" applyAlignment="1">
      <alignment horizontal="center" vertical="center"/>
    </xf>
    <xf numFmtId="0" fontId="24" fillId="0" borderId="18" xfId="0" applyFont="1" applyFill="1" applyBorder="1" applyAlignment="1">
      <alignment horizontal="center" vertical="center" wrapText="1"/>
    </xf>
    <xf numFmtId="0" fontId="12" fillId="0" borderId="0" xfId="0" applyFont="1" applyBorder="1" applyAlignment="1">
      <alignment vertical="center" wrapText="1"/>
    </xf>
    <xf numFmtId="0" fontId="89" fillId="0" borderId="27" xfId="0" applyFont="1" applyBorder="1" applyAlignment="1">
      <alignment horizontal="center" vertical="center" wrapText="1"/>
    </xf>
    <xf numFmtId="0" fontId="89" fillId="0" borderId="23" xfId="0" applyFont="1" applyBorder="1" applyAlignment="1">
      <alignment vertical="center" wrapText="1"/>
    </xf>
    <xf numFmtId="0" fontId="89" fillId="0" borderId="21" xfId="0" applyFont="1" applyBorder="1" applyAlignment="1">
      <alignment horizontal="right" vertical="center" wrapText="1"/>
    </xf>
    <xf numFmtId="0" fontId="90" fillId="0" borderId="0" xfId="0" applyFont="1" applyAlignment="1" applyProtection="1">
      <alignment vertical="center"/>
    </xf>
    <xf numFmtId="0" fontId="6" fillId="0" borderId="31" xfId="0" applyFont="1" applyBorder="1" applyAlignment="1" applyProtection="1">
      <alignment vertical="center" wrapText="1"/>
    </xf>
    <xf numFmtId="1" fontId="7" fillId="31" borderId="19" xfId="0" applyNumberFormat="1" applyFont="1" applyFill="1" applyBorder="1" applyAlignment="1" applyProtection="1">
      <alignment horizontal="center" vertical="center"/>
      <protection locked="0"/>
    </xf>
    <xf numFmtId="0" fontId="6" fillId="0" borderId="19" xfId="0" applyFont="1" applyBorder="1" applyAlignment="1" applyProtection="1">
      <alignment vertical="center" wrapText="1"/>
    </xf>
    <xf numFmtId="10" fontId="7" fillId="27" borderId="19" xfId="672" applyNumberFormat="1" applyFont="1" applyFill="1" applyBorder="1" applyAlignment="1" applyProtection="1">
      <alignment horizontal="center" vertical="center" wrapText="1"/>
    </xf>
    <xf numFmtId="16" fontId="6" fillId="0" borderId="19" xfId="0" applyNumberFormat="1" applyFont="1" applyBorder="1" applyAlignment="1" applyProtection="1">
      <alignment vertical="center" wrapText="1"/>
    </xf>
    <xf numFmtId="0" fontId="7" fillId="0" borderId="18" xfId="0" applyFont="1" applyFill="1" applyBorder="1" applyAlignment="1" applyProtection="1">
      <alignment horizontal="center" vertical="center" wrapText="1"/>
    </xf>
    <xf numFmtId="0" fontId="87" fillId="0" borderId="18" xfId="0" applyFont="1" applyBorder="1" applyAlignment="1">
      <alignment horizontal="left" vertical="center" wrapText="1"/>
    </xf>
    <xf numFmtId="0" fontId="87" fillId="0" borderId="0" xfId="0" applyFont="1" applyAlignment="1">
      <alignment horizontal="left" vertical="center" wrapText="1"/>
    </xf>
    <xf numFmtId="0" fontId="60" fillId="0" borderId="0" xfId="0" applyFont="1" applyBorder="1" applyAlignment="1">
      <alignment vertical="center"/>
    </xf>
    <xf numFmtId="0" fontId="15" fillId="66" borderId="0" xfId="986" applyFont="1" applyFill="1" applyAlignment="1">
      <alignment vertical="center"/>
    </xf>
    <xf numFmtId="0" fontId="0" fillId="0" borderId="0" xfId="0"/>
    <xf numFmtId="0" fontId="85" fillId="0" borderId="18" xfId="0" applyFont="1" applyBorder="1" applyAlignment="1">
      <alignment horizontal="center" vertical="center"/>
    </xf>
    <xf numFmtId="0" fontId="87" fillId="0" borderId="18" xfId="0" applyFont="1" applyBorder="1" applyAlignment="1">
      <alignment horizontal="center" vertical="center"/>
    </xf>
    <xf numFmtId="10" fontId="15" fillId="0" borderId="18" xfId="672" applyNumberFormat="1" applyFont="1" applyFill="1" applyBorder="1" applyAlignment="1" applyProtection="1">
      <alignment horizontal="center" vertical="center" wrapText="1"/>
    </xf>
    <xf numFmtId="10" fontId="19" fillId="0" borderId="18" xfId="0" applyNumberFormat="1" applyFont="1" applyFill="1" applyBorder="1" applyAlignment="1" applyProtection="1">
      <alignment vertical="center"/>
    </xf>
    <xf numFmtId="1" fontId="19" fillId="0" borderId="0" xfId="0" applyNumberFormat="1" applyFont="1" applyBorder="1" applyAlignment="1">
      <alignment vertical="center"/>
    </xf>
    <xf numFmtId="0" fontId="19" fillId="0" borderId="18" xfId="0" quotePrefix="1" applyFont="1" applyFill="1" applyBorder="1" applyAlignment="1">
      <alignment horizontal="left" vertical="center" wrapText="1"/>
    </xf>
    <xf numFmtId="0" fontId="19" fillId="30" borderId="18" xfId="0" applyNumberFormat="1" applyFont="1" applyFill="1" applyBorder="1" applyAlignment="1" applyProtection="1">
      <alignment horizontal="center" vertical="center"/>
    </xf>
    <xf numFmtId="0" fontId="86" fillId="0" borderId="28" xfId="0" applyFont="1" applyBorder="1" applyAlignment="1">
      <alignment horizontal="center" vertical="center"/>
    </xf>
    <xf numFmtId="0" fontId="86" fillId="0" borderId="28" xfId="0" applyFont="1" applyBorder="1" applyAlignment="1">
      <alignment horizontal="center" vertical="center" wrapText="1"/>
    </xf>
    <xf numFmtId="0" fontId="85" fillId="68" borderId="18" xfId="0" applyFont="1" applyFill="1" applyBorder="1" applyAlignment="1">
      <alignment horizontal="center" vertical="center"/>
    </xf>
    <xf numFmtId="0" fontId="2" fillId="0" borderId="0" xfId="0" applyFont="1" applyFill="1" applyAlignment="1" applyProtection="1">
      <alignment horizontal="left" vertical="top"/>
    </xf>
    <xf numFmtId="0" fontId="16" fillId="69" borderId="0" xfId="0" applyFont="1" applyFill="1" applyProtection="1"/>
    <xf numFmtId="0" fontId="96" fillId="0" borderId="0" xfId="910" applyFont="1" applyFill="1" applyAlignment="1" applyProtection="1">
      <alignment vertical="center"/>
    </xf>
    <xf numFmtId="0" fontId="97" fillId="0" borderId="0" xfId="0" applyFont="1" applyFill="1" applyAlignment="1" applyProtection="1">
      <alignment vertical="center"/>
    </xf>
    <xf numFmtId="0" fontId="98" fillId="0" borderId="0" xfId="0" applyFont="1" applyFill="1" applyAlignment="1" applyProtection="1">
      <alignment vertical="center"/>
    </xf>
    <xf numFmtId="0" fontId="99" fillId="0" borderId="0" xfId="0" applyFont="1" applyFill="1" applyAlignment="1" applyProtection="1">
      <alignment horizontal="left" vertical="center"/>
    </xf>
    <xf numFmtId="0" fontId="99" fillId="0" borderId="0" xfId="0" applyFont="1" applyFill="1" applyAlignment="1" applyProtection="1">
      <alignment vertical="center"/>
    </xf>
    <xf numFmtId="0" fontId="97" fillId="0" borderId="0" xfId="0" applyFont="1" applyFill="1" applyAlignment="1" applyProtection="1">
      <alignment horizontal="center" vertical="center"/>
    </xf>
    <xf numFmtId="0" fontId="100" fillId="0" borderId="0" xfId="910" applyFont="1" applyFill="1" applyAlignment="1" applyProtection="1">
      <alignment vertical="center"/>
    </xf>
    <xf numFmtId="0" fontId="100" fillId="0" borderId="0" xfId="910" applyFont="1" applyFill="1" applyBorder="1" applyAlignment="1" applyProtection="1">
      <alignment horizontal="left" vertical="center"/>
    </xf>
    <xf numFmtId="0" fontId="100" fillId="0" borderId="0" xfId="910" applyFont="1" applyFill="1" applyBorder="1" applyAlignment="1" applyProtection="1">
      <alignment vertical="center"/>
    </xf>
    <xf numFmtId="0" fontId="98" fillId="0" borderId="0" xfId="0" applyFont="1" applyFill="1" applyBorder="1" applyAlignment="1" applyProtection="1">
      <alignment vertical="center"/>
    </xf>
    <xf numFmtId="9" fontId="98" fillId="0" borderId="0" xfId="0" applyNumberFormat="1"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0" fontId="98" fillId="0" borderId="0" xfId="0" applyFont="1" applyFill="1" applyAlignment="1" applyProtection="1">
      <alignment horizontal="left" vertical="center"/>
    </xf>
    <xf numFmtId="0" fontId="97" fillId="0" borderId="0" xfId="0" applyFont="1" applyFill="1" applyAlignment="1" applyProtection="1">
      <alignment horizontal="left" vertical="center"/>
    </xf>
    <xf numFmtId="0" fontId="98" fillId="0" borderId="0" xfId="0" applyFont="1" applyFill="1" applyAlignment="1" applyProtection="1">
      <alignment horizontal="right" vertical="center"/>
    </xf>
    <xf numFmtId="14" fontId="100" fillId="0" borderId="0" xfId="910" applyNumberFormat="1" applyFont="1" applyFill="1" applyBorder="1" applyAlignment="1" applyProtection="1">
      <alignment horizontal="left" vertical="center"/>
    </xf>
    <xf numFmtId="0" fontId="102" fillId="0" borderId="0" xfId="0" applyFont="1" applyFill="1" applyAlignment="1">
      <alignment horizontal="left" vertical="center"/>
    </xf>
    <xf numFmtId="0" fontId="100" fillId="0" borderId="0" xfId="910" applyFont="1" applyFill="1" applyAlignment="1" applyProtection="1">
      <alignment horizontal="left" vertical="center"/>
    </xf>
    <xf numFmtId="0" fontId="100" fillId="0" borderId="0" xfId="0" applyFont="1" applyFill="1" applyAlignment="1" applyProtection="1">
      <alignment horizontal="left" vertical="center"/>
    </xf>
    <xf numFmtId="0" fontId="98" fillId="0" borderId="0" xfId="0" applyFont="1" applyFill="1" applyBorder="1" applyAlignment="1" applyProtection="1">
      <alignment horizontal="left" vertical="center" wrapText="1"/>
    </xf>
    <xf numFmtId="0" fontId="100" fillId="0" borderId="0" xfId="910" applyFont="1" applyFill="1" applyBorder="1" applyAlignment="1" applyProtection="1">
      <alignment horizontal="center" vertical="center" wrapText="1"/>
    </xf>
    <xf numFmtId="164" fontId="100" fillId="0" borderId="0" xfId="910" applyNumberFormat="1" applyFont="1" applyFill="1" applyBorder="1" applyAlignment="1" applyProtection="1">
      <alignment horizontal="center" vertical="center"/>
    </xf>
    <xf numFmtId="0" fontId="100" fillId="0" borderId="0" xfId="0" applyFont="1" applyFill="1" applyAlignment="1" applyProtection="1">
      <alignment vertical="center"/>
    </xf>
    <xf numFmtId="0" fontId="103" fillId="0" borderId="0" xfId="0" applyFont="1" applyFill="1" applyBorder="1" applyAlignment="1" applyProtection="1">
      <alignment horizontal="left"/>
    </xf>
    <xf numFmtId="0" fontId="104" fillId="0" borderId="0" xfId="0" applyFont="1" applyFill="1" applyBorder="1" applyAlignment="1" applyProtection="1">
      <alignment horizontal="left" vertical="center"/>
    </xf>
    <xf numFmtId="0" fontId="98" fillId="65" borderId="24" xfId="0" applyFont="1" applyFill="1" applyBorder="1" applyAlignment="1" applyProtection="1">
      <alignment horizontal="center" vertical="center" wrapText="1"/>
      <protection locked="0"/>
    </xf>
    <xf numFmtId="0" fontId="106" fillId="65" borderId="24" xfId="0" applyFont="1" applyFill="1" applyBorder="1" applyAlignment="1" applyProtection="1">
      <alignment horizontal="center" vertical="center" wrapText="1"/>
      <protection locked="0"/>
    </xf>
    <xf numFmtId="0" fontId="106" fillId="65" borderId="18" xfId="0" applyFont="1" applyFill="1" applyBorder="1" applyAlignment="1" applyProtection="1">
      <alignment horizontal="center" vertical="center" wrapText="1"/>
      <protection locked="0"/>
    </xf>
    <xf numFmtId="0" fontId="107" fillId="0" borderId="0" xfId="0" applyFont="1" applyFill="1" applyAlignment="1" applyProtection="1">
      <alignment horizontal="left" vertical="center" wrapText="1"/>
    </xf>
    <xf numFmtId="0" fontId="9" fillId="0" borderId="0" xfId="910" applyFont="1" applyFill="1" applyBorder="1" applyAlignment="1" applyProtection="1">
      <alignment horizontal="left" vertical="center" wrapText="1"/>
    </xf>
    <xf numFmtId="0" fontId="9" fillId="0" borderId="0" xfId="910" applyFont="1" applyFill="1" applyBorder="1" applyAlignment="1" applyProtection="1">
      <alignment horizontal="center" vertical="center" wrapText="1"/>
    </xf>
    <xf numFmtId="0" fontId="12" fillId="0" borderId="18" xfId="0" applyFont="1" applyFill="1" applyBorder="1" applyAlignment="1" applyProtection="1">
      <alignment horizontal="left" vertical="center" wrapText="1"/>
    </xf>
    <xf numFmtId="0" fontId="49" fillId="0" borderId="0" xfId="0" applyFont="1" applyFill="1" applyAlignment="1" applyProtection="1">
      <alignment horizontal="left" vertical="top" wrapText="1"/>
    </xf>
    <xf numFmtId="0" fontId="58" fillId="0" borderId="0" xfId="0" applyFont="1" applyFill="1" applyBorder="1" applyAlignment="1">
      <alignment horizontal="center" vertical="center" wrapText="1" readingOrder="1"/>
    </xf>
    <xf numFmtId="0" fontId="58" fillId="0" borderId="0" xfId="0" applyFont="1" applyFill="1" applyBorder="1" applyAlignment="1" applyProtection="1">
      <alignment horizontal="center" vertical="center" wrapText="1" readingOrder="1"/>
    </xf>
    <xf numFmtId="0" fontId="26" fillId="0" borderId="0" xfId="0" applyFont="1" applyFill="1" applyProtection="1"/>
    <xf numFmtId="0" fontId="57" fillId="0" borderId="0" xfId="0" applyFont="1" applyFill="1" applyBorder="1" applyAlignment="1" applyProtection="1">
      <alignment horizontal="center" vertical="center" wrapText="1"/>
    </xf>
    <xf numFmtId="0" fontId="9" fillId="0" borderId="18" xfId="0" applyFont="1" applyFill="1" applyBorder="1" applyAlignment="1" applyProtection="1">
      <alignment horizontal="left" vertical="center" wrapText="1"/>
    </xf>
    <xf numFmtId="1" fontId="22" fillId="32" borderId="19" xfId="0" applyNumberFormat="1" applyFont="1" applyFill="1" applyBorder="1" applyAlignment="1" applyProtection="1">
      <alignment horizontal="center" vertical="center"/>
    </xf>
    <xf numFmtId="0" fontId="19" fillId="0" borderId="0" xfId="0" applyFont="1" applyFill="1" applyAlignment="1" applyProtection="1">
      <alignment vertical="center" wrapText="1"/>
    </xf>
    <xf numFmtId="0" fontId="9" fillId="0" borderId="21" xfId="910" applyFont="1" applyFill="1" applyBorder="1" applyAlignment="1" applyProtection="1">
      <alignment vertical="center" wrapText="1"/>
    </xf>
    <xf numFmtId="0" fontId="9" fillId="0" borderId="0" xfId="910" applyFont="1" applyFill="1" applyBorder="1" applyAlignment="1" applyProtection="1">
      <alignment vertical="center" wrapText="1"/>
    </xf>
    <xf numFmtId="0" fontId="106" fillId="0" borderId="0" xfId="0" applyFont="1" applyFill="1" applyBorder="1" applyAlignment="1" applyProtection="1">
      <alignment horizontal="center" vertical="center"/>
    </xf>
    <xf numFmtId="0" fontId="106" fillId="65" borderId="28" xfId="0" applyFont="1" applyFill="1" applyBorder="1" applyAlignment="1" applyProtection="1">
      <alignment horizontal="center" vertical="center" wrapText="1"/>
      <protection locked="0"/>
    </xf>
    <xf numFmtId="0" fontId="20" fillId="0" borderId="0" xfId="0" applyFont="1" applyFill="1" applyAlignment="1" applyProtection="1">
      <alignment horizontal="left" vertical="center"/>
    </xf>
    <xf numFmtId="0" fontId="1" fillId="0" borderId="0" xfId="0" applyFont="1" applyFill="1" applyAlignment="1" applyProtection="1">
      <alignment vertical="center"/>
    </xf>
    <xf numFmtId="0" fontId="20" fillId="0" borderId="0" xfId="0" applyFont="1" applyProtection="1"/>
    <xf numFmtId="1" fontId="22" fillId="32" borderId="19" xfId="0" applyNumberFormat="1" applyFont="1" applyFill="1" applyBorder="1" applyAlignment="1" applyProtection="1">
      <alignment horizontal="center" vertical="center"/>
    </xf>
    <xf numFmtId="0" fontId="86" fillId="0" borderId="18" xfId="0" applyFont="1" applyBorder="1" applyAlignment="1">
      <alignment horizontal="center" vertical="center" wrapText="1"/>
    </xf>
    <xf numFmtId="0" fontId="85" fillId="65" borderId="18" xfId="0" applyFont="1" applyFill="1" applyBorder="1" applyAlignment="1" applyProtection="1">
      <alignment horizontal="center" vertical="center" wrapText="1"/>
      <protection locked="0"/>
    </xf>
    <xf numFmtId="0" fontId="85" fillId="0" borderId="18" xfId="0" applyFont="1" applyBorder="1" applyAlignment="1" applyProtection="1">
      <alignment horizontal="center" vertical="center" wrapText="1"/>
    </xf>
    <xf numFmtId="0" fontId="85" fillId="0" borderId="23" xfId="0" applyFont="1" applyFill="1" applyBorder="1" applyAlignment="1" applyProtection="1">
      <alignment horizontal="center" vertical="center"/>
    </xf>
    <xf numFmtId="0" fontId="85" fillId="0" borderId="18" xfId="0" applyFont="1" applyFill="1" applyBorder="1" applyAlignment="1" applyProtection="1">
      <alignment horizontal="center" vertical="center"/>
    </xf>
    <xf numFmtId="0" fontId="19" fillId="0" borderId="18" xfId="0" applyFont="1" applyFill="1" applyBorder="1" applyAlignment="1" applyProtection="1">
      <alignment wrapText="1"/>
    </xf>
    <xf numFmtId="0" fontId="6" fillId="0" borderId="0" xfId="0" applyFont="1" applyFill="1" applyAlignment="1" applyProtection="1">
      <alignment horizontal="justify" vertical="justify" wrapText="1"/>
    </xf>
    <xf numFmtId="0" fontId="85" fillId="0" borderId="0" xfId="0" applyFont="1" applyFill="1" applyBorder="1" applyAlignment="1" applyProtection="1">
      <alignment horizontal="center" vertical="center" wrapText="1"/>
    </xf>
    <xf numFmtId="0" fontId="15" fillId="0" borderId="0" xfId="0" applyFont="1" applyFill="1" applyBorder="1" applyAlignment="1">
      <alignment vertical="center"/>
    </xf>
    <xf numFmtId="0" fontId="12" fillId="0" borderId="0" xfId="0" applyFont="1" applyAlignment="1" applyProtection="1">
      <alignment horizontal="justify" vertical="center" wrapText="1"/>
    </xf>
    <xf numFmtId="0" fontId="15" fillId="0" borderId="18" xfId="0" applyFont="1" applyBorder="1" applyAlignment="1">
      <alignment vertical="center"/>
    </xf>
    <xf numFmtId="0" fontId="15" fillId="71" borderId="18" xfId="0" applyFont="1" applyFill="1" applyBorder="1" applyAlignment="1">
      <alignment vertical="center"/>
    </xf>
    <xf numFmtId="0" fontId="15" fillId="0" borderId="53" xfId="0" applyFont="1" applyBorder="1" applyAlignment="1">
      <alignment vertical="center"/>
    </xf>
    <xf numFmtId="0" fontId="15" fillId="72" borderId="18" xfId="0" applyFont="1" applyFill="1" applyBorder="1" applyAlignment="1">
      <alignment vertical="center"/>
    </xf>
    <xf numFmtId="0" fontId="19" fillId="72" borderId="18" xfId="0" applyFont="1" applyFill="1" applyBorder="1"/>
    <xf numFmtId="0" fontId="15" fillId="73" borderId="18" xfId="0" applyFont="1" applyFill="1" applyBorder="1" applyAlignment="1">
      <alignment vertical="center"/>
    </xf>
    <xf numFmtId="0" fontId="19" fillId="72" borderId="0" xfId="0" applyFont="1" applyFill="1"/>
    <xf numFmtId="0" fontId="15" fillId="0" borderId="23" xfId="0" applyFont="1" applyBorder="1" applyAlignment="1">
      <alignment vertical="center"/>
    </xf>
    <xf numFmtId="0" fontId="19" fillId="0" borderId="18" xfId="0" applyFont="1" applyBorder="1"/>
    <xf numFmtId="0" fontId="19" fillId="71" borderId="18" xfId="0" applyFont="1" applyFill="1" applyBorder="1"/>
    <xf numFmtId="1" fontId="19" fillId="0" borderId="0" xfId="0" quotePrefix="1" applyNumberFormat="1" applyFont="1" applyAlignment="1">
      <alignment vertical="center"/>
    </xf>
    <xf numFmtId="1" fontId="19" fillId="0" borderId="0" xfId="0" applyNumberFormat="1" applyFont="1" applyAlignment="1">
      <alignment vertical="center"/>
    </xf>
    <xf numFmtId="0" fontId="111" fillId="0" borderId="0" xfId="0" applyFont="1" applyAlignment="1">
      <alignment horizontal="left" vertical="center"/>
    </xf>
    <xf numFmtId="0" fontId="19" fillId="0" borderId="0" xfId="0" applyFont="1"/>
    <xf numFmtId="1" fontId="19" fillId="0" borderId="0" xfId="0" applyNumberFormat="1" applyFont="1"/>
    <xf numFmtId="0" fontId="16" fillId="0" borderId="0" xfId="0" applyFont="1" applyFill="1" applyBorder="1" applyAlignment="1" applyProtection="1">
      <alignment horizontal="left"/>
    </xf>
    <xf numFmtId="0" fontId="19" fillId="70" borderId="18" xfId="0" applyNumberFormat="1" applyFont="1" applyFill="1" applyBorder="1" applyAlignment="1" applyProtection="1">
      <alignment horizontal="center" vertical="center"/>
    </xf>
    <xf numFmtId="0" fontId="19" fillId="70" borderId="18" xfId="0" applyFont="1" applyFill="1" applyBorder="1" applyAlignment="1" applyProtection="1">
      <alignment horizontal="center" vertical="center"/>
    </xf>
    <xf numFmtId="9" fontId="19" fillId="70" borderId="18" xfId="672" applyFont="1" applyFill="1" applyBorder="1" applyAlignment="1" applyProtection="1">
      <alignment horizontal="center" vertical="center"/>
    </xf>
    <xf numFmtId="9" fontId="19" fillId="70" borderId="18" xfId="0" applyNumberFormat="1" applyFont="1" applyFill="1" applyBorder="1" applyAlignment="1" applyProtection="1">
      <alignment horizontal="center" vertical="center"/>
    </xf>
    <xf numFmtId="2" fontId="51" fillId="70" borderId="18" xfId="0" applyNumberFormat="1" applyFont="1" applyFill="1" applyBorder="1" applyAlignment="1" applyProtection="1">
      <alignment horizontal="center" vertical="center"/>
    </xf>
    <xf numFmtId="0" fontId="1" fillId="0" borderId="0" xfId="0" applyFont="1" applyFill="1" applyAlignment="1" applyProtection="1">
      <alignment horizontal="left"/>
    </xf>
    <xf numFmtId="0" fontId="19" fillId="74" borderId="18" xfId="0" applyNumberFormat="1" applyFont="1" applyFill="1" applyBorder="1" applyAlignment="1" applyProtection="1">
      <alignment horizontal="center" vertical="center"/>
    </xf>
    <xf numFmtId="0" fontId="19" fillId="74" borderId="18" xfId="0" applyFont="1" applyFill="1" applyBorder="1" applyAlignment="1" applyProtection="1">
      <alignment horizontal="center" vertical="center"/>
    </xf>
    <xf numFmtId="0" fontId="19" fillId="74" borderId="18" xfId="672" applyNumberFormat="1" applyFont="1" applyFill="1" applyBorder="1" applyAlignment="1" applyProtection="1">
      <alignment horizontal="center" vertical="center"/>
    </xf>
    <xf numFmtId="1" fontId="19" fillId="74" borderId="18" xfId="0" applyNumberFormat="1" applyFont="1" applyFill="1" applyBorder="1" applyAlignment="1" applyProtection="1">
      <alignment horizontal="center" vertical="center"/>
    </xf>
    <xf numFmtId="0" fontId="51" fillId="70" borderId="18" xfId="0" applyFont="1" applyFill="1" applyBorder="1" applyAlignment="1" applyProtection="1">
      <alignment horizontal="center" vertical="center"/>
    </xf>
    <xf numFmtId="0" fontId="19" fillId="70" borderId="18" xfId="672" applyNumberFormat="1" applyFont="1" applyFill="1" applyBorder="1" applyAlignment="1" applyProtection="1">
      <alignment horizontal="center" vertical="center"/>
    </xf>
    <xf numFmtId="1" fontId="19" fillId="70" borderId="18" xfId="0" applyNumberFormat="1" applyFont="1" applyFill="1" applyBorder="1" applyAlignment="1" applyProtection="1">
      <alignment horizontal="center" vertical="center"/>
    </xf>
    <xf numFmtId="1" fontId="7" fillId="32" borderId="19" xfId="0" applyNumberFormat="1" applyFont="1" applyFill="1" applyBorder="1" applyAlignment="1" applyProtection="1">
      <alignment horizontal="center" vertical="center"/>
    </xf>
    <xf numFmtId="1" fontId="6" fillId="0" borderId="0" xfId="0" applyNumberFormat="1" applyFont="1" applyBorder="1" applyAlignment="1" applyProtection="1">
      <alignment horizontal="center" vertical="center" wrapText="1" readingOrder="1"/>
    </xf>
    <xf numFmtId="49" fontId="57" fillId="0" borderId="0" xfId="0" applyNumberFormat="1" applyFont="1" applyBorder="1" applyAlignment="1" applyProtection="1">
      <alignment horizontal="center" vertical="center" wrapText="1" readingOrder="1"/>
    </xf>
    <xf numFmtId="0" fontId="6" fillId="0" borderId="0" xfId="0" applyFont="1" applyBorder="1" applyAlignment="1" applyProtection="1">
      <alignment horizontal="left" vertical="center" wrapText="1" readingOrder="1"/>
    </xf>
    <xf numFmtId="0" fontId="59" fillId="0" borderId="0" xfId="0" applyFont="1" applyBorder="1" applyAlignment="1">
      <alignment horizontal="left" vertical="center" wrapText="1" readingOrder="1"/>
    </xf>
    <xf numFmtId="0" fontId="6" fillId="0" borderId="0" xfId="0" applyFont="1" applyBorder="1" applyAlignment="1" applyProtection="1">
      <alignment vertical="center" wrapText="1"/>
    </xf>
    <xf numFmtId="10" fontId="7" fillId="27" borderId="0" xfId="672"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90" fillId="0" borderId="0" xfId="0" applyFont="1"/>
    <xf numFmtId="164" fontId="6" fillId="76" borderId="25" xfId="1030" applyNumberFormat="1" applyFont="1" applyFill="1" applyBorder="1" applyAlignment="1" applyProtection="1">
      <alignment horizontal="center" vertical="center"/>
    </xf>
    <xf numFmtId="9" fontId="6" fillId="76" borderId="19" xfId="1030" applyFont="1" applyFill="1" applyBorder="1" applyAlignment="1" applyProtection="1">
      <alignment horizontal="center" vertical="center"/>
    </xf>
    <xf numFmtId="164" fontId="6" fillId="77" borderId="38" xfId="1030" applyNumberFormat="1" applyFont="1" applyFill="1" applyBorder="1" applyAlignment="1" applyProtection="1">
      <alignment horizontal="center" vertical="center"/>
    </xf>
    <xf numFmtId="164" fontId="6" fillId="77" borderId="30" xfId="1030" applyNumberFormat="1" applyFont="1" applyFill="1" applyBorder="1" applyAlignment="1" applyProtection="1">
      <alignment horizontal="center" vertical="center"/>
    </xf>
    <xf numFmtId="164" fontId="6" fillId="0" borderId="25" xfId="1030" applyNumberFormat="1" applyFont="1" applyFill="1" applyBorder="1" applyAlignment="1" applyProtection="1">
      <alignment horizontal="center" vertical="center"/>
    </xf>
    <xf numFmtId="164" fontId="6" fillId="0" borderId="31" xfId="1030" applyNumberFormat="1" applyFont="1" applyFill="1" applyBorder="1" applyAlignment="1" applyProtection="1">
      <alignment horizontal="center" vertical="top"/>
    </xf>
    <xf numFmtId="164" fontId="6" fillId="79" borderId="41" xfId="1030" applyNumberFormat="1" applyFont="1" applyFill="1" applyBorder="1" applyAlignment="1" applyProtection="1">
      <alignment horizontal="center" vertical="center"/>
    </xf>
    <xf numFmtId="164" fontId="6" fillId="79" borderId="31" xfId="1030" applyNumberFormat="1" applyFont="1" applyFill="1" applyBorder="1" applyAlignment="1" applyProtection="1">
      <alignment horizontal="center" vertical="center"/>
    </xf>
    <xf numFmtId="164" fontId="6" fillId="79" borderId="25" xfId="1030" applyNumberFormat="1" applyFont="1" applyFill="1" applyBorder="1" applyAlignment="1" applyProtection="1">
      <alignment horizontal="center" vertical="center"/>
    </xf>
    <xf numFmtId="164" fontId="6" fillId="79" borderId="19" xfId="1030" applyNumberFormat="1" applyFont="1" applyFill="1" applyBorder="1" applyAlignment="1" applyProtection="1">
      <alignment horizontal="center" vertical="center"/>
    </xf>
    <xf numFmtId="14" fontId="85" fillId="0" borderId="18" xfId="0" applyNumberFormat="1" applyFont="1" applyBorder="1" applyAlignment="1">
      <alignment horizontal="left" vertical="center"/>
    </xf>
    <xf numFmtId="0" fontId="19" fillId="0" borderId="18" xfId="0" applyFont="1" applyFill="1" applyBorder="1" applyAlignment="1" applyProtection="1">
      <alignment horizontal="left" vertical="center"/>
    </xf>
    <xf numFmtId="0" fontId="100" fillId="0" borderId="0" xfId="910" applyFont="1" applyFill="1" applyBorder="1" applyAlignment="1" applyProtection="1">
      <alignment horizontal="center" vertical="center"/>
      <protection locked="0"/>
    </xf>
    <xf numFmtId="0" fontId="9" fillId="0" borderId="21" xfId="910" applyFont="1" applyFill="1" applyBorder="1" applyAlignment="1" applyProtection="1">
      <alignment horizontal="left" vertical="center" wrapText="1"/>
    </xf>
    <xf numFmtId="0" fontId="9" fillId="0" borderId="22" xfId="910" applyFont="1" applyFill="1" applyBorder="1" applyAlignment="1" applyProtection="1">
      <alignment horizontal="left" vertical="center" wrapText="1"/>
    </xf>
    <xf numFmtId="0" fontId="9" fillId="0" borderId="23" xfId="910" applyFont="1" applyFill="1" applyBorder="1" applyAlignment="1" applyProtection="1">
      <alignment horizontal="left" vertical="center" wrapText="1"/>
    </xf>
    <xf numFmtId="0" fontId="16" fillId="0" borderId="0" xfId="0" applyFont="1" applyFill="1" applyAlignment="1" applyProtection="1">
      <alignment horizontal="center" vertical="center" wrapText="1"/>
    </xf>
    <xf numFmtId="0" fontId="97" fillId="0" borderId="0" xfId="0" applyFont="1" applyFill="1" applyAlignment="1" applyProtection="1">
      <alignment horizontal="center" vertical="center" wrapText="1"/>
    </xf>
    <xf numFmtId="0" fontId="12" fillId="0" borderId="21" xfId="0" applyFont="1" applyFill="1" applyBorder="1" applyAlignment="1" applyProtection="1">
      <alignment horizontal="left" vertical="center" wrapText="1"/>
    </xf>
    <xf numFmtId="0" fontId="107" fillId="0" borderId="22" xfId="0" applyFont="1" applyFill="1" applyBorder="1" applyAlignment="1" applyProtection="1">
      <alignment horizontal="left" vertical="center" wrapText="1"/>
    </xf>
    <xf numFmtId="0" fontId="107" fillId="0" borderId="23" xfId="0" applyFont="1" applyFill="1" applyBorder="1" applyAlignment="1" applyProtection="1">
      <alignment horizontal="left" vertical="center" wrapText="1"/>
    </xf>
    <xf numFmtId="0" fontId="12" fillId="0" borderId="0" xfId="0" applyFont="1" applyFill="1" applyAlignment="1" applyProtection="1">
      <alignment horizontal="justify" vertical="center" wrapText="1"/>
    </xf>
    <xf numFmtId="0" fontId="6" fillId="0" borderId="0" xfId="0" applyFont="1" applyFill="1" applyAlignment="1" applyProtection="1">
      <alignment horizontal="justify" wrapText="1"/>
    </xf>
    <xf numFmtId="0" fontId="6" fillId="0" borderId="0" xfId="0" applyFont="1" applyFill="1" applyAlignment="1" applyProtection="1">
      <alignment horizontal="left" wrapText="1"/>
    </xf>
    <xf numFmtId="0" fontId="9" fillId="0" borderId="18" xfId="0" applyFont="1" applyFill="1" applyBorder="1" applyAlignment="1" applyProtection="1">
      <alignment horizontal="center" vertical="center"/>
    </xf>
    <xf numFmtId="164" fontId="100" fillId="0" borderId="21" xfId="910" applyNumberFormat="1" applyFont="1" applyFill="1" applyBorder="1" applyAlignment="1" applyProtection="1">
      <alignment horizontal="center" vertical="center"/>
    </xf>
    <xf numFmtId="164" fontId="100" fillId="0" borderId="22" xfId="910" applyNumberFormat="1" applyFont="1" applyFill="1" applyBorder="1" applyAlignment="1" applyProtection="1">
      <alignment horizontal="center" vertical="center"/>
    </xf>
    <xf numFmtId="164" fontId="100" fillId="0" borderId="23" xfId="910" applyNumberFormat="1" applyFont="1" applyFill="1" applyBorder="1" applyAlignment="1" applyProtection="1">
      <alignment horizontal="center" vertical="center"/>
    </xf>
    <xf numFmtId="0" fontId="24" fillId="0" borderId="27" xfId="0" applyFont="1" applyFill="1" applyBorder="1" applyAlignment="1" applyProtection="1">
      <alignment horizontal="left" vertical="center" wrapText="1"/>
    </xf>
    <xf numFmtId="0" fontId="24" fillId="0" borderId="37"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14" fontId="98" fillId="31" borderId="18" xfId="0" applyNumberFormat="1" applyFont="1" applyFill="1" applyBorder="1" applyAlignment="1" applyProtection="1">
      <alignment horizontal="center" vertical="center"/>
      <protection locked="0"/>
    </xf>
    <xf numFmtId="14" fontId="98" fillId="0" borderId="18" xfId="0" applyNumberFormat="1" applyFont="1" applyFill="1" applyBorder="1" applyAlignment="1" applyProtection="1">
      <alignment horizontal="center" vertical="center"/>
    </xf>
    <xf numFmtId="0" fontId="98" fillId="0" borderId="18" xfId="0" applyFont="1" applyFill="1" applyBorder="1" applyAlignment="1" applyProtection="1">
      <alignment horizontal="center" vertical="center"/>
    </xf>
    <xf numFmtId="0" fontId="105" fillId="0" borderId="27" xfId="0" applyFont="1" applyFill="1" applyBorder="1" applyAlignment="1" applyProtection="1">
      <alignment horizontal="center" vertical="center" wrapText="1"/>
    </xf>
    <xf numFmtId="0" fontId="105" fillId="0" borderId="43" xfId="0" applyFont="1" applyFill="1" applyBorder="1" applyAlignment="1" applyProtection="1">
      <alignment horizontal="center" vertical="center" wrapText="1"/>
    </xf>
    <xf numFmtId="0" fontId="105" fillId="0" borderId="37" xfId="0" applyFont="1" applyFill="1" applyBorder="1" applyAlignment="1" applyProtection="1">
      <alignment horizontal="center" vertical="center" wrapText="1"/>
    </xf>
    <xf numFmtId="0" fontId="105" fillId="0" borderId="26"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33" xfId="0" applyFont="1" applyFill="1" applyBorder="1" applyAlignment="1" applyProtection="1">
      <alignment horizontal="center" vertical="center" wrapText="1"/>
    </xf>
    <xf numFmtId="0" fontId="105" fillId="0" borderId="20" xfId="0" applyFont="1" applyFill="1" applyBorder="1" applyAlignment="1" applyProtection="1">
      <alignment horizontal="center" vertical="center" wrapText="1"/>
    </xf>
    <xf numFmtId="0" fontId="105" fillId="0" borderId="34" xfId="0" applyFont="1" applyFill="1" applyBorder="1" applyAlignment="1" applyProtection="1">
      <alignment horizontal="center" vertical="center" wrapText="1"/>
    </xf>
    <xf numFmtId="0" fontId="105" fillId="0" borderId="36"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28"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xf>
    <xf numFmtId="14" fontId="100" fillId="0" borderId="0" xfId="910" applyNumberFormat="1" applyFont="1" applyFill="1" applyBorder="1" applyAlignment="1" applyProtection="1">
      <alignment horizontal="left" vertical="center"/>
    </xf>
    <xf numFmtId="0" fontId="9" fillId="0" borderId="53" xfId="0" applyFont="1" applyFill="1" applyBorder="1" applyAlignment="1" applyProtection="1">
      <alignment horizontal="center" vertical="center" wrapText="1"/>
    </xf>
    <xf numFmtId="0" fontId="100" fillId="0" borderId="18" xfId="0" applyFont="1" applyFill="1" applyBorder="1" applyAlignment="1" applyProtection="1">
      <alignment horizontal="center" vertical="center"/>
    </xf>
    <xf numFmtId="0" fontId="100" fillId="31" borderId="18" xfId="910" applyFont="1" applyFill="1" applyBorder="1" applyAlignment="1" applyProtection="1">
      <alignment horizontal="center" vertical="center"/>
      <protection locked="0"/>
    </xf>
    <xf numFmtId="0" fontId="100" fillId="0" borderId="18" xfId="910" applyFont="1" applyFill="1" applyBorder="1" applyAlignment="1" applyProtection="1">
      <alignment horizontal="center" vertical="center" wrapText="1"/>
    </xf>
    <xf numFmtId="0" fontId="100" fillId="0" borderId="21" xfId="910" applyFont="1" applyFill="1" applyBorder="1" applyAlignment="1" applyProtection="1">
      <alignment horizontal="center" vertical="center" wrapText="1"/>
    </xf>
    <xf numFmtId="0" fontId="100" fillId="0" borderId="22" xfId="910" applyFont="1" applyFill="1" applyBorder="1" applyAlignment="1" applyProtection="1">
      <alignment horizontal="center" vertical="center" wrapText="1"/>
    </xf>
    <xf numFmtId="0" fontId="100" fillId="0" borderId="23" xfId="910" applyFont="1" applyFill="1" applyBorder="1" applyAlignment="1" applyProtection="1">
      <alignment horizontal="center" vertical="center" wrapText="1"/>
    </xf>
    <xf numFmtId="0" fontId="100" fillId="31" borderId="21" xfId="910" applyFont="1" applyFill="1" applyBorder="1" applyAlignment="1" applyProtection="1">
      <alignment horizontal="left" vertical="center"/>
      <protection locked="0"/>
    </xf>
    <xf numFmtId="0" fontId="100" fillId="31" borderId="23" xfId="910" applyFont="1" applyFill="1" applyBorder="1" applyAlignment="1" applyProtection="1">
      <alignment horizontal="left" vertical="center"/>
      <protection locked="0"/>
    </xf>
    <xf numFmtId="0" fontId="100" fillId="0" borderId="18" xfId="910" applyFont="1" applyFill="1" applyBorder="1" applyAlignment="1" applyProtection="1">
      <alignment horizontal="left" vertical="center"/>
    </xf>
    <xf numFmtId="9" fontId="19" fillId="31" borderId="21" xfId="0" applyNumberFormat="1" applyFont="1" applyFill="1" applyBorder="1" applyAlignment="1" applyProtection="1">
      <alignment horizontal="left" vertical="center"/>
      <protection locked="0"/>
    </xf>
    <xf numFmtId="9" fontId="98" fillId="31" borderId="22" xfId="0" applyNumberFormat="1" applyFont="1" applyFill="1" applyBorder="1" applyAlignment="1" applyProtection="1">
      <alignment horizontal="left" vertical="center"/>
      <protection locked="0"/>
    </xf>
    <xf numFmtId="9" fontId="98" fillId="31" borderId="23" xfId="0" applyNumberFormat="1" applyFont="1" applyFill="1" applyBorder="1" applyAlignment="1" applyProtection="1">
      <alignment horizontal="left" vertical="center"/>
      <protection locked="0"/>
    </xf>
    <xf numFmtId="0" fontId="101" fillId="0" borderId="0" xfId="0" applyFont="1" applyFill="1" applyAlignment="1" applyProtection="1">
      <alignment horizontal="center" vertical="center"/>
    </xf>
    <xf numFmtId="0" fontId="49" fillId="0" borderId="0" xfId="0" applyFont="1" applyAlignment="1" applyProtection="1">
      <alignment horizontal="left" vertical="justify" wrapText="1"/>
    </xf>
    <xf numFmtId="0" fontId="12" fillId="0" borderId="0" xfId="0" applyFont="1" applyAlignment="1" applyProtection="1">
      <alignment horizontal="left" vertical="justify" wrapText="1"/>
    </xf>
    <xf numFmtId="0" fontId="12" fillId="0" borderId="0" xfId="0" applyFont="1" applyAlignment="1" applyProtection="1">
      <alignment horizontal="justify" vertical="center" wrapText="1"/>
    </xf>
    <xf numFmtId="0" fontId="57" fillId="67" borderId="30" xfId="0" quotePrefix="1" applyFont="1" applyFill="1" applyBorder="1" applyAlignment="1" applyProtection="1">
      <alignment horizontal="center" vertical="center" wrapText="1"/>
    </xf>
    <xf numFmtId="0" fontId="57" fillId="67" borderId="32" xfId="0" applyFont="1" applyFill="1" applyBorder="1" applyAlignment="1" applyProtection="1">
      <alignment horizontal="center" vertical="center" wrapText="1"/>
    </xf>
    <xf numFmtId="0" fontId="57" fillId="67" borderId="31" xfId="0" applyFont="1" applyFill="1" applyBorder="1" applyAlignment="1" applyProtection="1">
      <alignment horizontal="center" vertical="center" wrapText="1"/>
    </xf>
    <xf numFmtId="0" fontId="12" fillId="31" borderId="30" xfId="0" applyNumberFormat="1" applyFont="1" applyFill="1" applyBorder="1" applyAlignment="1" applyProtection="1">
      <alignment horizontal="left" vertical="center" wrapText="1"/>
      <protection locked="0"/>
    </xf>
    <xf numFmtId="0" fontId="7" fillId="31" borderId="19" xfId="0" applyFont="1" applyFill="1" applyBorder="1" applyAlignment="1" applyProtection="1">
      <alignment horizontal="left" vertical="center" wrapText="1"/>
      <protection locked="0"/>
    </xf>
    <xf numFmtId="0" fontId="6" fillId="31" borderId="54" xfId="0" applyFont="1" applyFill="1" applyBorder="1" applyAlignment="1" applyProtection="1">
      <alignment horizontal="left" vertical="center" wrapText="1"/>
      <protection locked="0"/>
    </xf>
    <xf numFmtId="0" fontId="6" fillId="31" borderId="55" xfId="0" applyFont="1" applyFill="1" applyBorder="1" applyAlignment="1" applyProtection="1">
      <alignment horizontal="left" vertical="center" wrapText="1"/>
      <protection locked="0"/>
    </xf>
    <xf numFmtId="0" fontId="6" fillId="31" borderId="56" xfId="0" applyFont="1" applyFill="1" applyBorder="1" applyAlignment="1" applyProtection="1">
      <alignment horizontal="left" vertical="center" wrapText="1"/>
      <protection locked="0"/>
    </xf>
    <xf numFmtId="1" fontId="22" fillId="32" borderId="19" xfId="0" applyNumberFormat="1" applyFont="1" applyFill="1" applyBorder="1" applyAlignment="1" applyProtection="1">
      <alignment horizontal="center" vertical="center"/>
    </xf>
    <xf numFmtId="1" fontId="0" fillId="32" borderId="19" xfId="0" applyNumberFormat="1" applyFill="1" applyBorder="1" applyAlignment="1" applyProtection="1">
      <alignment horizontal="center" vertical="center"/>
    </xf>
    <xf numFmtId="16" fontId="12" fillId="0" borderId="30" xfId="0" applyNumberFormat="1" applyFont="1" applyBorder="1" applyAlignment="1" applyProtection="1">
      <alignment horizontal="center" vertical="center" wrapText="1"/>
    </xf>
    <xf numFmtId="16" fontId="12" fillId="0" borderId="32" xfId="0" applyNumberFormat="1" applyFont="1" applyBorder="1" applyAlignment="1" applyProtection="1">
      <alignment horizontal="center" vertical="center" wrapText="1"/>
    </xf>
    <xf numFmtId="16" fontId="12" fillId="0" borderId="31" xfId="0" applyNumberFormat="1" applyFont="1" applyBorder="1" applyAlignment="1" applyProtection="1">
      <alignment horizontal="center" vertical="center" wrapText="1"/>
    </xf>
    <xf numFmtId="1" fontId="6" fillId="0" borderId="35" xfId="0" applyNumberFormat="1" applyFont="1" applyBorder="1" applyAlignment="1" applyProtection="1">
      <alignment horizontal="center" vertical="center" wrapText="1" readingOrder="1"/>
    </xf>
    <xf numFmtId="1" fontId="6" fillId="0" borderId="38" xfId="0" applyNumberFormat="1" applyFont="1" applyBorder="1" applyAlignment="1" applyProtection="1">
      <alignment horizontal="center" vertical="center" wrapText="1" readingOrder="1"/>
    </xf>
    <xf numFmtId="1" fontId="6" fillId="0" borderId="29" xfId="0" applyNumberFormat="1" applyFont="1" applyBorder="1" applyAlignment="1" applyProtection="1">
      <alignment horizontal="center" vertical="center" wrapText="1" readingOrder="1"/>
    </xf>
    <xf numFmtId="1" fontId="6" fillId="0" borderId="39" xfId="0" applyNumberFormat="1" applyFont="1" applyBorder="1" applyAlignment="1" applyProtection="1">
      <alignment horizontal="center" vertical="center" wrapText="1" readingOrder="1"/>
    </xf>
    <xf numFmtId="1" fontId="6" fillId="0" borderId="40" xfId="0" applyNumberFormat="1" applyFont="1" applyBorder="1" applyAlignment="1" applyProtection="1">
      <alignment horizontal="center" vertical="center" wrapText="1" readingOrder="1"/>
    </xf>
    <xf numFmtId="1" fontId="6" fillId="0" borderId="41" xfId="0" applyNumberFormat="1" applyFont="1" applyBorder="1" applyAlignment="1" applyProtection="1">
      <alignment horizontal="center" vertical="center" wrapText="1" readingOrder="1"/>
    </xf>
    <xf numFmtId="49" fontId="57" fillId="0" borderId="30" xfId="0" applyNumberFormat="1" applyFont="1" applyBorder="1" applyAlignment="1" applyProtection="1">
      <alignment horizontal="center" vertical="center" wrapText="1" readingOrder="1"/>
    </xf>
    <xf numFmtId="49" fontId="57" fillId="0" borderId="32" xfId="0" applyNumberFormat="1" applyFont="1" applyBorder="1" applyAlignment="1" applyProtection="1">
      <alignment horizontal="center" vertical="center" wrapText="1" readingOrder="1"/>
    </xf>
    <xf numFmtId="49" fontId="57" fillId="0" borderId="31" xfId="0" applyNumberFormat="1" applyFont="1" applyBorder="1" applyAlignment="1" applyProtection="1">
      <alignment horizontal="center" vertical="center" wrapText="1" readingOrder="1"/>
    </xf>
    <xf numFmtId="0" fontId="6" fillId="0" borderId="19" xfId="0" applyFont="1" applyBorder="1" applyAlignment="1" applyProtection="1">
      <alignment horizontal="left" vertical="center" wrapText="1" readingOrder="1"/>
    </xf>
    <xf numFmtId="0" fontId="59" fillId="0" borderId="19" xfId="0" applyFont="1" applyBorder="1" applyAlignment="1">
      <alignment horizontal="left" vertical="center" wrapText="1" readingOrder="1"/>
    </xf>
    <xf numFmtId="0" fontId="6" fillId="0" borderId="19" xfId="0" quotePrefix="1" applyFont="1" applyBorder="1" applyAlignment="1" applyProtection="1">
      <alignment horizontal="left" vertical="center" wrapText="1" readingOrder="1"/>
    </xf>
    <xf numFmtId="0" fontId="58" fillId="0" borderId="30" xfId="0" applyFont="1" applyFill="1" applyBorder="1" applyAlignment="1">
      <alignment horizontal="center" vertical="center" wrapText="1" readingOrder="1"/>
    </xf>
    <xf numFmtId="0" fontId="58" fillId="0" borderId="32" xfId="0" applyFont="1" applyFill="1" applyBorder="1" applyAlignment="1">
      <alignment horizontal="center" vertical="center" wrapText="1" readingOrder="1"/>
    </xf>
    <xf numFmtId="0" fontId="58" fillId="0" borderId="31" xfId="0" applyFont="1" applyFill="1" applyBorder="1" applyAlignment="1">
      <alignment horizontal="center" vertical="center" wrapText="1" readingOrder="1"/>
    </xf>
    <xf numFmtId="0" fontId="58" fillId="0" borderId="35" xfId="0" applyFont="1" applyFill="1" applyBorder="1" applyAlignment="1" applyProtection="1">
      <alignment horizontal="center" vertical="center" wrapText="1" readingOrder="1"/>
    </xf>
    <xf numFmtId="0" fontId="58" fillId="0" borderId="38" xfId="0" applyFont="1" applyFill="1" applyBorder="1" applyAlignment="1" applyProtection="1">
      <alignment horizontal="center" vertical="center" wrapText="1" readingOrder="1"/>
    </xf>
    <xf numFmtId="0" fontId="58" fillId="0" borderId="29" xfId="0" applyFont="1" applyFill="1" applyBorder="1" applyAlignment="1" applyProtection="1">
      <alignment horizontal="center" vertical="center" wrapText="1" readingOrder="1"/>
    </xf>
    <xf numFmtId="0" fontId="58" fillId="0" borderId="39" xfId="0" applyFont="1" applyFill="1" applyBorder="1" applyAlignment="1" applyProtection="1">
      <alignment horizontal="center" vertical="center" wrapText="1" readingOrder="1"/>
    </xf>
    <xf numFmtId="0" fontId="58" fillId="0" borderId="40" xfId="0" applyFont="1" applyFill="1" applyBorder="1" applyAlignment="1" applyProtection="1">
      <alignment horizontal="center" vertical="center" wrapText="1" readingOrder="1"/>
    </xf>
    <xf numFmtId="0" fontId="58" fillId="0" borderId="41" xfId="0" applyFont="1" applyFill="1" applyBorder="1" applyAlignment="1" applyProtection="1">
      <alignment horizontal="center" vertical="center" wrapText="1" readingOrder="1"/>
    </xf>
    <xf numFmtId="9" fontId="58" fillId="0" borderId="30" xfId="0" applyNumberFormat="1" applyFont="1" applyFill="1" applyBorder="1" applyAlignment="1" applyProtection="1">
      <alignment horizontal="center" vertical="center" wrapText="1" readingOrder="1"/>
    </xf>
    <xf numFmtId="0" fontId="58" fillId="0" borderId="32" xfId="0" applyFont="1" applyFill="1" applyBorder="1" applyAlignment="1" applyProtection="1">
      <alignment horizontal="center" vertical="center" wrapText="1" readingOrder="1"/>
    </xf>
    <xf numFmtId="0" fontId="58" fillId="0" borderId="31" xfId="0" applyFont="1" applyFill="1" applyBorder="1" applyAlignment="1" applyProtection="1">
      <alignment horizontal="center" vertical="center" wrapText="1" readingOrder="1"/>
    </xf>
    <xf numFmtId="0" fontId="57" fillId="67" borderId="30" xfId="0" applyFont="1" applyFill="1" applyBorder="1" applyAlignment="1" applyProtection="1">
      <alignment horizontal="center" vertical="center" wrapText="1"/>
    </xf>
    <xf numFmtId="0" fontId="12" fillId="0" borderId="35" xfId="0" quotePrefix="1" applyFont="1" applyBorder="1" applyAlignment="1" applyProtection="1">
      <alignment horizontal="left" vertical="top" wrapText="1" readingOrder="1"/>
    </xf>
    <xf numFmtId="0" fontId="0" fillId="0" borderId="38" xfId="0" applyBorder="1" applyAlignment="1">
      <alignment horizontal="left" vertical="top" wrapText="1" readingOrder="1"/>
    </xf>
    <xf numFmtId="0" fontId="12" fillId="0" borderId="29" xfId="0" applyFont="1" applyBorder="1" applyAlignment="1" applyProtection="1">
      <alignment horizontal="left" vertical="top" wrapText="1" readingOrder="1"/>
    </xf>
    <xf numFmtId="0" fontId="0" fillId="0" borderId="39" xfId="0" applyBorder="1" applyAlignment="1">
      <alignment horizontal="left" vertical="top" wrapText="1" readingOrder="1"/>
    </xf>
    <xf numFmtId="0" fontId="12" fillId="0" borderId="40" xfId="0" applyFont="1" applyBorder="1" applyAlignment="1" applyProtection="1">
      <alignment horizontal="left" vertical="top" wrapText="1" readingOrder="1"/>
    </xf>
    <xf numFmtId="0" fontId="0" fillId="0" borderId="41" xfId="0" applyBorder="1" applyAlignment="1">
      <alignment horizontal="left" vertical="top" wrapText="1" readingOrder="1"/>
    </xf>
    <xf numFmtId="0" fontId="58" fillId="0" borderId="19" xfId="0" applyFont="1" applyFill="1" applyBorder="1" applyAlignment="1" applyProtection="1">
      <alignment horizontal="center" vertical="center" wrapText="1" readingOrder="1"/>
    </xf>
    <xf numFmtId="0" fontId="58" fillId="0" borderId="19" xfId="0" applyFont="1" applyFill="1" applyBorder="1" applyAlignment="1">
      <alignment horizontal="center" vertical="center" wrapText="1" readingOrder="1"/>
    </xf>
    <xf numFmtId="0" fontId="6" fillId="0" borderId="31" xfId="0" applyFont="1" applyBorder="1" applyAlignment="1" applyProtection="1">
      <alignment horizontal="left" vertical="center" wrapText="1" readingOrder="1"/>
    </xf>
    <xf numFmtId="0" fontId="58" fillId="0" borderId="30" xfId="0" applyFont="1" applyFill="1" applyBorder="1" applyAlignment="1" applyProtection="1">
      <alignment horizontal="center" vertical="center" wrapText="1" readingOrder="1"/>
    </xf>
    <xf numFmtId="9" fontId="56" fillId="0" borderId="30" xfId="0" applyNumberFormat="1" applyFont="1" applyFill="1" applyBorder="1" applyAlignment="1" applyProtection="1">
      <alignment horizontal="center" vertical="center" wrapText="1" readingOrder="1"/>
    </xf>
    <xf numFmtId="0" fontId="56" fillId="0" borderId="32" xfId="0" applyFont="1" applyFill="1" applyBorder="1" applyAlignment="1" applyProtection="1">
      <alignment horizontal="center" vertical="center" wrapText="1" readingOrder="1"/>
    </xf>
    <xf numFmtId="0" fontId="56" fillId="0" borderId="31" xfId="0" applyFont="1" applyFill="1" applyBorder="1" applyAlignment="1" applyProtection="1">
      <alignment horizontal="center" vertical="center" wrapText="1" readingOrder="1"/>
    </xf>
    <xf numFmtId="0" fontId="12" fillId="0" borderId="30" xfId="0" applyFont="1" applyBorder="1" applyAlignment="1" applyProtection="1">
      <alignment horizontal="left" vertical="center" wrapText="1" readingOrder="1"/>
    </xf>
    <xf numFmtId="0" fontId="12" fillId="0" borderId="32" xfId="0" applyFont="1" applyBorder="1" applyAlignment="1" applyProtection="1">
      <alignment horizontal="left" vertical="center" wrapText="1" readingOrder="1"/>
    </xf>
    <xf numFmtId="0" fontId="12" fillId="0" borderId="31" xfId="0" applyFont="1" applyBorder="1" applyAlignment="1" applyProtection="1">
      <alignment horizontal="left" vertical="center" wrapText="1" readingOrder="1"/>
    </xf>
    <xf numFmtId="0" fontId="12" fillId="0" borderId="35" xfId="0" applyFont="1" applyBorder="1" applyAlignment="1" applyProtection="1">
      <alignment horizontal="left" vertical="center" wrapText="1" readingOrder="1"/>
    </xf>
    <xf numFmtId="0" fontId="12" fillId="0" borderId="38" xfId="0" applyFont="1" applyBorder="1" applyAlignment="1" applyProtection="1">
      <alignment horizontal="left" vertical="center" wrapText="1" readingOrder="1"/>
    </xf>
    <xf numFmtId="0" fontId="12" fillId="0" borderId="29" xfId="0" applyFont="1" applyBorder="1" applyAlignment="1" applyProtection="1">
      <alignment horizontal="left" vertical="center" wrapText="1" readingOrder="1"/>
    </xf>
    <xf numFmtId="0" fontId="12" fillId="0" borderId="39" xfId="0" applyFont="1" applyBorder="1" applyAlignment="1" applyProtection="1">
      <alignment horizontal="left" vertical="center" wrapText="1" readingOrder="1"/>
    </xf>
    <xf numFmtId="0" fontId="12" fillId="0" borderId="40" xfId="0" applyFont="1" applyBorder="1" applyAlignment="1" applyProtection="1">
      <alignment horizontal="left" vertical="center" wrapText="1" readingOrder="1"/>
    </xf>
    <xf numFmtId="0" fontId="12" fillId="0" borderId="41" xfId="0" applyFont="1" applyBorder="1" applyAlignment="1" applyProtection="1">
      <alignment horizontal="left" vertical="center" wrapText="1" readingOrder="1"/>
    </xf>
    <xf numFmtId="0" fontId="6" fillId="0" borderId="35" xfId="0" applyFont="1" applyFill="1" applyBorder="1" applyAlignment="1" applyProtection="1">
      <alignment horizontal="left" vertical="center" wrapText="1" readingOrder="1"/>
    </xf>
    <xf numFmtId="0" fontId="6" fillId="0" borderId="38" xfId="0" applyFont="1" applyFill="1" applyBorder="1" applyAlignment="1" applyProtection="1">
      <alignment horizontal="left" vertical="center" wrapText="1" readingOrder="1"/>
    </xf>
    <xf numFmtId="0" fontId="6" fillId="0" borderId="29" xfId="0" applyFont="1" applyFill="1" applyBorder="1" applyAlignment="1" applyProtection="1">
      <alignment horizontal="left" vertical="center" wrapText="1" readingOrder="1"/>
    </xf>
    <xf numFmtId="0" fontId="6" fillId="0" borderId="39" xfId="0" applyFont="1" applyFill="1" applyBorder="1" applyAlignment="1" applyProtection="1">
      <alignment horizontal="left" vertical="center" wrapText="1" readingOrder="1"/>
    </xf>
    <xf numFmtId="0" fontId="6" fillId="0" borderId="40" xfId="0" applyFont="1" applyFill="1" applyBorder="1" applyAlignment="1" applyProtection="1">
      <alignment horizontal="left" vertical="center" wrapText="1" readingOrder="1"/>
    </xf>
    <xf numFmtId="0" fontId="6" fillId="0" borderId="41" xfId="0" applyFont="1" applyFill="1" applyBorder="1" applyAlignment="1" applyProtection="1">
      <alignment horizontal="left" vertical="center" wrapText="1" readingOrder="1"/>
    </xf>
    <xf numFmtId="0" fontId="12" fillId="0" borderId="30" xfId="0" applyFont="1" applyBorder="1" applyAlignment="1" applyProtection="1">
      <alignment vertical="center" wrapText="1" readingOrder="1"/>
    </xf>
    <xf numFmtId="0" fontId="12" fillId="0" borderId="32" xfId="0" applyFont="1" applyBorder="1" applyAlignment="1" applyProtection="1">
      <alignment vertical="center" wrapText="1" readingOrder="1"/>
    </xf>
    <xf numFmtId="0" fontId="12" fillId="0" borderId="31" xfId="0" applyFont="1" applyBorder="1" applyAlignment="1" applyProtection="1">
      <alignment vertical="center" wrapText="1" readingOrder="1"/>
    </xf>
    <xf numFmtId="0" fontId="6" fillId="0" borderId="35" xfId="0" applyFont="1" applyBorder="1" applyAlignment="1" applyProtection="1">
      <alignment horizontal="left" vertical="center" wrapText="1" readingOrder="1"/>
    </xf>
    <xf numFmtId="0" fontId="6" fillId="0" borderId="38" xfId="0" applyFont="1" applyBorder="1" applyAlignment="1" applyProtection="1">
      <alignment horizontal="left" vertical="center" wrapText="1" readingOrder="1"/>
    </xf>
    <xf numFmtId="0" fontId="6" fillId="0" borderId="29" xfId="0" applyFont="1" applyBorder="1" applyAlignment="1" applyProtection="1">
      <alignment horizontal="left" vertical="center" wrapText="1" readingOrder="1"/>
    </xf>
    <xf numFmtId="0" fontId="6" fillId="0" borderId="39" xfId="0" applyFont="1" applyBorder="1" applyAlignment="1" applyProtection="1">
      <alignment horizontal="left" vertical="center" wrapText="1" readingOrder="1"/>
    </xf>
    <xf numFmtId="0" fontId="6" fillId="0" borderId="40" xfId="0" applyFont="1" applyBorder="1" applyAlignment="1" applyProtection="1">
      <alignment horizontal="left" vertical="center" wrapText="1" readingOrder="1"/>
    </xf>
    <xf numFmtId="0" fontId="6" fillId="0" borderId="41" xfId="0" applyFont="1" applyBorder="1" applyAlignment="1" applyProtection="1">
      <alignment horizontal="left" vertical="center" wrapText="1" readingOrder="1"/>
    </xf>
    <xf numFmtId="0" fontId="0" fillId="0" borderId="0" xfId="0" applyAlignment="1">
      <alignment horizontal="left" vertical="justify" wrapText="1"/>
    </xf>
    <xf numFmtId="0" fontId="9" fillId="28" borderId="21" xfId="910" applyFont="1" applyFill="1" applyBorder="1" applyAlignment="1" applyProtection="1">
      <alignment vertical="center"/>
    </xf>
    <xf numFmtId="0" fontId="9" fillId="28" borderId="22" xfId="910" applyFont="1" applyFill="1" applyBorder="1" applyAlignment="1" applyProtection="1">
      <alignment vertical="center"/>
    </xf>
    <xf numFmtId="0" fontId="24" fillId="28" borderId="22" xfId="0" applyFont="1" applyFill="1" applyBorder="1" applyAlignment="1" applyProtection="1"/>
    <xf numFmtId="0" fontId="0" fillId="0" borderId="23" xfId="0" applyBorder="1" applyAlignment="1"/>
    <xf numFmtId="0" fontId="0" fillId="0" borderId="23" xfId="0" applyBorder="1" applyAlignment="1">
      <alignment vertical="center"/>
    </xf>
    <xf numFmtId="14" fontId="24" fillId="28" borderId="21" xfId="0" applyNumberFormat="1" applyFont="1" applyFill="1" applyBorder="1" applyAlignment="1" applyProtection="1">
      <alignment horizontal="center" vertical="center"/>
    </xf>
    <xf numFmtId="14" fontId="24" fillId="28" borderId="22" xfId="0" applyNumberFormat="1" applyFont="1" applyFill="1" applyBorder="1" applyAlignment="1" applyProtection="1">
      <alignment horizontal="center" vertical="center"/>
    </xf>
    <xf numFmtId="14" fontId="24" fillId="28" borderId="23" xfId="0" applyNumberFormat="1" applyFont="1" applyFill="1" applyBorder="1" applyAlignment="1" applyProtection="1">
      <alignment horizontal="center" vertical="center"/>
    </xf>
    <xf numFmtId="0" fontId="56" fillId="0" borderId="30" xfId="0" applyFont="1" applyFill="1" applyBorder="1" applyAlignment="1" applyProtection="1">
      <alignment horizontal="center" vertical="center" wrapText="1" readingOrder="1"/>
    </xf>
    <xf numFmtId="0" fontId="92" fillId="0" borderId="30" xfId="0" applyFont="1" applyBorder="1" applyAlignment="1">
      <alignment horizontal="center" vertical="center" wrapText="1"/>
    </xf>
    <xf numFmtId="0" fontId="92" fillId="0" borderId="31" xfId="0" applyFont="1" applyBorder="1" applyAlignment="1">
      <alignment horizontal="center" vertical="center" wrapText="1"/>
    </xf>
    <xf numFmtId="0" fontId="12" fillId="0" borderId="35" xfId="0" applyFont="1" applyBorder="1" applyAlignment="1" applyProtection="1">
      <alignment vertical="center" wrapText="1" readingOrder="1"/>
    </xf>
    <xf numFmtId="0" fontId="12" fillId="0" borderId="38" xfId="0" applyFont="1" applyBorder="1" applyAlignment="1" applyProtection="1">
      <alignment vertical="center" wrapText="1" readingOrder="1"/>
    </xf>
    <xf numFmtId="0" fontId="12" fillId="0" borderId="29" xfId="0" applyFont="1" applyBorder="1" applyAlignment="1" applyProtection="1">
      <alignment vertical="center" wrapText="1" readingOrder="1"/>
    </xf>
    <xf numFmtId="0" fontId="12" fillId="0" borderId="39" xfId="0" applyFont="1" applyBorder="1" applyAlignment="1" applyProtection="1">
      <alignment vertical="center" wrapText="1" readingOrder="1"/>
    </xf>
    <xf numFmtId="0" fontId="12" fillId="0" borderId="40" xfId="0" applyFont="1" applyBorder="1" applyAlignment="1" applyProtection="1">
      <alignment vertical="center" wrapText="1" readingOrder="1"/>
    </xf>
    <xf numFmtId="0" fontId="12" fillId="0" borderId="41" xfId="0" applyFont="1" applyBorder="1" applyAlignment="1" applyProtection="1">
      <alignment vertical="center" wrapText="1" readingOrder="1"/>
    </xf>
    <xf numFmtId="0" fontId="56" fillId="0" borderId="35" xfId="0" applyFont="1" applyFill="1" applyBorder="1" applyAlignment="1" applyProtection="1">
      <alignment horizontal="center" vertical="center" wrapText="1" readingOrder="1"/>
    </xf>
    <xf numFmtId="0" fontId="56" fillId="0" borderId="38" xfId="0" applyFont="1" applyFill="1" applyBorder="1" applyAlignment="1" applyProtection="1">
      <alignment horizontal="center" vertical="center" wrapText="1" readingOrder="1"/>
    </xf>
    <xf numFmtId="0" fontId="56" fillId="0" borderId="29" xfId="0" applyFont="1" applyFill="1" applyBorder="1" applyAlignment="1" applyProtection="1">
      <alignment horizontal="center" vertical="center" wrapText="1" readingOrder="1"/>
    </xf>
    <xf numFmtId="0" fontId="56" fillId="0" borderId="39" xfId="0" applyFont="1" applyFill="1" applyBorder="1" applyAlignment="1" applyProtection="1">
      <alignment horizontal="center" vertical="center" wrapText="1" readingOrder="1"/>
    </xf>
    <xf numFmtId="0" fontId="56" fillId="0" borderId="40" xfId="0" applyFont="1" applyFill="1" applyBorder="1" applyAlignment="1" applyProtection="1">
      <alignment horizontal="center" vertical="center" wrapText="1" readingOrder="1"/>
    </xf>
    <xf numFmtId="0" fontId="56" fillId="0" borderId="41" xfId="0" applyFont="1" applyFill="1" applyBorder="1" applyAlignment="1" applyProtection="1">
      <alignment horizontal="center" vertical="center" wrapText="1" readingOrder="1"/>
    </xf>
    <xf numFmtId="0" fontId="19" fillId="0" borderId="0" xfId="0" applyFont="1" applyAlignment="1" applyProtection="1">
      <alignment horizontal="center"/>
    </xf>
    <xf numFmtId="0" fontId="19" fillId="0" borderId="33" xfId="0" applyFont="1" applyBorder="1" applyAlignment="1" applyProtection="1">
      <alignment horizontal="center"/>
    </xf>
    <xf numFmtId="49" fontId="39" fillId="0" borderId="38" xfId="0" applyNumberFormat="1" applyFont="1" applyBorder="1" applyAlignment="1" applyProtection="1">
      <alignment horizontal="center" vertical="center" wrapText="1" readingOrder="1"/>
    </xf>
    <xf numFmtId="49" fontId="39" fillId="0" borderId="39" xfId="0" applyNumberFormat="1" applyFont="1" applyBorder="1" applyAlignment="1" applyProtection="1">
      <alignment horizontal="center" vertical="center" wrapText="1" readingOrder="1"/>
    </xf>
    <xf numFmtId="49" fontId="39" fillId="0" borderId="41" xfId="0" applyNumberFormat="1" applyFont="1" applyBorder="1" applyAlignment="1" applyProtection="1">
      <alignment horizontal="center" vertical="center" wrapText="1" readingOrder="1"/>
    </xf>
    <xf numFmtId="0" fontId="12" fillId="0" borderId="35" xfId="0" quotePrefix="1" applyFont="1" applyBorder="1" applyAlignment="1" applyProtection="1">
      <alignment vertical="center" wrapText="1" readingOrder="1"/>
    </xf>
    <xf numFmtId="0" fontId="24" fillId="0" borderId="19" xfId="0" applyFont="1" applyBorder="1" applyAlignment="1" applyProtection="1">
      <alignment horizontal="center" vertical="center" wrapText="1"/>
    </xf>
    <xf numFmtId="0" fontId="0" fillId="0" borderId="19" xfId="0" applyBorder="1" applyAlignment="1">
      <alignment horizontal="center" vertical="center" wrapText="1"/>
    </xf>
    <xf numFmtId="0" fontId="19" fillId="0" borderId="19" xfId="0" applyFont="1" applyBorder="1" applyAlignment="1" applyProtection="1">
      <alignment horizontal="center" vertical="center" wrapText="1"/>
    </xf>
    <xf numFmtId="0" fontId="56" fillId="0" borderId="19" xfId="0" applyFont="1" applyBorder="1" applyAlignment="1" applyProtection="1">
      <alignment horizontal="center" vertical="center" wrapText="1" readingOrder="1"/>
    </xf>
    <xf numFmtId="0" fontId="91" fillId="0" borderId="19" xfId="0" applyFont="1" applyBorder="1" applyAlignment="1">
      <alignment horizontal="center" vertical="center" wrapText="1" readingOrder="1"/>
    </xf>
    <xf numFmtId="0" fontId="12" fillId="0" borderId="35" xfId="0" quotePrefix="1" applyFont="1" applyBorder="1" applyAlignment="1" applyProtection="1">
      <alignment horizontal="left" vertical="center" wrapText="1" readingOrder="1"/>
    </xf>
    <xf numFmtId="0" fontId="0" fillId="0" borderId="38" xfId="0" applyBorder="1" applyAlignment="1">
      <alignment horizontal="left" vertical="center" wrapText="1" readingOrder="1"/>
    </xf>
    <xf numFmtId="0" fontId="0" fillId="0" borderId="39" xfId="0" applyBorder="1" applyAlignment="1">
      <alignment horizontal="left" vertical="center" wrapText="1" readingOrder="1"/>
    </xf>
    <xf numFmtId="0" fontId="0" fillId="0" borderId="41" xfId="0" applyBorder="1" applyAlignment="1">
      <alignment horizontal="left" vertical="center" wrapText="1" readingOrder="1"/>
    </xf>
    <xf numFmtId="9" fontId="56" fillId="0" borderId="32" xfId="0" applyNumberFormat="1" applyFont="1" applyFill="1" applyBorder="1" applyAlignment="1" applyProtection="1">
      <alignment horizontal="center" vertical="center" wrapText="1" readingOrder="1"/>
    </xf>
    <xf numFmtId="9" fontId="56" fillId="0" borderId="31" xfId="0" applyNumberFormat="1" applyFont="1" applyFill="1" applyBorder="1" applyAlignment="1" applyProtection="1">
      <alignment horizontal="center" vertical="center" wrapText="1" readingOrder="1"/>
    </xf>
    <xf numFmtId="0" fontId="24" fillId="0" borderId="35" xfId="0" applyFont="1" applyBorder="1" applyAlignment="1" applyProtection="1">
      <alignment horizontal="center" vertical="center" wrapText="1"/>
    </xf>
    <xf numFmtId="0" fontId="24" fillId="0" borderId="38" xfId="0" applyFont="1" applyBorder="1" applyAlignment="1" applyProtection="1">
      <alignment horizontal="center" vertical="center" wrapText="1"/>
    </xf>
    <xf numFmtId="0" fontId="24" fillId="0" borderId="29" xfId="0" applyFont="1" applyBorder="1" applyAlignment="1" applyProtection="1">
      <alignment horizontal="center" vertical="center" wrapText="1"/>
    </xf>
    <xf numFmtId="0" fontId="24" fillId="0" borderId="39" xfId="0" applyFont="1" applyBorder="1" applyAlignment="1" applyProtection="1">
      <alignment horizontal="center" vertical="center" wrapText="1"/>
    </xf>
    <xf numFmtId="0" fontId="12" fillId="0" borderId="19" xfId="0" applyFont="1" applyBorder="1" applyAlignment="1" applyProtection="1">
      <alignment vertical="center" wrapText="1" readingOrder="1"/>
    </xf>
    <xf numFmtId="0" fontId="24" fillId="0" borderId="30" xfId="0" applyFont="1" applyBorder="1" applyAlignment="1" applyProtection="1">
      <alignment horizontal="center" vertical="center" wrapText="1"/>
    </xf>
    <xf numFmtId="0" fontId="24" fillId="0" borderId="31" xfId="0" applyFont="1" applyBorder="1" applyAlignment="1" applyProtection="1">
      <alignment horizontal="center" vertical="center" wrapText="1"/>
    </xf>
    <xf numFmtId="1" fontId="12" fillId="0" borderId="29" xfId="0" applyNumberFormat="1" applyFont="1" applyBorder="1" applyAlignment="1" applyProtection="1">
      <alignment horizontal="center" vertical="center" wrapText="1" readingOrder="1"/>
    </xf>
    <xf numFmtId="1" fontId="12" fillId="0" borderId="39" xfId="0" applyNumberFormat="1" applyFont="1" applyBorder="1" applyAlignment="1" applyProtection="1">
      <alignment horizontal="center" vertical="center" wrapText="1" readingOrder="1"/>
    </xf>
    <xf numFmtId="1" fontId="12" fillId="0" borderId="40" xfId="0" applyNumberFormat="1" applyFont="1" applyBorder="1" applyAlignment="1" applyProtection="1">
      <alignment horizontal="center" vertical="center" wrapText="1" readingOrder="1"/>
    </xf>
    <xf numFmtId="1" fontId="12" fillId="0" borderId="41" xfId="0" applyNumberFormat="1" applyFont="1" applyBorder="1" applyAlignment="1" applyProtection="1">
      <alignment horizontal="center" vertical="center" wrapText="1" readingOrder="1"/>
    </xf>
    <xf numFmtId="49" fontId="39" fillId="0" borderId="30" xfId="0" applyNumberFormat="1" applyFont="1" applyBorder="1" applyAlignment="1" applyProtection="1">
      <alignment horizontal="center" vertical="center" wrapText="1" readingOrder="1"/>
    </xf>
    <xf numFmtId="49" fontId="39" fillId="0" borderId="32" xfId="0" applyNumberFormat="1" applyFont="1" applyBorder="1" applyAlignment="1" applyProtection="1">
      <alignment horizontal="center" vertical="center" wrapText="1" readingOrder="1"/>
    </xf>
    <xf numFmtId="49" fontId="39" fillId="0" borderId="31" xfId="0" applyNumberFormat="1" applyFont="1" applyBorder="1" applyAlignment="1" applyProtection="1">
      <alignment horizontal="center" vertical="center" wrapText="1" readingOrder="1"/>
    </xf>
    <xf numFmtId="1" fontId="12" fillId="0" borderId="19" xfId="0" applyNumberFormat="1" applyFont="1" applyBorder="1" applyAlignment="1" applyProtection="1">
      <alignment horizontal="center" vertical="center" wrapText="1" readingOrder="1"/>
    </xf>
    <xf numFmtId="1" fontId="12" fillId="0" borderId="35" xfId="0" applyNumberFormat="1" applyFont="1" applyBorder="1" applyAlignment="1" applyProtection="1">
      <alignment horizontal="center" vertical="center" wrapText="1" readingOrder="1"/>
    </xf>
    <xf numFmtId="1" fontId="12" fillId="0" borderId="30" xfId="0" applyNumberFormat="1" applyFont="1" applyBorder="1" applyAlignment="1" applyProtection="1">
      <alignment horizontal="center" vertical="center" wrapText="1" readingOrder="1"/>
    </xf>
    <xf numFmtId="1" fontId="12" fillId="0" borderId="32" xfId="0" applyNumberFormat="1" applyFont="1" applyBorder="1" applyAlignment="1" applyProtection="1">
      <alignment horizontal="center" vertical="center" wrapText="1" readingOrder="1"/>
    </xf>
    <xf numFmtId="1" fontId="12" fillId="0" borderId="31" xfId="0" applyNumberFormat="1" applyFont="1" applyBorder="1" applyAlignment="1" applyProtection="1">
      <alignment horizontal="center" vertical="center" wrapText="1" readingOrder="1"/>
    </xf>
    <xf numFmtId="0" fontId="19" fillId="0" borderId="38" xfId="0" applyFont="1" applyBorder="1" applyAlignment="1" applyProtection="1">
      <alignment horizontal="center" vertical="center" wrapText="1"/>
    </xf>
    <xf numFmtId="0" fontId="19" fillId="0" borderId="40"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0" fontId="91" fillId="0" borderId="30" xfId="0" applyFont="1" applyBorder="1" applyAlignment="1">
      <alignment horizontal="center" vertical="center" wrapText="1" readingOrder="1"/>
    </xf>
    <xf numFmtId="0" fontId="91" fillId="0" borderId="32" xfId="0" applyFont="1" applyBorder="1" applyAlignment="1">
      <alignment horizontal="center" vertical="center" wrapText="1" readingOrder="1"/>
    </xf>
    <xf numFmtId="0" fontId="91" fillId="0" borderId="31" xfId="0" applyFont="1" applyBorder="1" applyAlignment="1">
      <alignment horizontal="center" vertical="center" wrapText="1" readingOrder="1"/>
    </xf>
    <xf numFmtId="9" fontId="91" fillId="0" borderId="30" xfId="0" applyNumberFormat="1" applyFont="1" applyBorder="1" applyAlignment="1">
      <alignment horizontal="center" vertical="center" wrapText="1" readingOrder="1"/>
    </xf>
    <xf numFmtId="0" fontId="55" fillId="0" borderId="19" xfId="0" applyFont="1" applyBorder="1" applyAlignment="1" applyProtection="1">
      <alignment horizontal="center" vertical="center" wrapText="1"/>
    </xf>
    <xf numFmtId="0" fontId="92" fillId="0" borderId="19" xfId="0" applyFont="1" applyBorder="1" applyAlignment="1">
      <alignment horizontal="center" vertical="center" wrapText="1"/>
    </xf>
    <xf numFmtId="0" fontId="12" fillId="0" borderId="19" xfId="0" applyFont="1" applyBorder="1" applyAlignment="1" applyProtection="1">
      <alignment vertical="center" wrapText="1"/>
    </xf>
    <xf numFmtId="0" fontId="12" fillId="31" borderId="30" xfId="0" applyFont="1" applyFill="1" applyBorder="1" applyAlignment="1" applyProtection="1">
      <alignment horizontal="left" vertical="center" wrapText="1"/>
      <protection locked="0"/>
    </xf>
    <xf numFmtId="0" fontId="12" fillId="31" borderId="32" xfId="0" applyFont="1" applyFill="1" applyBorder="1" applyAlignment="1" applyProtection="1">
      <alignment horizontal="left" vertical="center" wrapText="1"/>
      <protection locked="0"/>
    </xf>
    <xf numFmtId="0" fontId="12" fillId="31" borderId="31" xfId="0" applyFont="1" applyFill="1" applyBorder="1" applyAlignment="1" applyProtection="1">
      <alignment horizontal="left" vertical="center" wrapText="1"/>
      <protection locked="0"/>
    </xf>
    <xf numFmtId="0" fontId="7" fillId="75" borderId="19" xfId="0" applyFont="1" applyFill="1" applyBorder="1" applyAlignment="1" applyProtection="1">
      <alignment horizontal="left" vertical="center" wrapText="1"/>
      <protection locked="0"/>
    </xf>
    <xf numFmtId="0" fontId="39" fillId="67" borderId="30" xfId="0" applyFont="1" applyFill="1" applyBorder="1" applyAlignment="1" applyProtection="1">
      <alignment horizontal="center" vertical="center" wrapText="1"/>
    </xf>
    <xf numFmtId="0" fontId="39" fillId="67" borderId="32" xfId="0" applyFont="1" applyFill="1" applyBorder="1" applyAlignment="1" applyProtection="1">
      <alignment horizontal="center" vertical="center" wrapText="1"/>
    </xf>
    <xf numFmtId="0" fontId="39" fillId="67" borderId="31" xfId="0" applyFont="1" applyFill="1" applyBorder="1" applyAlignment="1" applyProtection="1">
      <alignment horizontal="center" vertical="center" wrapText="1"/>
    </xf>
    <xf numFmtId="0" fontId="24" fillId="0" borderId="42"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39" fillId="67" borderId="30" xfId="0" quotePrefix="1" applyFont="1" applyFill="1" applyBorder="1" applyAlignment="1" applyProtection="1">
      <alignment horizontal="center" vertical="center" wrapText="1"/>
    </xf>
    <xf numFmtId="0" fontId="6" fillId="0" borderId="35" xfId="0" quotePrefix="1" applyFont="1" applyFill="1" applyBorder="1" applyAlignment="1" applyProtection="1">
      <alignment horizontal="left" vertical="center" wrapText="1" readingOrder="1"/>
    </xf>
    <xf numFmtId="0" fontId="59" fillId="0" borderId="38" xfId="0" applyFont="1" applyFill="1" applyBorder="1" applyAlignment="1">
      <alignment horizontal="left" vertical="center" wrapText="1" readingOrder="1"/>
    </xf>
    <xf numFmtId="0" fontId="59" fillId="0" borderId="39" xfId="0" applyFont="1" applyFill="1" applyBorder="1" applyAlignment="1">
      <alignment horizontal="left" vertical="center" wrapText="1" readingOrder="1"/>
    </xf>
    <xf numFmtId="0" fontId="59" fillId="0" borderId="41" xfId="0" applyFont="1" applyFill="1" applyBorder="1" applyAlignment="1">
      <alignment horizontal="left" vertical="center" wrapText="1" readingOrder="1"/>
    </xf>
    <xf numFmtId="1" fontId="12" fillId="0" borderId="38" xfId="0" applyNumberFormat="1" applyFont="1" applyBorder="1" applyAlignment="1" applyProtection="1">
      <alignment horizontal="center" vertical="center" wrapText="1" readingOrder="1"/>
    </xf>
    <xf numFmtId="0" fontId="6" fillId="0" borderId="30" xfId="0" applyFont="1" applyBorder="1" applyAlignment="1" applyProtection="1">
      <alignment horizontal="left" vertical="center" wrapText="1" readingOrder="1"/>
    </xf>
    <xf numFmtId="0" fontId="6" fillId="0" borderId="32" xfId="0" applyFont="1" applyBorder="1" applyAlignment="1" applyProtection="1">
      <alignment horizontal="left" vertical="center" wrapText="1" readingOrder="1"/>
    </xf>
    <xf numFmtId="0" fontId="6" fillId="31" borderId="30" xfId="0" applyFont="1" applyFill="1" applyBorder="1" applyAlignment="1" applyProtection="1">
      <alignment horizontal="left" vertical="center" wrapText="1"/>
      <protection locked="0"/>
    </xf>
    <xf numFmtId="164" fontId="6" fillId="76" borderId="35" xfId="1030" applyNumberFormat="1" applyFont="1" applyFill="1" applyBorder="1" applyAlignment="1" applyProtection="1">
      <alignment horizontal="center" vertical="center"/>
    </xf>
    <xf numFmtId="164" fontId="6" fillId="76" borderId="38" xfId="1030" applyNumberFormat="1" applyFont="1" applyFill="1" applyBorder="1" applyAlignment="1" applyProtection="1">
      <alignment horizontal="center" vertical="center"/>
    </xf>
    <xf numFmtId="164" fontId="6" fillId="76" borderId="29" xfId="1030" applyNumberFormat="1" applyFont="1" applyFill="1" applyBorder="1" applyAlignment="1" applyProtection="1">
      <alignment horizontal="center" vertical="center"/>
    </xf>
    <xf numFmtId="164" fontId="6" fillId="76" borderId="39" xfId="1030" applyNumberFormat="1" applyFont="1" applyFill="1" applyBorder="1" applyAlignment="1" applyProtection="1">
      <alignment horizontal="center" vertical="center"/>
    </xf>
    <xf numFmtId="164" fontId="6" fillId="0" borderId="19" xfId="1030" applyNumberFormat="1" applyFont="1" applyFill="1" applyBorder="1" applyAlignment="1" applyProtection="1">
      <alignment horizontal="center" vertical="center"/>
    </xf>
    <xf numFmtId="164" fontId="6" fillId="0" borderId="30" xfId="1030" applyNumberFormat="1" applyFont="1" applyFill="1" applyBorder="1" applyAlignment="1" applyProtection="1">
      <alignment horizontal="center" wrapText="1"/>
    </xf>
    <xf numFmtId="164" fontId="6" fillId="0" borderId="32" xfId="1030" applyNumberFormat="1" applyFont="1" applyFill="1" applyBorder="1" applyAlignment="1" applyProtection="1">
      <alignment horizontal="center" wrapText="1"/>
    </xf>
    <xf numFmtId="164" fontId="6" fillId="78" borderId="42" xfId="1030" applyNumberFormat="1" applyFont="1" applyFill="1" applyBorder="1" applyAlignment="1" applyProtection="1">
      <alignment horizontal="left" vertical="center" wrapText="1"/>
    </xf>
    <xf numFmtId="164" fontId="6" fillId="78" borderId="57" xfId="1030" applyNumberFormat="1" applyFont="1" applyFill="1" applyBorder="1" applyAlignment="1" applyProtection="1">
      <alignment horizontal="left" vertical="center" wrapText="1"/>
    </xf>
    <xf numFmtId="164" fontId="6" fillId="78" borderId="25" xfId="1030" applyNumberFormat="1" applyFont="1" applyFill="1" applyBorder="1" applyAlignment="1" applyProtection="1">
      <alignment horizontal="left" vertical="center" wrapText="1"/>
    </xf>
    <xf numFmtId="164" fontId="6" fillId="79" borderId="35" xfId="1030" applyNumberFormat="1" applyFont="1" applyFill="1" applyBorder="1" applyAlignment="1" applyProtection="1">
      <alignment horizontal="center" vertical="center"/>
    </xf>
    <xf numFmtId="164" fontId="6" fillId="79" borderId="38" xfId="1030" applyNumberFormat="1" applyFont="1" applyFill="1" applyBorder="1" applyAlignment="1" applyProtection="1">
      <alignment horizontal="center" vertical="center"/>
    </xf>
    <xf numFmtId="164" fontId="6" fillId="79" borderId="40" xfId="1030" applyNumberFormat="1" applyFont="1" applyFill="1" applyBorder="1" applyAlignment="1" applyProtection="1">
      <alignment horizontal="center" vertical="center"/>
    </xf>
    <xf numFmtId="164" fontId="6" fillId="79" borderId="41" xfId="1030" applyNumberFormat="1" applyFont="1" applyFill="1" applyBorder="1" applyAlignment="1" applyProtection="1">
      <alignment horizontal="center" vertical="center"/>
    </xf>
    <xf numFmtId="0" fontId="9" fillId="28" borderId="21" xfId="910" applyFont="1" applyFill="1" applyBorder="1" applyAlignment="1" applyProtection="1">
      <alignment horizontal="left" vertical="center"/>
    </xf>
    <xf numFmtId="0" fontId="9" fillId="28" borderId="22" xfId="910" applyFont="1" applyFill="1" applyBorder="1" applyAlignment="1" applyProtection="1">
      <alignment horizontal="left" vertical="center"/>
    </xf>
    <xf numFmtId="0" fontId="9" fillId="28" borderId="23" xfId="910" applyFont="1" applyFill="1" applyBorder="1" applyAlignment="1" applyProtection="1">
      <alignment horizontal="left" vertical="center"/>
    </xf>
    <xf numFmtId="0" fontId="89" fillId="0" borderId="18" xfId="0" applyFont="1" applyBorder="1" applyAlignment="1">
      <alignment horizontal="center" vertical="center" wrapText="1"/>
    </xf>
    <xf numFmtId="0" fontId="89" fillId="0" borderId="28" xfId="0" applyFont="1" applyBorder="1" applyAlignment="1">
      <alignment horizontal="center" vertical="center" wrapText="1"/>
    </xf>
    <xf numFmtId="0" fontId="93" fillId="0" borderId="28" xfId="0" applyFont="1" applyBorder="1" applyAlignment="1">
      <alignment horizontal="center" vertical="center" wrapText="1"/>
    </xf>
    <xf numFmtId="0" fontId="0" fillId="0" borderId="22" xfId="0" applyBorder="1" applyAlignment="1">
      <alignment vertical="center"/>
    </xf>
    <xf numFmtId="0" fontId="94" fillId="0" borderId="18" xfId="0" applyFont="1" applyBorder="1" applyAlignment="1">
      <alignment horizontal="center" vertical="center" wrapText="1"/>
    </xf>
  </cellXfs>
  <cellStyles count="1031">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4" xfId="14" xr:uid="{00000000-0005-0000-0000-00000D000000}"/>
    <cellStyle name="20 % - Akzent1 3 5" xfId="15" xr:uid="{00000000-0005-0000-0000-00000E000000}"/>
    <cellStyle name="20 % - Akzent1 4" xfId="16" xr:uid="{00000000-0005-0000-0000-00000F000000}"/>
    <cellStyle name="20 % - Akzent1 4 2" xfId="17" xr:uid="{00000000-0005-0000-0000-000010000000}"/>
    <cellStyle name="20 % - Akzent1 4 2 2" xfId="18" xr:uid="{00000000-0005-0000-0000-000011000000}"/>
    <cellStyle name="20 % - Akzent1 4 2 3" xfId="19" xr:uid="{00000000-0005-0000-0000-000012000000}"/>
    <cellStyle name="20 % - Akzent1 4 2 4" xfId="20" xr:uid="{00000000-0005-0000-0000-000013000000}"/>
    <cellStyle name="20 % - Akzent1 4 3" xfId="21" xr:uid="{00000000-0005-0000-0000-000014000000}"/>
    <cellStyle name="20 % - Akzent1 4 4" xfId="22" xr:uid="{00000000-0005-0000-0000-000015000000}"/>
    <cellStyle name="20 % - Akzent1 4 5" xfId="23" xr:uid="{00000000-0005-0000-0000-000016000000}"/>
    <cellStyle name="20 % - Akzent1 5" xfId="24" xr:uid="{00000000-0005-0000-0000-000017000000}"/>
    <cellStyle name="20 % - Akzent1 5 2" xfId="25" xr:uid="{00000000-0005-0000-0000-000018000000}"/>
    <cellStyle name="20 % - Akzent1 5 3" xfId="26" xr:uid="{00000000-0005-0000-0000-000019000000}"/>
    <cellStyle name="20 % - Akzent1 5 4" xfId="27" xr:uid="{00000000-0005-0000-0000-00001A000000}"/>
    <cellStyle name="20 % - Akzent1 6" xfId="28" xr:uid="{00000000-0005-0000-0000-00001B000000}"/>
    <cellStyle name="20 % - Akzent1 7" xfId="29" xr:uid="{00000000-0005-0000-0000-00001C000000}"/>
    <cellStyle name="20 % - Akzent2 2" xfId="30" xr:uid="{00000000-0005-0000-0000-00001D000000}"/>
    <cellStyle name="20 % - Akzent2 2 2" xfId="31" xr:uid="{00000000-0005-0000-0000-00001E000000}"/>
    <cellStyle name="20 % - Akzent2 2 3" xfId="32" xr:uid="{00000000-0005-0000-0000-00001F000000}"/>
    <cellStyle name="20 % - Akzent2 2 3 2" xfId="33" xr:uid="{00000000-0005-0000-0000-000020000000}"/>
    <cellStyle name="20 % - Akzent2 2 3 2 2" xfId="34" xr:uid="{00000000-0005-0000-0000-000021000000}"/>
    <cellStyle name="20 % - Akzent2 2 3 3" xfId="35" xr:uid="{00000000-0005-0000-0000-000022000000}"/>
    <cellStyle name="20 % - Akzent2 2 4" xfId="36" xr:uid="{00000000-0005-0000-0000-000023000000}"/>
    <cellStyle name="20 % - Akzent2 3" xfId="37" xr:uid="{00000000-0005-0000-0000-000024000000}"/>
    <cellStyle name="20 % - Akzent2 3 2" xfId="38" xr:uid="{00000000-0005-0000-0000-000025000000}"/>
    <cellStyle name="20 % - Akzent2 3 2 2" xfId="39" xr:uid="{00000000-0005-0000-0000-000026000000}"/>
    <cellStyle name="20 % - Akzent2 3 2 3" xfId="40" xr:uid="{00000000-0005-0000-0000-000027000000}"/>
    <cellStyle name="20 % - Akzent2 3 2 4" xfId="41" xr:uid="{00000000-0005-0000-0000-000028000000}"/>
    <cellStyle name="20 % - Akzent2 3 3" xfId="42" xr:uid="{00000000-0005-0000-0000-000029000000}"/>
    <cellStyle name="20 % - Akzent2 3 4" xfId="43" xr:uid="{00000000-0005-0000-0000-00002A000000}"/>
    <cellStyle name="20 % - Akzent2 3 5" xfId="44" xr:uid="{00000000-0005-0000-0000-00002B000000}"/>
    <cellStyle name="20 % - Akzent2 4" xfId="45" xr:uid="{00000000-0005-0000-0000-00002C000000}"/>
    <cellStyle name="20 % - Akzent2 4 2" xfId="46" xr:uid="{00000000-0005-0000-0000-00002D000000}"/>
    <cellStyle name="20 % - Akzent2 4 2 2" xfId="47" xr:uid="{00000000-0005-0000-0000-00002E000000}"/>
    <cellStyle name="20 % - Akzent2 4 2 3" xfId="48" xr:uid="{00000000-0005-0000-0000-00002F000000}"/>
    <cellStyle name="20 % - Akzent2 4 2 4" xfId="49" xr:uid="{00000000-0005-0000-0000-000030000000}"/>
    <cellStyle name="20 % - Akzent2 4 3" xfId="50" xr:uid="{00000000-0005-0000-0000-000031000000}"/>
    <cellStyle name="20 % - Akzent2 4 4" xfId="51" xr:uid="{00000000-0005-0000-0000-000032000000}"/>
    <cellStyle name="20 % - Akzent2 4 5" xfId="52" xr:uid="{00000000-0005-0000-0000-000033000000}"/>
    <cellStyle name="20 % - Akzent2 5" xfId="53" xr:uid="{00000000-0005-0000-0000-000034000000}"/>
    <cellStyle name="20 % - Akzent2 5 2" xfId="54" xr:uid="{00000000-0005-0000-0000-000035000000}"/>
    <cellStyle name="20 % - Akzent2 5 3" xfId="55" xr:uid="{00000000-0005-0000-0000-000036000000}"/>
    <cellStyle name="20 % - Akzent2 5 4" xfId="56" xr:uid="{00000000-0005-0000-0000-000037000000}"/>
    <cellStyle name="20 % - Akzent2 6" xfId="57" xr:uid="{00000000-0005-0000-0000-000038000000}"/>
    <cellStyle name="20 % - Akzent2 7" xfId="58" xr:uid="{00000000-0005-0000-0000-000039000000}"/>
    <cellStyle name="20 % - Akzent3 2" xfId="59" xr:uid="{00000000-0005-0000-0000-00003A000000}"/>
    <cellStyle name="20 % - Akzent3 2 2" xfId="60" xr:uid="{00000000-0005-0000-0000-00003B000000}"/>
    <cellStyle name="20 % - Akzent3 2 3" xfId="61" xr:uid="{00000000-0005-0000-0000-00003C000000}"/>
    <cellStyle name="20 % - Akzent3 2 3 2" xfId="62" xr:uid="{00000000-0005-0000-0000-00003D000000}"/>
    <cellStyle name="20 % - Akzent3 2 3 2 2" xfId="63" xr:uid="{00000000-0005-0000-0000-00003E000000}"/>
    <cellStyle name="20 % - Akzent3 2 3 3" xfId="64" xr:uid="{00000000-0005-0000-0000-00003F000000}"/>
    <cellStyle name="20 % - Akzent3 2 4" xfId="65" xr:uid="{00000000-0005-0000-0000-000040000000}"/>
    <cellStyle name="20 % - Akzent3 3" xfId="66" xr:uid="{00000000-0005-0000-0000-000041000000}"/>
    <cellStyle name="20 % - Akzent3 3 2" xfId="67" xr:uid="{00000000-0005-0000-0000-000042000000}"/>
    <cellStyle name="20 % - Akzent3 3 2 2" xfId="68" xr:uid="{00000000-0005-0000-0000-000043000000}"/>
    <cellStyle name="20 % - Akzent3 3 2 3" xfId="69" xr:uid="{00000000-0005-0000-0000-000044000000}"/>
    <cellStyle name="20 % - Akzent3 3 2 4" xfId="70" xr:uid="{00000000-0005-0000-0000-000045000000}"/>
    <cellStyle name="20 % - Akzent3 3 3" xfId="71" xr:uid="{00000000-0005-0000-0000-000046000000}"/>
    <cellStyle name="20 % - Akzent3 3 4" xfId="72" xr:uid="{00000000-0005-0000-0000-000047000000}"/>
    <cellStyle name="20 % - Akzent3 3 5" xfId="73" xr:uid="{00000000-0005-0000-0000-000048000000}"/>
    <cellStyle name="20 % - Akzent3 4" xfId="74" xr:uid="{00000000-0005-0000-0000-000049000000}"/>
    <cellStyle name="20 % - Akzent3 4 2" xfId="75" xr:uid="{00000000-0005-0000-0000-00004A000000}"/>
    <cellStyle name="20 % - Akzent3 4 2 2" xfId="76" xr:uid="{00000000-0005-0000-0000-00004B000000}"/>
    <cellStyle name="20 % - Akzent3 4 2 3" xfId="77" xr:uid="{00000000-0005-0000-0000-00004C000000}"/>
    <cellStyle name="20 % - Akzent3 4 2 4" xfId="78" xr:uid="{00000000-0005-0000-0000-00004D000000}"/>
    <cellStyle name="20 % - Akzent3 4 3" xfId="79" xr:uid="{00000000-0005-0000-0000-00004E000000}"/>
    <cellStyle name="20 % - Akzent3 4 4" xfId="80" xr:uid="{00000000-0005-0000-0000-00004F000000}"/>
    <cellStyle name="20 % - Akzent3 4 5" xfId="81" xr:uid="{00000000-0005-0000-0000-000050000000}"/>
    <cellStyle name="20 % - Akzent3 5" xfId="82" xr:uid="{00000000-0005-0000-0000-000051000000}"/>
    <cellStyle name="20 % - Akzent3 5 2" xfId="83" xr:uid="{00000000-0005-0000-0000-000052000000}"/>
    <cellStyle name="20 % - Akzent3 5 3" xfId="84" xr:uid="{00000000-0005-0000-0000-000053000000}"/>
    <cellStyle name="20 % - Akzent3 5 4" xfId="85" xr:uid="{00000000-0005-0000-0000-000054000000}"/>
    <cellStyle name="20 % - Akzent3 6" xfId="86" xr:uid="{00000000-0005-0000-0000-000055000000}"/>
    <cellStyle name="20 % - Akzent3 7" xfId="87" xr:uid="{00000000-0005-0000-0000-000056000000}"/>
    <cellStyle name="20 % - Akzent4 2" xfId="88" xr:uid="{00000000-0005-0000-0000-000057000000}"/>
    <cellStyle name="20 % - Akzent4 2 2" xfId="89" xr:uid="{00000000-0005-0000-0000-000058000000}"/>
    <cellStyle name="20 % - Akzent4 2 3" xfId="90" xr:uid="{00000000-0005-0000-0000-000059000000}"/>
    <cellStyle name="20 % - Akzent4 2 3 2" xfId="91" xr:uid="{00000000-0005-0000-0000-00005A000000}"/>
    <cellStyle name="20 % - Akzent4 2 3 2 2" xfId="92" xr:uid="{00000000-0005-0000-0000-00005B000000}"/>
    <cellStyle name="20 % - Akzent4 2 3 3" xfId="93" xr:uid="{00000000-0005-0000-0000-00005C000000}"/>
    <cellStyle name="20 % - Akzent4 2 4" xfId="94" xr:uid="{00000000-0005-0000-0000-00005D000000}"/>
    <cellStyle name="20 % - Akzent4 3" xfId="95" xr:uid="{00000000-0005-0000-0000-00005E000000}"/>
    <cellStyle name="20 % - Akzent4 3 2" xfId="96" xr:uid="{00000000-0005-0000-0000-00005F000000}"/>
    <cellStyle name="20 % - Akzent4 3 2 2" xfId="97" xr:uid="{00000000-0005-0000-0000-000060000000}"/>
    <cellStyle name="20 % - Akzent4 3 2 3" xfId="98" xr:uid="{00000000-0005-0000-0000-000061000000}"/>
    <cellStyle name="20 % - Akzent4 3 2 4" xfId="99" xr:uid="{00000000-0005-0000-0000-000062000000}"/>
    <cellStyle name="20 % - Akzent4 3 3" xfId="100" xr:uid="{00000000-0005-0000-0000-000063000000}"/>
    <cellStyle name="20 % - Akzent4 3 4" xfId="101" xr:uid="{00000000-0005-0000-0000-000064000000}"/>
    <cellStyle name="20 % - Akzent4 3 5" xfId="102" xr:uid="{00000000-0005-0000-0000-000065000000}"/>
    <cellStyle name="20 % - Akzent4 4" xfId="103" xr:uid="{00000000-0005-0000-0000-000066000000}"/>
    <cellStyle name="20 % - Akzent4 4 2" xfId="104" xr:uid="{00000000-0005-0000-0000-000067000000}"/>
    <cellStyle name="20 % - Akzent4 4 2 2" xfId="105" xr:uid="{00000000-0005-0000-0000-000068000000}"/>
    <cellStyle name="20 % - Akzent4 4 2 3" xfId="106" xr:uid="{00000000-0005-0000-0000-000069000000}"/>
    <cellStyle name="20 % - Akzent4 4 2 4" xfId="107" xr:uid="{00000000-0005-0000-0000-00006A000000}"/>
    <cellStyle name="20 % - Akzent4 4 3" xfId="108" xr:uid="{00000000-0005-0000-0000-00006B000000}"/>
    <cellStyle name="20 % - Akzent4 4 4" xfId="109" xr:uid="{00000000-0005-0000-0000-00006C000000}"/>
    <cellStyle name="20 % - Akzent4 4 5" xfId="110" xr:uid="{00000000-0005-0000-0000-00006D000000}"/>
    <cellStyle name="20 % - Akzent4 5" xfId="111" xr:uid="{00000000-0005-0000-0000-00006E000000}"/>
    <cellStyle name="20 % - Akzent4 5 2" xfId="112" xr:uid="{00000000-0005-0000-0000-00006F000000}"/>
    <cellStyle name="20 % - Akzent4 5 3" xfId="113" xr:uid="{00000000-0005-0000-0000-000070000000}"/>
    <cellStyle name="20 % - Akzent4 5 4" xfId="114" xr:uid="{00000000-0005-0000-0000-000071000000}"/>
    <cellStyle name="20 % - Akzent4 6" xfId="115" xr:uid="{00000000-0005-0000-0000-000072000000}"/>
    <cellStyle name="20 % - Akzent4 7" xfId="116" xr:uid="{00000000-0005-0000-0000-000073000000}"/>
    <cellStyle name="20 % - Akzent5 2" xfId="117" xr:uid="{00000000-0005-0000-0000-000074000000}"/>
    <cellStyle name="20 % - Akzent5 2 2" xfId="118" xr:uid="{00000000-0005-0000-0000-000075000000}"/>
    <cellStyle name="20 % - Akzent5 2 2 2" xfId="119" xr:uid="{00000000-0005-0000-0000-000076000000}"/>
    <cellStyle name="20 % - Akzent5 2 3" xfId="120" xr:uid="{00000000-0005-0000-0000-000077000000}"/>
    <cellStyle name="20 % - Akzent5 3" xfId="121" xr:uid="{00000000-0005-0000-0000-000078000000}"/>
    <cellStyle name="20 % - Akzent5 3 2" xfId="122" xr:uid="{00000000-0005-0000-0000-000079000000}"/>
    <cellStyle name="20 % - Akzent5 3 2 2" xfId="123" xr:uid="{00000000-0005-0000-0000-00007A000000}"/>
    <cellStyle name="20 % - Akzent5 3 2 3" xfId="124" xr:uid="{00000000-0005-0000-0000-00007B000000}"/>
    <cellStyle name="20 % - Akzent5 3 2 4" xfId="125" xr:uid="{00000000-0005-0000-0000-00007C000000}"/>
    <cellStyle name="20 % - Akzent5 3 3" xfId="126" xr:uid="{00000000-0005-0000-0000-00007D000000}"/>
    <cellStyle name="20 % - Akzent5 3 4" xfId="127" xr:uid="{00000000-0005-0000-0000-00007E000000}"/>
    <cellStyle name="20 % - Akzent5 3 5" xfId="128" xr:uid="{00000000-0005-0000-0000-00007F000000}"/>
    <cellStyle name="20 % - Akzent5 4" xfId="129" xr:uid="{00000000-0005-0000-0000-000080000000}"/>
    <cellStyle name="20 % - Akzent5 4 2" xfId="130" xr:uid="{00000000-0005-0000-0000-000081000000}"/>
    <cellStyle name="20 % - Akzent5 4 2 2" xfId="131" xr:uid="{00000000-0005-0000-0000-000082000000}"/>
    <cellStyle name="20 % - Akzent5 4 2 3" xfId="132" xr:uid="{00000000-0005-0000-0000-000083000000}"/>
    <cellStyle name="20 % - Akzent5 4 2 4" xfId="133" xr:uid="{00000000-0005-0000-0000-000084000000}"/>
    <cellStyle name="20 % - Akzent5 4 3" xfId="134" xr:uid="{00000000-0005-0000-0000-000085000000}"/>
    <cellStyle name="20 % - Akzent5 4 4" xfId="135" xr:uid="{00000000-0005-0000-0000-000086000000}"/>
    <cellStyle name="20 % - Akzent5 4 5" xfId="136" xr:uid="{00000000-0005-0000-0000-000087000000}"/>
    <cellStyle name="20 % - Akzent5 5" xfId="137" xr:uid="{00000000-0005-0000-0000-000088000000}"/>
    <cellStyle name="20 % - Akzent5 5 2" xfId="138" xr:uid="{00000000-0005-0000-0000-000089000000}"/>
    <cellStyle name="20 % - Akzent5 5 3" xfId="139" xr:uid="{00000000-0005-0000-0000-00008A000000}"/>
    <cellStyle name="20 % - Akzent5 5 4" xfId="140" xr:uid="{00000000-0005-0000-0000-00008B000000}"/>
    <cellStyle name="20 % - Akzent5 6" xfId="141" xr:uid="{00000000-0005-0000-0000-00008C000000}"/>
    <cellStyle name="20 % - Akzent5 7" xfId="142" xr:uid="{00000000-0005-0000-0000-00008D000000}"/>
    <cellStyle name="20 % - Akzent6 2" xfId="143" xr:uid="{00000000-0005-0000-0000-00008E000000}"/>
    <cellStyle name="20 % - Akzent6 3" xfId="144" xr:uid="{00000000-0005-0000-0000-00008F000000}"/>
    <cellStyle name="20 % - Akzent6 3 2" xfId="145" xr:uid="{00000000-0005-0000-0000-000090000000}"/>
    <cellStyle name="20 % - Akzent6 3 2 2" xfId="146" xr:uid="{00000000-0005-0000-0000-000091000000}"/>
    <cellStyle name="20 % - Akzent6 3 2 3" xfId="147" xr:uid="{00000000-0005-0000-0000-000092000000}"/>
    <cellStyle name="20 % - Akzent6 3 2 4" xfId="148" xr:uid="{00000000-0005-0000-0000-000093000000}"/>
    <cellStyle name="20 % - Akzent6 3 3" xfId="149" xr:uid="{00000000-0005-0000-0000-000094000000}"/>
    <cellStyle name="20 % - Akzent6 3 4" xfId="150" xr:uid="{00000000-0005-0000-0000-000095000000}"/>
    <cellStyle name="20 % - Akzent6 3 5" xfId="151" xr:uid="{00000000-0005-0000-0000-000096000000}"/>
    <cellStyle name="20 % - Akzent6 4" xfId="152" xr:uid="{00000000-0005-0000-0000-000097000000}"/>
    <cellStyle name="20 % - Akzent6 4 2" xfId="153" xr:uid="{00000000-0005-0000-0000-000098000000}"/>
    <cellStyle name="20 % - Akzent6 4 2 2" xfId="154" xr:uid="{00000000-0005-0000-0000-000099000000}"/>
    <cellStyle name="20 % - Akzent6 4 2 3" xfId="155" xr:uid="{00000000-0005-0000-0000-00009A000000}"/>
    <cellStyle name="20 % - Akzent6 4 2 4" xfId="156" xr:uid="{00000000-0005-0000-0000-00009B000000}"/>
    <cellStyle name="20 % - Akzent6 4 3" xfId="157" xr:uid="{00000000-0005-0000-0000-00009C000000}"/>
    <cellStyle name="20 % - Akzent6 4 4" xfId="158" xr:uid="{00000000-0005-0000-0000-00009D000000}"/>
    <cellStyle name="20 % - Akzent6 4 5" xfId="159" xr:uid="{00000000-0005-0000-0000-00009E000000}"/>
    <cellStyle name="20 % - Akzent6 5" xfId="160" xr:uid="{00000000-0005-0000-0000-00009F000000}"/>
    <cellStyle name="20 % - Akzent6 5 2" xfId="161" xr:uid="{00000000-0005-0000-0000-0000A0000000}"/>
    <cellStyle name="20 % - Akzent6 5 3" xfId="162" xr:uid="{00000000-0005-0000-0000-0000A1000000}"/>
    <cellStyle name="20 % - Akzent6 5 4" xfId="163" xr:uid="{00000000-0005-0000-0000-0000A2000000}"/>
    <cellStyle name="20 % - Akzent6 6" xfId="164" xr:uid="{00000000-0005-0000-0000-0000A3000000}"/>
    <cellStyle name="20 % - Akzent6 7" xfId="165" xr:uid="{00000000-0005-0000-0000-0000A4000000}"/>
    <cellStyle name="40 % - Akzent1 2" xfId="166" xr:uid="{00000000-0005-0000-0000-0000A5000000}"/>
    <cellStyle name="40 % - Akzent1 2 2" xfId="167" xr:uid="{00000000-0005-0000-0000-0000A6000000}"/>
    <cellStyle name="40 % - Akzent1 2 3" xfId="168" xr:uid="{00000000-0005-0000-0000-0000A7000000}"/>
    <cellStyle name="40 % - Akzent1 3" xfId="169" xr:uid="{00000000-0005-0000-0000-0000A8000000}"/>
    <cellStyle name="40 % - Akzent1 3 2" xfId="170" xr:uid="{00000000-0005-0000-0000-0000A9000000}"/>
    <cellStyle name="40 % - Akzent1 3 2 2" xfId="171" xr:uid="{00000000-0005-0000-0000-0000AA000000}"/>
    <cellStyle name="40 % - Akzent1 3 2 3" xfId="172" xr:uid="{00000000-0005-0000-0000-0000AB000000}"/>
    <cellStyle name="40 % - Akzent1 3 2 4" xfId="173" xr:uid="{00000000-0005-0000-0000-0000AC000000}"/>
    <cellStyle name="40 % - Akzent1 3 3" xfId="174" xr:uid="{00000000-0005-0000-0000-0000AD000000}"/>
    <cellStyle name="40 % - Akzent1 3 4" xfId="175" xr:uid="{00000000-0005-0000-0000-0000AE000000}"/>
    <cellStyle name="40 % - Akzent1 3 5" xfId="176" xr:uid="{00000000-0005-0000-0000-0000AF000000}"/>
    <cellStyle name="40 % - Akzent1 4" xfId="177" xr:uid="{00000000-0005-0000-0000-0000B0000000}"/>
    <cellStyle name="40 % - Akzent1 4 2" xfId="178" xr:uid="{00000000-0005-0000-0000-0000B1000000}"/>
    <cellStyle name="40 % - Akzent1 4 2 2" xfId="179" xr:uid="{00000000-0005-0000-0000-0000B2000000}"/>
    <cellStyle name="40 % - Akzent1 4 2 3" xfId="180" xr:uid="{00000000-0005-0000-0000-0000B3000000}"/>
    <cellStyle name="40 % - Akzent1 4 2 4" xfId="181" xr:uid="{00000000-0005-0000-0000-0000B4000000}"/>
    <cellStyle name="40 % - Akzent1 4 3" xfId="182" xr:uid="{00000000-0005-0000-0000-0000B5000000}"/>
    <cellStyle name="40 % - Akzent1 4 4" xfId="183" xr:uid="{00000000-0005-0000-0000-0000B6000000}"/>
    <cellStyle name="40 % - Akzent1 4 5" xfId="184" xr:uid="{00000000-0005-0000-0000-0000B7000000}"/>
    <cellStyle name="40 % - Akzent1 5" xfId="185" xr:uid="{00000000-0005-0000-0000-0000B8000000}"/>
    <cellStyle name="40 % - Akzent1 5 2" xfId="186" xr:uid="{00000000-0005-0000-0000-0000B9000000}"/>
    <cellStyle name="40 % - Akzent1 5 3" xfId="187" xr:uid="{00000000-0005-0000-0000-0000BA000000}"/>
    <cellStyle name="40 % - Akzent1 5 4" xfId="188" xr:uid="{00000000-0005-0000-0000-0000BB000000}"/>
    <cellStyle name="40 % - Akzent1 6" xfId="189" xr:uid="{00000000-0005-0000-0000-0000BC000000}"/>
    <cellStyle name="40 % - Akzent1 7" xfId="190" xr:uid="{00000000-0005-0000-0000-0000BD000000}"/>
    <cellStyle name="40 % - Akzent2 2" xfId="191" xr:uid="{00000000-0005-0000-0000-0000BE000000}"/>
    <cellStyle name="40 % - Akzent2 3" xfId="192" xr:uid="{00000000-0005-0000-0000-0000BF000000}"/>
    <cellStyle name="40 % - Akzent2 3 2" xfId="193" xr:uid="{00000000-0005-0000-0000-0000C0000000}"/>
    <cellStyle name="40 % - Akzent2 3 2 2" xfId="194" xr:uid="{00000000-0005-0000-0000-0000C1000000}"/>
    <cellStyle name="40 % - Akzent2 3 2 3" xfId="195" xr:uid="{00000000-0005-0000-0000-0000C2000000}"/>
    <cellStyle name="40 % - Akzent2 3 2 4" xfId="196" xr:uid="{00000000-0005-0000-0000-0000C3000000}"/>
    <cellStyle name="40 % - Akzent2 3 3" xfId="197" xr:uid="{00000000-0005-0000-0000-0000C4000000}"/>
    <cellStyle name="40 % - Akzent2 3 4" xfId="198" xr:uid="{00000000-0005-0000-0000-0000C5000000}"/>
    <cellStyle name="40 % - Akzent2 3 5" xfId="199" xr:uid="{00000000-0005-0000-0000-0000C6000000}"/>
    <cellStyle name="40 % - Akzent2 4" xfId="200" xr:uid="{00000000-0005-0000-0000-0000C7000000}"/>
    <cellStyle name="40 % - Akzent2 4 2" xfId="201" xr:uid="{00000000-0005-0000-0000-0000C8000000}"/>
    <cellStyle name="40 % - Akzent2 4 2 2" xfId="202" xr:uid="{00000000-0005-0000-0000-0000C9000000}"/>
    <cellStyle name="40 % - Akzent2 4 2 3" xfId="203" xr:uid="{00000000-0005-0000-0000-0000CA000000}"/>
    <cellStyle name="40 % - Akzent2 4 2 4" xfId="204" xr:uid="{00000000-0005-0000-0000-0000CB000000}"/>
    <cellStyle name="40 % - Akzent2 4 3" xfId="205" xr:uid="{00000000-0005-0000-0000-0000CC000000}"/>
    <cellStyle name="40 % - Akzent2 4 4" xfId="206" xr:uid="{00000000-0005-0000-0000-0000CD000000}"/>
    <cellStyle name="40 % - Akzent2 4 5" xfId="207" xr:uid="{00000000-0005-0000-0000-0000CE000000}"/>
    <cellStyle name="40 % - Akzent2 5" xfId="208" xr:uid="{00000000-0005-0000-0000-0000CF000000}"/>
    <cellStyle name="40 % - Akzent2 5 2" xfId="209" xr:uid="{00000000-0005-0000-0000-0000D0000000}"/>
    <cellStyle name="40 % - Akzent2 5 3" xfId="210" xr:uid="{00000000-0005-0000-0000-0000D1000000}"/>
    <cellStyle name="40 % - Akzent2 5 4" xfId="211" xr:uid="{00000000-0005-0000-0000-0000D2000000}"/>
    <cellStyle name="40 % - Akzent2 6" xfId="212" xr:uid="{00000000-0005-0000-0000-0000D3000000}"/>
    <cellStyle name="40 % - Akzent2 7" xfId="213" xr:uid="{00000000-0005-0000-0000-0000D4000000}"/>
    <cellStyle name="40 % - Akzent3 2" xfId="214" xr:uid="{00000000-0005-0000-0000-0000D5000000}"/>
    <cellStyle name="40 % - Akzent3 2 2" xfId="215" xr:uid="{00000000-0005-0000-0000-0000D6000000}"/>
    <cellStyle name="40 % - Akzent3 2 3" xfId="216" xr:uid="{00000000-0005-0000-0000-0000D7000000}"/>
    <cellStyle name="40 % - Akzent3 2 3 2" xfId="217" xr:uid="{00000000-0005-0000-0000-0000D8000000}"/>
    <cellStyle name="40 % - Akzent3 2 3 2 2" xfId="218" xr:uid="{00000000-0005-0000-0000-0000D9000000}"/>
    <cellStyle name="40 % - Akzent3 2 3 3" xfId="219" xr:uid="{00000000-0005-0000-0000-0000DA000000}"/>
    <cellStyle name="40 % - Akzent3 2 4" xfId="220" xr:uid="{00000000-0005-0000-0000-0000DB000000}"/>
    <cellStyle name="40 % - Akzent3 3" xfId="221" xr:uid="{00000000-0005-0000-0000-0000DC000000}"/>
    <cellStyle name="40 % - Akzent3 3 2" xfId="222" xr:uid="{00000000-0005-0000-0000-0000DD000000}"/>
    <cellStyle name="40 % - Akzent3 3 2 2" xfId="223" xr:uid="{00000000-0005-0000-0000-0000DE000000}"/>
    <cellStyle name="40 % - Akzent3 3 2 3" xfId="224" xr:uid="{00000000-0005-0000-0000-0000DF000000}"/>
    <cellStyle name="40 % - Akzent3 3 2 4" xfId="225" xr:uid="{00000000-0005-0000-0000-0000E0000000}"/>
    <cellStyle name="40 % - Akzent3 3 3" xfId="226" xr:uid="{00000000-0005-0000-0000-0000E1000000}"/>
    <cellStyle name="40 % - Akzent3 3 4" xfId="227" xr:uid="{00000000-0005-0000-0000-0000E2000000}"/>
    <cellStyle name="40 % - Akzent3 3 5" xfId="228" xr:uid="{00000000-0005-0000-0000-0000E3000000}"/>
    <cellStyle name="40 % - Akzent3 4" xfId="229" xr:uid="{00000000-0005-0000-0000-0000E4000000}"/>
    <cellStyle name="40 % - Akzent3 4 2" xfId="230" xr:uid="{00000000-0005-0000-0000-0000E5000000}"/>
    <cellStyle name="40 % - Akzent3 4 2 2" xfId="231" xr:uid="{00000000-0005-0000-0000-0000E6000000}"/>
    <cellStyle name="40 % - Akzent3 4 2 3" xfId="232" xr:uid="{00000000-0005-0000-0000-0000E7000000}"/>
    <cellStyle name="40 % - Akzent3 4 2 4" xfId="233" xr:uid="{00000000-0005-0000-0000-0000E8000000}"/>
    <cellStyle name="40 % - Akzent3 4 3" xfId="234" xr:uid="{00000000-0005-0000-0000-0000E9000000}"/>
    <cellStyle name="40 % - Akzent3 4 4" xfId="235" xr:uid="{00000000-0005-0000-0000-0000EA000000}"/>
    <cellStyle name="40 % - Akzent3 4 5" xfId="236" xr:uid="{00000000-0005-0000-0000-0000EB000000}"/>
    <cellStyle name="40 % - Akzent3 5" xfId="237" xr:uid="{00000000-0005-0000-0000-0000EC000000}"/>
    <cellStyle name="40 % - Akzent3 5 2" xfId="238" xr:uid="{00000000-0005-0000-0000-0000ED000000}"/>
    <cellStyle name="40 % - Akzent3 5 3" xfId="239" xr:uid="{00000000-0005-0000-0000-0000EE000000}"/>
    <cellStyle name="40 % - Akzent3 5 4" xfId="240" xr:uid="{00000000-0005-0000-0000-0000EF000000}"/>
    <cellStyle name="40 % - Akzent3 6" xfId="241" xr:uid="{00000000-0005-0000-0000-0000F0000000}"/>
    <cellStyle name="40 % - Akzent3 7" xfId="242" xr:uid="{00000000-0005-0000-0000-0000F1000000}"/>
    <cellStyle name="40 % - Akzent4 2" xfId="243" xr:uid="{00000000-0005-0000-0000-0000F2000000}"/>
    <cellStyle name="40 % - Akzent4 2 2" xfId="244" xr:uid="{00000000-0005-0000-0000-0000F3000000}"/>
    <cellStyle name="40 % - Akzent4 2 2 2" xfId="245" xr:uid="{00000000-0005-0000-0000-0000F4000000}"/>
    <cellStyle name="40 % - Akzent4 2 3" xfId="246" xr:uid="{00000000-0005-0000-0000-0000F5000000}"/>
    <cellStyle name="40 % - Akzent4 3" xfId="247" xr:uid="{00000000-0005-0000-0000-0000F6000000}"/>
    <cellStyle name="40 % - Akzent4 3 2" xfId="248" xr:uid="{00000000-0005-0000-0000-0000F7000000}"/>
    <cellStyle name="40 % - Akzent4 3 2 2" xfId="249" xr:uid="{00000000-0005-0000-0000-0000F8000000}"/>
    <cellStyle name="40 % - Akzent4 3 2 3" xfId="250" xr:uid="{00000000-0005-0000-0000-0000F9000000}"/>
    <cellStyle name="40 % - Akzent4 3 2 4" xfId="251" xr:uid="{00000000-0005-0000-0000-0000FA000000}"/>
    <cellStyle name="40 % - Akzent4 3 3" xfId="252" xr:uid="{00000000-0005-0000-0000-0000FB000000}"/>
    <cellStyle name="40 % - Akzent4 3 4" xfId="253" xr:uid="{00000000-0005-0000-0000-0000FC000000}"/>
    <cellStyle name="40 % - Akzent4 3 5" xfId="254" xr:uid="{00000000-0005-0000-0000-0000FD000000}"/>
    <cellStyle name="40 % - Akzent4 4" xfId="255" xr:uid="{00000000-0005-0000-0000-0000FE000000}"/>
    <cellStyle name="40 % - Akzent4 4 2" xfId="256" xr:uid="{00000000-0005-0000-0000-0000FF000000}"/>
    <cellStyle name="40 % - Akzent4 4 2 2" xfId="257" xr:uid="{00000000-0005-0000-0000-000000010000}"/>
    <cellStyle name="40 % - Akzent4 4 2 3" xfId="258" xr:uid="{00000000-0005-0000-0000-000001010000}"/>
    <cellStyle name="40 % - Akzent4 4 2 4" xfId="259" xr:uid="{00000000-0005-0000-0000-000002010000}"/>
    <cellStyle name="40 % - Akzent4 4 3" xfId="260" xr:uid="{00000000-0005-0000-0000-000003010000}"/>
    <cellStyle name="40 % - Akzent4 4 4" xfId="261" xr:uid="{00000000-0005-0000-0000-000004010000}"/>
    <cellStyle name="40 % - Akzent4 4 5" xfId="262" xr:uid="{00000000-0005-0000-0000-000005010000}"/>
    <cellStyle name="40 % - Akzent4 5" xfId="263" xr:uid="{00000000-0005-0000-0000-000006010000}"/>
    <cellStyle name="40 % - Akzent4 5 2" xfId="264" xr:uid="{00000000-0005-0000-0000-000007010000}"/>
    <cellStyle name="40 % - Akzent4 5 3" xfId="265" xr:uid="{00000000-0005-0000-0000-000008010000}"/>
    <cellStyle name="40 % - Akzent4 5 4" xfId="266" xr:uid="{00000000-0005-0000-0000-000009010000}"/>
    <cellStyle name="40 % - Akzent4 6" xfId="267" xr:uid="{00000000-0005-0000-0000-00000A010000}"/>
    <cellStyle name="40 % - Akzent4 7" xfId="268" xr:uid="{00000000-0005-0000-0000-00000B010000}"/>
    <cellStyle name="40 % - Akzent5 2" xfId="269" xr:uid="{00000000-0005-0000-0000-00000C010000}"/>
    <cellStyle name="40 % - Akzent5 2 2" xfId="270" xr:uid="{00000000-0005-0000-0000-00000D010000}"/>
    <cellStyle name="40 % - Akzent5 2 3" xfId="271" xr:uid="{00000000-0005-0000-0000-00000E010000}"/>
    <cellStyle name="40 % - Akzent5 3" xfId="272" xr:uid="{00000000-0005-0000-0000-00000F010000}"/>
    <cellStyle name="40 % - Akzent5 3 2" xfId="273" xr:uid="{00000000-0005-0000-0000-000010010000}"/>
    <cellStyle name="40 % - Akzent5 3 2 2" xfId="274" xr:uid="{00000000-0005-0000-0000-000011010000}"/>
    <cellStyle name="40 % - Akzent5 3 2 3" xfId="275" xr:uid="{00000000-0005-0000-0000-000012010000}"/>
    <cellStyle name="40 % - Akzent5 3 2 4" xfId="276" xr:uid="{00000000-0005-0000-0000-000013010000}"/>
    <cellStyle name="40 % - Akzent5 3 3" xfId="277" xr:uid="{00000000-0005-0000-0000-000014010000}"/>
    <cellStyle name="40 % - Akzent5 3 4" xfId="278" xr:uid="{00000000-0005-0000-0000-000015010000}"/>
    <cellStyle name="40 % - Akzent5 3 5" xfId="279" xr:uid="{00000000-0005-0000-0000-000016010000}"/>
    <cellStyle name="40 % - Akzent5 4" xfId="280" xr:uid="{00000000-0005-0000-0000-000017010000}"/>
    <cellStyle name="40 % - Akzent5 4 2" xfId="281" xr:uid="{00000000-0005-0000-0000-000018010000}"/>
    <cellStyle name="40 % - Akzent5 4 2 2" xfId="282" xr:uid="{00000000-0005-0000-0000-000019010000}"/>
    <cellStyle name="40 % - Akzent5 4 2 3" xfId="283" xr:uid="{00000000-0005-0000-0000-00001A010000}"/>
    <cellStyle name="40 % - Akzent5 4 2 4" xfId="284" xr:uid="{00000000-0005-0000-0000-00001B010000}"/>
    <cellStyle name="40 % - Akzent5 4 3" xfId="285" xr:uid="{00000000-0005-0000-0000-00001C010000}"/>
    <cellStyle name="40 % - Akzent5 4 4" xfId="286" xr:uid="{00000000-0005-0000-0000-00001D010000}"/>
    <cellStyle name="40 % - Akzent5 4 5" xfId="287" xr:uid="{00000000-0005-0000-0000-00001E010000}"/>
    <cellStyle name="40 % - Akzent5 5" xfId="288" xr:uid="{00000000-0005-0000-0000-00001F010000}"/>
    <cellStyle name="40 % - Akzent5 5 2" xfId="289" xr:uid="{00000000-0005-0000-0000-000020010000}"/>
    <cellStyle name="40 % - Akzent5 5 3" xfId="290" xr:uid="{00000000-0005-0000-0000-000021010000}"/>
    <cellStyle name="40 % - Akzent5 5 4" xfId="291" xr:uid="{00000000-0005-0000-0000-000022010000}"/>
    <cellStyle name="40 % - Akzent5 6" xfId="292" xr:uid="{00000000-0005-0000-0000-000023010000}"/>
    <cellStyle name="40 % - Akzent5 7" xfId="293" xr:uid="{00000000-0005-0000-0000-000024010000}"/>
    <cellStyle name="40 % - Akzent6 2" xfId="294" xr:uid="{00000000-0005-0000-0000-000025010000}"/>
    <cellStyle name="40 % - Akzent6 2 2" xfId="295" xr:uid="{00000000-0005-0000-0000-000026010000}"/>
    <cellStyle name="40 % - Akzent6 2 2 2" xfId="296" xr:uid="{00000000-0005-0000-0000-000027010000}"/>
    <cellStyle name="40 % - Akzent6 2 3" xfId="297" xr:uid="{00000000-0005-0000-0000-000028010000}"/>
    <cellStyle name="40 % - Akzent6 3" xfId="298" xr:uid="{00000000-0005-0000-0000-000029010000}"/>
    <cellStyle name="40 % - Akzent6 3 2" xfId="299" xr:uid="{00000000-0005-0000-0000-00002A010000}"/>
    <cellStyle name="40 % - Akzent6 3 2 2" xfId="300" xr:uid="{00000000-0005-0000-0000-00002B010000}"/>
    <cellStyle name="40 % - Akzent6 3 2 3" xfId="301" xr:uid="{00000000-0005-0000-0000-00002C010000}"/>
    <cellStyle name="40 % - Akzent6 3 2 4" xfId="302" xr:uid="{00000000-0005-0000-0000-00002D010000}"/>
    <cellStyle name="40 % - Akzent6 3 3" xfId="303" xr:uid="{00000000-0005-0000-0000-00002E010000}"/>
    <cellStyle name="40 % - Akzent6 3 4" xfId="304" xr:uid="{00000000-0005-0000-0000-00002F010000}"/>
    <cellStyle name="40 % - Akzent6 3 5" xfId="305" xr:uid="{00000000-0005-0000-0000-000030010000}"/>
    <cellStyle name="40 % - Akzent6 4" xfId="306" xr:uid="{00000000-0005-0000-0000-000031010000}"/>
    <cellStyle name="40 % - Akzent6 4 2" xfId="307" xr:uid="{00000000-0005-0000-0000-000032010000}"/>
    <cellStyle name="40 % - Akzent6 4 2 2" xfId="308" xr:uid="{00000000-0005-0000-0000-000033010000}"/>
    <cellStyle name="40 % - Akzent6 4 2 3" xfId="309" xr:uid="{00000000-0005-0000-0000-000034010000}"/>
    <cellStyle name="40 % - Akzent6 4 2 4" xfId="310" xr:uid="{00000000-0005-0000-0000-000035010000}"/>
    <cellStyle name="40 % - Akzent6 4 3" xfId="311" xr:uid="{00000000-0005-0000-0000-000036010000}"/>
    <cellStyle name="40 % - Akzent6 4 4" xfId="312" xr:uid="{00000000-0005-0000-0000-000037010000}"/>
    <cellStyle name="40 % - Akzent6 4 5" xfId="313" xr:uid="{00000000-0005-0000-0000-000038010000}"/>
    <cellStyle name="40 % - Akzent6 5" xfId="314" xr:uid="{00000000-0005-0000-0000-000039010000}"/>
    <cellStyle name="40 % - Akzent6 5 2" xfId="315" xr:uid="{00000000-0005-0000-0000-00003A010000}"/>
    <cellStyle name="40 % - Akzent6 5 3" xfId="316" xr:uid="{00000000-0005-0000-0000-00003B010000}"/>
    <cellStyle name="40 % - Akzent6 5 4" xfId="317" xr:uid="{00000000-0005-0000-0000-00003C010000}"/>
    <cellStyle name="40 % - Akzent6 6" xfId="318" xr:uid="{00000000-0005-0000-0000-00003D010000}"/>
    <cellStyle name="40 % - Akzent6 7" xfId="319" xr:uid="{00000000-0005-0000-0000-00003E010000}"/>
    <cellStyle name="60 % - Akzent1 2" xfId="320" xr:uid="{00000000-0005-0000-0000-00003F010000}"/>
    <cellStyle name="60 % - Akzent1 2 2" xfId="321" xr:uid="{00000000-0005-0000-0000-000040010000}"/>
    <cellStyle name="60 % - Akzent1 2 2 2" xfId="322" xr:uid="{00000000-0005-0000-0000-000041010000}"/>
    <cellStyle name="60 % - Akzent1 2 3" xfId="323" xr:uid="{00000000-0005-0000-0000-000042010000}"/>
    <cellStyle name="60 % - Akzent1 3" xfId="324" xr:uid="{00000000-0005-0000-0000-000043010000}"/>
    <cellStyle name="60 % - Akzent1 4" xfId="325" xr:uid="{00000000-0005-0000-0000-000044010000}"/>
    <cellStyle name="60 % - Akzent1 5" xfId="326" xr:uid="{00000000-0005-0000-0000-000045010000}"/>
    <cellStyle name="60 % - Akzent1 6" xfId="327" xr:uid="{00000000-0005-0000-0000-000046010000}"/>
    <cellStyle name="60 % - Akzent2 2" xfId="328" xr:uid="{00000000-0005-0000-0000-000047010000}"/>
    <cellStyle name="60 % - Akzent2 3" xfId="329" xr:uid="{00000000-0005-0000-0000-000048010000}"/>
    <cellStyle name="60 % - Akzent2 4" xfId="330" xr:uid="{00000000-0005-0000-0000-000049010000}"/>
    <cellStyle name="60 % - Akzent2 5" xfId="331" xr:uid="{00000000-0005-0000-0000-00004A010000}"/>
    <cellStyle name="60 % - Akzent2 6" xfId="332" xr:uid="{00000000-0005-0000-0000-00004B010000}"/>
    <cellStyle name="60 % - Akzent3 2" xfId="333" xr:uid="{00000000-0005-0000-0000-00004C010000}"/>
    <cellStyle name="60 % - Akzent3 3" xfId="334" xr:uid="{00000000-0005-0000-0000-00004D010000}"/>
    <cellStyle name="60 % - Akzent3 4" xfId="335" xr:uid="{00000000-0005-0000-0000-00004E010000}"/>
    <cellStyle name="60 % - Akzent3 5" xfId="336" xr:uid="{00000000-0005-0000-0000-00004F010000}"/>
    <cellStyle name="60 % - Akzent3 6" xfId="337" xr:uid="{00000000-0005-0000-0000-000050010000}"/>
    <cellStyle name="60 % - Akzent4 2" xfId="338" xr:uid="{00000000-0005-0000-0000-000051010000}"/>
    <cellStyle name="60 % - Akzent4 2 2" xfId="339" xr:uid="{00000000-0005-0000-0000-000052010000}"/>
    <cellStyle name="60 % - Akzent4 2 3" xfId="340" xr:uid="{00000000-0005-0000-0000-000053010000}"/>
    <cellStyle name="60 % - Akzent4 2 3 2" xfId="341" xr:uid="{00000000-0005-0000-0000-000054010000}"/>
    <cellStyle name="60 % - Akzent4 2 3 2 2" xfId="342" xr:uid="{00000000-0005-0000-0000-000055010000}"/>
    <cellStyle name="60 % - Akzent4 2 3 3" xfId="343" xr:uid="{00000000-0005-0000-0000-000056010000}"/>
    <cellStyle name="60 % - Akzent4 2 4" xfId="344" xr:uid="{00000000-0005-0000-0000-000057010000}"/>
    <cellStyle name="60 % - Akzent4 3" xfId="345" xr:uid="{00000000-0005-0000-0000-000058010000}"/>
    <cellStyle name="60 % - Akzent4 4" xfId="346" xr:uid="{00000000-0005-0000-0000-000059010000}"/>
    <cellStyle name="60 % - Akzent4 5" xfId="347" xr:uid="{00000000-0005-0000-0000-00005A010000}"/>
    <cellStyle name="60 % - Akzent4 6" xfId="348" xr:uid="{00000000-0005-0000-0000-00005B010000}"/>
    <cellStyle name="60 % - Akzent5 2" xfId="349" xr:uid="{00000000-0005-0000-0000-00005C010000}"/>
    <cellStyle name="60 % - Akzent5 2 2" xfId="350" xr:uid="{00000000-0005-0000-0000-00005D010000}"/>
    <cellStyle name="60 % - Akzent5 2 2 2" xfId="351" xr:uid="{00000000-0005-0000-0000-00005E010000}"/>
    <cellStyle name="60 % - Akzent5 2 3" xfId="352" xr:uid="{00000000-0005-0000-0000-00005F010000}"/>
    <cellStyle name="60 % - Akzent5 3" xfId="353" xr:uid="{00000000-0005-0000-0000-000060010000}"/>
    <cellStyle name="60 % - Akzent5 4" xfId="354" xr:uid="{00000000-0005-0000-0000-000061010000}"/>
    <cellStyle name="60 % - Akzent5 5" xfId="355" xr:uid="{00000000-0005-0000-0000-000062010000}"/>
    <cellStyle name="60 % - Akzent5 6" xfId="356" xr:uid="{00000000-0005-0000-0000-000063010000}"/>
    <cellStyle name="60 % - Akzent6 2" xfId="357" xr:uid="{00000000-0005-0000-0000-000064010000}"/>
    <cellStyle name="60 % - Akzent6 2 2" xfId="358" xr:uid="{00000000-0005-0000-0000-000065010000}"/>
    <cellStyle name="60 % - Akzent6 2 3" xfId="359" xr:uid="{00000000-0005-0000-0000-000066010000}"/>
    <cellStyle name="60 % - Akzent6 2 3 2" xfId="360" xr:uid="{00000000-0005-0000-0000-000067010000}"/>
    <cellStyle name="60 % - Akzent6 2 3 2 2" xfId="361" xr:uid="{00000000-0005-0000-0000-000068010000}"/>
    <cellStyle name="60 % - Akzent6 2 3 3" xfId="362" xr:uid="{00000000-0005-0000-0000-000069010000}"/>
    <cellStyle name="60 % - Akzent6 2 4" xfId="363" xr:uid="{00000000-0005-0000-0000-00006A010000}"/>
    <cellStyle name="60 % - Akzent6 3" xfId="364" xr:uid="{00000000-0005-0000-0000-00006B010000}"/>
    <cellStyle name="60 % - Akzent6 4" xfId="365" xr:uid="{00000000-0005-0000-0000-00006C010000}"/>
    <cellStyle name="60 % - Akzent6 5" xfId="366" xr:uid="{00000000-0005-0000-0000-00006D010000}"/>
    <cellStyle name="60 % - Akzent6 6" xfId="367" xr:uid="{00000000-0005-0000-0000-00006E010000}"/>
    <cellStyle name="Accent1" xfId="385" xr:uid="{00000000-0005-0000-0000-00006F010000}"/>
    <cellStyle name="Accent1 2" xfId="368" xr:uid="{00000000-0005-0000-0000-000070010000}"/>
    <cellStyle name="Accent1 3" xfId="369" xr:uid="{00000000-0005-0000-0000-000071010000}"/>
    <cellStyle name="Accent1 3 2" xfId="370" xr:uid="{00000000-0005-0000-0000-000072010000}"/>
    <cellStyle name="Accent1 3 3" xfId="371" xr:uid="{00000000-0005-0000-0000-000073010000}"/>
    <cellStyle name="Accent1 4" xfId="372" xr:uid="{00000000-0005-0000-0000-000074010000}"/>
    <cellStyle name="Accent1 5" xfId="373" xr:uid="{00000000-0005-0000-0000-000075010000}"/>
    <cellStyle name="Accent2" xfId="389" xr:uid="{00000000-0005-0000-0000-000076010000}"/>
    <cellStyle name="Accent2 2" xfId="374" xr:uid="{00000000-0005-0000-0000-000077010000}"/>
    <cellStyle name="Accent2 3" xfId="375" xr:uid="{00000000-0005-0000-0000-000078010000}"/>
    <cellStyle name="Accent3" xfId="393" xr:uid="{00000000-0005-0000-0000-000079010000}"/>
    <cellStyle name="Accent3 2" xfId="376" xr:uid="{00000000-0005-0000-0000-00007A010000}"/>
    <cellStyle name="Accent4" xfId="396" xr:uid="{00000000-0005-0000-0000-00007B010000}"/>
    <cellStyle name="Accent4 2" xfId="377" xr:uid="{00000000-0005-0000-0000-00007C010000}"/>
    <cellStyle name="Accent4 3" xfId="378" xr:uid="{00000000-0005-0000-0000-00007D010000}"/>
    <cellStyle name="Accent4 3 2" xfId="379" xr:uid="{00000000-0005-0000-0000-00007E010000}"/>
    <cellStyle name="Accent4 3 3" xfId="380" xr:uid="{00000000-0005-0000-0000-00007F010000}"/>
    <cellStyle name="Accent4 4" xfId="381" xr:uid="{00000000-0005-0000-0000-000080010000}"/>
    <cellStyle name="Accent4 5" xfId="382" xr:uid="{00000000-0005-0000-0000-000081010000}"/>
    <cellStyle name="Accent5" xfId="400" xr:uid="{00000000-0005-0000-0000-000082010000}"/>
    <cellStyle name="Accent5 2" xfId="383" xr:uid="{00000000-0005-0000-0000-000083010000}"/>
    <cellStyle name="Accent6" xfId="403" xr:uid="{00000000-0005-0000-0000-000084010000}"/>
    <cellStyle name="Accent6 2" xfId="384" xr:uid="{00000000-0005-0000-0000-000085010000}"/>
    <cellStyle name="Akzent1 2" xfId="386" xr:uid="{00000000-0005-0000-0000-000086010000}"/>
    <cellStyle name="Akzent1 3" xfId="387" xr:uid="{00000000-0005-0000-0000-000087010000}"/>
    <cellStyle name="Akzent1 4" xfId="388" xr:uid="{00000000-0005-0000-0000-000088010000}"/>
    <cellStyle name="Akzent2 2" xfId="390" xr:uid="{00000000-0005-0000-0000-000089010000}"/>
    <cellStyle name="Akzent2 3" xfId="391" xr:uid="{00000000-0005-0000-0000-00008A010000}"/>
    <cellStyle name="Akzent2 4" xfId="392" xr:uid="{00000000-0005-0000-0000-00008B010000}"/>
    <cellStyle name="Akzent3 2" xfId="394" xr:uid="{00000000-0005-0000-0000-00008C010000}"/>
    <cellStyle name="Akzent3 3" xfId="395" xr:uid="{00000000-0005-0000-0000-00008D010000}"/>
    <cellStyle name="Akzent4 2" xfId="397" xr:uid="{00000000-0005-0000-0000-00008E010000}"/>
    <cellStyle name="Akzent4 3" xfId="398" xr:uid="{00000000-0005-0000-0000-00008F010000}"/>
    <cellStyle name="Akzent4 4" xfId="399" xr:uid="{00000000-0005-0000-0000-000090010000}"/>
    <cellStyle name="Akzent5 2" xfId="401" xr:uid="{00000000-0005-0000-0000-000091010000}"/>
    <cellStyle name="Akzent5 3" xfId="402" xr:uid="{00000000-0005-0000-0000-000092010000}"/>
    <cellStyle name="Akzent6 2" xfId="404" xr:uid="{00000000-0005-0000-0000-000093010000}"/>
    <cellStyle name="Akzent6 3" xfId="405" xr:uid="{00000000-0005-0000-0000-000094010000}"/>
    <cellStyle name="Ausgabe 2" xfId="406" xr:uid="{00000000-0005-0000-0000-000095010000}"/>
    <cellStyle name="Ausgabe 2 2" xfId="407" xr:uid="{00000000-0005-0000-0000-000096010000}"/>
    <cellStyle name="Ausgabe 2 2 2" xfId="408" xr:uid="{00000000-0005-0000-0000-000097010000}"/>
    <cellStyle name="Ausgabe 2 2 3" xfId="409" xr:uid="{00000000-0005-0000-0000-000098010000}"/>
    <cellStyle name="Ausgabe 2 3" xfId="410" xr:uid="{00000000-0005-0000-0000-000099010000}"/>
    <cellStyle name="Ausgabe 2 3 2" xfId="411" xr:uid="{00000000-0005-0000-0000-00009A010000}"/>
    <cellStyle name="Ausgabe 2 3 2 2" xfId="412" xr:uid="{00000000-0005-0000-0000-00009B010000}"/>
    <cellStyle name="Ausgabe 2 3 3" xfId="413" xr:uid="{00000000-0005-0000-0000-00009C010000}"/>
    <cellStyle name="Ausgabe 2 4" xfId="414" xr:uid="{00000000-0005-0000-0000-00009D010000}"/>
    <cellStyle name="Ausgabe 2 5" xfId="415" xr:uid="{00000000-0005-0000-0000-00009E010000}"/>
    <cellStyle name="Ausgabe 3" xfId="416" xr:uid="{00000000-0005-0000-0000-00009F010000}"/>
    <cellStyle name="Ausgabe 3 2" xfId="417" xr:uid="{00000000-0005-0000-0000-0000A0010000}"/>
    <cellStyle name="Ausgabe 3 3" xfId="418" xr:uid="{00000000-0005-0000-0000-0000A1010000}"/>
    <cellStyle name="Ausgabe 4" xfId="419" xr:uid="{00000000-0005-0000-0000-0000A2010000}"/>
    <cellStyle name="Ausgabe 5" xfId="420" xr:uid="{00000000-0005-0000-0000-0000A3010000}"/>
    <cellStyle name="Ausgabe 6" xfId="421" xr:uid="{00000000-0005-0000-0000-0000A4010000}"/>
    <cellStyle name="Ausgabe 7" xfId="422" xr:uid="{00000000-0005-0000-0000-0000A5010000}"/>
    <cellStyle name="Ausgabe 7 2" xfId="423" xr:uid="{00000000-0005-0000-0000-0000A6010000}"/>
    <cellStyle name="Ausgabe 7 3" xfId="424" xr:uid="{00000000-0005-0000-0000-0000A7010000}"/>
    <cellStyle name="Ausgabe 7 3 2" xfId="425" xr:uid="{00000000-0005-0000-0000-0000A8010000}"/>
    <cellStyle name="Ausgabe 7 4" xfId="426" xr:uid="{00000000-0005-0000-0000-0000A9010000}"/>
    <cellStyle name="Ausgabe 8" xfId="427" xr:uid="{00000000-0005-0000-0000-0000AA010000}"/>
    <cellStyle name="Ausgabe 8 2" xfId="428" xr:uid="{00000000-0005-0000-0000-0000AB010000}"/>
    <cellStyle name="Bad" xfId="907" xr:uid="{00000000-0005-0000-0000-0000AC010000}"/>
    <cellStyle name="Bad 2" xfId="429" xr:uid="{00000000-0005-0000-0000-0000AD010000}"/>
    <cellStyle name="Bad 2 2" xfId="430" xr:uid="{00000000-0005-0000-0000-0000AE010000}"/>
    <cellStyle name="Berechnung 2" xfId="431" xr:uid="{00000000-0005-0000-0000-0000AF010000}"/>
    <cellStyle name="Berechnung 2 2" xfId="432" xr:uid="{00000000-0005-0000-0000-0000B0010000}"/>
    <cellStyle name="Berechnung 2 3" xfId="433" xr:uid="{00000000-0005-0000-0000-0000B1010000}"/>
    <cellStyle name="Berechnung 2 3 2" xfId="434" xr:uid="{00000000-0005-0000-0000-0000B2010000}"/>
    <cellStyle name="Berechnung 2 3 2 2" xfId="435" xr:uid="{00000000-0005-0000-0000-0000B3010000}"/>
    <cellStyle name="Berechnung 2 3 3" xfId="436" xr:uid="{00000000-0005-0000-0000-0000B4010000}"/>
    <cellStyle name="Berechnung 2 4" xfId="437" xr:uid="{00000000-0005-0000-0000-0000B5010000}"/>
    <cellStyle name="Berechnung 3" xfId="438" xr:uid="{00000000-0005-0000-0000-0000B6010000}"/>
    <cellStyle name="Berechnung 4" xfId="439" xr:uid="{00000000-0005-0000-0000-0000B7010000}"/>
    <cellStyle name="Berechnung 5" xfId="440" xr:uid="{00000000-0005-0000-0000-0000B8010000}"/>
    <cellStyle name="Berechnung 6" xfId="441" xr:uid="{00000000-0005-0000-0000-0000B9010000}"/>
    <cellStyle name="Berechnung 7" xfId="442" xr:uid="{00000000-0005-0000-0000-0000BA010000}"/>
    <cellStyle name="Berechnung 7 2" xfId="443" xr:uid="{00000000-0005-0000-0000-0000BB010000}"/>
    <cellStyle name="Berechnung 7 3" xfId="444" xr:uid="{00000000-0005-0000-0000-0000BC010000}"/>
    <cellStyle name="Berechnung 8" xfId="445" xr:uid="{00000000-0005-0000-0000-0000BD010000}"/>
    <cellStyle name="Calculation 2" xfId="446" xr:uid="{00000000-0005-0000-0000-0000BE010000}"/>
    <cellStyle name="Check Cell" xfId="1024" xr:uid="{00000000-0005-0000-0000-0000BF010000}"/>
    <cellStyle name="Check Cell 2" xfId="447" xr:uid="{00000000-0005-0000-0000-0000C0010000}"/>
    <cellStyle name="Check Cell 2 2" xfId="448" xr:uid="{00000000-0005-0000-0000-0000C1010000}"/>
    <cellStyle name="Check Cell 3" xfId="449" xr:uid="{00000000-0005-0000-0000-0000C2010000}"/>
    <cellStyle name="Check Cell 3 2" xfId="450" xr:uid="{00000000-0005-0000-0000-0000C3010000}"/>
    <cellStyle name="Check Cell 4" xfId="451" xr:uid="{00000000-0005-0000-0000-0000C4010000}"/>
    <cellStyle name="Check Cell 5" xfId="452" xr:uid="{00000000-0005-0000-0000-0000C5010000}"/>
    <cellStyle name="Eingabe 2" xfId="453" xr:uid="{00000000-0005-0000-0000-0000C6010000}"/>
    <cellStyle name="Eingabe 3" xfId="454" xr:uid="{00000000-0005-0000-0000-0000C7010000}"/>
    <cellStyle name="Eingabe 4" xfId="455" xr:uid="{00000000-0005-0000-0000-0000C8010000}"/>
    <cellStyle name="Eingabe 5" xfId="456" xr:uid="{00000000-0005-0000-0000-0000C9010000}"/>
    <cellStyle name="Eingabe 6" xfId="457" xr:uid="{00000000-0005-0000-0000-0000CA010000}"/>
    <cellStyle name="Eingabe 7" xfId="458" xr:uid="{00000000-0005-0000-0000-0000CB010000}"/>
    <cellStyle name="Ergebnis 2" xfId="459" xr:uid="{00000000-0005-0000-0000-0000CC010000}"/>
    <cellStyle name="Ergebnis 2 2" xfId="460" xr:uid="{00000000-0005-0000-0000-0000CD010000}"/>
    <cellStyle name="Ergebnis 2 2 2" xfId="461" xr:uid="{00000000-0005-0000-0000-0000CE010000}"/>
    <cellStyle name="Ergebnis 2 3" xfId="462" xr:uid="{00000000-0005-0000-0000-0000CF010000}"/>
    <cellStyle name="Ergebnis 2 4" xfId="463" xr:uid="{00000000-0005-0000-0000-0000D0010000}"/>
    <cellStyle name="Ergebnis 2 4 2" xfId="464" xr:uid="{00000000-0005-0000-0000-0000D1010000}"/>
    <cellStyle name="Ergebnis 2 4 2 2" xfId="465" xr:uid="{00000000-0005-0000-0000-0000D2010000}"/>
    <cellStyle name="Ergebnis 2 4 3" xfId="466" xr:uid="{00000000-0005-0000-0000-0000D3010000}"/>
    <cellStyle name="Ergebnis 2 5" xfId="467" xr:uid="{00000000-0005-0000-0000-0000D4010000}"/>
    <cellStyle name="Ergebnis 3" xfId="468" xr:uid="{00000000-0005-0000-0000-0000D5010000}"/>
    <cellStyle name="Ergebnis 3 2" xfId="469" xr:uid="{00000000-0005-0000-0000-0000D6010000}"/>
    <cellStyle name="Ergebnis 4" xfId="470" xr:uid="{00000000-0005-0000-0000-0000D7010000}"/>
    <cellStyle name="Ergebnis 4 2" xfId="471" xr:uid="{00000000-0005-0000-0000-0000D8010000}"/>
    <cellStyle name="Ergebnis 5" xfId="472" xr:uid="{00000000-0005-0000-0000-0000D9010000}"/>
    <cellStyle name="Ergebnis 6" xfId="473" xr:uid="{00000000-0005-0000-0000-0000DA010000}"/>
    <cellStyle name="Ergebnis 7" xfId="474" xr:uid="{00000000-0005-0000-0000-0000DB010000}"/>
    <cellStyle name="Ergebnis 8" xfId="475" xr:uid="{00000000-0005-0000-0000-0000DC010000}"/>
    <cellStyle name="Ergebnis 8 2" xfId="476" xr:uid="{00000000-0005-0000-0000-0000DD010000}"/>
    <cellStyle name="Ergebnis 8 3" xfId="477" xr:uid="{00000000-0005-0000-0000-0000DE010000}"/>
    <cellStyle name="Ergebnis 9" xfId="478" xr:uid="{00000000-0005-0000-0000-0000DF010000}"/>
    <cellStyle name="Erklärender Text 2" xfId="479" xr:uid="{00000000-0005-0000-0000-0000E0010000}"/>
    <cellStyle name="Erklärender Text 3" xfId="480" xr:uid="{00000000-0005-0000-0000-0000E1010000}"/>
    <cellStyle name="Erklärender Text 4" xfId="481" xr:uid="{00000000-0005-0000-0000-0000E2010000}"/>
    <cellStyle name="Erklärender Text 5" xfId="482" xr:uid="{00000000-0005-0000-0000-0000E3010000}"/>
    <cellStyle name="Erklärender Text 6" xfId="483" xr:uid="{00000000-0005-0000-0000-0000E4010000}"/>
    <cellStyle name="Good" xfId="486" xr:uid="{00000000-0005-0000-0000-0000E5010000}"/>
    <cellStyle name="Good 2" xfId="484" xr:uid="{00000000-0005-0000-0000-0000E6010000}"/>
    <cellStyle name="Good 2 2" xfId="485" xr:uid="{00000000-0005-0000-0000-0000E7010000}"/>
    <cellStyle name="Gut 2" xfId="487" xr:uid="{00000000-0005-0000-0000-0000E8010000}"/>
    <cellStyle name="Gut 3" xfId="488" xr:uid="{00000000-0005-0000-0000-0000E9010000}"/>
    <cellStyle name="Heading 1" xfId="994" xr:uid="{00000000-0005-0000-0000-0000EA010000}"/>
    <cellStyle name="Heading 1 2" xfId="489" xr:uid="{00000000-0005-0000-0000-0000EB010000}"/>
    <cellStyle name="Heading 1 2 2" xfId="490" xr:uid="{00000000-0005-0000-0000-0000EC010000}"/>
    <cellStyle name="Heading 1 2 3" xfId="491" xr:uid="{00000000-0005-0000-0000-0000ED010000}"/>
    <cellStyle name="Heading 1 3" xfId="492" xr:uid="{00000000-0005-0000-0000-0000EE010000}"/>
    <cellStyle name="Heading 1 4" xfId="493" xr:uid="{00000000-0005-0000-0000-0000EF010000}"/>
    <cellStyle name="Heading 2" xfId="998" xr:uid="{00000000-0005-0000-0000-0000F0010000}"/>
    <cellStyle name="Heading 2 2" xfId="494" xr:uid="{00000000-0005-0000-0000-0000F1010000}"/>
    <cellStyle name="Heading 2 2 2" xfId="495" xr:uid="{00000000-0005-0000-0000-0000F2010000}"/>
    <cellStyle name="Heading 2 2 3" xfId="496" xr:uid="{00000000-0005-0000-0000-0000F3010000}"/>
    <cellStyle name="Heading 2 3" xfId="497" xr:uid="{00000000-0005-0000-0000-0000F4010000}"/>
    <cellStyle name="Heading 2 4" xfId="498" xr:uid="{00000000-0005-0000-0000-0000F5010000}"/>
    <cellStyle name="Heading 3" xfId="1002" xr:uid="{00000000-0005-0000-0000-0000F6010000}"/>
    <cellStyle name="Heading 3 2" xfId="499" xr:uid="{00000000-0005-0000-0000-0000F7010000}"/>
    <cellStyle name="Heading 3 2 2" xfId="500" xr:uid="{00000000-0005-0000-0000-0000F8010000}"/>
    <cellStyle name="Heading 3 2 3" xfId="501" xr:uid="{00000000-0005-0000-0000-0000F9010000}"/>
    <cellStyle name="Heading 3 3" xfId="502" xr:uid="{00000000-0005-0000-0000-0000FA010000}"/>
    <cellStyle name="Heading 3 4" xfId="503" xr:uid="{00000000-0005-0000-0000-0000FB010000}"/>
    <cellStyle name="Heading 4" xfId="1006" xr:uid="{00000000-0005-0000-0000-0000FC010000}"/>
    <cellStyle name="Heading 4 2" xfId="504" xr:uid="{00000000-0005-0000-0000-0000FD010000}"/>
    <cellStyle name="Heading 4 2 2" xfId="505" xr:uid="{00000000-0005-0000-0000-0000FE010000}"/>
    <cellStyle name="Heading 4 2 3" xfId="506" xr:uid="{00000000-0005-0000-0000-0000FF010000}"/>
    <cellStyle name="Heading 4 3" xfId="507" xr:uid="{00000000-0005-0000-0000-000000020000}"/>
    <cellStyle name="Heading 4 4" xfId="508" xr:uid="{00000000-0005-0000-0000-000001020000}"/>
    <cellStyle name="Input 2" xfId="509" xr:uid="{00000000-0005-0000-0000-000002020000}"/>
    <cellStyle name="Linked Cell" xfId="1013" xr:uid="{00000000-0005-0000-0000-000003020000}"/>
    <cellStyle name="Linked Cell 2" xfId="510" xr:uid="{00000000-0005-0000-0000-000004020000}"/>
    <cellStyle name="Linked Cell 2 2" xfId="511" xr:uid="{00000000-0005-0000-0000-000005020000}"/>
    <cellStyle name="Neutral" xfId="512" builtinId="28" customBuiltin="1"/>
    <cellStyle name="Normal" xfId="0" builtinId="0"/>
    <cellStyle name="Normal 2" xfId="513" xr:uid="{00000000-0005-0000-0000-000007020000}"/>
    <cellStyle name="Note" xfId="522" xr:uid="{00000000-0005-0000-0000-000008020000}"/>
    <cellStyle name="Note 2" xfId="514" xr:uid="{00000000-0005-0000-0000-000009020000}"/>
    <cellStyle name="Note 2 2" xfId="515" xr:uid="{00000000-0005-0000-0000-00000A020000}"/>
    <cellStyle name="Note 3" xfId="516" xr:uid="{00000000-0005-0000-0000-00000B020000}"/>
    <cellStyle name="Note 3 2" xfId="517" xr:uid="{00000000-0005-0000-0000-00000C020000}"/>
    <cellStyle name="Note 4" xfId="518" xr:uid="{00000000-0005-0000-0000-00000D020000}"/>
    <cellStyle name="Note 4 2" xfId="519" xr:uid="{00000000-0005-0000-0000-00000E020000}"/>
    <cellStyle name="Note 5" xfId="520" xr:uid="{00000000-0005-0000-0000-00000F020000}"/>
    <cellStyle name="Note 5 2" xfId="521" xr:uid="{00000000-0005-0000-0000-000010020000}"/>
    <cellStyle name="Notiz 2" xfId="523" xr:uid="{00000000-0005-0000-0000-000011020000}"/>
    <cellStyle name="Notiz 2 2" xfId="524" xr:uid="{00000000-0005-0000-0000-000012020000}"/>
    <cellStyle name="Notiz 2 2 2" xfId="525" xr:uid="{00000000-0005-0000-0000-000013020000}"/>
    <cellStyle name="Notiz 2 2 2 2" xfId="526" xr:uid="{00000000-0005-0000-0000-000014020000}"/>
    <cellStyle name="Notiz 2 2 2 2 2" xfId="527" xr:uid="{00000000-0005-0000-0000-000015020000}"/>
    <cellStyle name="Notiz 2 2 2 2 2 2" xfId="528" xr:uid="{00000000-0005-0000-0000-000016020000}"/>
    <cellStyle name="Notiz 2 2 2 2 2 3" xfId="529" xr:uid="{00000000-0005-0000-0000-000017020000}"/>
    <cellStyle name="Notiz 2 2 2 2 2 4" xfId="530" xr:uid="{00000000-0005-0000-0000-000018020000}"/>
    <cellStyle name="Notiz 2 2 2 2 3" xfId="531" xr:uid="{00000000-0005-0000-0000-000019020000}"/>
    <cellStyle name="Notiz 2 2 2 2 4" xfId="532" xr:uid="{00000000-0005-0000-0000-00001A020000}"/>
    <cellStyle name="Notiz 2 2 2 2 5" xfId="533" xr:uid="{00000000-0005-0000-0000-00001B020000}"/>
    <cellStyle name="Notiz 2 2 2 3" xfId="534" xr:uid="{00000000-0005-0000-0000-00001C020000}"/>
    <cellStyle name="Notiz 2 2 2 3 2" xfId="535" xr:uid="{00000000-0005-0000-0000-00001D020000}"/>
    <cellStyle name="Notiz 2 2 2 3 3" xfId="536" xr:uid="{00000000-0005-0000-0000-00001E020000}"/>
    <cellStyle name="Notiz 2 2 2 3 4" xfId="537" xr:uid="{00000000-0005-0000-0000-00001F020000}"/>
    <cellStyle name="Notiz 2 2 2 4" xfId="538" xr:uid="{00000000-0005-0000-0000-000020020000}"/>
    <cellStyle name="Notiz 2 2 2 5" xfId="539" xr:uid="{00000000-0005-0000-0000-000021020000}"/>
    <cellStyle name="Notiz 2 2 2 6" xfId="540" xr:uid="{00000000-0005-0000-0000-000022020000}"/>
    <cellStyle name="Notiz 2 2 3" xfId="541" xr:uid="{00000000-0005-0000-0000-000023020000}"/>
    <cellStyle name="Notiz 2 2 3 2" xfId="542" xr:uid="{00000000-0005-0000-0000-000024020000}"/>
    <cellStyle name="Notiz 2 2 3 2 2" xfId="543" xr:uid="{00000000-0005-0000-0000-000025020000}"/>
    <cellStyle name="Notiz 2 2 3 2 3" xfId="544" xr:uid="{00000000-0005-0000-0000-000026020000}"/>
    <cellStyle name="Notiz 2 2 3 2 4" xfId="545" xr:uid="{00000000-0005-0000-0000-000027020000}"/>
    <cellStyle name="Notiz 2 2 3 3" xfId="546" xr:uid="{00000000-0005-0000-0000-000028020000}"/>
    <cellStyle name="Notiz 2 2 3 4" xfId="547" xr:uid="{00000000-0005-0000-0000-000029020000}"/>
    <cellStyle name="Notiz 2 2 3 5" xfId="548" xr:uid="{00000000-0005-0000-0000-00002A020000}"/>
    <cellStyle name="Notiz 2 2 4" xfId="549" xr:uid="{00000000-0005-0000-0000-00002B020000}"/>
    <cellStyle name="Notiz 2 2 4 2" xfId="550" xr:uid="{00000000-0005-0000-0000-00002C020000}"/>
    <cellStyle name="Notiz 2 2 4 3" xfId="551" xr:uid="{00000000-0005-0000-0000-00002D020000}"/>
    <cellStyle name="Notiz 2 2 4 3 2" xfId="552" xr:uid="{00000000-0005-0000-0000-00002E020000}"/>
    <cellStyle name="Notiz 2 2 4 3 3" xfId="553" xr:uid="{00000000-0005-0000-0000-00002F020000}"/>
    <cellStyle name="Notiz 2 2 4 4" xfId="554" xr:uid="{00000000-0005-0000-0000-000030020000}"/>
    <cellStyle name="Notiz 2 2 4 4 2" xfId="555" xr:uid="{00000000-0005-0000-0000-000031020000}"/>
    <cellStyle name="Notiz 2 2 4 5" xfId="556" xr:uid="{00000000-0005-0000-0000-000032020000}"/>
    <cellStyle name="Notiz 2 2 5" xfId="557" xr:uid="{00000000-0005-0000-0000-000033020000}"/>
    <cellStyle name="Notiz 2 2 5 2" xfId="558" xr:uid="{00000000-0005-0000-0000-000034020000}"/>
    <cellStyle name="Notiz 2 2 5 3" xfId="559" xr:uid="{00000000-0005-0000-0000-000035020000}"/>
    <cellStyle name="Notiz 2 2 5 4" xfId="560" xr:uid="{00000000-0005-0000-0000-000036020000}"/>
    <cellStyle name="Notiz 2 2 6" xfId="561" xr:uid="{00000000-0005-0000-0000-000037020000}"/>
    <cellStyle name="Notiz 2 3" xfId="562" xr:uid="{00000000-0005-0000-0000-000038020000}"/>
    <cellStyle name="Notiz 2 3 2" xfId="563" xr:uid="{00000000-0005-0000-0000-000039020000}"/>
    <cellStyle name="Notiz 2 3 2 2" xfId="564" xr:uid="{00000000-0005-0000-0000-00003A020000}"/>
    <cellStyle name="Notiz 2 3 2 2 2" xfId="565" xr:uid="{00000000-0005-0000-0000-00003B020000}"/>
    <cellStyle name="Notiz 2 3 2 2 3" xfId="566" xr:uid="{00000000-0005-0000-0000-00003C020000}"/>
    <cellStyle name="Notiz 2 3 2 2 4" xfId="567" xr:uid="{00000000-0005-0000-0000-00003D020000}"/>
    <cellStyle name="Notiz 2 3 2 3" xfId="568" xr:uid="{00000000-0005-0000-0000-00003E020000}"/>
    <cellStyle name="Notiz 2 3 2 4" xfId="569" xr:uid="{00000000-0005-0000-0000-00003F020000}"/>
    <cellStyle name="Notiz 2 3 2 5" xfId="570" xr:uid="{00000000-0005-0000-0000-000040020000}"/>
    <cellStyle name="Notiz 2 3 3" xfId="571" xr:uid="{00000000-0005-0000-0000-000041020000}"/>
    <cellStyle name="Notiz 2 3 3 2" xfId="572" xr:uid="{00000000-0005-0000-0000-000042020000}"/>
    <cellStyle name="Notiz 2 3 3 3" xfId="573" xr:uid="{00000000-0005-0000-0000-000043020000}"/>
    <cellStyle name="Notiz 2 3 3 4" xfId="574" xr:uid="{00000000-0005-0000-0000-000044020000}"/>
    <cellStyle name="Notiz 2 3 4" xfId="575" xr:uid="{00000000-0005-0000-0000-000045020000}"/>
    <cellStyle name="Notiz 2 3 5" xfId="576" xr:uid="{00000000-0005-0000-0000-000046020000}"/>
    <cellStyle name="Notiz 2 3 6" xfId="577" xr:uid="{00000000-0005-0000-0000-000047020000}"/>
    <cellStyle name="Notiz 2 4" xfId="578" xr:uid="{00000000-0005-0000-0000-000048020000}"/>
    <cellStyle name="Notiz 2 4 2" xfId="579" xr:uid="{00000000-0005-0000-0000-000049020000}"/>
    <cellStyle name="Notiz 2 4 2 2" xfId="580" xr:uid="{00000000-0005-0000-0000-00004A020000}"/>
    <cellStyle name="Notiz 2 4 2 3" xfId="581" xr:uid="{00000000-0005-0000-0000-00004B020000}"/>
    <cellStyle name="Notiz 2 4 2 4" xfId="582" xr:uid="{00000000-0005-0000-0000-00004C020000}"/>
    <cellStyle name="Notiz 2 4 3" xfId="583" xr:uid="{00000000-0005-0000-0000-00004D020000}"/>
    <cellStyle name="Notiz 2 4 4" xfId="584" xr:uid="{00000000-0005-0000-0000-00004E020000}"/>
    <cellStyle name="Notiz 2 4 5" xfId="585" xr:uid="{00000000-0005-0000-0000-00004F020000}"/>
    <cellStyle name="Notiz 2 5" xfId="586" xr:uid="{00000000-0005-0000-0000-000050020000}"/>
    <cellStyle name="Notiz 2 5 2" xfId="587" xr:uid="{00000000-0005-0000-0000-000051020000}"/>
    <cellStyle name="Notiz 2 5 3" xfId="588" xr:uid="{00000000-0005-0000-0000-000052020000}"/>
    <cellStyle name="Notiz 2 5 4" xfId="589" xr:uid="{00000000-0005-0000-0000-000053020000}"/>
    <cellStyle name="Notiz 2 6" xfId="590" xr:uid="{00000000-0005-0000-0000-000054020000}"/>
    <cellStyle name="Notiz 2 7" xfId="591" xr:uid="{00000000-0005-0000-0000-000055020000}"/>
    <cellStyle name="Notiz 2 8" xfId="592" xr:uid="{00000000-0005-0000-0000-000056020000}"/>
    <cellStyle name="Notiz 3" xfId="593" xr:uid="{00000000-0005-0000-0000-000057020000}"/>
    <cellStyle name="Notiz 3 2" xfId="594" xr:uid="{00000000-0005-0000-0000-000058020000}"/>
    <cellStyle name="Notiz 3 2 2" xfId="595" xr:uid="{00000000-0005-0000-0000-000059020000}"/>
    <cellStyle name="Notiz 3 2 2 2" xfId="596" xr:uid="{00000000-0005-0000-0000-00005A020000}"/>
    <cellStyle name="Notiz 3 2 2 2 2" xfId="597" xr:uid="{00000000-0005-0000-0000-00005B020000}"/>
    <cellStyle name="Notiz 3 2 2 2 3" xfId="598" xr:uid="{00000000-0005-0000-0000-00005C020000}"/>
    <cellStyle name="Notiz 3 2 2 2 4" xfId="599" xr:uid="{00000000-0005-0000-0000-00005D020000}"/>
    <cellStyle name="Notiz 3 2 2 3" xfId="600" xr:uid="{00000000-0005-0000-0000-00005E020000}"/>
    <cellStyle name="Notiz 3 2 2 4" xfId="601" xr:uid="{00000000-0005-0000-0000-00005F020000}"/>
    <cellStyle name="Notiz 3 2 2 5" xfId="602" xr:uid="{00000000-0005-0000-0000-000060020000}"/>
    <cellStyle name="Notiz 3 2 3" xfId="603" xr:uid="{00000000-0005-0000-0000-000061020000}"/>
    <cellStyle name="Notiz 3 2 3 2" xfId="604" xr:uid="{00000000-0005-0000-0000-000062020000}"/>
    <cellStyle name="Notiz 3 2 3 3" xfId="605" xr:uid="{00000000-0005-0000-0000-000063020000}"/>
    <cellStyle name="Notiz 3 2 3 4" xfId="606" xr:uid="{00000000-0005-0000-0000-000064020000}"/>
    <cellStyle name="Notiz 3 2 4" xfId="607" xr:uid="{00000000-0005-0000-0000-000065020000}"/>
    <cellStyle name="Notiz 3 2 5" xfId="608" xr:uid="{00000000-0005-0000-0000-000066020000}"/>
    <cellStyle name="Notiz 3 2 6" xfId="609" xr:uid="{00000000-0005-0000-0000-000067020000}"/>
    <cellStyle name="Notiz 3 3" xfId="610" xr:uid="{00000000-0005-0000-0000-000068020000}"/>
    <cellStyle name="Notiz 3 3 2" xfId="611" xr:uid="{00000000-0005-0000-0000-000069020000}"/>
    <cellStyle name="Notiz 3 3 2 2" xfId="612" xr:uid="{00000000-0005-0000-0000-00006A020000}"/>
    <cellStyle name="Notiz 3 3 2 3" xfId="613" xr:uid="{00000000-0005-0000-0000-00006B020000}"/>
    <cellStyle name="Notiz 3 3 2 4" xfId="614" xr:uid="{00000000-0005-0000-0000-00006C020000}"/>
    <cellStyle name="Notiz 3 3 3" xfId="615" xr:uid="{00000000-0005-0000-0000-00006D020000}"/>
    <cellStyle name="Notiz 3 3 4" xfId="616" xr:uid="{00000000-0005-0000-0000-00006E020000}"/>
    <cellStyle name="Notiz 3 3 5" xfId="617" xr:uid="{00000000-0005-0000-0000-00006F020000}"/>
    <cellStyle name="Notiz 3 4" xfId="618" xr:uid="{00000000-0005-0000-0000-000070020000}"/>
    <cellStyle name="Notiz 3 4 2" xfId="619" xr:uid="{00000000-0005-0000-0000-000071020000}"/>
    <cellStyle name="Notiz 3 4 3" xfId="620" xr:uid="{00000000-0005-0000-0000-000072020000}"/>
    <cellStyle name="Notiz 3 4 4" xfId="621" xr:uid="{00000000-0005-0000-0000-000073020000}"/>
    <cellStyle name="Notiz 3 5" xfId="622" xr:uid="{00000000-0005-0000-0000-000074020000}"/>
    <cellStyle name="Notiz 3 6" xfId="623" xr:uid="{00000000-0005-0000-0000-000075020000}"/>
    <cellStyle name="Notiz 3 7" xfId="624" xr:uid="{00000000-0005-0000-0000-000076020000}"/>
    <cellStyle name="Notiz 4" xfId="625" xr:uid="{00000000-0005-0000-0000-000077020000}"/>
    <cellStyle name="Notiz 4 2" xfId="626" xr:uid="{00000000-0005-0000-0000-000078020000}"/>
    <cellStyle name="Notiz 4 2 2" xfId="627" xr:uid="{00000000-0005-0000-0000-000079020000}"/>
    <cellStyle name="Notiz 4 2 2 2" xfId="628" xr:uid="{00000000-0005-0000-0000-00007A020000}"/>
    <cellStyle name="Notiz 4 2 2 3" xfId="629" xr:uid="{00000000-0005-0000-0000-00007B020000}"/>
    <cellStyle name="Notiz 4 2 2 4" xfId="630" xr:uid="{00000000-0005-0000-0000-00007C020000}"/>
    <cellStyle name="Notiz 4 2 3" xfId="631" xr:uid="{00000000-0005-0000-0000-00007D020000}"/>
    <cellStyle name="Notiz 4 2 4" xfId="632" xr:uid="{00000000-0005-0000-0000-00007E020000}"/>
    <cellStyle name="Notiz 4 2 5" xfId="633" xr:uid="{00000000-0005-0000-0000-00007F020000}"/>
    <cellStyle name="Notiz 4 3" xfId="634" xr:uid="{00000000-0005-0000-0000-000080020000}"/>
    <cellStyle name="Notiz 4 3 2" xfId="635" xr:uid="{00000000-0005-0000-0000-000081020000}"/>
    <cellStyle name="Notiz 4 3 3" xfId="636" xr:uid="{00000000-0005-0000-0000-000082020000}"/>
    <cellStyle name="Notiz 4 3 4" xfId="637" xr:uid="{00000000-0005-0000-0000-000083020000}"/>
    <cellStyle name="Notiz 4 4" xfId="638" xr:uid="{00000000-0005-0000-0000-000084020000}"/>
    <cellStyle name="Notiz 4 5" xfId="639" xr:uid="{00000000-0005-0000-0000-000085020000}"/>
    <cellStyle name="Notiz 4 6" xfId="640" xr:uid="{00000000-0005-0000-0000-000086020000}"/>
    <cellStyle name="Notiz 5" xfId="641" xr:uid="{00000000-0005-0000-0000-000087020000}"/>
    <cellStyle name="Notiz 5 2" xfId="642" xr:uid="{00000000-0005-0000-0000-000088020000}"/>
    <cellStyle name="Notiz 5 2 2" xfId="643" xr:uid="{00000000-0005-0000-0000-000089020000}"/>
    <cellStyle name="Notiz 5 2 2 2" xfId="644" xr:uid="{00000000-0005-0000-0000-00008A020000}"/>
    <cellStyle name="Notiz 5 2 2 3" xfId="645" xr:uid="{00000000-0005-0000-0000-00008B020000}"/>
    <cellStyle name="Notiz 5 2 2 4" xfId="646" xr:uid="{00000000-0005-0000-0000-00008C020000}"/>
    <cellStyle name="Notiz 5 2 3" xfId="647" xr:uid="{00000000-0005-0000-0000-00008D020000}"/>
    <cellStyle name="Notiz 5 2 4" xfId="648" xr:uid="{00000000-0005-0000-0000-00008E020000}"/>
    <cellStyle name="Notiz 5 2 5" xfId="649" xr:uid="{00000000-0005-0000-0000-00008F020000}"/>
    <cellStyle name="Notiz 5 3" xfId="650" xr:uid="{00000000-0005-0000-0000-000090020000}"/>
    <cellStyle name="Notiz 5 3 2" xfId="651" xr:uid="{00000000-0005-0000-0000-000091020000}"/>
    <cellStyle name="Notiz 5 3 3" xfId="652" xr:uid="{00000000-0005-0000-0000-000092020000}"/>
    <cellStyle name="Notiz 5 3 4" xfId="653" xr:uid="{00000000-0005-0000-0000-000093020000}"/>
    <cellStyle name="Notiz 5 4" xfId="654" xr:uid="{00000000-0005-0000-0000-000094020000}"/>
    <cellStyle name="Notiz 5 5" xfId="655" xr:uid="{00000000-0005-0000-0000-000095020000}"/>
    <cellStyle name="Notiz 5 6" xfId="656" xr:uid="{00000000-0005-0000-0000-000096020000}"/>
    <cellStyle name="Notiz 6" xfId="657" xr:uid="{00000000-0005-0000-0000-000097020000}"/>
    <cellStyle name="Notiz 6 2" xfId="658" xr:uid="{00000000-0005-0000-0000-000098020000}"/>
    <cellStyle name="Notiz 6 2 2" xfId="659" xr:uid="{00000000-0005-0000-0000-000099020000}"/>
    <cellStyle name="Notiz 6 2 3" xfId="660" xr:uid="{00000000-0005-0000-0000-00009A020000}"/>
    <cellStyle name="Notiz 6 2 4" xfId="661" xr:uid="{00000000-0005-0000-0000-00009B020000}"/>
    <cellStyle name="Notiz 6 3" xfId="662" xr:uid="{00000000-0005-0000-0000-00009C020000}"/>
    <cellStyle name="Notiz 6 4" xfId="663" xr:uid="{00000000-0005-0000-0000-00009D020000}"/>
    <cellStyle name="Notiz 6 5" xfId="664" xr:uid="{00000000-0005-0000-0000-00009E020000}"/>
    <cellStyle name="Notiz 7" xfId="665" xr:uid="{00000000-0005-0000-0000-00009F020000}"/>
    <cellStyle name="Notiz 7 2" xfId="666" xr:uid="{00000000-0005-0000-0000-0000A0020000}"/>
    <cellStyle name="Notiz 7 3" xfId="667" xr:uid="{00000000-0005-0000-0000-0000A1020000}"/>
    <cellStyle name="Notiz 7 4" xfId="668" xr:uid="{00000000-0005-0000-0000-0000A2020000}"/>
    <cellStyle name="Notiz 8" xfId="669" xr:uid="{00000000-0005-0000-0000-0000A3020000}"/>
    <cellStyle name="Notiz 9" xfId="670" xr:uid="{00000000-0005-0000-0000-0000A4020000}"/>
    <cellStyle name="Output 2" xfId="671" xr:uid="{00000000-0005-0000-0000-0000A5020000}"/>
    <cellStyle name="Percent" xfId="672" builtinId="5"/>
    <cellStyle name="Percent 2" xfId="1030" xr:uid="{00000000-0005-0000-0000-0000A6020000}"/>
    <cellStyle name="Prozent 10" xfId="673" xr:uid="{00000000-0005-0000-0000-0000A8020000}"/>
    <cellStyle name="Prozent 10 2" xfId="674" xr:uid="{00000000-0005-0000-0000-0000A9020000}"/>
    <cellStyle name="Prozent 10 3" xfId="675" xr:uid="{00000000-0005-0000-0000-0000AA020000}"/>
    <cellStyle name="Prozent 10 3 2" xfId="676" xr:uid="{00000000-0005-0000-0000-0000AB020000}"/>
    <cellStyle name="Prozent 10 4" xfId="677" xr:uid="{00000000-0005-0000-0000-0000AC020000}"/>
    <cellStyle name="Prozent 11" xfId="678" xr:uid="{00000000-0005-0000-0000-0000AD020000}"/>
    <cellStyle name="Prozent 12" xfId="679" xr:uid="{00000000-0005-0000-0000-0000AE020000}"/>
    <cellStyle name="Prozent 13" xfId="680" xr:uid="{00000000-0005-0000-0000-0000AF020000}"/>
    <cellStyle name="Prozent 2" xfId="681" xr:uid="{00000000-0005-0000-0000-0000B0020000}"/>
    <cellStyle name="Prozent 3" xfId="682" xr:uid="{00000000-0005-0000-0000-0000B1020000}"/>
    <cellStyle name="Prozent 3 2" xfId="683" xr:uid="{00000000-0005-0000-0000-0000B2020000}"/>
    <cellStyle name="Prozent 3 2 2" xfId="684" xr:uid="{00000000-0005-0000-0000-0000B3020000}"/>
    <cellStyle name="Prozent 3 2 2 2" xfId="685" xr:uid="{00000000-0005-0000-0000-0000B4020000}"/>
    <cellStyle name="Prozent 3 2 2 2 2" xfId="686" xr:uid="{00000000-0005-0000-0000-0000B5020000}"/>
    <cellStyle name="Prozent 3 2 2 2 2 2" xfId="687" xr:uid="{00000000-0005-0000-0000-0000B6020000}"/>
    <cellStyle name="Prozent 3 2 2 2 2 3" xfId="688" xr:uid="{00000000-0005-0000-0000-0000B7020000}"/>
    <cellStyle name="Prozent 3 2 2 2 2 4" xfId="689" xr:uid="{00000000-0005-0000-0000-0000B8020000}"/>
    <cellStyle name="Prozent 3 2 2 2 3" xfId="690" xr:uid="{00000000-0005-0000-0000-0000B9020000}"/>
    <cellStyle name="Prozent 3 2 2 2 4" xfId="691" xr:uid="{00000000-0005-0000-0000-0000BA020000}"/>
    <cellStyle name="Prozent 3 2 2 2 5" xfId="692" xr:uid="{00000000-0005-0000-0000-0000BB020000}"/>
    <cellStyle name="Prozent 3 2 2 3" xfId="693" xr:uid="{00000000-0005-0000-0000-0000BC020000}"/>
    <cellStyle name="Prozent 3 2 2 3 2" xfId="694" xr:uid="{00000000-0005-0000-0000-0000BD020000}"/>
    <cellStyle name="Prozent 3 2 2 3 3" xfId="695" xr:uid="{00000000-0005-0000-0000-0000BE020000}"/>
    <cellStyle name="Prozent 3 2 2 3 4" xfId="696" xr:uid="{00000000-0005-0000-0000-0000BF020000}"/>
    <cellStyle name="Prozent 3 2 2 4" xfId="697" xr:uid="{00000000-0005-0000-0000-0000C0020000}"/>
    <cellStyle name="Prozent 3 2 2 5" xfId="698" xr:uid="{00000000-0005-0000-0000-0000C1020000}"/>
    <cellStyle name="Prozent 3 2 2 6" xfId="699" xr:uid="{00000000-0005-0000-0000-0000C2020000}"/>
    <cellStyle name="Prozent 3 2 3" xfId="700" xr:uid="{00000000-0005-0000-0000-0000C3020000}"/>
    <cellStyle name="Prozent 3 2 3 2" xfId="701" xr:uid="{00000000-0005-0000-0000-0000C4020000}"/>
    <cellStyle name="Prozent 3 2 3 2 2" xfId="702" xr:uid="{00000000-0005-0000-0000-0000C5020000}"/>
    <cellStyle name="Prozent 3 2 3 2 3" xfId="703" xr:uid="{00000000-0005-0000-0000-0000C6020000}"/>
    <cellStyle name="Prozent 3 2 3 2 4" xfId="704" xr:uid="{00000000-0005-0000-0000-0000C7020000}"/>
    <cellStyle name="Prozent 3 2 3 3" xfId="705" xr:uid="{00000000-0005-0000-0000-0000C8020000}"/>
    <cellStyle name="Prozent 3 2 3 4" xfId="706" xr:uid="{00000000-0005-0000-0000-0000C9020000}"/>
    <cellStyle name="Prozent 3 2 3 5" xfId="707" xr:uid="{00000000-0005-0000-0000-0000CA020000}"/>
    <cellStyle name="Prozent 3 2 4" xfId="708" xr:uid="{00000000-0005-0000-0000-0000CB020000}"/>
    <cellStyle name="Prozent 3 2 4 2" xfId="709" xr:uid="{00000000-0005-0000-0000-0000CC020000}"/>
    <cellStyle name="Prozent 3 2 4 3" xfId="710" xr:uid="{00000000-0005-0000-0000-0000CD020000}"/>
    <cellStyle name="Prozent 3 2 4 4" xfId="711" xr:uid="{00000000-0005-0000-0000-0000CE020000}"/>
    <cellStyle name="Prozent 3 2 4 5" xfId="712" xr:uid="{00000000-0005-0000-0000-0000CF020000}"/>
    <cellStyle name="Prozent 3 2 5" xfId="713" xr:uid="{00000000-0005-0000-0000-0000D0020000}"/>
    <cellStyle name="Prozent 3 3" xfId="714" xr:uid="{00000000-0005-0000-0000-0000D1020000}"/>
    <cellStyle name="Prozent 3 3 2" xfId="715" xr:uid="{00000000-0005-0000-0000-0000D2020000}"/>
    <cellStyle name="Prozent 3 3 2 2" xfId="716" xr:uid="{00000000-0005-0000-0000-0000D3020000}"/>
    <cellStyle name="Prozent 3 3 2 2 2" xfId="717" xr:uid="{00000000-0005-0000-0000-0000D4020000}"/>
    <cellStyle name="Prozent 3 3 2 2 3" xfId="718" xr:uid="{00000000-0005-0000-0000-0000D5020000}"/>
    <cellStyle name="Prozent 3 3 2 2 4" xfId="719" xr:uid="{00000000-0005-0000-0000-0000D6020000}"/>
    <cellStyle name="Prozent 3 3 2 3" xfId="720" xr:uid="{00000000-0005-0000-0000-0000D7020000}"/>
    <cellStyle name="Prozent 3 3 2 4" xfId="721" xr:uid="{00000000-0005-0000-0000-0000D8020000}"/>
    <cellStyle name="Prozent 3 3 2 5" xfId="722" xr:uid="{00000000-0005-0000-0000-0000D9020000}"/>
    <cellStyle name="Prozent 3 3 3" xfId="723" xr:uid="{00000000-0005-0000-0000-0000DA020000}"/>
    <cellStyle name="Prozent 3 3 3 2" xfId="724" xr:uid="{00000000-0005-0000-0000-0000DB020000}"/>
    <cellStyle name="Prozent 3 3 3 3" xfId="725" xr:uid="{00000000-0005-0000-0000-0000DC020000}"/>
    <cellStyle name="Prozent 3 3 3 4" xfId="726" xr:uid="{00000000-0005-0000-0000-0000DD020000}"/>
    <cellStyle name="Prozent 3 3 4" xfId="727" xr:uid="{00000000-0005-0000-0000-0000DE020000}"/>
    <cellStyle name="Prozent 3 3 5" xfId="728" xr:uid="{00000000-0005-0000-0000-0000DF020000}"/>
    <cellStyle name="Prozent 3 3 6" xfId="729" xr:uid="{00000000-0005-0000-0000-0000E0020000}"/>
    <cellStyle name="Prozent 3 4" xfId="730" xr:uid="{00000000-0005-0000-0000-0000E1020000}"/>
    <cellStyle name="Prozent 3 4 2" xfId="731" xr:uid="{00000000-0005-0000-0000-0000E2020000}"/>
    <cellStyle name="Prozent 3 4 2 2" xfId="732" xr:uid="{00000000-0005-0000-0000-0000E3020000}"/>
    <cellStyle name="Prozent 3 4 2 3" xfId="733" xr:uid="{00000000-0005-0000-0000-0000E4020000}"/>
    <cellStyle name="Prozent 3 4 2 4" xfId="734" xr:uid="{00000000-0005-0000-0000-0000E5020000}"/>
    <cellStyle name="Prozent 3 4 3" xfId="735" xr:uid="{00000000-0005-0000-0000-0000E6020000}"/>
    <cellStyle name="Prozent 3 4 4" xfId="736" xr:uid="{00000000-0005-0000-0000-0000E7020000}"/>
    <cellStyle name="Prozent 3 4 5" xfId="737" xr:uid="{00000000-0005-0000-0000-0000E8020000}"/>
    <cellStyle name="Prozent 3 5" xfId="738" xr:uid="{00000000-0005-0000-0000-0000E9020000}"/>
    <cellStyle name="Prozent 3 5 2" xfId="739" xr:uid="{00000000-0005-0000-0000-0000EA020000}"/>
    <cellStyle name="Prozent 3 5 3" xfId="740" xr:uid="{00000000-0005-0000-0000-0000EB020000}"/>
    <cellStyle name="Prozent 3 5 4" xfId="741" xr:uid="{00000000-0005-0000-0000-0000EC020000}"/>
    <cellStyle name="Prozent 3 6" xfId="742" xr:uid="{00000000-0005-0000-0000-0000ED020000}"/>
    <cellStyle name="Prozent 3 7" xfId="743" xr:uid="{00000000-0005-0000-0000-0000EE020000}"/>
    <cellStyle name="Prozent 3 8" xfId="744" xr:uid="{00000000-0005-0000-0000-0000EF020000}"/>
    <cellStyle name="Prozent 4" xfId="745" xr:uid="{00000000-0005-0000-0000-0000F0020000}"/>
    <cellStyle name="Prozent 4 2" xfId="746" xr:uid="{00000000-0005-0000-0000-0000F1020000}"/>
    <cellStyle name="Prozent 4 2 2" xfId="747" xr:uid="{00000000-0005-0000-0000-0000F2020000}"/>
    <cellStyle name="Prozent 4 2 2 2" xfId="748" xr:uid="{00000000-0005-0000-0000-0000F3020000}"/>
    <cellStyle name="Prozent 4 2 2 2 2" xfId="749" xr:uid="{00000000-0005-0000-0000-0000F4020000}"/>
    <cellStyle name="Prozent 4 2 2 2 2 2" xfId="750" xr:uid="{00000000-0005-0000-0000-0000F5020000}"/>
    <cellStyle name="Prozent 4 2 2 2 2 3" xfId="751" xr:uid="{00000000-0005-0000-0000-0000F6020000}"/>
    <cellStyle name="Prozent 4 2 2 2 2 4" xfId="752" xr:uid="{00000000-0005-0000-0000-0000F7020000}"/>
    <cellStyle name="Prozent 4 2 2 2 3" xfId="753" xr:uid="{00000000-0005-0000-0000-0000F8020000}"/>
    <cellStyle name="Prozent 4 2 2 2 4" xfId="754" xr:uid="{00000000-0005-0000-0000-0000F9020000}"/>
    <cellStyle name="Prozent 4 2 2 2 5" xfId="755" xr:uid="{00000000-0005-0000-0000-0000FA020000}"/>
    <cellStyle name="Prozent 4 2 2 3" xfId="756" xr:uid="{00000000-0005-0000-0000-0000FB020000}"/>
    <cellStyle name="Prozent 4 2 2 3 2" xfId="757" xr:uid="{00000000-0005-0000-0000-0000FC020000}"/>
    <cellStyle name="Prozent 4 2 2 3 3" xfId="758" xr:uid="{00000000-0005-0000-0000-0000FD020000}"/>
    <cellStyle name="Prozent 4 2 2 3 4" xfId="759" xr:uid="{00000000-0005-0000-0000-0000FE020000}"/>
    <cellStyle name="Prozent 4 2 2 4" xfId="760" xr:uid="{00000000-0005-0000-0000-0000FF020000}"/>
    <cellStyle name="Prozent 4 2 2 5" xfId="761" xr:uid="{00000000-0005-0000-0000-000000030000}"/>
    <cellStyle name="Prozent 4 2 2 6" xfId="762" xr:uid="{00000000-0005-0000-0000-000001030000}"/>
    <cellStyle name="Prozent 4 2 3" xfId="763" xr:uid="{00000000-0005-0000-0000-000002030000}"/>
    <cellStyle name="Prozent 4 2 3 2" xfId="764" xr:uid="{00000000-0005-0000-0000-000003030000}"/>
    <cellStyle name="Prozent 4 2 3 2 2" xfId="765" xr:uid="{00000000-0005-0000-0000-000004030000}"/>
    <cellStyle name="Prozent 4 2 3 2 3" xfId="766" xr:uid="{00000000-0005-0000-0000-000005030000}"/>
    <cellStyle name="Prozent 4 2 3 2 4" xfId="767" xr:uid="{00000000-0005-0000-0000-000006030000}"/>
    <cellStyle name="Prozent 4 2 3 3" xfId="768" xr:uid="{00000000-0005-0000-0000-000007030000}"/>
    <cellStyle name="Prozent 4 2 3 4" xfId="769" xr:uid="{00000000-0005-0000-0000-000008030000}"/>
    <cellStyle name="Prozent 4 2 3 5" xfId="770" xr:uid="{00000000-0005-0000-0000-000009030000}"/>
    <cellStyle name="Prozent 4 2 4" xfId="771" xr:uid="{00000000-0005-0000-0000-00000A030000}"/>
    <cellStyle name="Prozent 4 2 4 2" xfId="772" xr:uid="{00000000-0005-0000-0000-00000B030000}"/>
    <cellStyle name="Prozent 4 2 4 3" xfId="773" xr:uid="{00000000-0005-0000-0000-00000C030000}"/>
    <cellStyle name="Prozent 4 2 4 4" xfId="774" xr:uid="{00000000-0005-0000-0000-00000D030000}"/>
    <cellStyle name="Prozent 4 2 5" xfId="775" xr:uid="{00000000-0005-0000-0000-00000E030000}"/>
    <cellStyle name="Prozent 4 2 6" xfId="776" xr:uid="{00000000-0005-0000-0000-00000F030000}"/>
    <cellStyle name="Prozent 4 2 7" xfId="777" xr:uid="{00000000-0005-0000-0000-000010030000}"/>
    <cellStyle name="Prozent 4 3" xfId="778" xr:uid="{00000000-0005-0000-0000-000011030000}"/>
    <cellStyle name="Prozent 4 3 2" xfId="779" xr:uid="{00000000-0005-0000-0000-000012030000}"/>
    <cellStyle name="Prozent 4 3 2 2" xfId="780" xr:uid="{00000000-0005-0000-0000-000013030000}"/>
    <cellStyle name="Prozent 4 3 2 2 2" xfId="781" xr:uid="{00000000-0005-0000-0000-000014030000}"/>
    <cellStyle name="Prozent 4 3 2 2 3" xfId="782" xr:uid="{00000000-0005-0000-0000-000015030000}"/>
    <cellStyle name="Prozent 4 3 2 2 4" xfId="783" xr:uid="{00000000-0005-0000-0000-000016030000}"/>
    <cellStyle name="Prozent 4 3 2 3" xfId="784" xr:uid="{00000000-0005-0000-0000-000017030000}"/>
    <cellStyle name="Prozent 4 3 2 4" xfId="785" xr:uid="{00000000-0005-0000-0000-000018030000}"/>
    <cellStyle name="Prozent 4 3 2 5" xfId="786" xr:uid="{00000000-0005-0000-0000-000019030000}"/>
    <cellStyle name="Prozent 4 3 3" xfId="787" xr:uid="{00000000-0005-0000-0000-00001A030000}"/>
    <cellStyle name="Prozent 4 3 3 2" xfId="788" xr:uid="{00000000-0005-0000-0000-00001B030000}"/>
    <cellStyle name="Prozent 4 3 3 2 2" xfId="789" xr:uid="{00000000-0005-0000-0000-00001C030000}"/>
    <cellStyle name="Prozent 4 3 3 2 3" xfId="790" xr:uid="{00000000-0005-0000-0000-00001D030000}"/>
    <cellStyle name="Prozent 4 3 3 2 4" xfId="791" xr:uid="{00000000-0005-0000-0000-00001E030000}"/>
    <cellStyle name="Prozent 4 3 3 3" xfId="792" xr:uid="{00000000-0005-0000-0000-00001F030000}"/>
    <cellStyle name="Prozent 4 3 3 4" xfId="793" xr:uid="{00000000-0005-0000-0000-000020030000}"/>
    <cellStyle name="Prozent 4 3 3 5" xfId="794" xr:uid="{00000000-0005-0000-0000-000021030000}"/>
    <cellStyle name="Prozent 4 3 4" xfId="795" xr:uid="{00000000-0005-0000-0000-000022030000}"/>
    <cellStyle name="Prozent 4 3 4 2" xfId="796" xr:uid="{00000000-0005-0000-0000-000023030000}"/>
    <cellStyle name="Prozent 4 3 4 3" xfId="797" xr:uid="{00000000-0005-0000-0000-000024030000}"/>
    <cellStyle name="Prozent 4 3 4 4" xfId="798" xr:uid="{00000000-0005-0000-0000-000025030000}"/>
    <cellStyle name="Prozent 4 3 5" xfId="799" xr:uid="{00000000-0005-0000-0000-000026030000}"/>
    <cellStyle name="Prozent 4 4" xfId="800" xr:uid="{00000000-0005-0000-0000-000027030000}"/>
    <cellStyle name="Prozent 4 4 2" xfId="801" xr:uid="{00000000-0005-0000-0000-000028030000}"/>
    <cellStyle name="Prozent 4 4 2 2" xfId="802" xr:uid="{00000000-0005-0000-0000-000029030000}"/>
    <cellStyle name="Prozent 4 4 2 3" xfId="803" xr:uid="{00000000-0005-0000-0000-00002A030000}"/>
    <cellStyle name="Prozent 4 4 2 4" xfId="804" xr:uid="{00000000-0005-0000-0000-00002B030000}"/>
    <cellStyle name="Prozent 4 4 3" xfId="805" xr:uid="{00000000-0005-0000-0000-00002C030000}"/>
    <cellStyle name="Prozent 4 4 4" xfId="806" xr:uid="{00000000-0005-0000-0000-00002D030000}"/>
    <cellStyle name="Prozent 4 4 5" xfId="807" xr:uid="{00000000-0005-0000-0000-00002E030000}"/>
    <cellStyle name="Prozent 4 5" xfId="808" xr:uid="{00000000-0005-0000-0000-00002F030000}"/>
    <cellStyle name="Prozent 4 5 2" xfId="809" xr:uid="{00000000-0005-0000-0000-000030030000}"/>
    <cellStyle name="Prozent 4 5 3" xfId="810" xr:uid="{00000000-0005-0000-0000-000031030000}"/>
    <cellStyle name="Prozent 4 5 4" xfId="811" xr:uid="{00000000-0005-0000-0000-000032030000}"/>
    <cellStyle name="Prozent 4 6" xfId="812" xr:uid="{00000000-0005-0000-0000-000033030000}"/>
    <cellStyle name="Prozent 4 7" xfId="813" xr:uid="{00000000-0005-0000-0000-000034030000}"/>
    <cellStyle name="Prozent 4 8" xfId="814" xr:uid="{00000000-0005-0000-0000-000035030000}"/>
    <cellStyle name="Prozent 5" xfId="815" xr:uid="{00000000-0005-0000-0000-000036030000}"/>
    <cellStyle name="Prozent 5 2" xfId="816" xr:uid="{00000000-0005-0000-0000-000037030000}"/>
    <cellStyle name="Prozent 5 2 2" xfId="817" xr:uid="{00000000-0005-0000-0000-000038030000}"/>
    <cellStyle name="Prozent 5 2 2 2" xfId="818" xr:uid="{00000000-0005-0000-0000-000039030000}"/>
    <cellStyle name="Prozent 5 2 2 2 2" xfId="819" xr:uid="{00000000-0005-0000-0000-00003A030000}"/>
    <cellStyle name="Prozent 5 2 2 2 3" xfId="820" xr:uid="{00000000-0005-0000-0000-00003B030000}"/>
    <cellStyle name="Prozent 5 2 2 2 4" xfId="821" xr:uid="{00000000-0005-0000-0000-00003C030000}"/>
    <cellStyle name="Prozent 5 2 2 3" xfId="822" xr:uid="{00000000-0005-0000-0000-00003D030000}"/>
    <cellStyle name="Prozent 5 2 2 4" xfId="823" xr:uid="{00000000-0005-0000-0000-00003E030000}"/>
    <cellStyle name="Prozent 5 2 2 5" xfId="824" xr:uid="{00000000-0005-0000-0000-00003F030000}"/>
    <cellStyle name="Prozent 5 2 3" xfId="825" xr:uid="{00000000-0005-0000-0000-000040030000}"/>
    <cellStyle name="Prozent 5 2 3 2" xfId="826" xr:uid="{00000000-0005-0000-0000-000041030000}"/>
    <cellStyle name="Prozent 5 2 3 3" xfId="827" xr:uid="{00000000-0005-0000-0000-000042030000}"/>
    <cellStyle name="Prozent 5 2 3 4" xfId="828" xr:uid="{00000000-0005-0000-0000-000043030000}"/>
    <cellStyle name="Prozent 5 2 4" xfId="829" xr:uid="{00000000-0005-0000-0000-000044030000}"/>
    <cellStyle name="Prozent 5 2 5" xfId="830" xr:uid="{00000000-0005-0000-0000-000045030000}"/>
    <cellStyle name="Prozent 5 2 6" xfId="831" xr:uid="{00000000-0005-0000-0000-000046030000}"/>
    <cellStyle name="Prozent 5 3" xfId="832" xr:uid="{00000000-0005-0000-0000-000047030000}"/>
    <cellStyle name="Prozent 5 3 2" xfId="833" xr:uid="{00000000-0005-0000-0000-000048030000}"/>
    <cellStyle name="Prozent 5 3 2 2" xfId="834" xr:uid="{00000000-0005-0000-0000-000049030000}"/>
    <cellStyle name="Prozent 5 3 2 3" xfId="835" xr:uid="{00000000-0005-0000-0000-00004A030000}"/>
    <cellStyle name="Prozent 5 3 2 4" xfId="836" xr:uid="{00000000-0005-0000-0000-00004B030000}"/>
    <cellStyle name="Prozent 5 3 3" xfId="837" xr:uid="{00000000-0005-0000-0000-00004C030000}"/>
    <cellStyle name="Prozent 5 3 4" xfId="838" xr:uid="{00000000-0005-0000-0000-00004D030000}"/>
    <cellStyle name="Prozent 5 3 5" xfId="839" xr:uid="{00000000-0005-0000-0000-00004E030000}"/>
    <cellStyle name="Prozent 5 4" xfId="840" xr:uid="{00000000-0005-0000-0000-00004F030000}"/>
    <cellStyle name="Prozent 5 4 2" xfId="841" xr:uid="{00000000-0005-0000-0000-000050030000}"/>
    <cellStyle name="Prozent 5 4 3" xfId="842" xr:uid="{00000000-0005-0000-0000-000051030000}"/>
    <cellStyle name="Prozent 5 4 3 2" xfId="843" xr:uid="{00000000-0005-0000-0000-000052030000}"/>
    <cellStyle name="Prozent 5 4 3 3" xfId="844" xr:uid="{00000000-0005-0000-0000-000053030000}"/>
    <cellStyle name="Prozent 5 4 4" xfId="845" xr:uid="{00000000-0005-0000-0000-000054030000}"/>
    <cellStyle name="Prozent 5 4 4 2" xfId="846" xr:uid="{00000000-0005-0000-0000-000055030000}"/>
    <cellStyle name="Prozent 5 4 5" xfId="847" xr:uid="{00000000-0005-0000-0000-000056030000}"/>
    <cellStyle name="Prozent 5 5" xfId="848" xr:uid="{00000000-0005-0000-0000-000057030000}"/>
    <cellStyle name="Prozent 5 5 2" xfId="849" xr:uid="{00000000-0005-0000-0000-000058030000}"/>
    <cellStyle name="Prozent 5 5 3" xfId="850" xr:uid="{00000000-0005-0000-0000-000059030000}"/>
    <cellStyle name="Prozent 5 5 4" xfId="851" xr:uid="{00000000-0005-0000-0000-00005A030000}"/>
    <cellStyle name="Prozent 5 6" xfId="852" xr:uid="{00000000-0005-0000-0000-00005B030000}"/>
    <cellStyle name="Prozent 6" xfId="853" xr:uid="{00000000-0005-0000-0000-00005C030000}"/>
    <cellStyle name="Prozent 6 2" xfId="854" xr:uid="{00000000-0005-0000-0000-00005D030000}"/>
    <cellStyle name="Prozent 6 2 2" xfId="855" xr:uid="{00000000-0005-0000-0000-00005E030000}"/>
    <cellStyle name="Prozent 6 2 2 2" xfId="856" xr:uid="{00000000-0005-0000-0000-00005F030000}"/>
    <cellStyle name="Prozent 6 2 2 3" xfId="857" xr:uid="{00000000-0005-0000-0000-000060030000}"/>
    <cellStyle name="Prozent 6 2 2 4" xfId="858" xr:uid="{00000000-0005-0000-0000-000061030000}"/>
    <cellStyle name="Prozent 6 2 3" xfId="859" xr:uid="{00000000-0005-0000-0000-000062030000}"/>
    <cellStyle name="Prozent 6 2 4" xfId="860" xr:uid="{00000000-0005-0000-0000-000063030000}"/>
    <cellStyle name="Prozent 6 2 5" xfId="861" xr:uid="{00000000-0005-0000-0000-000064030000}"/>
    <cellStyle name="Prozent 6 3" xfId="862" xr:uid="{00000000-0005-0000-0000-000065030000}"/>
    <cellStyle name="Prozent 6 3 2" xfId="863" xr:uid="{00000000-0005-0000-0000-000066030000}"/>
    <cellStyle name="Prozent 6 3 3" xfId="864" xr:uid="{00000000-0005-0000-0000-000067030000}"/>
    <cellStyle name="Prozent 6 3 4" xfId="865" xr:uid="{00000000-0005-0000-0000-000068030000}"/>
    <cellStyle name="Prozent 6 4" xfId="866" xr:uid="{00000000-0005-0000-0000-000069030000}"/>
    <cellStyle name="Prozent 6 5" xfId="867" xr:uid="{00000000-0005-0000-0000-00006A030000}"/>
    <cellStyle name="Prozent 6 6" xfId="868" xr:uid="{00000000-0005-0000-0000-00006B030000}"/>
    <cellStyle name="Prozent 7" xfId="869" xr:uid="{00000000-0005-0000-0000-00006C030000}"/>
    <cellStyle name="Prozent 7 2" xfId="870" xr:uid="{00000000-0005-0000-0000-00006D030000}"/>
    <cellStyle name="Prozent 7 2 2" xfId="871" xr:uid="{00000000-0005-0000-0000-00006E030000}"/>
    <cellStyle name="Prozent 7 2 2 2" xfId="872" xr:uid="{00000000-0005-0000-0000-00006F030000}"/>
    <cellStyle name="Prozent 7 2 2 3" xfId="873" xr:uid="{00000000-0005-0000-0000-000070030000}"/>
    <cellStyle name="Prozent 7 2 2 4" xfId="874" xr:uid="{00000000-0005-0000-0000-000071030000}"/>
    <cellStyle name="Prozent 7 2 3" xfId="875" xr:uid="{00000000-0005-0000-0000-000072030000}"/>
    <cellStyle name="Prozent 7 2 4" xfId="876" xr:uid="{00000000-0005-0000-0000-000073030000}"/>
    <cellStyle name="Prozent 7 2 5" xfId="877" xr:uid="{00000000-0005-0000-0000-000074030000}"/>
    <cellStyle name="Prozent 7 3" xfId="878" xr:uid="{00000000-0005-0000-0000-000075030000}"/>
    <cellStyle name="Prozent 7 3 2" xfId="879" xr:uid="{00000000-0005-0000-0000-000076030000}"/>
    <cellStyle name="Prozent 7 3 3" xfId="880" xr:uid="{00000000-0005-0000-0000-000077030000}"/>
    <cellStyle name="Prozent 7 3 4" xfId="881" xr:uid="{00000000-0005-0000-0000-000078030000}"/>
    <cellStyle name="Prozent 7 4" xfId="882" xr:uid="{00000000-0005-0000-0000-000079030000}"/>
    <cellStyle name="Prozent 7 5" xfId="883" xr:uid="{00000000-0005-0000-0000-00007A030000}"/>
    <cellStyle name="Prozent 7 6" xfId="884" xr:uid="{00000000-0005-0000-0000-00007B030000}"/>
    <cellStyle name="Prozent 8" xfId="885" xr:uid="{00000000-0005-0000-0000-00007C030000}"/>
    <cellStyle name="Prozent 8 2" xfId="886" xr:uid="{00000000-0005-0000-0000-00007D030000}"/>
    <cellStyle name="Prozent 8 2 2" xfId="887" xr:uid="{00000000-0005-0000-0000-00007E030000}"/>
    <cellStyle name="Prozent 8 2 3" xfId="888" xr:uid="{00000000-0005-0000-0000-00007F030000}"/>
    <cellStyle name="Prozent 8 2 4" xfId="889" xr:uid="{00000000-0005-0000-0000-000080030000}"/>
    <cellStyle name="Prozent 8 3" xfId="890" xr:uid="{00000000-0005-0000-0000-000081030000}"/>
    <cellStyle name="Prozent 8 3 2" xfId="891" xr:uid="{00000000-0005-0000-0000-000082030000}"/>
    <cellStyle name="Prozent 8 3 2 2" xfId="892" xr:uid="{00000000-0005-0000-0000-000083030000}"/>
    <cellStyle name="Prozent 8 3 2 2 2" xfId="893" xr:uid="{00000000-0005-0000-0000-000084030000}"/>
    <cellStyle name="Prozent 8 3 2 3" xfId="894" xr:uid="{00000000-0005-0000-0000-000085030000}"/>
    <cellStyle name="Prozent 8 3 2 4" xfId="895" xr:uid="{00000000-0005-0000-0000-000086030000}"/>
    <cellStyle name="Prozent 8 3 2 5" xfId="896" xr:uid="{00000000-0005-0000-0000-000087030000}"/>
    <cellStyle name="Prozent 8 3 3" xfId="897" xr:uid="{00000000-0005-0000-0000-000088030000}"/>
    <cellStyle name="Prozent 8 3 3 2" xfId="898" xr:uid="{00000000-0005-0000-0000-000089030000}"/>
    <cellStyle name="Prozent 8 3 3 3" xfId="899" xr:uid="{00000000-0005-0000-0000-00008A030000}"/>
    <cellStyle name="Prozent 8 3 4" xfId="900" xr:uid="{00000000-0005-0000-0000-00008B030000}"/>
    <cellStyle name="Prozent 8 3 5" xfId="901" xr:uid="{00000000-0005-0000-0000-00008C030000}"/>
    <cellStyle name="Prozent 8 3 6" xfId="902" xr:uid="{00000000-0005-0000-0000-00008D030000}"/>
    <cellStyle name="Prozent 9" xfId="903" xr:uid="{00000000-0005-0000-0000-00008E030000}"/>
    <cellStyle name="Prozent 9 2" xfId="904" xr:uid="{00000000-0005-0000-0000-00008F030000}"/>
    <cellStyle name="Prozent 9 3" xfId="905" xr:uid="{00000000-0005-0000-0000-000090030000}"/>
    <cellStyle name="Prozent 9 4" xfId="906" xr:uid="{00000000-0005-0000-0000-000091030000}"/>
    <cellStyle name="Schlecht 2" xfId="908" xr:uid="{00000000-0005-0000-0000-000092030000}"/>
    <cellStyle name="Schlecht 3" xfId="909" xr:uid="{00000000-0005-0000-0000-000093030000}"/>
    <cellStyle name="Standard 2" xfId="910" xr:uid="{00000000-0005-0000-0000-000095030000}"/>
    <cellStyle name="Standard 2 2" xfId="911" xr:uid="{00000000-0005-0000-0000-000096030000}"/>
    <cellStyle name="Standard 2 2 2" xfId="912" xr:uid="{00000000-0005-0000-0000-000097030000}"/>
    <cellStyle name="Standard 2 2 3" xfId="913" xr:uid="{00000000-0005-0000-0000-000098030000}"/>
    <cellStyle name="Standard 2 3" xfId="914" xr:uid="{00000000-0005-0000-0000-000099030000}"/>
    <cellStyle name="Standard 2 4" xfId="915" xr:uid="{00000000-0005-0000-0000-00009A030000}"/>
    <cellStyle name="Standard 2 5" xfId="916" xr:uid="{00000000-0005-0000-0000-00009B030000}"/>
    <cellStyle name="Standard 2 6" xfId="917" xr:uid="{00000000-0005-0000-0000-00009C030000}"/>
    <cellStyle name="Standard 3" xfId="918" xr:uid="{00000000-0005-0000-0000-00009D030000}"/>
    <cellStyle name="Standard 3 2" xfId="919" xr:uid="{00000000-0005-0000-0000-00009E030000}"/>
    <cellStyle name="Standard 3 2 2" xfId="920" xr:uid="{00000000-0005-0000-0000-00009F030000}"/>
    <cellStyle name="Standard 3 2 2 2" xfId="921" xr:uid="{00000000-0005-0000-0000-0000A0030000}"/>
    <cellStyle name="Standard 3 2 2 2 2" xfId="922" xr:uid="{00000000-0005-0000-0000-0000A1030000}"/>
    <cellStyle name="Standard 3 2 2 2 2 2" xfId="923" xr:uid="{00000000-0005-0000-0000-0000A2030000}"/>
    <cellStyle name="Standard 3 2 2 2 2 3" xfId="924" xr:uid="{00000000-0005-0000-0000-0000A3030000}"/>
    <cellStyle name="Standard 3 2 2 2 2 4" xfId="925" xr:uid="{00000000-0005-0000-0000-0000A4030000}"/>
    <cellStyle name="Standard 3 2 2 2 3" xfId="926" xr:uid="{00000000-0005-0000-0000-0000A5030000}"/>
    <cellStyle name="Standard 3 2 2 2 4" xfId="927" xr:uid="{00000000-0005-0000-0000-0000A6030000}"/>
    <cellStyle name="Standard 3 2 2 2 5" xfId="928" xr:uid="{00000000-0005-0000-0000-0000A7030000}"/>
    <cellStyle name="Standard 3 2 2 3" xfId="929" xr:uid="{00000000-0005-0000-0000-0000A8030000}"/>
    <cellStyle name="Standard 3 2 2 3 2" xfId="930" xr:uid="{00000000-0005-0000-0000-0000A9030000}"/>
    <cellStyle name="Standard 3 2 2 3 3" xfId="931" xr:uid="{00000000-0005-0000-0000-0000AA030000}"/>
    <cellStyle name="Standard 3 2 2 3 4" xfId="932" xr:uid="{00000000-0005-0000-0000-0000AB030000}"/>
    <cellStyle name="Standard 3 2 2 4" xfId="933" xr:uid="{00000000-0005-0000-0000-0000AC030000}"/>
    <cellStyle name="Standard 3 2 2 5" xfId="934" xr:uid="{00000000-0005-0000-0000-0000AD030000}"/>
    <cellStyle name="Standard 3 2 2 6" xfId="935" xr:uid="{00000000-0005-0000-0000-0000AE030000}"/>
    <cellStyle name="Standard 3 2 3" xfId="936" xr:uid="{00000000-0005-0000-0000-0000AF030000}"/>
    <cellStyle name="Standard 3 2 3 2" xfId="937" xr:uid="{00000000-0005-0000-0000-0000B0030000}"/>
    <cellStyle name="Standard 3 2 3 2 2" xfId="938" xr:uid="{00000000-0005-0000-0000-0000B1030000}"/>
    <cellStyle name="Standard 3 2 3 2 3" xfId="939" xr:uid="{00000000-0005-0000-0000-0000B2030000}"/>
    <cellStyle name="Standard 3 2 3 2 4" xfId="940" xr:uid="{00000000-0005-0000-0000-0000B3030000}"/>
    <cellStyle name="Standard 3 2 3 3" xfId="941" xr:uid="{00000000-0005-0000-0000-0000B4030000}"/>
    <cellStyle name="Standard 3 2 3 4" xfId="942" xr:uid="{00000000-0005-0000-0000-0000B5030000}"/>
    <cellStyle name="Standard 3 2 3 5" xfId="943" xr:uid="{00000000-0005-0000-0000-0000B6030000}"/>
    <cellStyle name="Standard 3 2 4" xfId="944" xr:uid="{00000000-0005-0000-0000-0000B7030000}"/>
    <cellStyle name="Standard 3 2 4 2" xfId="945" xr:uid="{00000000-0005-0000-0000-0000B8030000}"/>
    <cellStyle name="Standard 3 2 4 3" xfId="946" xr:uid="{00000000-0005-0000-0000-0000B9030000}"/>
    <cellStyle name="Standard 3 2 4 4" xfId="947" xr:uid="{00000000-0005-0000-0000-0000BA030000}"/>
    <cellStyle name="Standard 3 2 4 5" xfId="948" xr:uid="{00000000-0005-0000-0000-0000BB030000}"/>
    <cellStyle name="Standard 3 2 5" xfId="949" xr:uid="{00000000-0005-0000-0000-0000BC030000}"/>
    <cellStyle name="Standard 3 2 6" xfId="950" xr:uid="{00000000-0005-0000-0000-0000BD030000}"/>
    <cellStyle name="Standard 3 3" xfId="951" xr:uid="{00000000-0005-0000-0000-0000BE030000}"/>
    <cellStyle name="Standard 3 3 2" xfId="952" xr:uid="{00000000-0005-0000-0000-0000BF030000}"/>
    <cellStyle name="Standard 3 3 2 2" xfId="953" xr:uid="{00000000-0005-0000-0000-0000C0030000}"/>
    <cellStyle name="Standard 3 3 2 2 2" xfId="954" xr:uid="{00000000-0005-0000-0000-0000C1030000}"/>
    <cellStyle name="Standard 3 3 2 2 3" xfId="955" xr:uid="{00000000-0005-0000-0000-0000C2030000}"/>
    <cellStyle name="Standard 3 3 2 2 4" xfId="956" xr:uid="{00000000-0005-0000-0000-0000C3030000}"/>
    <cellStyle name="Standard 3 3 2 3" xfId="957" xr:uid="{00000000-0005-0000-0000-0000C4030000}"/>
    <cellStyle name="Standard 3 3 2 4" xfId="958" xr:uid="{00000000-0005-0000-0000-0000C5030000}"/>
    <cellStyle name="Standard 3 3 2 5" xfId="959" xr:uid="{00000000-0005-0000-0000-0000C6030000}"/>
    <cellStyle name="Standard 3 3 3" xfId="960" xr:uid="{00000000-0005-0000-0000-0000C7030000}"/>
    <cellStyle name="Standard 3 3 3 2" xfId="961" xr:uid="{00000000-0005-0000-0000-0000C8030000}"/>
    <cellStyle name="Standard 3 3 3 3" xfId="962" xr:uid="{00000000-0005-0000-0000-0000C9030000}"/>
    <cellStyle name="Standard 3 3 3 4" xfId="963" xr:uid="{00000000-0005-0000-0000-0000CA030000}"/>
    <cellStyle name="Standard 3 3 4" xfId="964" xr:uid="{00000000-0005-0000-0000-0000CB030000}"/>
    <cellStyle name="Standard 3 3 5" xfId="965" xr:uid="{00000000-0005-0000-0000-0000CC030000}"/>
    <cellStyle name="Standard 3 3 6" xfId="966" xr:uid="{00000000-0005-0000-0000-0000CD030000}"/>
    <cellStyle name="Standard 3 4" xfId="967" xr:uid="{00000000-0005-0000-0000-0000CE030000}"/>
    <cellStyle name="Standard 3 4 2" xfId="968" xr:uid="{00000000-0005-0000-0000-0000CF030000}"/>
    <cellStyle name="Standard 3 4 2 2" xfId="969" xr:uid="{00000000-0005-0000-0000-0000D0030000}"/>
    <cellStyle name="Standard 3 4 2 3" xfId="970" xr:uid="{00000000-0005-0000-0000-0000D1030000}"/>
    <cellStyle name="Standard 3 4 2 4" xfId="971" xr:uid="{00000000-0005-0000-0000-0000D2030000}"/>
    <cellStyle name="Standard 3 4 3" xfId="972" xr:uid="{00000000-0005-0000-0000-0000D3030000}"/>
    <cellStyle name="Standard 3 4 4" xfId="973" xr:uid="{00000000-0005-0000-0000-0000D4030000}"/>
    <cellStyle name="Standard 3 4 5" xfId="974" xr:uid="{00000000-0005-0000-0000-0000D5030000}"/>
    <cellStyle name="Standard 3 5" xfId="975" xr:uid="{00000000-0005-0000-0000-0000D6030000}"/>
    <cellStyle name="Standard 3 5 2" xfId="976" xr:uid="{00000000-0005-0000-0000-0000D7030000}"/>
    <cellStyle name="Standard 3 5 3" xfId="977" xr:uid="{00000000-0005-0000-0000-0000D8030000}"/>
    <cellStyle name="Standard 3 5 4" xfId="978" xr:uid="{00000000-0005-0000-0000-0000D9030000}"/>
    <cellStyle name="Standard 3 6" xfId="979" xr:uid="{00000000-0005-0000-0000-0000DA030000}"/>
    <cellStyle name="Standard 3 6 2" xfId="980" xr:uid="{00000000-0005-0000-0000-0000DB030000}"/>
    <cellStyle name="Standard 3 7" xfId="981" xr:uid="{00000000-0005-0000-0000-0000DC030000}"/>
    <cellStyle name="Standard 3 8" xfId="982" xr:uid="{00000000-0005-0000-0000-0000DD030000}"/>
    <cellStyle name="Standard 4" xfId="983" xr:uid="{00000000-0005-0000-0000-0000DE030000}"/>
    <cellStyle name="Standard 5" xfId="984" xr:uid="{00000000-0005-0000-0000-0000DF030000}"/>
    <cellStyle name="Standard 5 2" xfId="985" xr:uid="{00000000-0005-0000-0000-0000E0030000}"/>
    <cellStyle name="Standard_Werte" xfId="986" xr:uid="{00000000-0005-0000-0000-0000E1030000}"/>
    <cellStyle name="Title" xfId="993" xr:uid="{00000000-0005-0000-0000-0000E2030000}"/>
    <cellStyle name="Title 2" xfId="987" xr:uid="{00000000-0005-0000-0000-0000E3030000}"/>
    <cellStyle name="Title 2 2" xfId="988" xr:uid="{00000000-0005-0000-0000-0000E4030000}"/>
    <cellStyle name="Title 2 3" xfId="989" xr:uid="{00000000-0005-0000-0000-0000E5030000}"/>
    <cellStyle name="Title 3" xfId="990" xr:uid="{00000000-0005-0000-0000-0000E6030000}"/>
    <cellStyle name="Title 4" xfId="991" xr:uid="{00000000-0005-0000-0000-0000E7030000}"/>
    <cellStyle name="Total 2" xfId="992" xr:uid="{00000000-0005-0000-0000-0000E8030000}"/>
    <cellStyle name="Überschrift 1 2" xfId="995" xr:uid="{00000000-0005-0000-0000-0000E9030000}"/>
    <cellStyle name="Überschrift 1 3" xfId="996" xr:uid="{00000000-0005-0000-0000-0000EA030000}"/>
    <cellStyle name="Überschrift 1 4" xfId="997" xr:uid="{00000000-0005-0000-0000-0000EB030000}"/>
    <cellStyle name="Überschrift 2 2" xfId="999" xr:uid="{00000000-0005-0000-0000-0000EC030000}"/>
    <cellStyle name="Überschrift 2 3" xfId="1000" xr:uid="{00000000-0005-0000-0000-0000ED030000}"/>
    <cellStyle name="Überschrift 2 4" xfId="1001" xr:uid="{00000000-0005-0000-0000-0000EE030000}"/>
    <cellStyle name="Überschrift 3 2" xfId="1003" xr:uid="{00000000-0005-0000-0000-0000EF030000}"/>
    <cellStyle name="Überschrift 3 3" xfId="1004" xr:uid="{00000000-0005-0000-0000-0000F0030000}"/>
    <cellStyle name="Überschrift 3 4" xfId="1005" xr:uid="{00000000-0005-0000-0000-0000F1030000}"/>
    <cellStyle name="Überschrift 4 2" xfId="1007" xr:uid="{00000000-0005-0000-0000-0000F2030000}"/>
    <cellStyle name="Überschrift 4 3" xfId="1008" xr:uid="{00000000-0005-0000-0000-0000F3030000}"/>
    <cellStyle name="Überschrift 4 4" xfId="1009" xr:uid="{00000000-0005-0000-0000-0000F4030000}"/>
    <cellStyle name="Überschrift 5" xfId="1010" xr:uid="{00000000-0005-0000-0000-0000F5030000}"/>
    <cellStyle name="Überschrift 6" xfId="1011" xr:uid="{00000000-0005-0000-0000-0000F6030000}"/>
    <cellStyle name="Überschrift 7" xfId="1012" xr:uid="{00000000-0005-0000-0000-0000F7030000}"/>
    <cellStyle name="Verknüpfte Zelle 2" xfId="1014" xr:uid="{00000000-0005-0000-0000-0000F8030000}"/>
    <cellStyle name="Verknüpfte Zelle 3" xfId="1015" xr:uid="{00000000-0005-0000-0000-0000F9030000}"/>
    <cellStyle name="Warnender Text 2" xfId="1016" xr:uid="{00000000-0005-0000-0000-0000FA030000}"/>
    <cellStyle name="Warnender Text 2 2" xfId="1017" xr:uid="{00000000-0005-0000-0000-0000FB030000}"/>
    <cellStyle name="Warnender Text 2 3" xfId="1018" xr:uid="{00000000-0005-0000-0000-0000FC030000}"/>
    <cellStyle name="Warnender Text 2 3 2" xfId="1019" xr:uid="{00000000-0005-0000-0000-0000FD030000}"/>
    <cellStyle name="Warnender Text 3" xfId="1020" xr:uid="{00000000-0005-0000-0000-0000FE030000}"/>
    <cellStyle name="Warnender Text 4" xfId="1021" xr:uid="{00000000-0005-0000-0000-0000FF030000}"/>
    <cellStyle name="Warnender Text 5" xfId="1022" xr:uid="{00000000-0005-0000-0000-000000040000}"/>
    <cellStyle name="Warnender Text 6" xfId="1023" xr:uid="{00000000-0005-0000-0000-000001040000}"/>
    <cellStyle name="Zelle überprüfen 2" xfId="1025" xr:uid="{00000000-0005-0000-0000-000002040000}"/>
    <cellStyle name="Zelle überprüfen 2 2" xfId="1026" xr:uid="{00000000-0005-0000-0000-000003040000}"/>
    <cellStyle name="Zelle überprüfen 2 3" xfId="1027" xr:uid="{00000000-0005-0000-0000-000004040000}"/>
    <cellStyle name="Zelle überprüfen 3" xfId="1028" xr:uid="{00000000-0005-0000-0000-000005040000}"/>
    <cellStyle name="Zelle überprüfen 3 2" xfId="1029" xr:uid="{00000000-0005-0000-0000-000006040000}"/>
  </cellStyles>
  <dxfs count="140">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theme="0" tint="-0.24994659260841701"/>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theme="0" tint="-0.24994659260841701"/>
        </patternFill>
      </fill>
    </dxf>
    <dxf>
      <fill>
        <patternFill>
          <bgColor rgb="FFC0C0C0"/>
        </patternFill>
      </fill>
    </dxf>
    <dxf>
      <fill>
        <patternFill>
          <bgColor rgb="FFDCE6F1"/>
        </patternFill>
      </fill>
    </dxf>
    <dxf>
      <fill>
        <patternFill>
          <bgColor theme="0" tint="-0.24994659260841701"/>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9FF66"/>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FF99"/>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CFFCC"/>
      <color rgb="FFFF7C80"/>
      <color rgb="FFDCE6F1"/>
      <color rgb="FFC0C0C0"/>
      <color rgb="FF99FF66"/>
      <color rgb="FFFF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428625</xdr:colOff>
      <xdr:row>0</xdr:row>
      <xdr:rowOff>47625</xdr:rowOff>
    </xdr:from>
    <xdr:to>
      <xdr:col>10</xdr:col>
      <xdr:colOff>57150</xdr:colOff>
      <xdr:row>3</xdr:row>
      <xdr:rowOff>95250</xdr:rowOff>
    </xdr:to>
    <xdr:pic>
      <xdr:nvPicPr>
        <xdr:cNvPr id="119563" name="Grafik 1">
          <a:extLst>
            <a:ext uri="{FF2B5EF4-FFF2-40B4-BE49-F238E27FC236}">
              <a16:creationId xmlns:a16="http://schemas.microsoft.com/office/drawing/2014/main" id="{00000000-0008-0000-0000-00000BD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1285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5</xdr:row>
      <xdr:rowOff>0</xdr:rowOff>
    </xdr:from>
    <xdr:to>
      <xdr:col>10</xdr:col>
      <xdr:colOff>0</xdr:colOff>
      <xdr:row>5</xdr:row>
      <xdr:rowOff>104775</xdr:rowOff>
    </xdr:to>
    <xdr:pic>
      <xdr:nvPicPr>
        <xdr:cNvPr id="119564" name="Grafik 15">
          <a:extLst>
            <a:ext uri="{FF2B5EF4-FFF2-40B4-BE49-F238E27FC236}">
              <a16:creationId xmlns:a16="http://schemas.microsoft.com/office/drawing/2014/main" id="{00000000-0008-0000-0000-00000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95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13</xdr:row>
      <xdr:rowOff>0</xdr:rowOff>
    </xdr:from>
    <xdr:to>
      <xdr:col>10</xdr:col>
      <xdr:colOff>0</xdr:colOff>
      <xdr:row>13</xdr:row>
      <xdr:rowOff>104775</xdr:rowOff>
    </xdr:to>
    <xdr:pic>
      <xdr:nvPicPr>
        <xdr:cNvPr id="119565" name="Grafik 15">
          <a:extLst>
            <a:ext uri="{FF2B5EF4-FFF2-40B4-BE49-F238E27FC236}">
              <a16:creationId xmlns:a16="http://schemas.microsoft.com/office/drawing/2014/main" id="{00000000-0008-0000-0000-00000D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2286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1152525</xdr:colOff>
      <xdr:row>5</xdr:row>
      <xdr:rowOff>9525</xdr:rowOff>
    </xdr:from>
    <xdr:to>
      <xdr:col>4</xdr:col>
      <xdr:colOff>0</xdr:colOff>
      <xdr:row>5</xdr:row>
      <xdr:rowOff>114300</xdr:rowOff>
    </xdr:to>
    <xdr:pic>
      <xdr:nvPicPr>
        <xdr:cNvPr id="119566" name="Grafik 15">
          <a:extLst>
            <a:ext uri="{FF2B5EF4-FFF2-40B4-BE49-F238E27FC236}">
              <a16:creationId xmlns:a16="http://schemas.microsoft.com/office/drawing/2014/main" id="{00000000-0008-0000-0000-00000E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8425" y="96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11</xdr:row>
      <xdr:rowOff>9525</xdr:rowOff>
    </xdr:from>
    <xdr:to>
      <xdr:col>10</xdr:col>
      <xdr:colOff>0</xdr:colOff>
      <xdr:row>11</xdr:row>
      <xdr:rowOff>114300</xdr:rowOff>
    </xdr:to>
    <xdr:pic>
      <xdr:nvPicPr>
        <xdr:cNvPr id="119568" name="Grafik 15">
          <a:extLst>
            <a:ext uri="{FF2B5EF4-FFF2-40B4-BE49-F238E27FC236}">
              <a16:creationId xmlns:a16="http://schemas.microsoft.com/office/drawing/2014/main" id="{00000000-0008-0000-0000-000010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20</xdr:row>
      <xdr:rowOff>0</xdr:rowOff>
    </xdr:from>
    <xdr:to>
      <xdr:col>10</xdr:col>
      <xdr:colOff>0</xdr:colOff>
      <xdr:row>20</xdr:row>
      <xdr:rowOff>104775</xdr:rowOff>
    </xdr:to>
    <xdr:pic>
      <xdr:nvPicPr>
        <xdr:cNvPr id="119569" name="Grafik 15">
          <a:extLst>
            <a:ext uri="{FF2B5EF4-FFF2-40B4-BE49-F238E27FC236}">
              <a16:creationId xmlns:a16="http://schemas.microsoft.com/office/drawing/2014/main" id="{00000000-0008-0000-0000-000011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52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23</xdr:row>
      <xdr:rowOff>0</xdr:rowOff>
    </xdr:from>
    <xdr:to>
      <xdr:col>10</xdr:col>
      <xdr:colOff>0</xdr:colOff>
      <xdr:row>23</xdr:row>
      <xdr:rowOff>104775</xdr:rowOff>
    </xdr:to>
    <xdr:pic>
      <xdr:nvPicPr>
        <xdr:cNvPr id="119570" name="Grafik 15">
          <a:extLst>
            <a:ext uri="{FF2B5EF4-FFF2-40B4-BE49-F238E27FC236}">
              <a16:creationId xmlns:a16="http://schemas.microsoft.com/office/drawing/2014/main" id="{00000000-0008-0000-0000-000012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762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11</xdr:row>
      <xdr:rowOff>0</xdr:rowOff>
    </xdr:from>
    <xdr:to>
      <xdr:col>5</xdr:col>
      <xdr:colOff>0</xdr:colOff>
      <xdr:row>11</xdr:row>
      <xdr:rowOff>104775</xdr:rowOff>
    </xdr:to>
    <xdr:pic>
      <xdr:nvPicPr>
        <xdr:cNvPr id="119580" name="Grafik 15">
          <a:extLst>
            <a:ext uri="{FF2B5EF4-FFF2-40B4-BE49-F238E27FC236}">
              <a16:creationId xmlns:a16="http://schemas.microsoft.com/office/drawing/2014/main" id="{00000000-0008-0000-0000-00001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57575" y="1952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34</xdr:row>
      <xdr:rowOff>9525</xdr:rowOff>
    </xdr:from>
    <xdr:to>
      <xdr:col>10</xdr:col>
      <xdr:colOff>0</xdr:colOff>
      <xdr:row>34</xdr:row>
      <xdr:rowOff>114300</xdr:rowOff>
    </xdr:to>
    <xdr:pic>
      <xdr:nvPicPr>
        <xdr:cNvPr id="11" name="Grafik 15">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0" y="842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38</xdr:row>
      <xdr:rowOff>9525</xdr:rowOff>
    </xdr:from>
    <xdr:to>
      <xdr:col>10</xdr:col>
      <xdr:colOff>0</xdr:colOff>
      <xdr:row>38</xdr:row>
      <xdr:rowOff>114300</xdr:rowOff>
    </xdr:to>
    <xdr:pic>
      <xdr:nvPicPr>
        <xdr:cNvPr id="12" name="Grafik 1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0" y="9915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34</xdr:row>
      <xdr:rowOff>9525</xdr:rowOff>
    </xdr:from>
    <xdr:to>
      <xdr:col>5</xdr:col>
      <xdr:colOff>0</xdr:colOff>
      <xdr:row>34</xdr:row>
      <xdr:rowOff>114300</xdr:rowOff>
    </xdr:to>
    <xdr:pic>
      <xdr:nvPicPr>
        <xdr:cNvPr id="13" name="Grafik 1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6650" y="842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723900</xdr:colOff>
      <xdr:row>34</xdr:row>
      <xdr:rowOff>9525</xdr:rowOff>
    </xdr:from>
    <xdr:to>
      <xdr:col>6</xdr:col>
      <xdr:colOff>0</xdr:colOff>
      <xdr:row>34</xdr:row>
      <xdr:rowOff>114300</xdr:rowOff>
    </xdr:to>
    <xdr:pic>
      <xdr:nvPicPr>
        <xdr:cNvPr id="15" name="Grafik 15">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842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34</xdr:row>
      <xdr:rowOff>9525</xdr:rowOff>
    </xdr:from>
    <xdr:to>
      <xdr:col>7</xdr:col>
      <xdr:colOff>0</xdr:colOff>
      <xdr:row>34</xdr:row>
      <xdr:rowOff>114300</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842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40</xdr:row>
      <xdr:rowOff>9525</xdr:rowOff>
    </xdr:from>
    <xdr:to>
      <xdr:col>10</xdr:col>
      <xdr:colOff>0</xdr:colOff>
      <xdr:row>40</xdr:row>
      <xdr:rowOff>114300</xdr:rowOff>
    </xdr:to>
    <xdr:pic>
      <xdr:nvPicPr>
        <xdr:cNvPr id="17" name="Grafik 15">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0" y="10410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36</xdr:row>
      <xdr:rowOff>9525</xdr:rowOff>
    </xdr:from>
    <xdr:to>
      <xdr:col>10</xdr:col>
      <xdr:colOff>0</xdr:colOff>
      <xdr:row>36</xdr:row>
      <xdr:rowOff>114300</xdr:rowOff>
    </xdr:to>
    <xdr:pic>
      <xdr:nvPicPr>
        <xdr:cNvPr id="18" name="Grafik 15">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0" y="942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723900</xdr:colOff>
      <xdr:row>30</xdr:row>
      <xdr:rowOff>9525</xdr:rowOff>
    </xdr:from>
    <xdr:to>
      <xdr:col>6</xdr:col>
      <xdr:colOff>0</xdr:colOff>
      <xdr:row>30</xdr:row>
      <xdr:rowOff>114300</xdr:rowOff>
    </xdr:to>
    <xdr:pic>
      <xdr:nvPicPr>
        <xdr:cNvPr id="19" name="Grafik 15">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829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733425</xdr:colOff>
      <xdr:row>30</xdr:row>
      <xdr:rowOff>0</xdr:rowOff>
    </xdr:from>
    <xdr:to>
      <xdr:col>7</xdr:col>
      <xdr:colOff>9525</xdr:colOff>
      <xdr:row>30</xdr:row>
      <xdr:rowOff>104775</xdr:rowOff>
    </xdr:to>
    <xdr:pic>
      <xdr:nvPicPr>
        <xdr:cNvPr id="20" name="Grafik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6819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257175</xdr:colOff>
      <xdr:row>1</xdr:row>
      <xdr:rowOff>0</xdr:rowOff>
    </xdr:from>
    <xdr:to>
      <xdr:col>17</xdr:col>
      <xdr:colOff>561975</xdr:colOff>
      <xdr:row>3</xdr:row>
      <xdr:rowOff>142875</xdr:rowOff>
    </xdr:to>
    <xdr:pic>
      <xdr:nvPicPr>
        <xdr:cNvPr id="118538" name="Grafik 1">
          <a:extLst>
            <a:ext uri="{FF2B5EF4-FFF2-40B4-BE49-F238E27FC236}">
              <a16:creationId xmlns:a16="http://schemas.microsoft.com/office/drawing/2014/main" id="{00000000-0008-0000-0400-00000ACF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0" y="123825"/>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133350</xdr:colOff>
      <xdr:row>5</xdr:row>
      <xdr:rowOff>9525</xdr:rowOff>
    </xdr:from>
    <xdr:to>
      <xdr:col>14</xdr:col>
      <xdr:colOff>9525</xdr:colOff>
      <xdr:row>5</xdr:row>
      <xdr:rowOff>114300</xdr:rowOff>
    </xdr:to>
    <xdr:pic>
      <xdr:nvPicPr>
        <xdr:cNvPr id="118539" name="Grafik 2">
          <a:extLst>
            <a:ext uri="{FF2B5EF4-FFF2-40B4-BE49-F238E27FC236}">
              <a16:creationId xmlns:a16="http://schemas.microsoft.com/office/drawing/2014/main" id="{00000000-0008-0000-0400-00000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85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133350</xdr:colOff>
      <xdr:row>7</xdr:row>
      <xdr:rowOff>9525</xdr:rowOff>
    </xdr:from>
    <xdr:to>
      <xdr:col>14</xdr:col>
      <xdr:colOff>9525</xdr:colOff>
      <xdr:row>7</xdr:row>
      <xdr:rowOff>114300</xdr:rowOff>
    </xdr:to>
    <xdr:pic>
      <xdr:nvPicPr>
        <xdr:cNvPr id="118540" name="Grafik 3">
          <a:extLst>
            <a:ext uri="{FF2B5EF4-FFF2-40B4-BE49-F238E27FC236}">
              <a16:creationId xmlns:a16="http://schemas.microsoft.com/office/drawing/2014/main" id="{00000000-0008-0000-0400-00000C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8550" y="1123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762000</xdr:colOff>
      <xdr:row>7</xdr:row>
      <xdr:rowOff>9525</xdr:rowOff>
    </xdr:from>
    <xdr:to>
      <xdr:col>7</xdr:col>
      <xdr:colOff>0</xdr:colOff>
      <xdr:row>7</xdr:row>
      <xdr:rowOff>114300</xdr:rowOff>
    </xdr:to>
    <xdr:pic>
      <xdr:nvPicPr>
        <xdr:cNvPr id="118541" name="Grafik 4">
          <a:extLst>
            <a:ext uri="{FF2B5EF4-FFF2-40B4-BE49-F238E27FC236}">
              <a16:creationId xmlns:a16="http://schemas.microsoft.com/office/drawing/2014/main" id="{00000000-0008-0000-0400-00000D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1123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4829175</xdr:colOff>
      <xdr:row>10</xdr:row>
      <xdr:rowOff>9525</xdr:rowOff>
    </xdr:from>
    <xdr:to>
      <xdr:col>19</xdr:col>
      <xdr:colOff>0</xdr:colOff>
      <xdr:row>10</xdr:row>
      <xdr:rowOff>104775</xdr:rowOff>
    </xdr:to>
    <xdr:pic>
      <xdr:nvPicPr>
        <xdr:cNvPr id="118542" name="Grafik 6">
          <a:extLst>
            <a:ext uri="{FF2B5EF4-FFF2-40B4-BE49-F238E27FC236}">
              <a16:creationId xmlns:a16="http://schemas.microsoft.com/office/drawing/2014/main" id="{00000000-0008-0000-0400-00000E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11325" y="38195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30</xdr:row>
      <xdr:rowOff>9525</xdr:rowOff>
    </xdr:from>
    <xdr:to>
      <xdr:col>16</xdr:col>
      <xdr:colOff>514350</xdr:colOff>
      <xdr:row>30</xdr:row>
      <xdr:rowOff>114300</xdr:rowOff>
    </xdr:to>
    <xdr:pic>
      <xdr:nvPicPr>
        <xdr:cNvPr id="118543" name="Grafik 12">
          <a:extLst>
            <a:ext uri="{FF2B5EF4-FFF2-40B4-BE49-F238E27FC236}">
              <a16:creationId xmlns:a16="http://schemas.microsoft.com/office/drawing/2014/main" id="{00000000-0008-0000-0400-00000F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933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33</xdr:row>
      <xdr:rowOff>9525</xdr:rowOff>
    </xdr:from>
    <xdr:to>
      <xdr:col>16</xdr:col>
      <xdr:colOff>514350</xdr:colOff>
      <xdr:row>33</xdr:row>
      <xdr:rowOff>114300</xdr:rowOff>
    </xdr:to>
    <xdr:pic>
      <xdr:nvPicPr>
        <xdr:cNvPr id="118544" name="Grafik 12">
          <a:extLst>
            <a:ext uri="{FF2B5EF4-FFF2-40B4-BE49-F238E27FC236}">
              <a16:creationId xmlns:a16="http://schemas.microsoft.com/office/drawing/2014/main" id="{00000000-0008-0000-0400-000010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0363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9</xdr:row>
      <xdr:rowOff>9525</xdr:rowOff>
    </xdr:from>
    <xdr:to>
      <xdr:col>16</xdr:col>
      <xdr:colOff>514350</xdr:colOff>
      <xdr:row>9</xdr:row>
      <xdr:rowOff>114300</xdr:rowOff>
    </xdr:to>
    <xdr:pic>
      <xdr:nvPicPr>
        <xdr:cNvPr id="118545" name="Grafik 12">
          <a:extLst>
            <a:ext uri="{FF2B5EF4-FFF2-40B4-BE49-F238E27FC236}">
              <a16:creationId xmlns:a16="http://schemas.microsoft.com/office/drawing/2014/main" id="{00000000-0008-0000-0400-000011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3562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228600</xdr:colOff>
      <xdr:row>9</xdr:row>
      <xdr:rowOff>9525</xdr:rowOff>
    </xdr:from>
    <xdr:to>
      <xdr:col>3</xdr:col>
      <xdr:colOff>342900</xdr:colOff>
      <xdr:row>9</xdr:row>
      <xdr:rowOff>114300</xdr:rowOff>
    </xdr:to>
    <xdr:pic>
      <xdr:nvPicPr>
        <xdr:cNvPr id="118546" name="Grafik 5">
          <a:extLst>
            <a:ext uri="{FF2B5EF4-FFF2-40B4-BE49-F238E27FC236}">
              <a16:creationId xmlns:a16="http://schemas.microsoft.com/office/drawing/2014/main" id="{00000000-0008-0000-0400-000012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3562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11</xdr:row>
      <xdr:rowOff>9525</xdr:rowOff>
    </xdr:from>
    <xdr:to>
      <xdr:col>16</xdr:col>
      <xdr:colOff>514350</xdr:colOff>
      <xdr:row>11</xdr:row>
      <xdr:rowOff>114300</xdr:rowOff>
    </xdr:to>
    <xdr:pic>
      <xdr:nvPicPr>
        <xdr:cNvPr id="118547" name="Grafik 12">
          <a:extLst>
            <a:ext uri="{FF2B5EF4-FFF2-40B4-BE49-F238E27FC236}">
              <a16:creationId xmlns:a16="http://schemas.microsoft.com/office/drawing/2014/main" id="{00000000-0008-0000-0400-000013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4124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27</xdr:row>
      <xdr:rowOff>9525</xdr:rowOff>
    </xdr:from>
    <xdr:to>
      <xdr:col>16</xdr:col>
      <xdr:colOff>514350</xdr:colOff>
      <xdr:row>27</xdr:row>
      <xdr:rowOff>114300</xdr:rowOff>
    </xdr:to>
    <xdr:pic>
      <xdr:nvPicPr>
        <xdr:cNvPr id="118551" name="Grafik 12">
          <a:extLst>
            <a:ext uri="{FF2B5EF4-FFF2-40B4-BE49-F238E27FC236}">
              <a16:creationId xmlns:a16="http://schemas.microsoft.com/office/drawing/2014/main" id="{00000000-0008-0000-0400-000017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8362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24</xdr:row>
      <xdr:rowOff>9525</xdr:rowOff>
    </xdr:from>
    <xdr:to>
      <xdr:col>16</xdr:col>
      <xdr:colOff>514350</xdr:colOff>
      <xdr:row>24</xdr:row>
      <xdr:rowOff>114300</xdr:rowOff>
    </xdr:to>
    <xdr:pic>
      <xdr:nvPicPr>
        <xdr:cNvPr id="118554" name="Grafik 12">
          <a:extLst>
            <a:ext uri="{FF2B5EF4-FFF2-40B4-BE49-F238E27FC236}">
              <a16:creationId xmlns:a16="http://schemas.microsoft.com/office/drawing/2014/main" id="{00000000-0008-0000-0400-00001A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9191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9</xdr:row>
      <xdr:rowOff>0</xdr:rowOff>
    </xdr:from>
    <xdr:to>
      <xdr:col>2</xdr:col>
      <xdr:colOff>219075</xdr:colOff>
      <xdr:row>9</xdr:row>
      <xdr:rowOff>104775</xdr:rowOff>
    </xdr:to>
    <xdr:pic>
      <xdr:nvPicPr>
        <xdr:cNvPr id="118555" name="Grafik 5">
          <a:extLst>
            <a:ext uri="{FF2B5EF4-FFF2-40B4-BE49-F238E27FC236}">
              <a16:creationId xmlns:a16="http://schemas.microsoft.com/office/drawing/2014/main" id="{00000000-0008-0000-0400-00001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705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17</xdr:row>
      <xdr:rowOff>0</xdr:rowOff>
    </xdr:from>
    <xdr:to>
      <xdr:col>16</xdr:col>
      <xdr:colOff>514350</xdr:colOff>
      <xdr:row>17</xdr:row>
      <xdr:rowOff>104775</xdr:rowOff>
    </xdr:to>
    <xdr:pic>
      <xdr:nvPicPr>
        <xdr:cNvPr id="23" name="Grafik 1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6325" y="5267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36</xdr:row>
      <xdr:rowOff>9525</xdr:rowOff>
    </xdr:from>
    <xdr:to>
      <xdr:col>16</xdr:col>
      <xdr:colOff>514350</xdr:colOff>
      <xdr:row>36</xdr:row>
      <xdr:rowOff>114300</xdr:rowOff>
    </xdr:to>
    <xdr:pic>
      <xdr:nvPicPr>
        <xdr:cNvPr id="16" name="Grafik 12">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6325" y="12049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42</xdr:row>
      <xdr:rowOff>9525</xdr:rowOff>
    </xdr:from>
    <xdr:to>
      <xdr:col>16</xdr:col>
      <xdr:colOff>514350</xdr:colOff>
      <xdr:row>42</xdr:row>
      <xdr:rowOff>114300</xdr:rowOff>
    </xdr:to>
    <xdr:pic>
      <xdr:nvPicPr>
        <xdr:cNvPr id="20" name="Grafik 12">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6325" y="13992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48</xdr:row>
      <xdr:rowOff>9525</xdr:rowOff>
    </xdr:from>
    <xdr:to>
      <xdr:col>16</xdr:col>
      <xdr:colOff>514350</xdr:colOff>
      <xdr:row>48</xdr:row>
      <xdr:rowOff>114300</xdr:rowOff>
    </xdr:to>
    <xdr:pic>
      <xdr:nvPicPr>
        <xdr:cNvPr id="21" name="Grafik 1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05850" y="15935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53</xdr:row>
      <xdr:rowOff>0</xdr:rowOff>
    </xdr:from>
    <xdr:ext cx="104775" cy="104775"/>
    <xdr:pic>
      <xdr:nvPicPr>
        <xdr:cNvPr id="22" name="Grafik 12">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6325" y="5267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45</xdr:row>
      <xdr:rowOff>9525</xdr:rowOff>
    </xdr:from>
    <xdr:ext cx="104775" cy="104775"/>
    <xdr:pic>
      <xdr:nvPicPr>
        <xdr:cNvPr id="24" name="Grafik 12">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05850" y="13992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14</xdr:row>
      <xdr:rowOff>9525</xdr:rowOff>
    </xdr:from>
    <xdr:to>
      <xdr:col>16</xdr:col>
      <xdr:colOff>514350</xdr:colOff>
      <xdr:row>14</xdr:row>
      <xdr:rowOff>114300</xdr:rowOff>
    </xdr:to>
    <xdr:pic>
      <xdr:nvPicPr>
        <xdr:cNvPr id="25" name="Grafik 12">
          <a:extLst>
            <a:ext uri="{FF2B5EF4-FFF2-40B4-BE49-F238E27FC236}">
              <a16:creationId xmlns:a16="http://schemas.microsoft.com/office/drawing/2014/main" id="{2D677E8F-6828-496B-AAC3-8BAD8A1306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05850" y="5276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57</xdr:row>
      <xdr:rowOff>9525</xdr:rowOff>
    </xdr:from>
    <xdr:ext cx="104775" cy="104775"/>
    <xdr:pic>
      <xdr:nvPicPr>
        <xdr:cNvPr id="26" name="Grafik 12">
          <a:extLst>
            <a:ext uri="{FF2B5EF4-FFF2-40B4-BE49-F238E27FC236}">
              <a16:creationId xmlns:a16="http://schemas.microsoft.com/office/drawing/2014/main" id="{F3770D22-B8EC-46C9-A860-0B4B41EAC5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032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11</xdr:col>
      <xdr:colOff>1247775</xdr:colOff>
      <xdr:row>1</xdr:row>
      <xdr:rowOff>123825</xdr:rowOff>
    </xdr:from>
    <xdr:to>
      <xdr:col>14</xdr:col>
      <xdr:colOff>28575</xdr:colOff>
      <xdr:row>2</xdr:row>
      <xdr:rowOff>133350</xdr:rowOff>
    </xdr:to>
    <xdr:pic>
      <xdr:nvPicPr>
        <xdr:cNvPr id="111412" name="Grafik 1">
          <a:extLst>
            <a:ext uri="{FF2B5EF4-FFF2-40B4-BE49-F238E27FC236}">
              <a16:creationId xmlns:a16="http://schemas.microsoft.com/office/drawing/2014/main" id="{00000000-0008-0000-0700-000034B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23825"/>
          <a:ext cx="1428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5</xdr:row>
      <xdr:rowOff>9525</xdr:rowOff>
    </xdr:from>
    <xdr:to>
      <xdr:col>11</xdr:col>
      <xdr:colOff>0</xdr:colOff>
      <xdr:row>5</xdr:row>
      <xdr:rowOff>114300</xdr:rowOff>
    </xdr:to>
    <xdr:pic>
      <xdr:nvPicPr>
        <xdr:cNvPr id="111413" name="Grafik 12">
          <a:extLst>
            <a:ext uri="{FF2B5EF4-FFF2-40B4-BE49-F238E27FC236}">
              <a16:creationId xmlns:a16="http://schemas.microsoft.com/office/drawing/2014/main" id="{00000000-0008-0000-0700-000035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723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7</xdr:row>
      <xdr:rowOff>9525</xdr:rowOff>
    </xdr:from>
    <xdr:to>
      <xdr:col>6</xdr:col>
      <xdr:colOff>0</xdr:colOff>
      <xdr:row>7</xdr:row>
      <xdr:rowOff>114300</xdr:rowOff>
    </xdr:to>
    <xdr:pic>
      <xdr:nvPicPr>
        <xdr:cNvPr id="111414" name="Grafik 12">
          <a:extLst>
            <a:ext uri="{FF2B5EF4-FFF2-40B4-BE49-F238E27FC236}">
              <a16:creationId xmlns:a16="http://schemas.microsoft.com/office/drawing/2014/main" id="{00000000-0008-0000-0700-000036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7</xdr:row>
      <xdr:rowOff>9525</xdr:rowOff>
    </xdr:from>
    <xdr:to>
      <xdr:col>11</xdr:col>
      <xdr:colOff>0</xdr:colOff>
      <xdr:row>7</xdr:row>
      <xdr:rowOff>114300</xdr:rowOff>
    </xdr:to>
    <xdr:pic>
      <xdr:nvPicPr>
        <xdr:cNvPr id="111415" name="Grafik 12">
          <a:extLst>
            <a:ext uri="{FF2B5EF4-FFF2-40B4-BE49-F238E27FC236}">
              <a16:creationId xmlns:a16="http://schemas.microsoft.com/office/drawing/2014/main" id="{00000000-0008-0000-0700-000037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6:S87" totalsRowShown="0" headerRowDxfId="124" dataDxfId="123">
  <autoFilter ref="A66:S87" xr:uid="{00000000-0009-0000-0100-000001000000}"/>
  <tableColumns count="19">
    <tableColumn id="1" xr3:uid="{00000000-0010-0000-0000-000001000000}" name="Baden-Württemberg" dataDxfId="122" dataCellStyle="Standard_Werte"/>
    <tableColumn id="2" xr3:uid="{00000000-0010-0000-0000-000002000000}" name="Bayern" dataDxfId="121"/>
    <tableColumn id="3" xr3:uid="{00000000-0010-0000-0000-000003000000}" name="Berlin" dataDxfId="120"/>
    <tableColumn id="4" xr3:uid="{00000000-0010-0000-0000-000004000000}" name="Brandenburg" dataDxfId="119"/>
    <tableColumn id="5" xr3:uid="{00000000-0010-0000-0000-000005000000}" name="Bremen" dataDxfId="118"/>
    <tableColumn id="6" xr3:uid="{00000000-0010-0000-0000-000006000000}" name="Hamburg" dataDxfId="117"/>
    <tableColumn id="7" xr3:uid="{00000000-0010-0000-0000-000007000000}" name="Hessen" dataDxfId="116"/>
    <tableColumn id="8" xr3:uid="{00000000-0010-0000-0000-000008000000}" name="Mecklenburg-Vorpommern" dataDxfId="115"/>
    <tableColumn id="9" xr3:uid="{00000000-0010-0000-0000-000009000000}" name="Niedersachsen" dataDxfId="114"/>
    <tableColumn id="10" xr3:uid="{00000000-0010-0000-0000-00000A000000}" name="Nordrhein-Westfalen" dataDxfId="113"/>
    <tableColumn id="11" xr3:uid="{00000000-0010-0000-0000-00000B000000}" name="Rheinland-Pfalz" dataDxfId="112"/>
    <tableColumn id="12" xr3:uid="{00000000-0010-0000-0000-00000C000000}" name="Saarland" dataDxfId="111"/>
    <tableColumn id="13" xr3:uid="{00000000-0010-0000-0000-00000D000000}" name="Sachsen" dataDxfId="110"/>
    <tableColumn id="14" xr3:uid="{00000000-0010-0000-0000-00000E000000}" name="Sachsen-Anhalt" dataDxfId="109"/>
    <tableColumn id="15" xr3:uid="{00000000-0010-0000-0000-00000F000000}" name="Schleswig-Holstein" dataDxfId="108"/>
    <tableColumn id="16" xr3:uid="{00000000-0010-0000-0000-000010000000}" name="Thüringen" dataDxfId="107"/>
    <tableColumn id="17" xr3:uid="{00000000-0010-0000-0000-000011000000}" name="Schweiz" dataDxfId="106"/>
    <tableColumn id="18" xr3:uid="{00000000-0010-0000-0000-000012000000}" name="Österreich" dataDxfId="105"/>
    <tableColumn id="19" xr3:uid="{00000000-0010-0000-0000-000013000000}" name="Italien" dataDxfId="10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51"/>
  <sheetViews>
    <sheetView showGridLines="0" tabSelected="1" zoomScaleNormal="100" zoomScaleSheetLayoutView="100" zoomScalePageLayoutView="69" workbookViewId="0">
      <selection activeCell="C6" sqref="C6:D6"/>
    </sheetView>
  </sheetViews>
  <sheetFormatPr defaultColWidth="11.42578125" defaultRowHeight="14.25" x14ac:dyDescent="0.25"/>
  <cols>
    <col min="1" max="1" width="0.7109375" style="216" customWidth="1"/>
    <col min="2" max="2" width="15.140625" style="216" customWidth="1"/>
    <col min="3" max="3" width="6.42578125" style="216" customWidth="1"/>
    <col min="4" max="4" width="18.85546875" style="216" customWidth="1"/>
    <col min="5" max="5" width="15.5703125" style="216" customWidth="1"/>
    <col min="6" max="7" width="12.42578125" style="216" customWidth="1"/>
    <col min="8" max="8" width="12.85546875" style="216" customWidth="1"/>
    <col min="9" max="10" width="12.42578125" style="216" customWidth="1"/>
    <col min="11" max="16384" width="11.42578125" style="216"/>
  </cols>
  <sheetData>
    <row r="1" spans="1:10" ht="9.9499999999999993" customHeight="1" x14ac:dyDescent="0.25">
      <c r="A1" s="215"/>
    </row>
    <row r="2" spans="1:10" ht="12.95" customHeight="1" x14ac:dyDescent="0.25">
      <c r="A2" s="217"/>
      <c r="B2" s="261" t="s">
        <v>417</v>
      </c>
    </row>
    <row r="3" spans="1:10" ht="16.5" x14ac:dyDescent="0.25">
      <c r="A3" s="218"/>
      <c r="B3" s="260" t="s">
        <v>304</v>
      </c>
    </row>
    <row r="4" spans="1:10" ht="16.5" x14ac:dyDescent="0.25">
      <c r="A4" s="219"/>
    </row>
    <row r="5" spans="1:10" ht="19.5" customHeight="1" x14ac:dyDescent="0.25">
      <c r="D5" s="220"/>
      <c r="E5" s="220"/>
      <c r="F5" s="220"/>
      <c r="G5" s="220"/>
      <c r="H5" s="220"/>
      <c r="I5" s="220"/>
      <c r="J5" s="220"/>
    </row>
    <row r="6" spans="1:10" ht="17.100000000000001" customHeight="1" x14ac:dyDescent="0.25">
      <c r="A6" s="217"/>
      <c r="B6" s="221" t="s">
        <v>75</v>
      </c>
      <c r="C6" s="372"/>
      <c r="D6" s="373"/>
      <c r="E6" s="222"/>
      <c r="F6" s="222"/>
      <c r="I6" s="378" t="s">
        <v>260</v>
      </c>
      <c r="J6" s="378"/>
    </row>
    <row r="7" spans="1:10" ht="9.9499999999999993" customHeight="1" x14ac:dyDescent="0.25">
      <c r="A7" s="217"/>
      <c r="B7" s="217"/>
      <c r="C7" s="217"/>
      <c r="D7" s="223"/>
      <c r="E7" s="223"/>
      <c r="F7" s="223"/>
      <c r="G7" s="223"/>
      <c r="H7" s="221"/>
      <c r="I7" s="221"/>
    </row>
    <row r="8" spans="1:10" s="217" customFormat="1" ht="17.100000000000001" customHeight="1" x14ac:dyDescent="0.25">
      <c r="B8" s="221" t="s">
        <v>105</v>
      </c>
      <c r="C8" s="374" t="str">
        <f>IF($C$6="","",Datenquelle!B101)</f>
        <v/>
      </c>
      <c r="D8" s="374"/>
      <c r="E8" s="374"/>
      <c r="F8" s="374"/>
      <c r="G8" s="374"/>
      <c r="H8" s="374"/>
      <c r="I8" s="374"/>
      <c r="J8" s="374"/>
    </row>
    <row r="9" spans="1:10" s="217" customFormat="1" ht="9.9499999999999993" customHeight="1" x14ac:dyDescent="0.25">
      <c r="B9" s="221"/>
      <c r="C9" s="221"/>
      <c r="D9" s="221"/>
      <c r="E9" s="221"/>
    </row>
    <row r="10" spans="1:10" s="217" customFormat="1" ht="17.100000000000001" customHeight="1" x14ac:dyDescent="0.25">
      <c r="B10" s="221" t="s">
        <v>106</v>
      </c>
      <c r="C10" s="374" t="str">
        <f>IF($C$6="","",Datenquelle!C101)</f>
        <v/>
      </c>
      <c r="D10" s="374"/>
      <c r="E10" s="374"/>
      <c r="F10" s="374"/>
      <c r="G10" s="374"/>
      <c r="H10" s="374"/>
      <c r="I10" s="374"/>
      <c r="J10" s="374"/>
    </row>
    <row r="11" spans="1:10" s="217" customFormat="1" ht="9.9499999999999993" customHeight="1" x14ac:dyDescent="0.25">
      <c r="B11" s="221"/>
      <c r="C11" s="221"/>
      <c r="D11" s="221"/>
      <c r="E11" s="221"/>
    </row>
    <row r="12" spans="1:10" s="217" customFormat="1" ht="17.100000000000001" customHeight="1" x14ac:dyDescent="0.25">
      <c r="B12" s="217" t="s">
        <v>190</v>
      </c>
      <c r="C12" s="375"/>
      <c r="D12" s="376"/>
      <c r="E12" s="377"/>
      <c r="F12" s="225"/>
      <c r="G12" s="222" t="s">
        <v>72</v>
      </c>
      <c r="I12" s="347"/>
      <c r="J12" s="347"/>
    </row>
    <row r="13" spans="1:10" s="217" customFormat="1" ht="9.9499999999999993" customHeight="1" x14ac:dyDescent="0.25">
      <c r="C13" s="227"/>
      <c r="D13" s="227"/>
      <c r="E13" s="227"/>
      <c r="F13" s="228"/>
      <c r="G13" s="222"/>
    </row>
    <row r="14" spans="1:10" s="217" customFormat="1" ht="17.100000000000001" customHeight="1" x14ac:dyDescent="0.25">
      <c r="B14" s="229"/>
      <c r="C14" s="229"/>
      <c r="D14" s="229"/>
      <c r="E14" s="229"/>
      <c r="F14" s="228"/>
      <c r="G14" s="222" t="s">
        <v>103</v>
      </c>
      <c r="H14" s="230"/>
      <c r="I14" s="348" t="str">
        <f>IF($C$6="","",Datenquelle!G101)</f>
        <v/>
      </c>
      <c r="J14" s="348"/>
    </row>
    <row r="15" spans="1:10" ht="9.9499999999999993" customHeight="1" x14ac:dyDescent="0.25">
      <c r="B15" s="222"/>
      <c r="C15" s="364"/>
      <c r="D15" s="364"/>
      <c r="E15" s="231"/>
      <c r="F15" s="229"/>
      <c r="G15" s="232"/>
    </row>
    <row r="16" spans="1:10" s="217" customFormat="1" ht="17.100000000000001" customHeight="1" x14ac:dyDescent="0.25">
      <c r="B16" s="233"/>
      <c r="C16" s="228"/>
      <c r="D16" s="228"/>
      <c r="E16" s="228"/>
      <c r="F16" s="228"/>
      <c r="G16" s="234" t="s">
        <v>95</v>
      </c>
      <c r="H16" s="230"/>
      <c r="I16" s="349">
        <v>2021</v>
      </c>
      <c r="J16" s="349"/>
    </row>
    <row r="17" spans="2:14" s="217" customFormat="1" ht="3.75" customHeight="1" x14ac:dyDescent="0.25">
      <c r="B17" s="222"/>
      <c r="C17" s="222"/>
      <c r="D17" s="222"/>
      <c r="E17" s="222"/>
      <c r="F17" s="222"/>
      <c r="G17" s="222"/>
      <c r="H17" s="235"/>
      <c r="I17" s="235"/>
    </row>
    <row r="18" spans="2:14" s="217" customFormat="1" ht="6" customHeight="1" x14ac:dyDescent="0.25">
      <c r="F18" s="236"/>
      <c r="G18" s="236"/>
      <c r="H18" s="236"/>
      <c r="I18" s="236"/>
      <c r="J18" s="236"/>
    </row>
    <row r="19" spans="2:14" s="217" customFormat="1" ht="6" customHeight="1" x14ac:dyDescent="0.25">
      <c r="F19" s="237"/>
      <c r="G19" s="226"/>
      <c r="H19" s="226"/>
      <c r="I19" s="226"/>
      <c r="J19" s="226"/>
    </row>
    <row r="20" spans="2:14" s="217" customFormat="1" ht="9.9499999999999993" customHeight="1" x14ac:dyDescent="0.25">
      <c r="B20" s="221"/>
      <c r="C20" s="221"/>
      <c r="D20" s="221"/>
      <c r="E20" s="221"/>
      <c r="J20" s="221"/>
    </row>
    <row r="21" spans="2:14" s="217" customFormat="1" ht="17.100000000000001" customHeight="1" x14ac:dyDescent="0.25">
      <c r="B21" s="369" t="s">
        <v>126</v>
      </c>
      <c r="C21" s="370"/>
      <c r="D21" s="370"/>
      <c r="E21" s="371"/>
      <c r="F21" s="366" t="s">
        <v>262</v>
      </c>
      <c r="G21" s="366"/>
      <c r="H21" s="366"/>
      <c r="I21" s="366"/>
      <c r="J21" s="366"/>
    </row>
    <row r="22" spans="2:14" s="217" customFormat="1" ht="17.100000000000001" customHeight="1" x14ac:dyDescent="0.25">
      <c r="B22" s="338" t="str">
        <f>IF($C$6="","",Datenquelle!F101)</f>
        <v/>
      </c>
      <c r="C22" s="339"/>
      <c r="D22" s="339"/>
      <c r="E22" s="340"/>
      <c r="F22" s="367"/>
      <c r="G22" s="367"/>
      <c r="H22" s="367"/>
      <c r="I22" s="367"/>
      <c r="J22" s="367"/>
    </row>
    <row r="23" spans="2:14" s="217" customFormat="1" ht="15" customHeight="1" x14ac:dyDescent="0.25">
      <c r="F23" s="238"/>
      <c r="G23" s="238"/>
    </row>
    <row r="24" spans="2:14" s="217" customFormat="1" ht="17.100000000000001" customHeight="1" x14ac:dyDescent="0.25">
      <c r="B24" s="368" t="s">
        <v>19</v>
      </c>
      <c r="C24" s="368"/>
      <c r="D24" s="368"/>
      <c r="E24" s="368"/>
      <c r="F24" s="349" t="s">
        <v>255</v>
      </c>
      <c r="G24" s="349"/>
      <c r="H24" s="349"/>
      <c r="I24" s="349"/>
      <c r="J24" s="349"/>
    </row>
    <row r="25" spans="2:14" s="217" customFormat="1" ht="17.100000000000001" customHeight="1" x14ac:dyDescent="0.25">
      <c r="B25" s="367"/>
      <c r="C25" s="367"/>
      <c r="D25" s="367"/>
      <c r="E25" s="367"/>
      <c r="F25" s="349" t="s">
        <v>220</v>
      </c>
      <c r="G25" s="349"/>
      <c r="H25" s="349"/>
      <c r="I25" s="349"/>
      <c r="J25" s="349"/>
    </row>
    <row r="26" spans="2:14" s="217" customFormat="1" ht="17.100000000000001" customHeight="1" x14ac:dyDescent="0.25">
      <c r="B26" s="325"/>
      <c r="C26" s="325"/>
      <c r="D26" s="325"/>
      <c r="E26" s="325"/>
      <c r="F26" s="226"/>
      <c r="G26" s="226"/>
      <c r="H26" s="226"/>
      <c r="I26" s="226"/>
      <c r="J26" s="226"/>
    </row>
    <row r="27" spans="2:14" s="217" customFormat="1" ht="12" customHeight="1" x14ac:dyDescent="0.2">
      <c r="B27" s="239"/>
      <c r="C27" s="240"/>
      <c r="D27" s="240"/>
      <c r="E27" s="240"/>
      <c r="F27" s="240"/>
      <c r="G27" s="240"/>
      <c r="H27" s="240"/>
      <c r="I27" s="240"/>
      <c r="J27" s="240"/>
    </row>
    <row r="28" spans="2:14" s="217" customFormat="1" ht="35.25" customHeight="1" x14ac:dyDescent="0.25">
      <c r="B28" s="350"/>
      <c r="C28" s="351"/>
      <c r="D28" s="352"/>
      <c r="E28" s="359" t="s">
        <v>301</v>
      </c>
      <c r="F28" s="363"/>
      <c r="G28" s="363"/>
      <c r="H28" s="360"/>
      <c r="I28" s="361" t="s">
        <v>334</v>
      </c>
      <c r="J28" s="337" t="s">
        <v>12</v>
      </c>
      <c r="N28" s="255"/>
    </row>
    <row r="29" spans="2:14" s="217" customFormat="1" ht="25.5" customHeight="1" x14ac:dyDescent="0.25">
      <c r="B29" s="353"/>
      <c r="C29" s="354"/>
      <c r="D29" s="355"/>
      <c r="E29" s="253" t="s">
        <v>270</v>
      </c>
      <c r="F29" s="359" t="s">
        <v>271</v>
      </c>
      <c r="G29" s="360"/>
      <c r="H29" s="361" t="s">
        <v>308</v>
      </c>
      <c r="I29" s="365"/>
      <c r="J29" s="337"/>
    </row>
    <row r="30" spans="2:14" s="217" customFormat="1" ht="100.5" customHeight="1" x14ac:dyDescent="0.25">
      <c r="B30" s="356"/>
      <c r="C30" s="357"/>
      <c r="D30" s="358"/>
      <c r="E30" s="253" t="s">
        <v>310</v>
      </c>
      <c r="F30" s="253" t="s">
        <v>302</v>
      </c>
      <c r="G30" s="253" t="s">
        <v>272</v>
      </c>
      <c r="H30" s="362"/>
      <c r="I30" s="362"/>
      <c r="J30" s="337"/>
    </row>
    <row r="31" spans="2:14" s="217" customFormat="1" ht="31.5" customHeight="1" x14ac:dyDescent="0.25">
      <c r="B31" s="341" t="s">
        <v>495</v>
      </c>
      <c r="C31" s="342"/>
      <c r="D31" s="44" t="s">
        <v>273</v>
      </c>
      <c r="E31" s="241"/>
      <c r="F31" s="242"/>
      <c r="G31" s="242"/>
      <c r="H31" s="242"/>
      <c r="I31" s="242"/>
      <c r="J31" s="266" t="str">
        <f>IF(AND(E31="",F31="",G31="",H31="",I31="")=TRUE,"",SUM(E31:I31))</f>
        <v/>
      </c>
    </row>
    <row r="32" spans="2:14" s="217" customFormat="1" ht="31.5" customHeight="1" x14ac:dyDescent="0.25">
      <c r="B32" s="343"/>
      <c r="C32" s="344"/>
      <c r="D32" s="256" t="s">
        <v>274</v>
      </c>
      <c r="E32" s="243"/>
      <c r="F32" s="243"/>
      <c r="G32" s="243"/>
      <c r="H32" s="243"/>
      <c r="I32" s="243"/>
      <c r="J32" s="268" t="str">
        <f>IF(AND(E32="",F32="",G32="",H32="",I32="")=TRUE,"",SUM(E32:I32))</f>
        <v/>
      </c>
    </row>
    <row r="33" spans="2:10" s="217" customFormat="1" ht="31.5" customHeight="1" x14ac:dyDescent="0.25">
      <c r="B33" s="343"/>
      <c r="C33" s="344"/>
      <c r="D33" s="256" t="s">
        <v>320</v>
      </c>
      <c r="E33" s="243"/>
      <c r="F33" s="243"/>
      <c r="G33" s="243"/>
      <c r="H33" s="243"/>
      <c r="I33" s="243"/>
      <c r="J33" s="268" t="str">
        <f>IF(AND(E33="",F33="",G33="",H33="",I33="")=TRUE,"",SUM(E33:I33))</f>
        <v/>
      </c>
    </row>
    <row r="34" spans="2:10" s="224" customFormat="1" ht="31.5" customHeight="1" x14ac:dyDescent="0.25">
      <c r="B34" s="345"/>
      <c r="C34" s="346"/>
      <c r="D34" s="256" t="s">
        <v>275</v>
      </c>
      <c r="E34" s="259"/>
      <c r="F34" s="259"/>
      <c r="G34" s="259"/>
      <c r="H34" s="259"/>
      <c r="I34" s="259"/>
      <c r="J34" s="268" t="str">
        <f>IF(AND(E34="",F34="",G34="",H34="",I34="")=TRUE,"",SUM(E34:I34))</f>
        <v/>
      </c>
    </row>
    <row r="35" spans="2:10" s="224" customFormat="1" ht="31.5" customHeight="1" x14ac:dyDescent="0.25">
      <c r="B35" s="326" t="s">
        <v>496</v>
      </c>
      <c r="C35" s="327"/>
      <c r="D35" s="327"/>
      <c r="E35" s="266" t="str">
        <f>IF(AND(E31="",E32="",E33="",E34="")=TRUE,"",SUM(E31:E34))</f>
        <v/>
      </c>
      <c r="F35" s="266" t="str">
        <f>IF(AND(F31="",F32="",F33="",F34="")=TRUE,"",SUM(F31:F34))</f>
        <v/>
      </c>
      <c r="G35" s="266" t="str">
        <f>IF(AND(G31="",G32="",G33="",G34="")=TRUE,"",SUM(G31:G34))</f>
        <v/>
      </c>
      <c r="H35" s="266" t="str">
        <f>IF(AND(H31="",H32="",H33="",H34="")=TRUE,"",SUM(H31:H34))</f>
        <v/>
      </c>
      <c r="I35" s="266" t="str">
        <f>IF(AND(I31="",I32="",I33="",I34="")=TRUE,"",SUM(I31:I34))</f>
        <v/>
      </c>
      <c r="J35" s="267" t="str">
        <f>IF(AND(E35="",F35="",G35="",H35="",I35="")=TRUE,"",SUM(E35:I35))</f>
        <v/>
      </c>
    </row>
    <row r="36" spans="2:10" s="224" customFormat="1" ht="15" customHeight="1" x14ac:dyDescent="0.25">
      <c r="B36" s="245"/>
      <c r="C36" s="245"/>
      <c r="D36" s="245"/>
      <c r="E36" s="257"/>
      <c r="F36" s="257"/>
      <c r="G36" s="257"/>
      <c r="H36" s="257"/>
      <c r="I36" s="257"/>
      <c r="J36" s="258"/>
    </row>
    <row r="37" spans="2:10" ht="31.5" customHeight="1" x14ac:dyDescent="0.25">
      <c r="B37" s="326" t="s">
        <v>497</v>
      </c>
      <c r="C37" s="327"/>
      <c r="D37" s="327"/>
      <c r="E37" s="327"/>
      <c r="F37" s="327"/>
      <c r="G37" s="327"/>
      <c r="H37" s="327"/>
      <c r="I37" s="328"/>
      <c r="J37" s="265"/>
    </row>
    <row r="38" spans="2:10" ht="15" customHeight="1" x14ac:dyDescent="0.25">
      <c r="B38" s="245"/>
      <c r="C38" s="245"/>
      <c r="D38" s="245"/>
      <c r="E38" s="271"/>
      <c r="F38" s="271"/>
      <c r="G38" s="271"/>
      <c r="H38" s="271"/>
      <c r="I38" s="271"/>
      <c r="J38" s="271"/>
    </row>
    <row r="39" spans="2:10" ht="31.5" customHeight="1" x14ac:dyDescent="0.25">
      <c r="B39" s="326" t="s">
        <v>498</v>
      </c>
      <c r="C39" s="327"/>
      <c r="D39" s="327"/>
      <c r="E39" s="327"/>
      <c r="F39" s="327"/>
      <c r="G39" s="327"/>
      <c r="H39" s="327"/>
      <c r="I39" s="328"/>
      <c r="J39" s="268" t="str">
        <f>IF(AND(J35="",J37="")=TRUE,"",SUM(J35,J37))</f>
        <v/>
      </c>
    </row>
    <row r="40" spans="2:10" ht="15" customHeight="1" x14ac:dyDescent="0.25">
      <c r="B40" s="246"/>
      <c r="C40" s="246"/>
      <c r="D40" s="246"/>
      <c r="E40" s="246"/>
      <c r="F40" s="246"/>
      <c r="G40" s="246"/>
      <c r="H40" s="246"/>
      <c r="I40" s="246"/>
      <c r="J40" s="271"/>
    </row>
    <row r="41" spans="2:10" ht="31.5" customHeight="1" x14ac:dyDescent="0.25">
      <c r="B41" s="326" t="s">
        <v>335</v>
      </c>
      <c r="C41" s="327"/>
      <c r="D41" s="327"/>
      <c r="E41" s="327"/>
      <c r="F41" s="327"/>
      <c r="G41" s="327"/>
      <c r="H41" s="327"/>
      <c r="I41" s="328"/>
      <c r="J41" s="265"/>
    </row>
    <row r="42" spans="2:10" ht="42.75" customHeight="1" x14ac:dyDescent="0.2">
      <c r="B42" s="336" t="s">
        <v>420</v>
      </c>
      <c r="C42" s="336"/>
      <c r="D42" s="336"/>
      <c r="E42" s="336"/>
      <c r="F42" s="336"/>
      <c r="G42" s="336"/>
      <c r="H42" s="336"/>
      <c r="I42" s="336"/>
      <c r="J42" s="336"/>
    </row>
    <row r="43" spans="2:10" ht="105" customHeight="1" x14ac:dyDescent="0.2">
      <c r="B43" s="335" t="s">
        <v>499</v>
      </c>
      <c r="C43" s="335"/>
      <c r="D43" s="335"/>
      <c r="E43" s="335"/>
      <c r="F43" s="335"/>
      <c r="G43" s="335"/>
      <c r="H43" s="335"/>
      <c r="I43" s="335"/>
      <c r="J43" s="335"/>
    </row>
    <row r="44" spans="2:10" ht="10.5" customHeight="1" x14ac:dyDescent="0.25">
      <c r="B44" s="270"/>
      <c r="C44" s="270"/>
      <c r="D44" s="270"/>
      <c r="E44" s="270"/>
      <c r="F44" s="270"/>
      <c r="G44" s="270"/>
      <c r="H44" s="270"/>
      <c r="I44" s="270"/>
      <c r="J44" s="270"/>
    </row>
    <row r="45" spans="2:10" ht="20.25" customHeight="1" x14ac:dyDescent="0.25">
      <c r="B45" s="248" t="s">
        <v>303</v>
      </c>
      <c r="C45" s="244"/>
      <c r="D45" s="244"/>
      <c r="E45" s="244"/>
      <c r="F45" s="244"/>
      <c r="G45" s="244"/>
      <c r="H45" s="244"/>
      <c r="I45" s="244"/>
      <c r="J45" s="244"/>
    </row>
    <row r="46" spans="2:10" x14ac:dyDescent="0.25">
      <c r="B46" s="247" t="s">
        <v>276</v>
      </c>
      <c r="C46" s="331" t="s">
        <v>500</v>
      </c>
      <c r="D46" s="332"/>
      <c r="E46" s="332"/>
      <c r="F46" s="332"/>
      <c r="G46" s="332"/>
      <c r="H46" s="332"/>
      <c r="I46" s="332"/>
      <c r="J46" s="333"/>
    </row>
    <row r="47" spans="2:10" x14ac:dyDescent="0.25">
      <c r="B47" s="247" t="s">
        <v>482</v>
      </c>
      <c r="C47" s="331" t="s">
        <v>501</v>
      </c>
      <c r="D47" s="332"/>
      <c r="E47" s="332"/>
      <c r="F47" s="332"/>
      <c r="G47" s="332"/>
      <c r="H47" s="332"/>
      <c r="I47" s="332"/>
      <c r="J47" s="333"/>
    </row>
    <row r="48" spans="2:10" x14ac:dyDescent="0.25">
      <c r="B48" s="244"/>
      <c r="C48" s="244"/>
      <c r="D48" s="244"/>
      <c r="E48" s="244"/>
      <c r="F48" s="244"/>
      <c r="G48" s="244"/>
      <c r="H48" s="244"/>
      <c r="I48" s="244"/>
      <c r="J48" s="244"/>
    </row>
    <row r="49" spans="2:11" ht="81.75" customHeight="1" x14ac:dyDescent="0.25">
      <c r="B49" s="334" t="s">
        <v>321</v>
      </c>
      <c r="C49" s="334"/>
      <c r="D49" s="334"/>
      <c r="E49" s="334"/>
      <c r="F49" s="334"/>
      <c r="G49" s="334"/>
      <c r="H49" s="334"/>
      <c r="I49" s="334"/>
      <c r="J49" s="334"/>
    </row>
    <row r="50" spans="2:11" x14ac:dyDescent="0.25">
      <c r="B50" s="329"/>
      <c r="C50" s="330"/>
      <c r="D50" s="330"/>
      <c r="E50" s="330"/>
      <c r="F50" s="330"/>
      <c r="G50" s="330"/>
      <c r="H50" s="330"/>
      <c r="I50" s="330"/>
      <c r="J50" s="330"/>
      <c r="K50" s="330"/>
    </row>
    <row r="51" spans="2:11" x14ac:dyDescent="0.25">
      <c r="B51" s="330"/>
      <c r="C51" s="330"/>
      <c r="D51" s="330"/>
      <c r="E51" s="330"/>
      <c r="F51" s="330"/>
      <c r="G51" s="330"/>
      <c r="H51" s="330"/>
      <c r="I51" s="330"/>
      <c r="J51" s="330"/>
      <c r="K51" s="330"/>
    </row>
  </sheetData>
  <sheetProtection algorithmName="SHA-512" hashValue="1+OHystoLAGy3hzWCBhHFSCvYJ8cKJhrt9v9+NLO8MwS+tM9oVFJddUehkTCeDOU7m7Xr0ho0ZH7LGemajXusA==" saltValue="WVHEl2j38yTDjyHZQfpmDQ=="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4">
    <mergeCell ref="F25:J25"/>
    <mergeCell ref="B24:E24"/>
    <mergeCell ref="B21:E21"/>
    <mergeCell ref="F22:J22"/>
    <mergeCell ref="C6:D6"/>
    <mergeCell ref="C8:J8"/>
    <mergeCell ref="C10:J10"/>
    <mergeCell ref="C12:E12"/>
    <mergeCell ref="I6:J6"/>
    <mergeCell ref="B35:D35"/>
    <mergeCell ref="J28:J30"/>
    <mergeCell ref="B22:E22"/>
    <mergeCell ref="B31:C34"/>
    <mergeCell ref="I12:J12"/>
    <mergeCell ref="I14:J14"/>
    <mergeCell ref="I16:J16"/>
    <mergeCell ref="B28:D30"/>
    <mergeCell ref="F29:G29"/>
    <mergeCell ref="H29:H30"/>
    <mergeCell ref="E28:H28"/>
    <mergeCell ref="C15:D15"/>
    <mergeCell ref="I28:I30"/>
    <mergeCell ref="F21:J21"/>
    <mergeCell ref="B25:E25"/>
    <mergeCell ref="F24:J24"/>
    <mergeCell ref="B37:I37"/>
    <mergeCell ref="B39:I39"/>
    <mergeCell ref="B50:K51"/>
    <mergeCell ref="C46:J46"/>
    <mergeCell ref="C47:J47"/>
    <mergeCell ref="B49:J49"/>
    <mergeCell ref="B41:I41"/>
    <mergeCell ref="B43:J43"/>
    <mergeCell ref="B42:J42"/>
  </mergeCells>
  <phoneticPr fontId="34" type="noConversion"/>
  <conditionalFormatting sqref="C6">
    <cfRule type="expression" dxfId="139" priority="55" stopIfTrue="1">
      <formula>LEN(TRIM(C6))=0</formula>
    </cfRule>
  </conditionalFormatting>
  <conditionalFormatting sqref="C12">
    <cfRule type="expression" dxfId="138" priority="54" stopIfTrue="1">
      <formula>LEN(TRIM(C12))=0</formula>
    </cfRule>
  </conditionalFormatting>
  <conditionalFormatting sqref="I12">
    <cfRule type="expression" dxfId="137" priority="53" stopIfTrue="1">
      <formula>LEN(TRIM(I12))=0</formula>
    </cfRule>
  </conditionalFormatting>
  <conditionalFormatting sqref="F22">
    <cfRule type="expression" dxfId="136" priority="50" stopIfTrue="1">
      <formula>LEN(TRIM(F22))=0</formula>
    </cfRule>
  </conditionalFormatting>
  <conditionalFormatting sqref="B25">
    <cfRule type="expression" dxfId="135" priority="48" stopIfTrue="1">
      <formula>LEN(TRIM(B25))=0</formula>
    </cfRule>
  </conditionalFormatting>
  <conditionalFormatting sqref="F31">
    <cfRule type="expression" dxfId="134" priority="47" stopIfTrue="1">
      <formula>LEN(TRIM(F31))=0</formula>
    </cfRule>
  </conditionalFormatting>
  <conditionalFormatting sqref="G31">
    <cfRule type="expression" dxfId="133" priority="46" stopIfTrue="1">
      <formula>LEN(TRIM(G31))=0</formula>
    </cfRule>
  </conditionalFormatting>
  <conditionalFormatting sqref="H31:I31">
    <cfRule type="expression" dxfId="132" priority="45" stopIfTrue="1">
      <formula>LEN(TRIM(H31))=0</formula>
    </cfRule>
  </conditionalFormatting>
  <conditionalFormatting sqref="F32:F34">
    <cfRule type="expression" dxfId="131" priority="43" stopIfTrue="1">
      <formula>LEN(TRIM(F32))=0</formula>
    </cfRule>
  </conditionalFormatting>
  <conditionalFormatting sqref="G32:G34">
    <cfRule type="expression" dxfId="130" priority="42" stopIfTrue="1">
      <formula>LEN(TRIM(G32))=0</formula>
    </cfRule>
  </conditionalFormatting>
  <conditionalFormatting sqref="H32:I34">
    <cfRule type="expression" dxfId="129" priority="41" stopIfTrue="1">
      <formula>LEN(TRIM(H32))=0</formula>
    </cfRule>
  </conditionalFormatting>
  <conditionalFormatting sqref="E31">
    <cfRule type="expression" dxfId="128" priority="15" stopIfTrue="1">
      <formula>LEN(TRIM(E31))=0</formula>
    </cfRule>
  </conditionalFormatting>
  <conditionalFormatting sqref="E32:E34">
    <cfRule type="expression" dxfId="127" priority="14" stopIfTrue="1">
      <formula>LEN(TRIM(E32))=0</formula>
    </cfRule>
  </conditionalFormatting>
  <conditionalFormatting sqref="J41">
    <cfRule type="expression" dxfId="126" priority="2" stopIfTrue="1">
      <formula>LEN(TRIM(J41))=0</formula>
    </cfRule>
  </conditionalFormatting>
  <conditionalFormatting sqref="J37">
    <cfRule type="expression" dxfId="125" priority="1" stopIfTrue="1">
      <formula>LEN(TRIM(J37))=0</formula>
    </cfRule>
  </conditionalFormatting>
  <dataValidations xWindow="240" yWindow="486" count="11">
    <dataValidation type="textLength" allowBlank="1" showErrorMessage="1" errorTitle="Eingabefehler" error="Nur Texteingabe möglich." prompt="Name, Vorname" sqref="C12:E12" xr:uid="{00000000-0002-0000-0000-000000000000}">
      <formula1>0</formula1>
      <formula2>100</formula2>
    </dataValidation>
    <dataValidation type="date" allowBlank="1" showInputMessage="1" showErrorMessage="1" errorTitle="Eingabefehler" error="Erstelldatum: dd.mm.jjjj" sqref="C15" xr:uid="{00000000-0002-0000-0000-000001000000}">
      <formula1>41275</formula1>
      <formula2>41791</formula2>
    </dataValidation>
    <dataValidation type="list" allowBlank="1" showInputMessage="1" showErrorMessage="1" errorTitle="Hinweis" error="Auswahl treffen über Dropdown-Liste." sqref="C6:D6" xr:uid="{00000000-0002-0000-0000-000002000000}">
      <formula1>ZentrumRegNr</formula1>
    </dataValidation>
    <dataValidation showInputMessage="1" showErrorMessage="1" sqref="B22 F19" xr:uid="{00000000-0002-0000-0000-000003000000}"/>
    <dataValidation type="date" errorStyle="information" allowBlank="1" showInputMessage="1" showErrorMessage="1" errorTitle="Kennzahlenjahr" error="Es können nur Kennzahlenjahre von 2012 bis 2014 eingetragen werden." sqref="H17:I17" xr:uid="{00000000-0002-0000-0000-000004000000}">
      <formula1>2010</formula1>
      <formula2>2012</formula2>
    </dataValidation>
    <dataValidation type="list" showInputMessage="1" showErrorMessage="1" errorTitle="Hinweis" error="Auswahl treffen über Dropdown-Liste." sqref="B25:B26" xr:uid="{00000000-0002-0000-0000-000005000000}">
      <formula1>Tumordokumentation</formula1>
    </dataValidation>
    <dataValidation allowBlank="1" showInputMessage="1" showErrorMessage="1" errorTitle="Eingabefehler" error="Nur Texteingabe möglich." sqref="F12" xr:uid="{00000000-0002-0000-0000-000006000000}"/>
    <dataValidation type="whole" allowBlank="1" showInputMessage="1" showErrorMessage="1" errorTitle="Eingabefehler" error="Ganze Zahl zwischen 0 und 5000 eingeben." sqref="F31 G31:I34 E31:E34 J41 J37" xr:uid="{00000000-0002-0000-0000-000007000000}">
      <formula1>0</formula1>
      <formula2>5000</formula2>
    </dataValidation>
    <dataValidation type="whole" allowBlank="1" showInputMessage="1" showErrorMessage="1" errorTitle="Eingabegehler" error="Ganze Zahl zwischen 0 und 5000 eingeben." sqref="F32:F34" xr:uid="{00000000-0002-0000-0000-000008000000}">
      <formula1>0</formula1>
      <formula2>5000</formula2>
    </dataValidation>
    <dataValidation type="list" allowBlank="1" showInputMessage="1" showErrorMessage="1" errorTitle="Hinweis" error="Zuerst Reg.-Nr auswählen, dann das jeweilig zugehörige Krebsregister." sqref="F22:J22" xr:uid="{00000000-0002-0000-0000-000009000000}">
      <formula1>KrebsregisterZusammenarbeit</formula1>
    </dataValidation>
    <dataValidation type="date" allowBlank="1" showErrorMessage="1" errorTitle="Eingabefehler" error="Format: tt.mm.jjjj_x000a__x000a_Zeitraum zwischen 01.09.2021 - 31.01.2023 angeben." sqref="I12:J12" xr:uid="{00000000-0002-0000-0000-00000A000000}">
      <formula1>44440</formula1>
      <formula2>44957</formula2>
    </dataValidation>
  </dataValidations>
  <pageMargins left="0.15748031496062992" right="0.15748031496062992" top="0.27559055118110237" bottom="0.27559055118110237" header="0.11811023622047245" footer="0.11811023622047245"/>
  <pageSetup paperSize="9" scale="84"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42" max="9" man="1"/>
  </rowBreaks>
  <drawing r:id="rId4"/>
  <legacy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D7"/>
  <sheetViews>
    <sheetView showGridLines="0" workbookViewId="0">
      <selection activeCell="B37" sqref="B37"/>
    </sheetView>
  </sheetViews>
  <sheetFormatPr defaultColWidth="11.42578125" defaultRowHeight="15" x14ac:dyDescent="0.25"/>
  <cols>
    <col min="1" max="1" width="21.85546875" customWidth="1"/>
    <col min="2" max="2" width="33.5703125" customWidth="1"/>
    <col min="3" max="3" width="38.8554687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4" s="76" customFormat="1" x14ac:dyDescent="0.25">
      <c r="A1" s="88" t="s">
        <v>190</v>
      </c>
      <c r="B1" s="104" t="str">
        <f>IF(Basisdaten!C12=0,"",Basisdaten!C12)</f>
        <v/>
      </c>
    </row>
    <row r="2" spans="1:4" s="76" customFormat="1" x14ac:dyDescent="0.25">
      <c r="A2" s="88" t="s">
        <v>72</v>
      </c>
      <c r="B2" s="105" t="str">
        <f>IF(Basisdaten!I12=0,"",Basisdaten!I12)</f>
        <v/>
      </c>
    </row>
    <row r="3" spans="1:4" s="76" customFormat="1" x14ac:dyDescent="0.25">
      <c r="A3" s="88" t="s">
        <v>103</v>
      </c>
      <c r="B3" s="105" t="str">
        <f>IF(Basisdaten!I14=0,"",Basisdaten!I14)</f>
        <v/>
      </c>
    </row>
    <row r="4" spans="1:4" s="76" customFormat="1" x14ac:dyDescent="0.25"/>
    <row r="5" spans="1:4" s="76" customFormat="1" x14ac:dyDescent="0.25"/>
    <row r="6" spans="1:4" s="68" customFormat="1" ht="12" x14ac:dyDescent="0.2">
      <c r="A6" s="81" t="s">
        <v>15</v>
      </c>
      <c r="B6" s="81" t="s">
        <v>19</v>
      </c>
      <c r="C6" s="74" t="s">
        <v>262</v>
      </c>
      <c r="D6" s="74" t="s">
        <v>263</v>
      </c>
    </row>
    <row r="7" spans="1:4" s="87" customFormat="1" ht="16.5" customHeight="1" x14ac:dyDescent="0.25">
      <c r="A7" s="86" t="str">
        <f>IF(Basisdaten!B22=0,"",Basisdaten!B22)</f>
        <v/>
      </c>
      <c r="B7" s="86" t="str">
        <f>IF(Basisdaten!B25=0,"",Basisdaten!B25)</f>
        <v/>
      </c>
      <c r="C7" s="86" t="str">
        <f>IF(Basisdaten!F22=0,"",Basisdaten!F22)</f>
        <v/>
      </c>
      <c r="D7" s="86" t="str">
        <f>IF(Basisdaten!F25=0,"",Basisdaten!F25)</f>
        <v>Noch nicht vorhanden</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34" type="noConversion"/>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I9"/>
  <sheetViews>
    <sheetView showGridLines="0" workbookViewId="0">
      <selection activeCell="K7" sqref="K7"/>
    </sheetView>
  </sheetViews>
  <sheetFormatPr defaultColWidth="11.42578125" defaultRowHeight="15" x14ac:dyDescent="0.25"/>
  <cols>
    <col min="1" max="1" width="34.5703125" customWidth="1"/>
    <col min="2" max="2" width="16.140625" style="76" customWidth="1"/>
    <col min="3" max="3" width="16" customWidth="1"/>
    <col min="4" max="4" width="14.140625" customWidth="1"/>
    <col min="5" max="5" width="12.85546875" customWidth="1"/>
    <col min="6" max="6" width="12.85546875" style="76" customWidth="1"/>
    <col min="7" max="7" width="12.5703125" customWidth="1"/>
  </cols>
  <sheetData>
    <row r="1" spans="1:9" s="89" customFormat="1" ht="60" x14ac:dyDescent="0.25">
      <c r="A1" s="211"/>
      <c r="B1" s="211" t="s">
        <v>311</v>
      </c>
      <c r="C1" s="211" t="s">
        <v>312</v>
      </c>
      <c r="D1" s="211" t="s">
        <v>313</v>
      </c>
      <c r="E1" s="211" t="s">
        <v>314</v>
      </c>
      <c r="F1" s="264" t="s">
        <v>336</v>
      </c>
      <c r="G1" s="210" t="s">
        <v>12</v>
      </c>
    </row>
    <row r="2" spans="1:9" s="89" customFormat="1" ht="36" customHeight="1" x14ac:dyDescent="0.25">
      <c r="A2" s="44" t="s">
        <v>503</v>
      </c>
      <c r="B2" s="90" t="str">
        <f>IF(Basisdaten!E31="","",Basisdaten!E31)</f>
        <v/>
      </c>
      <c r="C2" s="90" t="str">
        <f>IF(Basisdaten!F31="","",Basisdaten!F31)</f>
        <v/>
      </c>
      <c r="D2" s="90" t="str">
        <f>IF(Basisdaten!G31="","",Basisdaten!G31)</f>
        <v/>
      </c>
      <c r="E2" s="90" t="str">
        <f>IF(Basisdaten!H31="","",Basisdaten!H31)</f>
        <v/>
      </c>
      <c r="F2" s="90" t="str">
        <f>IF(Basisdaten!I31="","",Basisdaten!I31)</f>
        <v/>
      </c>
      <c r="G2" s="203" t="str">
        <f>IF(Basisdaten!J31="","",Basisdaten!J31)</f>
        <v/>
      </c>
    </row>
    <row r="3" spans="1:9" s="89" customFormat="1" ht="36" customHeight="1" x14ac:dyDescent="0.25">
      <c r="A3" s="256" t="s">
        <v>504</v>
      </c>
      <c r="B3" s="203" t="str">
        <f>IF(Basisdaten!E32="","",Basisdaten!E32)</f>
        <v/>
      </c>
      <c r="C3" s="203" t="str">
        <f>IF(Basisdaten!F32="","",Basisdaten!F32)</f>
        <v/>
      </c>
      <c r="D3" s="203" t="str">
        <f>IF(Basisdaten!G32="","",Basisdaten!G32)</f>
        <v/>
      </c>
      <c r="E3" s="203" t="str">
        <f>IF(Basisdaten!H32="","",Basisdaten!H32)</f>
        <v/>
      </c>
      <c r="F3" s="203" t="str">
        <f>IF(Basisdaten!I32="","",Basisdaten!I32)</f>
        <v/>
      </c>
      <c r="G3" s="203" t="str">
        <f>IF(Basisdaten!J32="","",Basisdaten!J32)</f>
        <v/>
      </c>
    </row>
    <row r="4" spans="1:9" s="89" customFormat="1" ht="36" customHeight="1" x14ac:dyDescent="0.25">
      <c r="A4" s="256" t="s">
        <v>505</v>
      </c>
      <c r="B4" s="203" t="str">
        <f>IF(Basisdaten!E33="","",Basisdaten!E33)</f>
        <v/>
      </c>
      <c r="C4" s="203" t="str">
        <f>IF(Basisdaten!F33="","",Basisdaten!F33)</f>
        <v/>
      </c>
      <c r="D4" s="203" t="str">
        <f>IF(Basisdaten!G33="","",Basisdaten!G33)</f>
        <v/>
      </c>
      <c r="E4" s="203" t="str">
        <f>IF(Basisdaten!H33="","",Basisdaten!H33)</f>
        <v/>
      </c>
      <c r="F4" s="203" t="str">
        <f>IF(Basisdaten!I33="","",Basisdaten!I33)</f>
        <v/>
      </c>
      <c r="G4" s="203" t="str">
        <f>IF(Basisdaten!J33="","",Basisdaten!J33)</f>
        <v/>
      </c>
    </row>
    <row r="5" spans="1:9" s="89" customFormat="1" ht="36" customHeight="1" x14ac:dyDescent="0.25">
      <c r="A5" s="256" t="s">
        <v>506</v>
      </c>
      <c r="B5" s="203" t="str">
        <f>IF(Basisdaten!E34="","",Basisdaten!E34)</f>
        <v/>
      </c>
      <c r="C5" s="203" t="str">
        <f>IF(Basisdaten!F34="","",Basisdaten!F34)</f>
        <v/>
      </c>
      <c r="D5" s="203" t="str">
        <f>IF(Basisdaten!G34="","",Basisdaten!G34)</f>
        <v/>
      </c>
      <c r="E5" s="203" t="str">
        <f>IF(Basisdaten!H34="","",Basisdaten!H34)</f>
        <v/>
      </c>
      <c r="F5" s="203" t="str">
        <f>IF(Basisdaten!I34="","",Basisdaten!I34)</f>
        <v/>
      </c>
      <c r="G5" s="203" t="str">
        <f>IF(Basisdaten!J34="","",Basisdaten!J34)</f>
        <v/>
      </c>
    </row>
    <row r="6" spans="1:9" s="89" customFormat="1" ht="36" customHeight="1" x14ac:dyDescent="0.25">
      <c r="A6" s="91" t="s">
        <v>496</v>
      </c>
      <c r="B6" s="203" t="str">
        <f>IF(Basisdaten!E35="","",Basisdaten!E35)</f>
        <v/>
      </c>
      <c r="C6" s="203" t="str">
        <f>IF(Basisdaten!F35="","",Basisdaten!F35)</f>
        <v/>
      </c>
      <c r="D6" s="203" t="str">
        <f>IF(Basisdaten!G35="","",Basisdaten!G35)</f>
        <v/>
      </c>
      <c r="E6" s="203" t="str">
        <f>IF(Basisdaten!H35="","",Basisdaten!H35)</f>
        <v/>
      </c>
      <c r="F6" s="203" t="str">
        <f>IF(Basisdaten!I35="","",Basisdaten!I35)</f>
        <v/>
      </c>
      <c r="G6" s="203" t="str">
        <f>IF(Basisdaten!J35="","",Basisdaten!J35)</f>
        <v/>
      </c>
    </row>
    <row r="7" spans="1:9" ht="36" customHeight="1" x14ac:dyDescent="0.25">
      <c r="A7" s="91" t="s">
        <v>497</v>
      </c>
      <c r="B7" s="212"/>
      <c r="C7" s="212"/>
      <c r="D7" s="212"/>
      <c r="E7" s="212"/>
      <c r="F7" s="212"/>
      <c r="G7" s="203" t="str">
        <f>IF(Basisdaten!J37="","",Basisdaten!J37)</f>
        <v/>
      </c>
      <c r="H7" s="76"/>
      <c r="I7" s="76"/>
    </row>
    <row r="8" spans="1:9" s="202" customFormat="1" ht="36" customHeight="1" x14ac:dyDescent="0.25">
      <c r="A8" s="91" t="s">
        <v>507</v>
      </c>
      <c r="B8" s="212"/>
      <c r="C8" s="212"/>
      <c r="D8" s="212"/>
      <c r="E8" s="212"/>
      <c r="F8" s="212"/>
      <c r="G8" s="203" t="str">
        <f>IF(Basisdaten!J39="","",Basisdaten!J39)</f>
        <v/>
      </c>
    </row>
    <row r="9" spans="1:9" s="202" customFormat="1" ht="36" customHeight="1" x14ac:dyDescent="0.25">
      <c r="A9" s="91" t="s">
        <v>306</v>
      </c>
      <c r="B9" s="212"/>
      <c r="C9" s="212"/>
      <c r="D9" s="212"/>
      <c r="E9" s="212"/>
      <c r="F9" s="212"/>
      <c r="G9" s="203" t="str">
        <f>IF(Basisdaten!J41="","",Basisdaten!J41)</f>
        <v/>
      </c>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AA414"/>
  <sheetViews>
    <sheetView topLeftCell="A72" zoomScaleNormal="100" workbookViewId="0">
      <selection activeCell="E111" sqref="E111"/>
    </sheetView>
  </sheetViews>
  <sheetFormatPr defaultColWidth="11.42578125" defaultRowHeight="12" x14ac:dyDescent="0.25"/>
  <cols>
    <col min="1" max="1" width="30" style="119" customWidth="1"/>
    <col min="2" max="2" width="51.5703125" style="123" customWidth="1"/>
    <col min="3" max="3" width="55.5703125" style="119" customWidth="1"/>
    <col min="4" max="4" width="15.85546875" style="89" customWidth="1"/>
    <col min="5" max="5" width="37.42578125" style="89" customWidth="1"/>
    <col min="6" max="6" width="37" style="119" customWidth="1"/>
    <col min="7" max="7" width="36.28515625" style="119" customWidth="1"/>
    <col min="8" max="8" width="36.7109375" style="119" customWidth="1"/>
    <col min="9" max="9" width="28.5703125" style="119" customWidth="1"/>
    <col min="10" max="10" width="25.7109375" style="119" customWidth="1"/>
    <col min="11" max="11" width="36.7109375" style="119" customWidth="1"/>
    <col min="12" max="12" width="32.140625" style="119" customWidth="1"/>
    <col min="13" max="13" width="37.5703125" style="119" customWidth="1"/>
    <col min="14" max="15" width="36.85546875" style="119" customWidth="1"/>
    <col min="16" max="16" width="11.28515625" style="119" customWidth="1"/>
    <col min="17" max="17" width="32.42578125" style="119" customWidth="1"/>
    <col min="18" max="18" width="23.140625" style="119" customWidth="1"/>
    <col min="19" max="19" width="37.5703125" style="119" customWidth="1"/>
    <col min="20" max="20" width="18.5703125" style="119" customWidth="1"/>
    <col min="21" max="21" width="36" style="119" customWidth="1"/>
    <col min="22" max="22" width="16" style="119" customWidth="1"/>
    <col min="23" max="23" width="14.5703125" style="119" customWidth="1"/>
    <col min="24" max="24" width="17.28515625" style="119" customWidth="1"/>
    <col min="25" max="31" width="9.140625" style="119" customWidth="1"/>
    <col min="32" max="32" width="13.5703125" style="119" customWidth="1"/>
    <col min="33" max="44" width="9.140625" style="119" customWidth="1"/>
    <col min="45" max="45" width="16.140625" style="119" customWidth="1"/>
    <col min="46" max="46" width="13.85546875" style="119" customWidth="1"/>
    <col min="47" max="47" width="9.140625" style="119" customWidth="1"/>
    <col min="48" max="48" width="15" style="119" customWidth="1"/>
    <col min="49" max="49" width="19.7109375" style="119" customWidth="1"/>
    <col min="50" max="50" width="15.7109375" style="119" customWidth="1"/>
    <col min="51" max="104" width="9.140625" style="119" customWidth="1"/>
    <col min="105" max="106" width="16.5703125" style="119" customWidth="1"/>
    <col min="107" max="107" width="15.5703125" style="119" customWidth="1"/>
    <col min="108" max="108" width="19" style="119" customWidth="1"/>
    <col min="109" max="16384" width="11.42578125" style="119"/>
  </cols>
  <sheetData>
    <row r="1" spans="1:5" x14ac:dyDescent="0.25">
      <c r="A1" s="120" t="s">
        <v>19</v>
      </c>
      <c r="B1" s="274" t="s">
        <v>69</v>
      </c>
      <c r="C1" s="274" t="s">
        <v>69</v>
      </c>
      <c r="D1" s="284"/>
      <c r="E1" s="119"/>
    </row>
    <row r="2" spans="1:5" x14ac:dyDescent="0.25">
      <c r="A2" s="201" t="s">
        <v>502</v>
      </c>
      <c r="B2" s="274" t="s">
        <v>191</v>
      </c>
      <c r="C2" s="274" t="s">
        <v>191</v>
      </c>
      <c r="D2" s="285"/>
      <c r="E2" s="119"/>
    </row>
    <row r="3" spans="1:5" x14ac:dyDescent="0.25">
      <c r="A3" s="121"/>
      <c r="B3" s="274" t="s">
        <v>192</v>
      </c>
      <c r="C3" s="274" t="s">
        <v>192</v>
      </c>
      <c r="D3" s="285"/>
      <c r="E3" s="113"/>
    </row>
    <row r="4" spans="1:5" x14ac:dyDescent="0.25">
      <c r="A4" s="121"/>
      <c r="B4" s="274" t="s">
        <v>323</v>
      </c>
      <c r="C4" s="274" t="s">
        <v>323</v>
      </c>
      <c r="D4" s="285"/>
      <c r="E4" s="113"/>
    </row>
    <row r="5" spans="1:5" x14ac:dyDescent="0.25">
      <c r="A5" s="121"/>
      <c r="B5" s="274" t="s">
        <v>193</v>
      </c>
      <c r="C5" s="274" t="s">
        <v>193</v>
      </c>
      <c r="D5" s="285"/>
      <c r="E5" s="113"/>
    </row>
    <row r="6" spans="1:5" x14ac:dyDescent="0.25">
      <c r="A6" s="121"/>
      <c r="B6" s="274" t="s">
        <v>239</v>
      </c>
      <c r="C6" s="274" t="s">
        <v>239</v>
      </c>
      <c r="D6" s="285"/>
      <c r="E6" s="113"/>
    </row>
    <row r="7" spans="1:5" x14ac:dyDescent="0.25">
      <c r="A7" s="121"/>
      <c r="B7" s="274" t="s">
        <v>194</v>
      </c>
      <c r="C7" s="274" t="s">
        <v>194</v>
      </c>
      <c r="D7" s="285"/>
      <c r="E7" s="113"/>
    </row>
    <row r="8" spans="1:5" x14ac:dyDescent="0.25">
      <c r="A8" s="121"/>
      <c r="B8" s="274" t="s">
        <v>324</v>
      </c>
      <c r="C8" s="274" t="s">
        <v>324</v>
      </c>
      <c r="D8" s="285"/>
      <c r="E8" s="113"/>
    </row>
    <row r="9" spans="1:5" x14ac:dyDescent="0.25">
      <c r="A9" s="121"/>
      <c r="B9" s="274" t="s">
        <v>325</v>
      </c>
      <c r="C9" s="274" t="s">
        <v>325</v>
      </c>
      <c r="D9" s="285"/>
      <c r="E9" s="113"/>
    </row>
    <row r="10" spans="1:5" x14ac:dyDescent="0.25">
      <c r="A10" s="121"/>
      <c r="B10" s="274" t="s">
        <v>195</v>
      </c>
      <c r="C10" s="274" t="s">
        <v>195</v>
      </c>
      <c r="D10" s="285"/>
      <c r="E10" s="113"/>
    </row>
    <row r="11" spans="1:5" x14ac:dyDescent="0.25">
      <c r="A11" s="121"/>
      <c r="B11" s="275" t="s">
        <v>339</v>
      </c>
      <c r="C11" s="275" t="s">
        <v>339</v>
      </c>
      <c r="D11" s="285" t="s">
        <v>342</v>
      </c>
      <c r="E11" s="113"/>
    </row>
    <row r="12" spans="1:5" x14ac:dyDescent="0.25">
      <c r="A12" s="121"/>
      <c r="B12" s="274" t="s">
        <v>326</v>
      </c>
      <c r="C12" s="274" t="s">
        <v>326</v>
      </c>
      <c r="D12" s="285"/>
      <c r="E12" s="113"/>
    </row>
    <row r="13" spans="1:5" x14ac:dyDescent="0.25">
      <c r="A13" s="121"/>
      <c r="B13" s="274" t="s">
        <v>196</v>
      </c>
      <c r="C13" s="274" t="s">
        <v>196</v>
      </c>
      <c r="D13" s="285"/>
      <c r="E13" s="113"/>
    </row>
    <row r="14" spans="1:5" x14ac:dyDescent="0.25">
      <c r="A14" s="121"/>
      <c r="B14" s="274" t="s">
        <v>240</v>
      </c>
      <c r="C14" s="277" t="s">
        <v>327</v>
      </c>
      <c r="D14" s="285" t="s">
        <v>343</v>
      </c>
      <c r="E14" s="113"/>
    </row>
    <row r="15" spans="1:5" x14ac:dyDescent="0.25">
      <c r="A15" s="121"/>
      <c r="B15" s="274" t="s">
        <v>241</v>
      </c>
      <c r="C15" s="274" t="s">
        <v>240</v>
      </c>
      <c r="D15" s="285"/>
      <c r="E15" s="113"/>
    </row>
    <row r="16" spans="1:5" x14ac:dyDescent="0.25">
      <c r="A16" s="121"/>
      <c r="B16" s="274" t="s">
        <v>17</v>
      </c>
      <c r="C16" s="274" t="s">
        <v>241</v>
      </c>
      <c r="D16" s="285"/>
      <c r="E16" s="113"/>
    </row>
    <row r="17" spans="1:5" x14ac:dyDescent="0.25">
      <c r="A17" s="121"/>
      <c r="B17" s="274" t="s">
        <v>197</v>
      </c>
      <c r="C17" s="274" t="s">
        <v>17</v>
      </c>
      <c r="D17" s="285"/>
      <c r="E17" s="113"/>
    </row>
    <row r="18" spans="1:5" x14ac:dyDescent="0.25">
      <c r="A18" s="121"/>
      <c r="B18" s="274" t="s">
        <v>221</v>
      </c>
      <c r="C18" s="274" t="s">
        <v>197</v>
      </c>
      <c r="D18" s="285"/>
      <c r="E18" s="113"/>
    </row>
    <row r="19" spans="1:5" x14ac:dyDescent="0.25">
      <c r="A19" s="121"/>
      <c r="B19" s="274" t="s">
        <v>198</v>
      </c>
      <c r="C19" s="274" t="s">
        <v>221</v>
      </c>
      <c r="D19" s="285"/>
      <c r="E19" s="113"/>
    </row>
    <row r="20" spans="1:5" x14ac:dyDescent="0.25">
      <c r="A20" s="121"/>
      <c r="B20" s="274" t="s">
        <v>235</v>
      </c>
      <c r="C20" s="274" t="s">
        <v>198</v>
      </c>
      <c r="D20" s="286"/>
      <c r="E20" s="113"/>
    </row>
    <row r="21" spans="1:5" x14ac:dyDescent="0.25">
      <c r="A21" s="121"/>
      <c r="B21" s="276" t="s">
        <v>20</v>
      </c>
      <c r="C21" s="274" t="s">
        <v>235</v>
      </c>
      <c r="D21" s="285"/>
      <c r="E21" s="113"/>
    </row>
    <row r="22" spans="1:5" x14ac:dyDescent="0.25">
      <c r="A22" s="121"/>
      <c r="B22" s="274" t="s">
        <v>251</v>
      </c>
      <c r="C22" s="274" t="s">
        <v>20</v>
      </c>
      <c r="D22" s="285"/>
      <c r="E22" s="113"/>
    </row>
    <row r="23" spans="1:5" x14ac:dyDescent="0.2">
      <c r="A23" s="121"/>
      <c r="B23" s="274" t="s">
        <v>70</v>
      </c>
      <c r="C23" s="278" t="s">
        <v>199</v>
      </c>
      <c r="D23" s="285" t="s">
        <v>343</v>
      </c>
      <c r="E23" s="113"/>
    </row>
    <row r="24" spans="1:5" x14ac:dyDescent="0.25">
      <c r="A24" s="121"/>
      <c r="B24" s="274" t="s">
        <v>265</v>
      </c>
      <c r="C24" s="277" t="s">
        <v>328</v>
      </c>
      <c r="D24" s="285" t="s">
        <v>343</v>
      </c>
      <c r="E24" s="113"/>
    </row>
    <row r="25" spans="1:5" x14ac:dyDescent="0.25">
      <c r="A25" s="121"/>
      <c r="B25" s="275" t="s">
        <v>330</v>
      </c>
      <c r="C25" s="274" t="s">
        <v>251</v>
      </c>
      <c r="D25" s="285"/>
      <c r="E25" s="113"/>
    </row>
    <row r="26" spans="1:5" x14ac:dyDescent="0.25">
      <c r="A26" s="121"/>
      <c r="B26" s="274" t="s">
        <v>200</v>
      </c>
      <c r="C26" s="274" t="s">
        <v>70</v>
      </c>
      <c r="D26" s="285"/>
      <c r="E26" s="113"/>
    </row>
    <row r="27" spans="1:5" x14ac:dyDescent="0.25">
      <c r="A27" s="121"/>
      <c r="B27" s="274" t="s">
        <v>201</v>
      </c>
      <c r="C27" s="279" t="s">
        <v>258</v>
      </c>
      <c r="D27" s="285" t="s">
        <v>344</v>
      </c>
      <c r="E27" s="113"/>
    </row>
    <row r="28" spans="1:5" x14ac:dyDescent="0.25">
      <c r="A28" s="121"/>
      <c r="B28" s="274" t="s">
        <v>117</v>
      </c>
      <c r="C28" s="274" t="s">
        <v>265</v>
      </c>
      <c r="D28" s="285"/>
      <c r="E28" s="113"/>
    </row>
    <row r="29" spans="1:5" x14ac:dyDescent="0.25">
      <c r="A29" s="121"/>
      <c r="B29" s="274" t="s">
        <v>329</v>
      </c>
      <c r="C29" s="275" t="s">
        <v>330</v>
      </c>
      <c r="D29" s="285" t="s">
        <v>342</v>
      </c>
      <c r="E29" s="113"/>
    </row>
    <row r="30" spans="1:5" x14ac:dyDescent="0.25">
      <c r="A30" s="121"/>
      <c r="B30" s="274" t="s">
        <v>244</v>
      </c>
      <c r="C30" s="274" t="s">
        <v>200</v>
      </c>
      <c r="D30" s="285"/>
      <c r="E30" s="113"/>
    </row>
    <row r="31" spans="1:5" x14ac:dyDescent="0.25">
      <c r="A31" s="121"/>
      <c r="B31" s="275" t="s">
        <v>331</v>
      </c>
      <c r="C31" s="277" t="s">
        <v>242</v>
      </c>
      <c r="D31" s="285" t="s">
        <v>343</v>
      </c>
      <c r="E31" s="113"/>
    </row>
    <row r="32" spans="1:5" x14ac:dyDescent="0.25">
      <c r="A32" s="121"/>
      <c r="B32" s="274" t="s">
        <v>202</v>
      </c>
      <c r="C32" s="274" t="s">
        <v>201</v>
      </c>
      <c r="D32" s="285"/>
      <c r="E32" s="113"/>
    </row>
    <row r="33" spans="1:5" x14ac:dyDescent="0.25">
      <c r="A33" s="121"/>
      <c r="B33" s="274" t="s">
        <v>246</v>
      </c>
      <c r="C33" s="274" t="s">
        <v>117</v>
      </c>
      <c r="D33" s="285"/>
      <c r="E33" s="113"/>
    </row>
    <row r="34" spans="1:5" x14ac:dyDescent="0.25">
      <c r="A34" s="121"/>
      <c r="B34" s="274" t="s">
        <v>203</v>
      </c>
      <c r="C34" s="274" t="s">
        <v>329</v>
      </c>
      <c r="D34" s="285"/>
      <c r="E34" s="113"/>
    </row>
    <row r="35" spans="1:5" x14ac:dyDescent="0.25">
      <c r="A35" s="121"/>
      <c r="B35" s="274" t="s">
        <v>204</v>
      </c>
      <c r="C35" s="274" t="s">
        <v>244</v>
      </c>
      <c r="D35" s="285"/>
      <c r="E35" s="113"/>
    </row>
    <row r="36" spans="1:5" x14ac:dyDescent="0.25">
      <c r="A36" s="121"/>
      <c r="B36" s="274" t="s">
        <v>205</v>
      </c>
      <c r="C36" s="275" t="s">
        <v>331</v>
      </c>
      <c r="D36" s="285" t="s">
        <v>342</v>
      </c>
      <c r="E36" s="113"/>
    </row>
    <row r="37" spans="1:5" x14ac:dyDescent="0.25">
      <c r="A37" s="121"/>
      <c r="B37" s="274" t="s">
        <v>116</v>
      </c>
      <c r="C37" s="274" t="s">
        <v>202</v>
      </c>
      <c r="D37" s="285"/>
      <c r="E37" s="113"/>
    </row>
    <row r="38" spans="1:5" x14ac:dyDescent="0.25">
      <c r="A38" s="121"/>
      <c r="B38" s="274" t="s">
        <v>245</v>
      </c>
      <c r="C38" s="274" t="s">
        <v>246</v>
      </c>
      <c r="D38" s="285"/>
      <c r="E38" s="113"/>
    </row>
    <row r="39" spans="1:5" x14ac:dyDescent="0.25">
      <c r="A39" s="121"/>
      <c r="B39" s="274" t="s">
        <v>206</v>
      </c>
      <c r="C39" s="274" t="s">
        <v>203</v>
      </c>
      <c r="D39" s="285"/>
      <c r="E39" s="113"/>
    </row>
    <row r="40" spans="1:5" x14ac:dyDescent="0.25">
      <c r="A40" s="121"/>
      <c r="B40" s="274" t="s">
        <v>243</v>
      </c>
      <c r="C40" s="274" t="s">
        <v>204</v>
      </c>
      <c r="D40" s="285"/>
      <c r="E40" s="113"/>
    </row>
    <row r="41" spans="1:5" x14ac:dyDescent="0.25">
      <c r="A41" s="121"/>
      <c r="B41" s="275" t="s">
        <v>333</v>
      </c>
      <c r="C41" s="274" t="s">
        <v>205</v>
      </c>
      <c r="D41" s="285"/>
      <c r="E41" s="113"/>
    </row>
    <row r="42" spans="1:5" x14ac:dyDescent="0.25">
      <c r="A42" s="121"/>
      <c r="B42" s="275" t="s">
        <v>222</v>
      </c>
      <c r="C42" s="274" t="s">
        <v>116</v>
      </c>
      <c r="D42" s="285"/>
      <c r="E42" s="113"/>
    </row>
    <row r="43" spans="1:5" x14ac:dyDescent="0.25">
      <c r="A43" s="121"/>
      <c r="B43" s="274" t="s">
        <v>223</v>
      </c>
      <c r="C43" s="274" t="s">
        <v>245</v>
      </c>
      <c r="D43" s="285"/>
      <c r="E43" s="113"/>
    </row>
    <row r="44" spans="1:5" x14ac:dyDescent="0.25">
      <c r="A44" s="121"/>
      <c r="B44" s="276" t="s">
        <v>248</v>
      </c>
      <c r="C44" s="274" t="s">
        <v>206</v>
      </c>
      <c r="D44" s="285"/>
      <c r="E44" s="113"/>
    </row>
    <row r="45" spans="1:5" x14ac:dyDescent="0.25">
      <c r="A45" s="121"/>
      <c r="B45" s="275" t="s">
        <v>340</v>
      </c>
      <c r="C45" s="274" t="s">
        <v>243</v>
      </c>
      <c r="D45" s="285"/>
      <c r="E45" s="113"/>
    </row>
    <row r="46" spans="1:5" x14ac:dyDescent="0.25">
      <c r="A46" s="121"/>
      <c r="B46" s="274" t="s">
        <v>207</v>
      </c>
      <c r="C46" s="275" t="s">
        <v>333</v>
      </c>
      <c r="D46" s="285" t="s">
        <v>342</v>
      </c>
      <c r="E46" s="113"/>
    </row>
    <row r="47" spans="1:5" x14ac:dyDescent="0.25">
      <c r="A47" s="121"/>
      <c r="B47" s="274" t="s">
        <v>250</v>
      </c>
      <c r="C47" s="275" t="s">
        <v>222</v>
      </c>
      <c r="D47" s="285" t="s">
        <v>342</v>
      </c>
      <c r="E47" s="113"/>
    </row>
    <row r="48" spans="1:5" x14ac:dyDescent="0.25">
      <c r="A48" s="121"/>
      <c r="B48" s="274" t="s">
        <v>332</v>
      </c>
      <c r="C48" s="274" t="s">
        <v>223</v>
      </c>
      <c r="D48" s="124"/>
      <c r="E48" s="113"/>
    </row>
    <row r="49" spans="1:5" x14ac:dyDescent="0.25">
      <c r="A49" s="121"/>
      <c r="B49" s="274" t="s">
        <v>259</v>
      </c>
      <c r="C49" s="277" t="s">
        <v>247</v>
      </c>
      <c r="D49" s="285" t="s">
        <v>343</v>
      </c>
      <c r="E49" s="113"/>
    </row>
    <row r="50" spans="1:5" x14ac:dyDescent="0.2">
      <c r="A50" s="121"/>
      <c r="B50" s="275" t="s">
        <v>224</v>
      </c>
      <c r="C50" s="280" t="s">
        <v>341</v>
      </c>
      <c r="D50" s="287" t="s">
        <v>343</v>
      </c>
      <c r="E50" s="113"/>
    </row>
    <row r="51" spans="1:5" x14ac:dyDescent="0.25">
      <c r="A51" s="121"/>
      <c r="B51" s="275" t="s">
        <v>264</v>
      </c>
      <c r="C51" s="274" t="s">
        <v>248</v>
      </c>
      <c r="D51" s="285"/>
      <c r="E51" s="113"/>
    </row>
    <row r="52" spans="1:5" x14ac:dyDescent="0.25">
      <c r="A52" s="121"/>
      <c r="B52" s="274" t="s">
        <v>130</v>
      </c>
      <c r="C52" s="277" t="s">
        <v>249</v>
      </c>
      <c r="D52" s="285" t="s">
        <v>345</v>
      </c>
      <c r="E52" s="47"/>
    </row>
    <row r="53" spans="1:5" x14ac:dyDescent="0.25">
      <c r="A53" s="121"/>
      <c r="B53" s="274" t="s">
        <v>165</v>
      </c>
      <c r="C53" s="275" t="s">
        <v>340</v>
      </c>
      <c r="D53" s="285" t="s">
        <v>342</v>
      </c>
      <c r="E53" s="47"/>
    </row>
    <row r="54" spans="1:5" x14ac:dyDescent="0.25">
      <c r="A54" s="121"/>
      <c r="C54" s="281" t="s">
        <v>207</v>
      </c>
      <c r="D54" s="285"/>
      <c r="E54" s="47"/>
    </row>
    <row r="55" spans="1:5" x14ac:dyDescent="0.2">
      <c r="A55" s="121"/>
      <c r="C55" s="282" t="s">
        <v>250</v>
      </c>
      <c r="D55" s="288"/>
      <c r="E55" s="47"/>
    </row>
    <row r="56" spans="1:5" x14ac:dyDescent="0.2">
      <c r="A56" s="121"/>
      <c r="B56" s="122"/>
      <c r="C56" s="282" t="s">
        <v>332</v>
      </c>
      <c r="D56" s="288"/>
      <c r="E56" s="47"/>
    </row>
    <row r="57" spans="1:5" x14ac:dyDescent="0.2">
      <c r="A57" s="121"/>
      <c r="B57" s="122"/>
      <c r="C57" s="282" t="s">
        <v>259</v>
      </c>
      <c r="D57" s="288"/>
      <c r="E57" s="47"/>
    </row>
    <row r="58" spans="1:5" x14ac:dyDescent="0.2">
      <c r="A58" s="121"/>
      <c r="B58" s="122"/>
      <c r="C58" s="283" t="s">
        <v>224</v>
      </c>
      <c r="D58" s="288" t="s">
        <v>342</v>
      </c>
      <c r="E58" s="47"/>
    </row>
    <row r="59" spans="1:5" x14ac:dyDescent="0.2">
      <c r="A59" s="121"/>
      <c r="B59" s="122"/>
      <c r="C59" s="283" t="s">
        <v>264</v>
      </c>
      <c r="D59" s="288" t="s">
        <v>342</v>
      </c>
      <c r="E59" s="47"/>
    </row>
    <row r="60" spans="1:5" x14ac:dyDescent="0.2">
      <c r="A60" s="121"/>
      <c r="B60" s="122"/>
      <c r="C60" s="278" t="s">
        <v>208</v>
      </c>
      <c r="D60" s="285" t="s">
        <v>343</v>
      </c>
      <c r="E60" s="47"/>
    </row>
    <row r="61" spans="1:5" x14ac:dyDescent="0.2">
      <c r="A61" s="121"/>
      <c r="B61" s="122"/>
      <c r="C61" s="282" t="s">
        <v>130</v>
      </c>
      <c r="D61" s="288"/>
      <c r="E61" s="47"/>
    </row>
    <row r="62" spans="1:5" x14ac:dyDescent="0.2">
      <c r="A62" s="121"/>
      <c r="B62" s="122"/>
      <c r="C62" s="282" t="s">
        <v>165</v>
      </c>
      <c r="D62" s="288"/>
      <c r="E62" s="47"/>
    </row>
    <row r="63" spans="1:5" x14ac:dyDescent="0.25">
      <c r="A63" s="121"/>
      <c r="B63" s="122"/>
      <c r="E63" s="47"/>
    </row>
    <row r="64" spans="1:5" x14ac:dyDescent="0.25">
      <c r="A64" s="121"/>
      <c r="B64" s="122"/>
      <c r="E64" s="47"/>
    </row>
    <row r="65" spans="1:23" x14ac:dyDescent="0.25">
      <c r="A65" s="121"/>
      <c r="B65" s="119"/>
      <c r="C65" s="272"/>
      <c r="D65" s="207"/>
      <c r="E65" s="47"/>
    </row>
    <row r="66" spans="1:23" s="143" customFormat="1" x14ac:dyDescent="0.25">
      <c r="A66" s="144" t="s">
        <v>39</v>
      </c>
      <c r="B66" s="145" t="s">
        <v>40</v>
      </c>
      <c r="C66" s="146" t="s">
        <v>41</v>
      </c>
      <c r="D66" s="147" t="s">
        <v>42</v>
      </c>
      <c r="E66" s="146" t="s">
        <v>43</v>
      </c>
      <c r="F66" s="148" t="s">
        <v>44</v>
      </c>
      <c r="G66" s="148" t="s">
        <v>45</v>
      </c>
      <c r="H66" s="146" t="s">
        <v>46</v>
      </c>
      <c r="I66" s="146" t="s">
        <v>47</v>
      </c>
      <c r="J66" s="146" t="s">
        <v>48</v>
      </c>
      <c r="K66" s="146" t="s">
        <v>49</v>
      </c>
      <c r="L66" s="146" t="s">
        <v>50</v>
      </c>
      <c r="M66" s="146" t="s">
        <v>51</v>
      </c>
      <c r="N66" s="146" t="s">
        <v>52</v>
      </c>
      <c r="O66" s="146" t="s">
        <v>53</v>
      </c>
      <c r="P66" s="146" t="s">
        <v>16</v>
      </c>
      <c r="Q66" s="146" t="s">
        <v>54</v>
      </c>
      <c r="R66" s="146" t="s">
        <v>225</v>
      </c>
      <c r="S66" s="146" t="s">
        <v>68</v>
      </c>
      <c r="T66" s="141"/>
      <c r="U66" s="141"/>
      <c r="W66" s="141"/>
    </row>
    <row r="67" spans="1:23" s="143" customFormat="1" x14ac:dyDescent="0.25">
      <c r="A67" s="149" t="s">
        <v>131</v>
      </c>
      <c r="B67" s="145" t="s">
        <v>132</v>
      </c>
      <c r="C67" s="146" t="s">
        <v>133</v>
      </c>
      <c r="D67" s="147" t="s">
        <v>134</v>
      </c>
      <c r="E67" s="146" t="s">
        <v>135</v>
      </c>
      <c r="F67" s="148" t="s">
        <v>136</v>
      </c>
      <c r="G67" s="148" t="s">
        <v>137</v>
      </c>
      <c r="H67" s="146" t="s">
        <v>138</v>
      </c>
      <c r="I67" s="146" t="s">
        <v>139</v>
      </c>
      <c r="J67" s="146" t="s">
        <v>140</v>
      </c>
      <c r="K67" s="146" t="s">
        <v>141</v>
      </c>
      <c r="L67" s="146" t="s">
        <v>142</v>
      </c>
      <c r="M67" s="146" t="s">
        <v>143</v>
      </c>
      <c r="N67" s="146" t="s">
        <v>144</v>
      </c>
      <c r="O67" s="146" t="s">
        <v>145</v>
      </c>
      <c r="P67" s="146" t="s">
        <v>146</v>
      </c>
      <c r="Q67" s="148" t="s">
        <v>253</v>
      </c>
      <c r="R67" s="146" t="s">
        <v>254</v>
      </c>
      <c r="S67" s="200" t="s">
        <v>256</v>
      </c>
      <c r="T67" s="141"/>
      <c r="U67" s="142"/>
      <c r="V67" s="141"/>
      <c r="W67" s="142"/>
    </row>
    <row r="68" spans="1:23" s="143" customFormat="1" x14ac:dyDescent="0.25">
      <c r="A68" s="149" t="s">
        <v>21</v>
      </c>
      <c r="B68" s="145" t="s">
        <v>28</v>
      </c>
      <c r="C68" s="146" t="s">
        <v>134</v>
      </c>
      <c r="D68" s="147" t="s">
        <v>147</v>
      </c>
      <c r="E68" s="146" t="s">
        <v>148</v>
      </c>
      <c r="F68" s="148" t="s">
        <v>148</v>
      </c>
      <c r="G68" s="148" t="s">
        <v>149</v>
      </c>
      <c r="H68" s="146" t="s">
        <v>150</v>
      </c>
      <c r="I68" s="146" t="s">
        <v>23</v>
      </c>
      <c r="J68" s="146" t="s">
        <v>151</v>
      </c>
      <c r="K68" s="146" t="s">
        <v>152</v>
      </c>
      <c r="L68" s="146" t="s">
        <v>153</v>
      </c>
      <c r="M68" s="146" t="s">
        <v>154</v>
      </c>
      <c r="N68" s="146" t="s">
        <v>31</v>
      </c>
      <c r="O68" s="146" t="s">
        <v>155</v>
      </c>
      <c r="P68" s="146" t="s">
        <v>18</v>
      </c>
      <c r="Q68" s="146" t="s">
        <v>130</v>
      </c>
      <c r="R68" s="146" t="s">
        <v>130</v>
      </c>
      <c r="S68" s="146" t="s">
        <v>130</v>
      </c>
      <c r="T68" s="141"/>
      <c r="U68" s="142"/>
      <c r="V68" s="142"/>
      <c r="W68" s="142"/>
    </row>
    <row r="69" spans="1:23" s="143" customFormat="1" x14ac:dyDescent="0.25">
      <c r="A69" s="149" t="s">
        <v>22</v>
      </c>
      <c r="B69" s="145" t="s">
        <v>29</v>
      </c>
      <c r="C69" s="146" t="s">
        <v>156</v>
      </c>
      <c r="D69" s="150" t="s">
        <v>157</v>
      </c>
      <c r="E69" s="146" t="s">
        <v>130</v>
      </c>
      <c r="F69" s="148" t="s">
        <v>130</v>
      </c>
      <c r="G69" s="148" t="s">
        <v>158</v>
      </c>
      <c r="H69" s="146" t="s">
        <v>159</v>
      </c>
      <c r="I69" s="146" t="s">
        <v>160</v>
      </c>
      <c r="J69" s="146" t="s">
        <v>161</v>
      </c>
      <c r="K69" s="146" t="s">
        <v>38</v>
      </c>
      <c r="L69" s="146" t="s">
        <v>148</v>
      </c>
      <c r="M69" s="146" t="s">
        <v>33</v>
      </c>
      <c r="N69" s="146" t="s">
        <v>34</v>
      </c>
      <c r="O69" s="146" t="s">
        <v>162</v>
      </c>
      <c r="P69" s="146" t="s">
        <v>30</v>
      </c>
      <c r="Q69" s="151"/>
      <c r="R69" s="146"/>
      <c r="S69" s="146"/>
      <c r="T69" s="141"/>
      <c r="U69" s="142"/>
      <c r="V69" s="142"/>
      <c r="W69" s="142"/>
    </row>
    <row r="70" spans="1:23" s="143" customFormat="1" x14ac:dyDescent="0.25">
      <c r="A70" s="149" t="s">
        <v>163</v>
      </c>
      <c r="B70" s="145" t="s">
        <v>36</v>
      </c>
      <c r="C70" s="146" t="s">
        <v>164</v>
      </c>
      <c r="D70" s="150" t="s">
        <v>148</v>
      </c>
      <c r="E70" s="146" t="s">
        <v>165</v>
      </c>
      <c r="F70" s="148" t="s">
        <v>165</v>
      </c>
      <c r="G70" s="148" t="s">
        <v>166</v>
      </c>
      <c r="H70" s="146" t="s">
        <v>167</v>
      </c>
      <c r="I70" s="148" t="s">
        <v>168</v>
      </c>
      <c r="J70" s="148" t="s">
        <v>169</v>
      </c>
      <c r="K70" s="146" t="s">
        <v>148</v>
      </c>
      <c r="L70" s="146" t="s">
        <v>130</v>
      </c>
      <c r="M70" s="146" t="s">
        <v>226</v>
      </c>
      <c r="N70" s="146" t="s">
        <v>157</v>
      </c>
      <c r="O70" s="146" t="s">
        <v>148</v>
      </c>
      <c r="P70" s="146" t="s">
        <v>32</v>
      </c>
      <c r="Q70" s="146"/>
      <c r="R70" s="146"/>
      <c r="S70" s="146"/>
      <c r="T70" s="141"/>
      <c r="U70" s="142"/>
      <c r="V70" s="142"/>
      <c r="W70" s="142"/>
    </row>
    <row r="71" spans="1:23" s="143" customFormat="1" x14ac:dyDescent="0.25">
      <c r="A71" s="149" t="s">
        <v>171</v>
      </c>
      <c r="B71" s="145" t="s">
        <v>172</v>
      </c>
      <c r="C71" s="146" t="s">
        <v>173</v>
      </c>
      <c r="D71" s="150" t="s">
        <v>130</v>
      </c>
      <c r="E71" s="146"/>
      <c r="F71" s="148"/>
      <c r="G71" s="148" t="s">
        <v>35</v>
      </c>
      <c r="H71" s="146" t="s">
        <v>157</v>
      </c>
      <c r="I71" s="148" t="s">
        <v>174</v>
      </c>
      <c r="J71" s="148" t="s">
        <v>175</v>
      </c>
      <c r="K71" s="146" t="s">
        <v>130</v>
      </c>
      <c r="L71" s="146" t="s">
        <v>165</v>
      </c>
      <c r="M71" s="146" t="s">
        <v>67</v>
      </c>
      <c r="N71" s="146" t="s">
        <v>148</v>
      </c>
      <c r="O71" s="146" t="s">
        <v>130</v>
      </c>
      <c r="P71" s="148" t="s">
        <v>176</v>
      </c>
      <c r="Q71" s="146"/>
      <c r="R71" s="146"/>
      <c r="S71" s="146"/>
      <c r="T71" s="141"/>
      <c r="U71" s="142"/>
      <c r="V71" s="142"/>
      <c r="W71" s="142"/>
    </row>
    <row r="72" spans="1:23" s="143" customFormat="1" x14ac:dyDescent="0.25">
      <c r="A72" s="149" t="s">
        <v>177</v>
      </c>
      <c r="B72" s="145" t="s">
        <v>37</v>
      </c>
      <c r="C72" s="146" t="s">
        <v>178</v>
      </c>
      <c r="D72" s="150" t="s">
        <v>165</v>
      </c>
      <c r="E72" s="146"/>
      <c r="F72" s="148"/>
      <c r="G72" s="146" t="s">
        <v>148</v>
      </c>
      <c r="H72" s="148" t="s">
        <v>148</v>
      </c>
      <c r="I72" s="148" t="s">
        <v>211</v>
      </c>
      <c r="J72" s="148" t="s">
        <v>179</v>
      </c>
      <c r="K72" s="146" t="s">
        <v>165</v>
      </c>
      <c r="L72" s="146"/>
      <c r="M72" s="146" t="s">
        <v>157</v>
      </c>
      <c r="N72" s="146" t="s">
        <v>130</v>
      </c>
      <c r="O72" s="148" t="s">
        <v>165</v>
      </c>
      <c r="P72" s="148" t="s">
        <v>170</v>
      </c>
      <c r="Q72" s="146"/>
      <c r="R72" s="146"/>
      <c r="S72" s="148"/>
      <c r="T72" s="141"/>
      <c r="U72" s="142"/>
      <c r="V72" s="142"/>
      <c r="W72" s="142"/>
    </row>
    <row r="73" spans="1:23" s="143" customFormat="1" x14ac:dyDescent="0.25">
      <c r="A73" s="149" t="s">
        <v>180</v>
      </c>
      <c r="B73" s="145" t="s">
        <v>181</v>
      </c>
      <c r="C73" s="146" t="s">
        <v>157</v>
      </c>
      <c r="D73" s="150"/>
      <c r="E73" s="146"/>
      <c r="F73" s="146"/>
      <c r="G73" s="146" t="s">
        <v>130</v>
      </c>
      <c r="H73" s="148" t="s">
        <v>130</v>
      </c>
      <c r="I73" s="148" t="s">
        <v>148</v>
      </c>
      <c r="J73" s="148" t="s">
        <v>148</v>
      </c>
      <c r="K73" s="146"/>
      <c r="L73" s="146"/>
      <c r="M73" s="146" t="s">
        <v>148</v>
      </c>
      <c r="N73" s="146" t="s">
        <v>165</v>
      </c>
      <c r="O73" s="148"/>
      <c r="P73" s="148" t="s">
        <v>157</v>
      </c>
      <c r="Q73" s="146"/>
      <c r="R73" s="146"/>
      <c r="S73" s="148"/>
      <c r="T73" s="141"/>
      <c r="U73" s="142"/>
      <c r="V73" s="142"/>
      <c r="W73" s="142"/>
    </row>
    <row r="74" spans="1:23" s="143" customFormat="1" x14ac:dyDescent="0.25">
      <c r="A74" s="149" t="s">
        <v>24</v>
      </c>
      <c r="B74" s="145" t="s">
        <v>148</v>
      </c>
      <c r="C74" s="146" t="s">
        <v>148</v>
      </c>
      <c r="D74" s="150"/>
      <c r="E74" s="146"/>
      <c r="F74" s="146"/>
      <c r="G74" s="146" t="s">
        <v>165</v>
      </c>
      <c r="H74" s="148" t="s">
        <v>165</v>
      </c>
      <c r="I74" s="148" t="s">
        <v>130</v>
      </c>
      <c r="J74" s="148" t="s">
        <v>130</v>
      </c>
      <c r="K74" s="148"/>
      <c r="L74" s="148"/>
      <c r="M74" s="146" t="s">
        <v>130</v>
      </c>
      <c r="N74" s="146"/>
      <c r="O74" s="148"/>
      <c r="P74" s="148" t="s">
        <v>148</v>
      </c>
      <c r="Q74" s="146"/>
      <c r="R74" s="148"/>
      <c r="S74" s="146"/>
      <c r="T74" s="141"/>
      <c r="U74" s="142"/>
      <c r="V74" s="142"/>
      <c r="W74" s="142"/>
    </row>
    <row r="75" spans="1:23" s="143" customFormat="1" x14ac:dyDescent="0.25">
      <c r="A75" s="149" t="s">
        <v>182</v>
      </c>
      <c r="B75" s="145" t="s">
        <v>130</v>
      </c>
      <c r="C75" s="146" t="s">
        <v>130</v>
      </c>
      <c r="D75" s="150"/>
      <c r="E75" s="146"/>
      <c r="F75" s="146"/>
      <c r="G75" s="146"/>
      <c r="H75" s="148"/>
      <c r="I75" s="148" t="s">
        <v>165</v>
      </c>
      <c r="J75" s="148" t="s">
        <v>165</v>
      </c>
      <c r="K75" s="148"/>
      <c r="L75" s="148"/>
      <c r="M75" s="148" t="s">
        <v>165</v>
      </c>
      <c r="N75" s="148"/>
      <c r="O75" s="148"/>
      <c r="P75" s="148" t="s">
        <v>130</v>
      </c>
      <c r="Q75" s="148"/>
      <c r="R75" s="148"/>
      <c r="S75" s="148"/>
      <c r="T75" s="142"/>
      <c r="U75" s="142"/>
      <c r="V75" s="142"/>
      <c r="W75" s="142"/>
    </row>
    <row r="76" spans="1:23" s="143" customFormat="1" x14ac:dyDescent="0.25">
      <c r="A76" s="149" t="s">
        <v>183</v>
      </c>
      <c r="B76" s="145" t="s">
        <v>165</v>
      </c>
      <c r="C76" s="146" t="s">
        <v>165</v>
      </c>
      <c r="D76" s="150"/>
      <c r="E76" s="146"/>
      <c r="F76" s="148"/>
      <c r="G76" s="148"/>
      <c r="H76" s="148"/>
      <c r="I76" s="148"/>
      <c r="J76" s="148"/>
      <c r="K76" s="148"/>
      <c r="L76" s="148"/>
      <c r="M76" s="148"/>
      <c r="N76" s="148"/>
      <c r="O76" s="148"/>
      <c r="P76" s="148" t="s">
        <v>165</v>
      </c>
      <c r="Q76" s="148"/>
      <c r="R76" s="148"/>
      <c r="S76" s="148"/>
      <c r="T76" s="142"/>
      <c r="U76" s="142"/>
      <c r="V76" s="142"/>
      <c r="W76" s="142"/>
    </row>
    <row r="77" spans="1:23" s="143" customFormat="1" x14ac:dyDescent="0.25">
      <c r="A77" s="149" t="s">
        <v>184</v>
      </c>
      <c r="B77" s="145"/>
      <c r="C77" s="146"/>
      <c r="D77" s="150"/>
      <c r="E77" s="146"/>
      <c r="F77" s="148"/>
      <c r="G77" s="148"/>
      <c r="H77" s="148"/>
      <c r="I77" s="148"/>
      <c r="J77" s="148"/>
      <c r="K77" s="148"/>
      <c r="L77" s="148"/>
      <c r="M77" s="148"/>
      <c r="N77" s="148"/>
      <c r="O77" s="148"/>
      <c r="P77" s="148"/>
      <c r="Q77" s="148"/>
      <c r="R77" s="148"/>
      <c r="S77" s="148"/>
      <c r="T77" s="142"/>
      <c r="U77" s="142"/>
      <c r="V77" s="142"/>
      <c r="W77" s="142"/>
    </row>
    <row r="78" spans="1:23" s="143" customFormat="1" x14ac:dyDescent="0.25">
      <c r="A78" s="149" t="s">
        <v>185</v>
      </c>
      <c r="B78" s="145"/>
      <c r="C78" s="146"/>
      <c r="D78" s="150"/>
      <c r="E78" s="146"/>
      <c r="F78" s="148"/>
      <c r="G78" s="148"/>
      <c r="H78" s="148"/>
      <c r="I78" s="148"/>
      <c r="J78" s="148"/>
      <c r="K78" s="148"/>
      <c r="L78" s="148"/>
      <c r="M78" s="148"/>
      <c r="N78" s="148"/>
      <c r="O78" s="148"/>
      <c r="P78" s="148"/>
      <c r="Q78" s="148"/>
      <c r="R78" s="148"/>
      <c r="S78" s="148"/>
      <c r="T78" s="142"/>
      <c r="U78" s="142"/>
      <c r="V78" s="142"/>
      <c r="W78" s="142"/>
    </row>
    <row r="79" spans="1:23" s="143" customFormat="1" x14ac:dyDescent="0.25">
      <c r="A79" s="149" t="s">
        <v>25</v>
      </c>
      <c r="B79" s="145"/>
      <c r="C79" s="146"/>
      <c r="D79" s="150"/>
      <c r="E79" s="146"/>
      <c r="F79" s="148"/>
      <c r="G79" s="148"/>
      <c r="H79" s="148"/>
      <c r="I79" s="148"/>
      <c r="J79" s="148"/>
      <c r="K79" s="148"/>
      <c r="L79" s="148"/>
      <c r="M79" s="148"/>
      <c r="N79" s="148"/>
      <c r="O79" s="148"/>
      <c r="P79" s="148"/>
      <c r="Q79" s="148"/>
      <c r="R79" s="148"/>
      <c r="S79" s="148"/>
      <c r="T79" s="142"/>
      <c r="U79" s="142"/>
      <c r="V79" s="142"/>
      <c r="W79" s="142"/>
    </row>
    <row r="80" spans="1:23" s="143" customFormat="1" x14ac:dyDescent="0.25">
      <c r="A80" s="149" t="s">
        <v>186</v>
      </c>
      <c r="B80" s="145"/>
      <c r="C80" s="146"/>
      <c r="D80" s="150"/>
      <c r="E80" s="146"/>
      <c r="F80" s="148"/>
      <c r="G80" s="148"/>
      <c r="H80" s="148"/>
      <c r="I80" s="148"/>
      <c r="J80" s="148"/>
      <c r="K80" s="148"/>
      <c r="L80" s="148"/>
      <c r="M80" s="148"/>
      <c r="N80" s="148"/>
      <c r="O80" s="148"/>
      <c r="P80" s="148"/>
      <c r="Q80" s="148"/>
      <c r="R80" s="148"/>
      <c r="S80" s="148"/>
      <c r="T80" s="142"/>
      <c r="U80" s="142"/>
      <c r="V80" s="142"/>
      <c r="W80" s="142"/>
    </row>
    <row r="81" spans="1:27" s="143" customFormat="1" x14ac:dyDescent="0.25">
      <c r="A81" s="149" t="s">
        <v>26</v>
      </c>
      <c r="B81" s="145"/>
      <c r="C81" s="146"/>
      <c r="D81" s="150"/>
      <c r="E81" s="146"/>
      <c r="F81" s="148"/>
      <c r="G81" s="148"/>
      <c r="H81" s="148"/>
      <c r="I81" s="148"/>
      <c r="J81" s="148"/>
      <c r="K81" s="148"/>
      <c r="L81" s="148"/>
      <c r="M81" s="148"/>
      <c r="N81" s="148"/>
      <c r="O81" s="148"/>
      <c r="P81" s="148"/>
      <c r="Q81" s="148"/>
      <c r="R81" s="148"/>
      <c r="S81" s="148"/>
      <c r="T81" s="142"/>
      <c r="U81" s="142"/>
      <c r="V81" s="142"/>
      <c r="W81" s="142"/>
    </row>
    <row r="82" spans="1:27" s="143" customFormat="1" x14ac:dyDescent="0.25">
      <c r="A82" s="149" t="s">
        <v>187</v>
      </c>
      <c r="B82" s="145"/>
      <c r="C82" s="146"/>
      <c r="D82" s="150"/>
      <c r="E82" s="146"/>
      <c r="F82" s="148"/>
      <c r="G82" s="148"/>
      <c r="H82" s="148"/>
      <c r="I82" s="148"/>
      <c r="J82" s="148"/>
      <c r="K82" s="148"/>
      <c r="L82" s="148"/>
      <c r="M82" s="148"/>
      <c r="N82" s="148"/>
      <c r="O82" s="148"/>
      <c r="P82" s="148"/>
      <c r="Q82" s="148"/>
      <c r="R82" s="148"/>
      <c r="S82" s="148"/>
      <c r="T82" s="142"/>
      <c r="U82" s="142"/>
      <c r="V82" s="142"/>
      <c r="W82" s="142"/>
    </row>
    <row r="83" spans="1:27" s="143" customFormat="1" x14ac:dyDescent="0.25">
      <c r="A83" s="149" t="s">
        <v>188</v>
      </c>
      <c r="B83" s="145"/>
      <c r="C83" s="146"/>
      <c r="D83" s="150"/>
      <c r="E83" s="146"/>
      <c r="F83" s="148"/>
      <c r="G83" s="148"/>
      <c r="H83" s="148"/>
      <c r="I83" s="148"/>
      <c r="J83" s="148"/>
      <c r="K83" s="148"/>
      <c r="L83" s="148"/>
      <c r="M83" s="148"/>
      <c r="N83" s="148"/>
      <c r="O83" s="148"/>
      <c r="P83" s="148"/>
      <c r="Q83" s="148"/>
      <c r="R83" s="148"/>
      <c r="S83" s="148"/>
      <c r="T83" s="142"/>
      <c r="U83" s="142"/>
      <c r="V83" s="142"/>
      <c r="W83" s="142"/>
    </row>
    <row r="84" spans="1:27" s="143" customFormat="1" x14ac:dyDescent="0.25">
      <c r="A84" s="149" t="s">
        <v>27</v>
      </c>
      <c r="B84" s="145"/>
      <c r="C84" s="146"/>
      <c r="D84" s="150"/>
      <c r="E84" s="146"/>
      <c r="F84" s="148"/>
      <c r="G84" s="148"/>
      <c r="H84" s="148"/>
      <c r="I84" s="148"/>
      <c r="J84" s="148"/>
      <c r="K84" s="148"/>
      <c r="L84" s="148"/>
      <c r="M84" s="148"/>
      <c r="N84" s="148"/>
      <c r="O84" s="148"/>
      <c r="P84" s="148"/>
      <c r="Q84" s="148"/>
      <c r="R84" s="148"/>
      <c r="S84" s="148"/>
      <c r="T84" s="142"/>
      <c r="U84" s="142"/>
      <c r="V84" s="142"/>
      <c r="W84" s="142"/>
    </row>
    <row r="85" spans="1:27" s="143" customFormat="1" x14ac:dyDescent="0.25">
      <c r="A85" s="149" t="s">
        <v>148</v>
      </c>
      <c r="B85" s="145"/>
      <c r="C85" s="146"/>
      <c r="D85" s="150"/>
      <c r="E85" s="146"/>
      <c r="F85" s="148"/>
      <c r="G85" s="148"/>
      <c r="H85" s="148"/>
      <c r="I85" s="148"/>
      <c r="J85" s="148"/>
      <c r="K85" s="148"/>
      <c r="L85" s="148"/>
      <c r="M85" s="148"/>
      <c r="N85" s="148"/>
      <c r="O85" s="148"/>
      <c r="P85" s="148"/>
      <c r="Q85" s="148"/>
      <c r="R85" s="148"/>
      <c r="S85" s="148"/>
      <c r="T85" s="142"/>
      <c r="U85" s="142"/>
      <c r="V85" s="142"/>
      <c r="W85" s="142"/>
    </row>
    <row r="86" spans="1:27" s="143" customFormat="1" x14ac:dyDescent="0.25">
      <c r="A86" s="149" t="s">
        <v>130</v>
      </c>
      <c r="B86" s="145"/>
      <c r="C86" s="146"/>
      <c r="D86" s="147"/>
      <c r="E86" s="146"/>
      <c r="F86" s="148"/>
      <c r="G86" s="148"/>
      <c r="H86" s="148"/>
      <c r="I86" s="148"/>
      <c r="J86" s="148"/>
      <c r="K86" s="148"/>
      <c r="L86" s="148"/>
      <c r="M86" s="148"/>
      <c r="N86" s="148"/>
      <c r="O86" s="148"/>
      <c r="P86" s="148"/>
      <c r="Q86" s="148"/>
      <c r="R86" s="148"/>
      <c r="S86" s="148"/>
      <c r="T86" s="142"/>
      <c r="U86" s="142"/>
      <c r="V86" s="142"/>
      <c r="W86" s="142"/>
      <c r="X86" s="142"/>
      <c r="Y86" s="142"/>
      <c r="Z86" s="142"/>
      <c r="AA86" s="142"/>
    </row>
    <row r="87" spans="1:27" x14ac:dyDescent="0.25">
      <c r="A87" s="152" t="s">
        <v>165</v>
      </c>
      <c r="B87" s="153"/>
      <c r="C87" s="154"/>
      <c r="D87" s="155"/>
      <c r="E87" s="155"/>
      <c r="F87" s="154"/>
      <c r="G87" s="156"/>
      <c r="H87" s="157"/>
      <c r="I87" s="154"/>
      <c r="J87" s="154"/>
      <c r="K87" s="157"/>
      <c r="L87" s="157"/>
      <c r="M87" s="157"/>
      <c r="N87" s="157"/>
      <c r="O87" s="157"/>
      <c r="P87" s="157"/>
      <c r="Q87" s="157"/>
      <c r="R87" s="157"/>
      <c r="S87" s="157"/>
      <c r="T87" s="124"/>
      <c r="U87" s="124"/>
      <c r="V87" s="124"/>
      <c r="W87" s="124"/>
      <c r="X87" s="124"/>
      <c r="Y87" s="124"/>
      <c r="Z87" s="124"/>
      <c r="AA87" s="124"/>
    </row>
    <row r="88" spans="1:27" x14ac:dyDescent="0.25">
      <c r="A88" s="152"/>
      <c r="B88" s="153"/>
      <c r="C88" s="154"/>
      <c r="D88" s="155"/>
      <c r="E88" s="155"/>
      <c r="F88" s="154"/>
      <c r="G88" s="156"/>
      <c r="H88" s="157"/>
      <c r="I88" s="154"/>
      <c r="J88" s="154"/>
      <c r="K88" s="157"/>
      <c r="L88" s="157"/>
      <c r="M88" s="157"/>
      <c r="N88" s="157"/>
      <c r="O88" s="157"/>
      <c r="P88" s="157"/>
      <c r="Q88" s="157"/>
      <c r="R88" s="157"/>
      <c r="S88" s="157"/>
      <c r="T88" s="124"/>
      <c r="U88" s="124"/>
      <c r="V88" s="124"/>
      <c r="W88" s="124"/>
      <c r="X88" s="124"/>
      <c r="Y88" s="124"/>
      <c r="Z88" s="124"/>
      <c r="AA88" s="124"/>
    </row>
    <row r="89" spans="1:27" x14ac:dyDescent="0.25">
      <c r="A89" s="152"/>
      <c r="B89" s="153"/>
      <c r="C89" s="154"/>
      <c r="D89" s="155"/>
      <c r="E89" s="155"/>
      <c r="F89" s="154"/>
      <c r="G89" s="156"/>
      <c r="H89" s="157"/>
      <c r="I89" s="154"/>
      <c r="J89" s="154"/>
      <c r="K89" s="157"/>
      <c r="L89" s="157"/>
      <c r="M89" s="157"/>
      <c r="N89" s="157"/>
      <c r="O89" s="157"/>
      <c r="P89" s="157"/>
      <c r="Q89" s="157"/>
      <c r="R89" s="157"/>
      <c r="S89" s="157"/>
      <c r="T89" s="124"/>
      <c r="U89" s="124"/>
      <c r="V89" s="124"/>
      <c r="W89" s="124"/>
      <c r="X89" s="124"/>
      <c r="Y89" s="124"/>
      <c r="Z89" s="124"/>
      <c r="AA89" s="124"/>
    </row>
    <row r="90" spans="1:27" x14ac:dyDescent="0.25">
      <c r="A90" s="152"/>
      <c r="B90" s="153"/>
      <c r="C90" s="154"/>
      <c r="D90" s="155"/>
      <c r="E90" s="155"/>
      <c r="F90" s="154"/>
      <c r="G90" s="156"/>
      <c r="H90" s="157"/>
      <c r="I90" s="154"/>
      <c r="J90" s="154"/>
      <c r="K90" s="157"/>
      <c r="L90" s="157"/>
      <c r="M90" s="157"/>
      <c r="N90" s="157"/>
      <c r="O90" s="157"/>
      <c r="P90" s="157"/>
      <c r="Q90" s="157"/>
      <c r="R90" s="157"/>
      <c r="S90" s="157"/>
      <c r="T90" s="124"/>
      <c r="U90" s="124"/>
      <c r="V90" s="124"/>
      <c r="W90" s="124"/>
      <c r="X90" s="124"/>
      <c r="Y90" s="124"/>
      <c r="Z90" s="124"/>
      <c r="AA90" s="124"/>
    </row>
    <row r="91" spans="1:27" x14ac:dyDescent="0.25">
      <c r="A91" s="121"/>
      <c r="B91" s="125"/>
    </row>
    <row r="92" spans="1:27" x14ac:dyDescent="0.25">
      <c r="A92" s="126" t="s">
        <v>66</v>
      </c>
      <c r="B92" s="127" t="s">
        <v>127</v>
      </c>
    </row>
    <row r="93" spans="1:27" x14ac:dyDescent="0.25">
      <c r="A93" s="124"/>
      <c r="B93" s="127" t="s">
        <v>128</v>
      </c>
    </row>
    <row r="94" spans="1:27" x14ac:dyDescent="0.25">
      <c r="A94" s="124"/>
      <c r="B94" s="127" t="s">
        <v>129</v>
      </c>
    </row>
    <row r="95" spans="1:27" x14ac:dyDescent="0.25">
      <c r="A95" s="124"/>
      <c r="B95" s="127" t="s">
        <v>118</v>
      </c>
    </row>
    <row r="96" spans="1:27" x14ac:dyDescent="0.25">
      <c r="B96" s="127" t="s">
        <v>421</v>
      </c>
    </row>
    <row r="99" spans="1:12" ht="12.75" thickBot="1" x14ac:dyDescent="0.3">
      <c r="A99" s="128" t="s">
        <v>524</v>
      </c>
    </row>
    <row r="100" spans="1:12" s="89" customFormat="1" ht="12.75" thickBot="1" x14ac:dyDescent="0.3">
      <c r="A100" s="114" t="s">
        <v>14</v>
      </c>
      <c r="B100" s="129" t="s">
        <v>105</v>
      </c>
      <c r="C100" s="114" t="s">
        <v>107</v>
      </c>
      <c r="D100" s="114" t="s">
        <v>108</v>
      </c>
      <c r="E100" s="114" t="s">
        <v>109</v>
      </c>
      <c r="F100" s="114" t="s">
        <v>15</v>
      </c>
      <c r="G100" s="114" t="s">
        <v>76</v>
      </c>
      <c r="H100" s="114" t="s">
        <v>110</v>
      </c>
      <c r="I100" s="114" t="s">
        <v>111</v>
      </c>
      <c r="J100" s="114" t="s">
        <v>112</v>
      </c>
      <c r="K100" s="114" t="s">
        <v>113</v>
      </c>
      <c r="L100" s="114" t="s">
        <v>115</v>
      </c>
    </row>
    <row r="101" spans="1:12" s="89" customFormat="1" ht="12.75" thickBot="1" x14ac:dyDescent="0.3">
      <c r="A101" s="130" t="str">
        <f>IF(Basisdaten!C6="","",Basisdaten!C6)</f>
        <v/>
      </c>
      <c r="B101" s="131" t="str">
        <f>IF($A$101="","",VLOOKUP($A$101,$A$104:$J$144,2,FALSE))</f>
        <v/>
      </c>
      <c r="C101" s="115" t="str">
        <f>IF($A$101="","",VLOOKUP($A$101,$A$104:$J$144,3,FALSE))</f>
        <v/>
      </c>
      <c r="D101" s="115" t="str">
        <f>IF($A$101="","",VLOOKUP($A$101,$A$104:$J$144,4,FALSE))</f>
        <v/>
      </c>
      <c r="E101" s="115" t="str">
        <f>IF($A$101="","",VLOOKUP($A$101,$A$104:$J$144,5,FALSE))</f>
        <v/>
      </c>
      <c r="F101" s="115" t="str">
        <f>IF($A$101="","",VLOOKUP($A$101,$A$104:$J$144,6,FALSE))</f>
        <v/>
      </c>
      <c r="G101" s="132" t="str">
        <f>IF($A$101="","",VLOOKUP($A$101,$A$104:$J$144,7,FALSE))</f>
        <v/>
      </c>
      <c r="H101" s="115" t="str">
        <f>IF($A$101="","",VLOOKUP($A$101,$A$144:$J$222,8,FALSE))</f>
        <v/>
      </c>
      <c r="I101" s="115" t="str">
        <f>IF($A$101="","",VLOOKUP($A$101,$A$144:$J$222,9,FALSE))</f>
        <v/>
      </c>
      <c r="J101" s="132" t="str">
        <f>IF($A$101="","",VLOOKUP($A$101,$A$144:$J$222,10,FALSE))</f>
        <v/>
      </c>
      <c r="K101" s="132"/>
      <c r="L101" s="115"/>
    </row>
    <row r="103" spans="1:12" s="89" customFormat="1" ht="10.5" customHeight="1" x14ac:dyDescent="0.25">
      <c r="A103" s="185" t="s">
        <v>14</v>
      </c>
      <c r="B103" s="186" t="s">
        <v>105</v>
      </c>
      <c r="C103" s="185" t="s">
        <v>107</v>
      </c>
      <c r="D103" s="185" t="s">
        <v>108</v>
      </c>
      <c r="E103" s="185" t="s">
        <v>109</v>
      </c>
      <c r="F103" s="185" t="s">
        <v>15</v>
      </c>
      <c r="G103" s="185" t="s">
        <v>76</v>
      </c>
      <c r="H103" s="116" t="s">
        <v>110</v>
      </c>
      <c r="I103" s="116" t="s">
        <v>114</v>
      </c>
      <c r="J103" s="116" t="s">
        <v>112</v>
      </c>
      <c r="K103" s="116"/>
      <c r="L103" s="116"/>
    </row>
    <row r="104" spans="1:12" s="89" customFormat="1" ht="24" x14ac:dyDescent="0.25">
      <c r="A104" s="127" t="s">
        <v>428</v>
      </c>
      <c r="B104" s="127" t="s">
        <v>429</v>
      </c>
      <c r="C104" s="127" t="s">
        <v>430</v>
      </c>
      <c r="D104" s="127"/>
      <c r="E104" s="127" t="s">
        <v>349</v>
      </c>
      <c r="F104" s="127" t="s">
        <v>51</v>
      </c>
      <c r="G104" s="323">
        <v>44320</v>
      </c>
      <c r="H104" s="116"/>
      <c r="I104" s="116"/>
      <c r="J104" s="116"/>
      <c r="K104" s="116"/>
      <c r="L104" s="116"/>
    </row>
    <row r="105" spans="1:12" s="89" customFormat="1" ht="24" x14ac:dyDescent="0.25">
      <c r="A105" s="127" t="s">
        <v>448</v>
      </c>
      <c r="B105" s="127" t="s">
        <v>449</v>
      </c>
      <c r="C105" s="127" t="s">
        <v>450</v>
      </c>
      <c r="D105" s="127"/>
      <c r="E105" s="127" t="s">
        <v>349</v>
      </c>
      <c r="F105" s="127" t="s">
        <v>48</v>
      </c>
      <c r="G105" s="323">
        <v>44146</v>
      </c>
      <c r="H105" s="116"/>
      <c r="I105" s="116"/>
      <c r="J105" s="116"/>
      <c r="K105" s="116"/>
      <c r="L105" s="116"/>
    </row>
    <row r="106" spans="1:12" s="89" customFormat="1" ht="12.75" customHeight="1" x14ac:dyDescent="0.25">
      <c r="A106" s="127" t="s">
        <v>478</v>
      </c>
      <c r="B106" s="127" t="s">
        <v>479</v>
      </c>
      <c r="C106" s="127" t="s">
        <v>480</v>
      </c>
      <c r="D106" s="127"/>
      <c r="E106" s="127" t="s">
        <v>349</v>
      </c>
      <c r="F106" s="127" t="s">
        <v>44</v>
      </c>
      <c r="G106" s="323">
        <v>44362</v>
      </c>
      <c r="H106" s="116"/>
      <c r="I106" s="116"/>
      <c r="J106" s="116"/>
      <c r="K106" s="116"/>
      <c r="L106" s="116"/>
    </row>
    <row r="107" spans="1:12" s="89" customFormat="1" ht="13.5" customHeight="1" x14ac:dyDescent="0.25">
      <c r="A107" s="127" t="s">
        <v>425</v>
      </c>
      <c r="B107" s="127" t="s">
        <v>426</v>
      </c>
      <c r="C107" s="127" t="s">
        <v>427</v>
      </c>
      <c r="D107" s="127"/>
      <c r="E107" s="127" t="s">
        <v>349</v>
      </c>
      <c r="F107" s="127" t="s">
        <v>45</v>
      </c>
      <c r="G107" s="323">
        <v>44172</v>
      </c>
      <c r="H107" s="116"/>
      <c r="I107" s="116"/>
      <c r="J107" s="116"/>
      <c r="K107" s="116"/>
      <c r="L107" s="116"/>
    </row>
    <row r="108" spans="1:12" s="89" customFormat="1" x14ac:dyDescent="0.25">
      <c r="A108" s="127" t="s">
        <v>346</v>
      </c>
      <c r="B108" s="127" t="s">
        <v>347</v>
      </c>
      <c r="C108" s="127" t="s">
        <v>348</v>
      </c>
      <c r="D108" s="127"/>
      <c r="E108" s="127" t="s">
        <v>349</v>
      </c>
      <c r="F108" s="127" t="s">
        <v>39</v>
      </c>
      <c r="G108" s="323">
        <v>43669</v>
      </c>
      <c r="H108" s="116"/>
      <c r="I108" s="116"/>
      <c r="J108" s="116"/>
      <c r="K108" s="116"/>
      <c r="L108" s="116"/>
    </row>
    <row r="109" spans="1:12" s="89" customFormat="1" x14ac:dyDescent="0.25">
      <c r="A109" s="127" t="s">
        <v>435</v>
      </c>
      <c r="B109" s="127" t="s">
        <v>436</v>
      </c>
      <c r="C109" s="127" t="s">
        <v>437</v>
      </c>
      <c r="D109" s="127"/>
      <c r="E109" s="127" t="s">
        <v>349</v>
      </c>
      <c r="F109" s="127" t="s">
        <v>39</v>
      </c>
      <c r="G109" s="323">
        <v>44323</v>
      </c>
      <c r="H109" s="116"/>
      <c r="I109" s="116"/>
      <c r="J109" s="116"/>
      <c r="K109" s="116"/>
      <c r="L109" s="116"/>
    </row>
    <row r="110" spans="1:12" s="89" customFormat="1" ht="24" x14ac:dyDescent="0.25">
      <c r="A110" s="127" t="s">
        <v>350</v>
      </c>
      <c r="B110" s="127" t="s">
        <v>351</v>
      </c>
      <c r="C110" s="127" t="s">
        <v>352</v>
      </c>
      <c r="D110" s="127"/>
      <c r="E110" s="127" t="s">
        <v>54</v>
      </c>
      <c r="F110" s="127" t="s">
        <v>54</v>
      </c>
      <c r="G110" s="323">
        <v>43706</v>
      </c>
      <c r="H110" s="116"/>
      <c r="I110" s="116"/>
      <c r="J110" s="116"/>
      <c r="K110" s="116"/>
      <c r="L110" s="116"/>
    </row>
    <row r="111" spans="1:12" s="89" customFormat="1" x14ac:dyDescent="0.25">
      <c r="A111" s="127" t="s">
        <v>451</v>
      </c>
      <c r="B111" s="127" t="s">
        <v>452</v>
      </c>
      <c r="C111" s="127" t="s">
        <v>453</v>
      </c>
      <c r="D111" s="127"/>
      <c r="E111" s="127" t="s">
        <v>349</v>
      </c>
      <c r="F111" s="127" t="s">
        <v>40</v>
      </c>
      <c r="G111" s="323">
        <v>44146</v>
      </c>
      <c r="H111" s="116"/>
      <c r="I111" s="116"/>
      <c r="J111" s="116"/>
      <c r="K111" s="116"/>
      <c r="L111" s="116"/>
    </row>
    <row r="112" spans="1:12" s="89" customFormat="1" ht="24" x14ac:dyDescent="0.25">
      <c r="A112" s="127" t="s">
        <v>353</v>
      </c>
      <c r="B112" s="127" t="s">
        <v>354</v>
      </c>
      <c r="C112" s="127" t="s">
        <v>355</v>
      </c>
      <c r="D112" s="127"/>
      <c r="E112" s="127" t="s">
        <v>349</v>
      </c>
      <c r="F112" s="127" t="s">
        <v>48</v>
      </c>
      <c r="G112" s="323">
        <v>43787</v>
      </c>
      <c r="H112" s="116"/>
      <c r="I112" s="116"/>
      <c r="J112" s="116"/>
      <c r="K112" s="116"/>
      <c r="L112" s="116"/>
    </row>
    <row r="113" spans="1:12" s="89" customFormat="1" x14ac:dyDescent="0.25">
      <c r="A113" s="127" t="s">
        <v>475</v>
      </c>
      <c r="B113" s="127" t="s">
        <v>476</v>
      </c>
      <c r="C113" s="127" t="s">
        <v>477</v>
      </c>
      <c r="D113" s="127"/>
      <c r="E113" s="127" t="s">
        <v>349</v>
      </c>
      <c r="F113" s="127" t="s">
        <v>47</v>
      </c>
      <c r="G113" s="323">
        <v>44140</v>
      </c>
      <c r="H113" s="116"/>
      <c r="I113" s="116"/>
      <c r="J113" s="116"/>
      <c r="K113" s="116"/>
      <c r="L113" s="116"/>
    </row>
    <row r="114" spans="1:12" s="89" customFormat="1" ht="24" x14ac:dyDescent="0.25">
      <c r="A114" s="127" t="s">
        <v>509</v>
      </c>
      <c r="B114" s="127" t="s">
        <v>510</v>
      </c>
      <c r="C114" s="127" t="s">
        <v>511</v>
      </c>
      <c r="D114" s="127"/>
      <c r="E114" s="127" t="s">
        <v>349</v>
      </c>
      <c r="F114" s="127" t="s">
        <v>49</v>
      </c>
      <c r="G114" s="323">
        <v>44309</v>
      </c>
      <c r="H114" s="116"/>
      <c r="I114" s="116"/>
      <c r="J114" s="116"/>
      <c r="K114" s="116"/>
      <c r="L114" s="116"/>
    </row>
    <row r="115" spans="1:12" s="89" customFormat="1" x14ac:dyDescent="0.25">
      <c r="A115" s="127" t="s">
        <v>472</v>
      </c>
      <c r="B115" s="127" t="s">
        <v>473</v>
      </c>
      <c r="C115" s="127" t="s">
        <v>474</v>
      </c>
      <c r="D115" s="127"/>
      <c r="E115" s="127" t="s">
        <v>349</v>
      </c>
      <c r="F115" s="127" t="s">
        <v>40</v>
      </c>
      <c r="G115" s="323">
        <v>44117</v>
      </c>
      <c r="H115" s="116"/>
      <c r="I115" s="116"/>
      <c r="J115" s="116"/>
      <c r="K115" s="116"/>
      <c r="L115" s="116"/>
    </row>
    <row r="116" spans="1:12" s="89" customFormat="1" x14ac:dyDescent="0.25">
      <c r="A116" s="127" t="s">
        <v>356</v>
      </c>
      <c r="B116" s="127" t="s">
        <v>357</v>
      </c>
      <c r="C116" s="127" t="s">
        <v>358</v>
      </c>
      <c r="D116" s="127"/>
      <c r="E116" s="127" t="s">
        <v>349</v>
      </c>
      <c r="F116" s="127" t="s">
        <v>16</v>
      </c>
      <c r="G116" s="323">
        <v>43613</v>
      </c>
      <c r="H116" s="116"/>
      <c r="I116" s="116"/>
      <c r="J116" s="116"/>
      <c r="K116" s="116"/>
      <c r="L116" s="116"/>
    </row>
    <row r="117" spans="1:12" s="89" customFormat="1" x14ac:dyDescent="0.25">
      <c r="A117" s="127" t="s">
        <v>359</v>
      </c>
      <c r="B117" s="127" t="s">
        <v>360</v>
      </c>
      <c r="C117" s="127" t="s">
        <v>361</v>
      </c>
      <c r="D117" s="127"/>
      <c r="E117" s="127" t="s">
        <v>349</v>
      </c>
      <c r="F117" s="127" t="s">
        <v>39</v>
      </c>
      <c r="G117" s="323">
        <v>43775</v>
      </c>
      <c r="H117" s="116"/>
      <c r="I117" s="116"/>
      <c r="J117" s="116"/>
      <c r="K117" s="116"/>
      <c r="L117" s="116"/>
    </row>
    <row r="118" spans="1:12" s="89" customFormat="1" ht="24" x14ac:dyDescent="0.25">
      <c r="A118" s="127" t="s">
        <v>362</v>
      </c>
      <c r="B118" s="127" t="s">
        <v>434</v>
      </c>
      <c r="C118" s="127" t="s">
        <v>363</v>
      </c>
      <c r="D118" s="127"/>
      <c r="E118" s="127" t="s">
        <v>349</v>
      </c>
      <c r="F118" s="127" t="s">
        <v>40</v>
      </c>
      <c r="G118" s="323">
        <v>43747</v>
      </c>
      <c r="H118" s="116"/>
      <c r="I118" s="116"/>
      <c r="J118" s="116"/>
      <c r="K118" s="116"/>
      <c r="L118" s="116"/>
    </row>
    <row r="119" spans="1:12" s="89" customFormat="1" ht="24" x14ac:dyDescent="0.25">
      <c r="A119" s="127" t="s">
        <v>460</v>
      </c>
      <c r="B119" s="127" t="s">
        <v>461</v>
      </c>
      <c r="C119" s="127" t="s">
        <v>462</v>
      </c>
      <c r="D119" s="127"/>
      <c r="E119" s="127" t="s">
        <v>349</v>
      </c>
      <c r="F119" s="127" t="s">
        <v>16</v>
      </c>
      <c r="G119" s="323">
        <v>44351</v>
      </c>
      <c r="H119" s="116"/>
      <c r="I119" s="116"/>
      <c r="J119" s="116"/>
      <c r="K119" s="116"/>
      <c r="L119" s="116"/>
    </row>
    <row r="120" spans="1:12" s="89" customFormat="1" x14ac:dyDescent="0.25">
      <c r="A120" s="127" t="s">
        <v>396</v>
      </c>
      <c r="B120" s="127" t="s">
        <v>397</v>
      </c>
      <c r="C120" s="127" t="s">
        <v>398</v>
      </c>
      <c r="D120" s="127"/>
      <c r="E120" s="127" t="s">
        <v>349</v>
      </c>
      <c r="F120" s="127" t="s">
        <v>40</v>
      </c>
      <c r="G120" s="323">
        <v>44041</v>
      </c>
      <c r="H120" s="116"/>
      <c r="I120" s="116"/>
      <c r="J120" s="116"/>
      <c r="K120" s="116"/>
      <c r="L120" s="116"/>
    </row>
    <row r="121" spans="1:12" s="89" customFormat="1" x14ac:dyDescent="0.25">
      <c r="A121" s="127" t="s">
        <v>438</v>
      </c>
      <c r="B121" s="127" t="s">
        <v>439</v>
      </c>
      <c r="C121" s="127" t="s">
        <v>440</v>
      </c>
      <c r="D121" s="127"/>
      <c r="E121" s="127" t="s">
        <v>349</v>
      </c>
      <c r="F121" s="127" t="s">
        <v>47</v>
      </c>
      <c r="G121" s="323">
        <v>44091</v>
      </c>
      <c r="H121" s="116"/>
      <c r="I121" s="116"/>
      <c r="J121" s="116"/>
      <c r="K121" s="116"/>
      <c r="L121" s="116"/>
    </row>
    <row r="122" spans="1:12" s="89" customFormat="1" x14ac:dyDescent="0.25">
      <c r="A122" s="127" t="s">
        <v>431</v>
      </c>
      <c r="B122" s="127" t="s">
        <v>432</v>
      </c>
      <c r="C122" s="127" t="s">
        <v>433</v>
      </c>
      <c r="D122" s="127"/>
      <c r="E122" s="127" t="s">
        <v>349</v>
      </c>
      <c r="F122" s="127" t="s">
        <v>47</v>
      </c>
      <c r="G122" s="323">
        <v>44085</v>
      </c>
      <c r="H122" s="116"/>
      <c r="I122" s="116"/>
      <c r="J122" s="116"/>
      <c r="K122" s="116"/>
      <c r="L122" s="116"/>
    </row>
    <row r="123" spans="1:12" s="89" customFormat="1" x14ac:dyDescent="0.25">
      <c r="A123" s="127" t="s">
        <v>364</v>
      </c>
      <c r="B123" s="127" t="s">
        <v>365</v>
      </c>
      <c r="C123" s="127" t="s">
        <v>366</v>
      </c>
      <c r="D123" s="127"/>
      <c r="E123" s="127" t="s">
        <v>349</v>
      </c>
      <c r="F123" s="127" t="s">
        <v>39</v>
      </c>
      <c r="G123" s="323">
        <v>43592</v>
      </c>
      <c r="H123" s="116"/>
      <c r="I123" s="116"/>
      <c r="J123" s="116"/>
      <c r="K123" s="116"/>
      <c r="L123" s="116"/>
    </row>
    <row r="124" spans="1:12" s="89" customFormat="1" x14ac:dyDescent="0.25">
      <c r="A124" s="127" t="s">
        <v>399</v>
      </c>
      <c r="B124" s="127" t="s">
        <v>400</v>
      </c>
      <c r="C124" s="127" t="s">
        <v>441</v>
      </c>
      <c r="D124" s="127"/>
      <c r="E124" s="127" t="s">
        <v>349</v>
      </c>
      <c r="F124" s="127" t="s">
        <v>45</v>
      </c>
      <c r="G124" s="323">
        <v>43998</v>
      </c>
      <c r="H124" s="116"/>
      <c r="I124" s="116"/>
      <c r="J124" s="116"/>
      <c r="K124" s="116"/>
      <c r="L124" s="116"/>
    </row>
    <row r="125" spans="1:12" s="89" customFormat="1" x14ac:dyDescent="0.25">
      <c r="A125" s="127" t="s">
        <v>442</v>
      </c>
      <c r="B125" s="127" t="s">
        <v>443</v>
      </c>
      <c r="C125" s="127" t="s">
        <v>444</v>
      </c>
      <c r="D125" s="127"/>
      <c r="E125" s="127" t="s">
        <v>349</v>
      </c>
      <c r="F125" s="127" t="s">
        <v>46</v>
      </c>
      <c r="G125" s="323">
        <v>44061</v>
      </c>
      <c r="H125" s="116"/>
      <c r="I125" s="116"/>
      <c r="J125" s="116"/>
      <c r="K125" s="116"/>
      <c r="L125" s="116"/>
    </row>
    <row r="126" spans="1:12" s="89" customFormat="1" x14ac:dyDescent="0.25">
      <c r="A126" s="127" t="s">
        <v>367</v>
      </c>
      <c r="B126" s="127" t="s">
        <v>368</v>
      </c>
      <c r="C126" s="127" t="s">
        <v>369</v>
      </c>
      <c r="D126" s="127"/>
      <c r="E126" s="127" t="s">
        <v>54</v>
      </c>
      <c r="F126" s="127" t="s">
        <v>54</v>
      </c>
      <c r="G126" s="323">
        <v>43776</v>
      </c>
      <c r="H126" s="116"/>
      <c r="I126" s="116"/>
      <c r="J126" s="116"/>
      <c r="K126" s="116"/>
      <c r="L126" s="116"/>
    </row>
    <row r="127" spans="1:12" s="89" customFormat="1" x14ac:dyDescent="0.25">
      <c r="A127" s="127" t="s">
        <v>512</v>
      </c>
      <c r="B127" s="127" t="s">
        <v>513</v>
      </c>
      <c r="C127" s="127" t="s">
        <v>514</v>
      </c>
      <c r="D127" s="127"/>
      <c r="E127" s="127" t="s">
        <v>54</v>
      </c>
      <c r="F127" s="127" t="s">
        <v>54</v>
      </c>
      <c r="G127" s="323">
        <v>44369</v>
      </c>
      <c r="H127" s="116"/>
      <c r="I127" s="116"/>
      <c r="J127" s="116"/>
      <c r="K127" s="116"/>
      <c r="L127" s="116"/>
    </row>
    <row r="128" spans="1:12" s="89" customFormat="1" x14ac:dyDescent="0.25">
      <c r="A128" s="127" t="s">
        <v>401</v>
      </c>
      <c r="B128" s="127" t="s">
        <v>402</v>
      </c>
      <c r="C128" s="127" t="s">
        <v>403</v>
      </c>
      <c r="D128" s="127"/>
      <c r="E128" s="127" t="s">
        <v>349</v>
      </c>
      <c r="F128" s="127" t="s">
        <v>48</v>
      </c>
      <c r="G128" s="323">
        <v>43991</v>
      </c>
      <c r="H128" s="116"/>
      <c r="I128" s="116"/>
      <c r="J128" s="116"/>
      <c r="K128" s="116"/>
      <c r="L128" s="116"/>
    </row>
    <row r="129" spans="1:12" s="89" customFormat="1" x14ac:dyDescent="0.25">
      <c r="A129" s="127" t="s">
        <v>515</v>
      </c>
      <c r="B129" s="127" t="s">
        <v>516</v>
      </c>
      <c r="C129" s="127" t="s">
        <v>517</v>
      </c>
      <c r="D129" s="127"/>
      <c r="E129" s="127" t="s">
        <v>349</v>
      </c>
      <c r="F129" s="127" t="s">
        <v>48</v>
      </c>
      <c r="G129" s="323">
        <v>44378</v>
      </c>
      <c r="H129" s="116"/>
      <c r="I129" s="116"/>
      <c r="J129" s="116"/>
      <c r="K129" s="116"/>
      <c r="L129" s="116"/>
    </row>
    <row r="130" spans="1:12" s="89" customFormat="1" x14ac:dyDescent="0.25">
      <c r="A130" s="127" t="s">
        <v>518</v>
      </c>
      <c r="B130" s="127" t="s">
        <v>519</v>
      </c>
      <c r="C130" s="127" t="s">
        <v>520</v>
      </c>
      <c r="D130" s="127"/>
      <c r="E130" s="127" t="s">
        <v>54</v>
      </c>
      <c r="F130" s="127" t="s">
        <v>54</v>
      </c>
      <c r="G130" s="323">
        <v>44348</v>
      </c>
      <c r="H130" s="116"/>
      <c r="I130" s="116"/>
      <c r="J130" s="116"/>
      <c r="K130" s="116"/>
      <c r="L130" s="116"/>
    </row>
    <row r="131" spans="1:12" s="89" customFormat="1" ht="24" x14ac:dyDescent="0.25">
      <c r="A131" s="127" t="s">
        <v>370</v>
      </c>
      <c r="B131" s="127" t="s">
        <v>404</v>
      </c>
      <c r="C131" s="127" t="s">
        <v>371</v>
      </c>
      <c r="D131" s="127"/>
      <c r="E131" s="127" t="s">
        <v>349</v>
      </c>
      <c r="F131" s="127" t="s">
        <v>40</v>
      </c>
      <c r="G131" s="323">
        <v>43739</v>
      </c>
      <c r="H131" s="116"/>
      <c r="I131" s="116"/>
      <c r="J131" s="116"/>
      <c r="K131" s="116"/>
      <c r="L131" s="116"/>
    </row>
    <row r="132" spans="1:12" s="89" customFormat="1" x14ac:dyDescent="0.25">
      <c r="A132" s="127" t="s">
        <v>372</v>
      </c>
      <c r="B132" s="127" t="s">
        <v>373</v>
      </c>
      <c r="C132" s="127" t="s">
        <v>374</v>
      </c>
      <c r="D132" s="127"/>
      <c r="E132" s="127" t="s">
        <v>349</v>
      </c>
      <c r="F132" s="127" t="s">
        <v>49</v>
      </c>
      <c r="G132" s="323">
        <v>43790</v>
      </c>
      <c r="H132" s="116"/>
      <c r="I132" s="116"/>
      <c r="J132" s="116"/>
      <c r="K132" s="116"/>
      <c r="L132" s="116"/>
    </row>
    <row r="133" spans="1:12" s="89" customFormat="1" ht="24" x14ac:dyDescent="0.25">
      <c r="A133" s="127" t="s">
        <v>375</v>
      </c>
      <c r="B133" s="127" t="s">
        <v>376</v>
      </c>
      <c r="C133" s="127" t="s">
        <v>377</v>
      </c>
      <c r="D133" s="127"/>
      <c r="E133" s="127" t="s">
        <v>349</v>
      </c>
      <c r="F133" s="127" t="s">
        <v>48</v>
      </c>
      <c r="G133" s="323">
        <v>43843</v>
      </c>
      <c r="H133" s="116"/>
      <c r="I133" s="116"/>
      <c r="J133" s="116"/>
      <c r="K133" s="116"/>
      <c r="L133" s="116"/>
    </row>
    <row r="134" spans="1:12" s="89" customFormat="1" ht="24" x14ac:dyDescent="0.25">
      <c r="A134" s="127" t="s">
        <v>378</v>
      </c>
      <c r="B134" s="127" t="s">
        <v>379</v>
      </c>
      <c r="C134" s="127" t="s">
        <v>380</v>
      </c>
      <c r="D134" s="127"/>
      <c r="E134" s="127" t="s">
        <v>349</v>
      </c>
      <c r="F134" s="127" t="s">
        <v>52</v>
      </c>
      <c r="G134" s="323">
        <v>43798</v>
      </c>
      <c r="H134" s="116"/>
      <c r="I134" s="116"/>
      <c r="J134" s="116"/>
      <c r="K134" s="116"/>
      <c r="L134" s="116"/>
    </row>
    <row r="135" spans="1:12" s="89" customFormat="1" x14ac:dyDescent="0.25">
      <c r="A135" s="127" t="s">
        <v>469</v>
      </c>
      <c r="B135" s="127" t="s">
        <v>470</v>
      </c>
      <c r="C135" s="127" t="s">
        <v>471</v>
      </c>
      <c r="D135" s="127"/>
      <c r="E135" s="127" t="s">
        <v>54</v>
      </c>
      <c r="F135" s="127" t="s">
        <v>54</v>
      </c>
      <c r="G135" s="323">
        <v>44089</v>
      </c>
      <c r="H135" s="116"/>
      <c r="I135" s="116"/>
      <c r="J135" s="116"/>
      <c r="K135" s="116"/>
      <c r="L135" s="116"/>
    </row>
    <row r="136" spans="1:12" s="89" customFormat="1" ht="24" x14ac:dyDescent="0.25">
      <c r="A136" s="127" t="s">
        <v>405</v>
      </c>
      <c r="B136" s="127" t="s">
        <v>406</v>
      </c>
      <c r="C136" s="127" t="s">
        <v>407</v>
      </c>
      <c r="D136" s="127"/>
      <c r="E136" s="127" t="s">
        <v>349</v>
      </c>
      <c r="F136" s="127" t="s">
        <v>48</v>
      </c>
      <c r="G136" s="323">
        <v>43846</v>
      </c>
      <c r="H136" s="116"/>
      <c r="I136" s="116"/>
      <c r="J136" s="116"/>
      <c r="K136" s="116"/>
      <c r="L136" s="116"/>
    </row>
    <row r="137" spans="1:12" s="89" customFormat="1" x14ac:dyDescent="0.25">
      <c r="A137" s="127" t="s">
        <v>408</v>
      </c>
      <c r="B137" s="127" t="s">
        <v>409</v>
      </c>
      <c r="C137" s="127" t="s">
        <v>410</v>
      </c>
      <c r="D137" s="127"/>
      <c r="E137" s="127" t="s">
        <v>349</v>
      </c>
      <c r="F137" s="127" t="s">
        <v>45</v>
      </c>
      <c r="G137" s="323">
        <v>43853</v>
      </c>
      <c r="H137" s="116"/>
      <c r="I137" s="116"/>
      <c r="J137" s="116"/>
      <c r="K137" s="116"/>
      <c r="L137" s="116"/>
    </row>
    <row r="138" spans="1:12" s="89" customFormat="1" x14ac:dyDescent="0.25">
      <c r="A138" s="127" t="s">
        <v>521</v>
      </c>
      <c r="B138" s="127" t="s">
        <v>522</v>
      </c>
      <c r="C138" s="127" t="s">
        <v>523</v>
      </c>
      <c r="D138" s="127"/>
      <c r="E138" s="127" t="s">
        <v>349</v>
      </c>
      <c r="F138" s="127" t="s">
        <v>52</v>
      </c>
      <c r="G138" s="323">
        <v>44341</v>
      </c>
      <c r="H138" s="116"/>
      <c r="I138" s="116"/>
      <c r="J138" s="116"/>
      <c r="K138" s="116"/>
      <c r="L138" s="116"/>
    </row>
    <row r="139" spans="1:12" s="89" customFormat="1" ht="24" x14ac:dyDescent="0.25">
      <c r="A139" s="127" t="s">
        <v>454</v>
      </c>
      <c r="B139" s="127" t="s">
        <v>455</v>
      </c>
      <c r="C139" s="127" t="s">
        <v>456</v>
      </c>
      <c r="D139" s="127"/>
      <c r="E139" s="127" t="s">
        <v>349</v>
      </c>
      <c r="F139" s="127" t="s">
        <v>48</v>
      </c>
      <c r="G139" s="323">
        <v>44218</v>
      </c>
      <c r="H139" s="116"/>
      <c r="I139" s="116"/>
      <c r="J139" s="116"/>
      <c r="K139" s="116"/>
      <c r="L139" s="116"/>
    </row>
    <row r="140" spans="1:12" s="89" customFormat="1" x14ac:dyDescent="0.25">
      <c r="A140" s="127" t="s">
        <v>457</v>
      </c>
      <c r="B140" s="127" t="s">
        <v>458</v>
      </c>
      <c r="C140" s="127" t="s">
        <v>459</v>
      </c>
      <c r="D140" s="127"/>
      <c r="E140" s="127" t="s">
        <v>349</v>
      </c>
      <c r="F140" s="127" t="s">
        <v>50</v>
      </c>
      <c r="G140" s="323">
        <v>44174</v>
      </c>
      <c r="H140" s="116"/>
      <c r="I140" s="116"/>
      <c r="J140" s="116"/>
      <c r="K140" s="116"/>
      <c r="L140" s="116"/>
    </row>
    <row r="141" spans="1:12" s="89" customFormat="1" ht="24" x14ac:dyDescent="0.25">
      <c r="A141" s="127" t="s">
        <v>466</v>
      </c>
      <c r="B141" s="127" t="s">
        <v>467</v>
      </c>
      <c r="C141" s="127" t="s">
        <v>468</v>
      </c>
      <c r="D141" s="127"/>
      <c r="E141" s="127" t="s">
        <v>349</v>
      </c>
      <c r="F141" s="127" t="s">
        <v>40</v>
      </c>
      <c r="G141" s="323">
        <v>44279</v>
      </c>
      <c r="H141" s="116"/>
      <c r="I141" s="116"/>
      <c r="J141" s="116"/>
      <c r="K141" s="116"/>
      <c r="L141" s="116"/>
    </row>
    <row r="142" spans="1:12" s="89" customFormat="1" x14ac:dyDescent="0.25">
      <c r="A142" s="127" t="s">
        <v>463</v>
      </c>
      <c r="B142" s="127" t="s">
        <v>464</v>
      </c>
      <c r="C142" s="127" t="s">
        <v>465</v>
      </c>
      <c r="D142" s="127"/>
      <c r="E142" s="127" t="s">
        <v>349</v>
      </c>
      <c r="F142" s="127" t="s">
        <v>51</v>
      </c>
      <c r="G142" s="323">
        <v>44267</v>
      </c>
      <c r="H142" s="116"/>
      <c r="I142" s="116"/>
      <c r="J142" s="116"/>
      <c r="K142" s="116"/>
      <c r="L142" s="116"/>
    </row>
    <row r="143" spans="1:12" s="89" customFormat="1" x14ac:dyDescent="0.25">
      <c r="A143" s="127" t="s">
        <v>445</v>
      </c>
      <c r="B143" s="127" t="s">
        <v>446</v>
      </c>
      <c r="C143" s="127" t="s">
        <v>447</v>
      </c>
      <c r="D143" s="127"/>
      <c r="E143" s="127" t="s">
        <v>349</v>
      </c>
      <c r="F143" s="127" t="s">
        <v>40</v>
      </c>
      <c r="G143" s="323">
        <v>44313</v>
      </c>
      <c r="H143" s="116"/>
      <c r="I143" s="116"/>
      <c r="J143" s="116"/>
      <c r="K143" s="116"/>
      <c r="L143" s="116"/>
    </row>
    <row r="144" spans="1:12" s="134" customFormat="1" x14ac:dyDescent="0.25">
      <c r="A144" s="133" t="s">
        <v>130</v>
      </c>
      <c r="B144" s="208" t="s">
        <v>189</v>
      </c>
      <c r="C144" s="208" t="s">
        <v>189</v>
      </c>
      <c r="D144" s="208" t="s">
        <v>189</v>
      </c>
      <c r="E144" s="208" t="s">
        <v>189</v>
      </c>
      <c r="F144" s="208" t="s">
        <v>189</v>
      </c>
      <c r="G144" s="184" t="s">
        <v>189</v>
      </c>
      <c r="H144" s="112"/>
      <c r="I144" s="112"/>
      <c r="J144" s="112"/>
      <c r="K144" s="112"/>
      <c r="L144" s="112"/>
    </row>
    <row r="145" spans="1:12" s="134" customFormat="1" x14ac:dyDescent="0.25">
      <c r="A145" s="117"/>
      <c r="B145" s="135"/>
      <c r="C145" s="112"/>
      <c r="D145" s="117"/>
      <c r="E145" s="117"/>
      <c r="F145" s="112"/>
      <c r="G145" s="136"/>
      <c r="H145" s="112"/>
      <c r="I145" s="112"/>
      <c r="J145" s="112"/>
      <c r="K145" s="112"/>
      <c r="L145" s="112"/>
    </row>
    <row r="146" spans="1:12" s="134" customFormat="1" x14ac:dyDescent="0.25">
      <c r="A146" s="117"/>
      <c r="B146" s="135"/>
      <c r="C146" s="112"/>
      <c r="D146" s="117"/>
      <c r="E146" s="117"/>
      <c r="F146" s="112"/>
      <c r="G146" s="136"/>
      <c r="H146" s="112"/>
      <c r="I146" s="112"/>
      <c r="J146" s="112"/>
      <c r="K146" s="112"/>
      <c r="L146" s="112"/>
    </row>
    <row r="147" spans="1:12" s="134" customFormat="1" x14ac:dyDescent="0.25">
      <c r="A147" s="117"/>
      <c r="B147" s="135"/>
      <c r="C147" s="112"/>
      <c r="D147" s="117"/>
      <c r="E147" s="117"/>
      <c r="F147" s="112"/>
      <c r="G147" s="136"/>
      <c r="H147" s="112"/>
      <c r="I147" s="112"/>
      <c r="J147" s="112"/>
      <c r="K147" s="112"/>
      <c r="L147" s="112"/>
    </row>
    <row r="148" spans="1:12" s="134" customFormat="1" x14ac:dyDescent="0.25">
      <c r="A148" s="117"/>
      <c r="B148" s="135"/>
      <c r="C148" s="112"/>
      <c r="D148" s="117"/>
      <c r="E148" s="117"/>
      <c r="F148" s="112"/>
      <c r="G148" s="136"/>
      <c r="H148" s="112"/>
      <c r="I148" s="112"/>
      <c r="J148" s="112"/>
      <c r="K148" s="112"/>
      <c r="L148" s="112"/>
    </row>
    <row r="149" spans="1:12" s="134" customFormat="1" x14ac:dyDescent="0.25">
      <c r="A149" s="117"/>
      <c r="B149" s="135"/>
      <c r="C149" s="112"/>
      <c r="D149" s="117"/>
      <c r="E149" s="117"/>
      <c r="F149" s="112"/>
      <c r="G149" s="136"/>
      <c r="H149" s="112"/>
      <c r="I149" s="112"/>
      <c r="J149" s="112"/>
      <c r="K149" s="112"/>
      <c r="L149" s="112"/>
    </row>
    <row r="150" spans="1:12" s="134" customFormat="1" x14ac:dyDescent="0.25">
      <c r="A150" s="117"/>
      <c r="B150" s="135"/>
      <c r="C150" s="112"/>
      <c r="D150" s="117"/>
      <c r="E150" s="117"/>
      <c r="F150" s="112"/>
      <c r="G150" s="136"/>
      <c r="H150" s="112"/>
      <c r="I150" s="112"/>
      <c r="J150" s="112"/>
      <c r="K150" s="112"/>
      <c r="L150" s="112"/>
    </row>
    <row r="151" spans="1:12" s="134" customFormat="1" x14ac:dyDescent="0.25">
      <c r="A151" s="117"/>
      <c r="B151" s="135"/>
      <c r="C151" s="112"/>
      <c r="D151" s="117"/>
      <c r="E151" s="117"/>
      <c r="F151" s="112"/>
      <c r="G151" s="136"/>
      <c r="H151" s="112"/>
      <c r="I151" s="112"/>
      <c r="J151" s="112"/>
      <c r="K151" s="112"/>
      <c r="L151" s="112"/>
    </row>
    <row r="152" spans="1:12" s="134" customFormat="1" x14ac:dyDescent="0.25">
      <c r="A152" s="117"/>
      <c r="B152" s="135"/>
      <c r="C152" s="112"/>
      <c r="D152" s="117"/>
      <c r="E152" s="117"/>
      <c r="F152" s="112"/>
      <c r="G152" s="136"/>
      <c r="H152" s="112"/>
      <c r="I152" s="112"/>
      <c r="J152" s="112"/>
      <c r="K152" s="112"/>
      <c r="L152" s="112"/>
    </row>
    <row r="153" spans="1:12" s="134" customFormat="1" x14ac:dyDescent="0.25">
      <c r="A153" s="117"/>
      <c r="B153" s="135"/>
      <c r="C153" s="112"/>
      <c r="D153" s="117"/>
      <c r="E153" s="117"/>
      <c r="F153" s="112"/>
      <c r="G153" s="136"/>
      <c r="H153" s="112"/>
      <c r="I153" s="112"/>
      <c r="J153" s="112"/>
      <c r="K153" s="112"/>
      <c r="L153" s="112"/>
    </row>
    <row r="154" spans="1:12" s="134" customFormat="1" x14ac:dyDescent="0.25">
      <c r="A154" s="117"/>
      <c r="B154" s="135"/>
      <c r="C154" s="112"/>
      <c r="D154" s="117"/>
      <c r="E154" s="117"/>
      <c r="F154" s="112"/>
      <c r="G154" s="136"/>
      <c r="H154" s="112"/>
      <c r="I154" s="112"/>
      <c r="J154" s="112"/>
      <c r="K154" s="112"/>
      <c r="L154" s="112"/>
    </row>
    <row r="155" spans="1:12" s="134" customFormat="1" x14ac:dyDescent="0.25">
      <c r="A155" s="117"/>
      <c r="B155" s="135"/>
      <c r="C155" s="112"/>
      <c r="D155" s="117"/>
      <c r="E155" s="117"/>
      <c r="F155" s="112"/>
      <c r="G155" s="136"/>
      <c r="H155" s="112"/>
      <c r="I155" s="112"/>
      <c r="J155" s="112"/>
      <c r="K155" s="112"/>
      <c r="L155" s="112"/>
    </row>
    <row r="156" spans="1:12" s="134" customFormat="1" x14ac:dyDescent="0.25">
      <c r="A156" s="117"/>
      <c r="B156" s="135"/>
      <c r="C156" s="112"/>
      <c r="D156" s="117"/>
      <c r="E156" s="117"/>
      <c r="F156" s="112"/>
      <c r="G156" s="136"/>
      <c r="H156" s="112"/>
      <c r="I156" s="112"/>
      <c r="J156" s="112"/>
      <c r="K156" s="112"/>
      <c r="L156" s="112"/>
    </row>
    <row r="157" spans="1:12" s="134" customFormat="1" x14ac:dyDescent="0.25">
      <c r="A157" s="117"/>
      <c r="B157" s="135"/>
      <c r="C157" s="112"/>
      <c r="D157" s="117"/>
      <c r="E157" s="117"/>
      <c r="F157" s="112"/>
      <c r="G157" s="136"/>
      <c r="H157" s="112"/>
      <c r="I157" s="112"/>
      <c r="J157" s="112"/>
      <c r="K157" s="112"/>
      <c r="L157" s="112"/>
    </row>
    <row r="158" spans="1:12" s="134" customFormat="1" x14ac:dyDescent="0.25">
      <c r="A158" s="117"/>
      <c r="B158" s="135"/>
      <c r="C158" s="112"/>
      <c r="D158" s="117"/>
      <c r="E158" s="117"/>
      <c r="F158" s="112"/>
      <c r="G158" s="136"/>
      <c r="H158" s="112"/>
      <c r="I158" s="112"/>
      <c r="J158" s="112"/>
      <c r="K158" s="112"/>
      <c r="L158" s="112"/>
    </row>
    <row r="159" spans="1:12" s="134" customFormat="1" x14ac:dyDescent="0.25">
      <c r="A159" s="117"/>
      <c r="B159" s="135"/>
      <c r="C159" s="112"/>
      <c r="D159" s="117"/>
      <c r="E159" s="117"/>
      <c r="F159" s="112"/>
      <c r="G159" s="136"/>
      <c r="H159" s="112"/>
      <c r="I159" s="112"/>
      <c r="J159" s="137"/>
      <c r="K159" s="137"/>
      <c r="L159" s="112"/>
    </row>
    <row r="160" spans="1:12" s="134" customFormat="1" x14ac:dyDescent="0.25">
      <c r="A160" s="117"/>
      <c r="B160" s="135"/>
      <c r="C160" s="112"/>
      <c r="D160" s="117"/>
      <c r="E160" s="117"/>
      <c r="F160" s="112"/>
      <c r="G160" s="136"/>
      <c r="H160" s="112"/>
      <c r="I160" s="112"/>
      <c r="J160" s="137"/>
      <c r="K160" s="137"/>
      <c r="L160" s="112"/>
    </row>
    <row r="161" spans="1:12" s="134" customFormat="1" x14ac:dyDescent="0.25">
      <c r="A161" s="117"/>
      <c r="B161" s="135"/>
      <c r="C161" s="112"/>
      <c r="D161" s="117"/>
      <c r="E161" s="117"/>
      <c r="F161" s="112"/>
      <c r="G161" s="136"/>
      <c r="H161" s="112"/>
      <c r="I161" s="112"/>
      <c r="J161" s="137"/>
      <c r="K161" s="137"/>
      <c r="L161" s="112"/>
    </row>
    <row r="162" spans="1:12" s="134" customFormat="1" x14ac:dyDescent="0.25">
      <c r="A162" s="117"/>
      <c r="B162" s="135"/>
      <c r="C162" s="112"/>
      <c r="D162" s="117"/>
      <c r="E162" s="117"/>
      <c r="F162" s="112"/>
      <c r="G162" s="136"/>
      <c r="H162" s="112"/>
      <c r="I162" s="112"/>
      <c r="J162" s="137"/>
      <c r="K162" s="137"/>
      <c r="L162" s="112"/>
    </row>
    <row r="163" spans="1:12" s="134" customFormat="1" x14ac:dyDescent="0.25">
      <c r="A163" s="117"/>
      <c r="B163" s="135"/>
      <c r="C163" s="112"/>
      <c r="D163" s="117"/>
      <c r="E163" s="117"/>
      <c r="F163" s="112"/>
      <c r="G163" s="136"/>
      <c r="H163" s="112"/>
      <c r="I163" s="112"/>
      <c r="J163" s="137"/>
      <c r="K163" s="137"/>
      <c r="L163" s="112"/>
    </row>
    <row r="164" spans="1:12" s="134" customFormat="1" x14ac:dyDescent="0.25">
      <c r="A164" s="117"/>
      <c r="B164" s="135"/>
      <c r="C164" s="112"/>
      <c r="D164" s="117"/>
      <c r="E164" s="117"/>
      <c r="F164" s="112"/>
      <c r="G164" s="136"/>
      <c r="H164" s="112"/>
      <c r="I164" s="112"/>
      <c r="J164" s="137"/>
      <c r="K164" s="137"/>
      <c r="L164" s="112"/>
    </row>
    <row r="165" spans="1:12" s="134" customFormat="1" x14ac:dyDescent="0.25">
      <c r="A165" s="117"/>
      <c r="B165" s="135"/>
      <c r="C165" s="112"/>
      <c r="D165" s="117"/>
      <c r="E165" s="117"/>
      <c r="F165" s="112"/>
      <c r="G165" s="136"/>
      <c r="H165" s="112"/>
      <c r="I165" s="112"/>
      <c r="J165" s="137"/>
      <c r="K165" s="137"/>
      <c r="L165" s="112"/>
    </row>
    <row r="166" spans="1:12" s="134" customFormat="1" x14ac:dyDescent="0.25">
      <c r="A166" s="117"/>
      <c r="B166" s="135"/>
      <c r="C166" s="112"/>
      <c r="D166" s="117"/>
      <c r="E166" s="117"/>
      <c r="F166" s="112"/>
      <c r="G166" s="136"/>
      <c r="H166" s="112"/>
      <c r="I166" s="112"/>
      <c r="J166" s="137"/>
      <c r="K166" s="137"/>
      <c r="L166" s="112"/>
    </row>
    <row r="167" spans="1:12" s="134" customFormat="1" x14ac:dyDescent="0.25">
      <c r="A167" s="117"/>
      <c r="B167" s="135"/>
      <c r="C167" s="112"/>
      <c r="D167" s="117"/>
      <c r="E167" s="117"/>
      <c r="F167" s="112"/>
      <c r="G167" s="136"/>
      <c r="H167" s="112"/>
      <c r="I167" s="112"/>
      <c r="J167" s="137"/>
      <c r="K167" s="137"/>
      <c r="L167" s="112"/>
    </row>
    <row r="168" spans="1:12" s="134" customFormat="1" x14ac:dyDescent="0.25">
      <c r="A168" s="117"/>
      <c r="B168" s="135"/>
      <c r="C168" s="112"/>
      <c r="D168" s="117"/>
      <c r="E168" s="117"/>
      <c r="F168" s="112"/>
      <c r="G168" s="136"/>
      <c r="H168" s="112"/>
      <c r="I168" s="112"/>
      <c r="J168" s="137"/>
      <c r="K168" s="137"/>
      <c r="L168" s="112"/>
    </row>
    <row r="169" spans="1:12" s="134" customFormat="1" x14ac:dyDescent="0.25">
      <c r="A169" s="117"/>
      <c r="B169" s="135"/>
      <c r="C169" s="112"/>
      <c r="D169" s="117"/>
      <c r="E169" s="117"/>
      <c r="F169" s="112"/>
      <c r="G169" s="136"/>
      <c r="H169" s="112"/>
      <c r="I169" s="112"/>
      <c r="J169" s="137"/>
      <c r="K169" s="137"/>
      <c r="L169" s="112"/>
    </row>
    <row r="170" spans="1:12" s="134" customFormat="1" x14ac:dyDescent="0.25">
      <c r="A170" s="117"/>
      <c r="B170" s="135"/>
      <c r="C170" s="112"/>
      <c r="D170" s="117"/>
      <c r="E170" s="117"/>
      <c r="F170" s="112"/>
      <c r="G170" s="136"/>
      <c r="H170" s="112"/>
      <c r="I170" s="112"/>
      <c r="J170" s="137"/>
      <c r="K170" s="137"/>
      <c r="L170" s="112"/>
    </row>
    <row r="171" spans="1:12" s="134" customFormat="1" x14ac:dyDescent="0.25">
      <c r="A171" s="117"/>
      <c r="B171" s="135"/>
      <c r="C171" s="112"/>
      <c r="D171" s="117"/>
      <c r="E171" s="117"/>
      <c r="F171" s="112"/>
      <c r="G171" s="136"/>
      <c r="H171" s="112"/>
      <c r="I171" s="112"/>
      <c r="J171" s="137"/>
      <c r="K171" s="137"/>
      <c r="L171" s="112"/>
    </row>
    <row r="172" spans="1:12" s="134" customFormat="1" x14ac:dyDescent="0.25">
      <c r="A172" s="117"/>
      <c r="B172" s="135"/>
      <c r="C172" s="112"/>
      <c r="D172" s="117"/>
      <c r="E172" s="117"/>
      <c r="F172" s="112"/>
      <c r="G172" s="136"/>
      <c r="H172" s="112"/>
      <c r="I172" s="112"/>
      <c r="J172" s="137"/>
      <c r="K172" s="137"/>
      <c r="L172" s="112"/>
    </row>
    <row r="173" spans="1:12" s="134" customFormat="1" x14ac:dyDescent="0.25">
      <c r="A173" s="117"/>
      <c r="B173" s="135"/>
      <c r="C173" s="112"/>
      <c r="D173" s="117"/>
      <c r="E173" s="117"/>
      <c r="F173" s="112"/>
      <c r="G173" s="136"/>
      <c r="H173" s="112"/>
      <c r="I173" s="112"/>
      <c r="J173" s="137"/>
      <c r="K173" s="137"/>
      <c r="L173" s="112"/>
    </row>
    <row r="174" spans="1:12" s="134" customFormat="1" x14ac:dyDescent="0.25">
      <c r="A174" s="117"/>
      <c r="B174" s="135"/>
      <c r="C174" s="112"/>
      <c r="D174" s="117"/>
      <c r="E174" s="117"/>
      <c r="F174" s="112"/>
      <c r="G174" s="136"/>
      <c r="H174" s="112"/>
      <c r="I174" s="112"/>
      <c r="J174" s="137"/>
      <c r="K174" s="137"/>
      <c r="L174" s="112"/>
    </row>
    <row r="175" spans="1:12" s="134" customFormat="1" x14ac:dyDescent="0.25">
      <c r="A175" s="117"/>
      <c r="B175" s="135"/>
      <c r="C175" s="112"/>
      <c r="D175" s="117"/>
      <c r="E175" s="117"/>
      <c r="F175" s="112"/>
      <c r="G175" s="136"/>
      <c r="H175" s="112"/>
      <c r="I175" s="112"/>
      <c r="J175" s="137"/>
      <c r="K175" s="137"/>
      <c r="L175" s="112"/>
    </row>
    <row r="176" spans="1:12" s="134" customFormat="1" x14ac:dyDescent="0.25">
      <c r="A176" s="117"/>
      <c r="B176" s="135"/>
      <c r="C176" s="112"/>
      <c r="D176" s="117"/>
      <c r="E176" s="117"/>
      <c r="F176" s="112"/>
      <c r="G176" s="136"/>
      <c r="H176" s="112"/>
      <c r="I176" s="112"/>
      <c r="J176" s="137"/>
      <c r="K176" s="137"/>
      <c r="L176" s="112"/>
    </row>
    <row r="177" spans="1:12" s="134" customFormat="1" x14ac:dyDescent="0.25">
      <c r="A177" s="117"/>
      <c r="B177" s="135"/>
      <c r="C177" s="112"/>
      <c r="D177" s="117"/>
      <c r="E177" s="117"/>
      <c r="F177" s="112"/>
      <c r="G177" s="136"/>
      <c r="H177" s="112"/>
      <c r="I177" s="112"/>
      <c r="J177" s="137"/>
      <c r="K177" s="137"/>
      <c r="L177" s="112"/>
    </row>
    <row r="178" spans="1:12" s="134" customFormat="1" x14ac:dyDescent="0.25">
      <c r="A178" s="117"/>
      <c r="B178" s="135"/>
      <c r="C178" s="112"/>
      <c r="D178" s="117"/>
      <c r="E178" s="117"/>
      <c r="F178" s="112"/>
      <c r="G178" s="136"/>
      <c r="H178" s="112"/>
      <c r="I178" s="112"/>
      <c r="J178" s="137"/>
      <c r="K178" s="137"/>
      <c r="L178" s="112"/>
    </row>
    <row r="179" spans="1:12" s="134" customFormat="1" x14ac:dyDescent="0.25">
      <c r="A179" s="117"/>
      <c r="B179" s="135"/>
      <c r="C179" s="112"/>
      <c r="D179" s="117"/>
      <c r="E179" s="117"/>
      <c r="F179" s="112"/>
      <c r="G179" s="136"/>
      <c r="H179" s="112"/>
      <c r="I179" s="112"/>
      <c r="J179" s="137"/>
      <c r="K179" s="137"/>
      <c r="L179" s="112"/>
    </row>
    <row r="180" spans="1:12" s="134" customFormat="1" x14ac:dyDescent="0.25">
      <c r="A180" s="117"/>
      <c r="B180" s="135"/>
      <c r="C180" s="112"/>
      <c r="D180" s="117"/>
      <c r="E180" s="117"/>
      <c r="F180" s="112"/>
      <c r="G180" s="136"/>
      <c r="H180" s="112"/>
      <c r="I180" s="112"/>
      <c r="J180" s="137"/>
      <c r="K180" s="137"/>
      <c r="L180" s="112"/>
    </row>
    <row r="181" spans="1:12" s="134" customFormat="1" x14ac:dyDescent="0.25">
      <c r="A181" s="117"/>
      <c r="B181" s="135"/>
      <c r="C181" s="112"/>
      <c r="D181" s="117"/>
      <c r="E181" s="117"/>
      <c r="F181" s="112"/>
      <c r="G181" s="136"/>
      <c r="H181" s="112"/>
      <c r="I181" s="112"/>
      <c r="J181" s="137"/>
      <c r="K181" s="137"/>
      <c r="L181" s="112"/>
    </row>
    <row r="182" spans="1:12" s="134" customFormat="1" x14ac:dyDescent="0.25">
      <c r="A182" s="117"/>
      <c r="B182" s="135"/>
      <c r="C182" s="112"/>
      <c r="D182" s="117"/>
      <c r="E182" s="117"/>
      <c r="F182" s="112"/>
      <c r="G182" s="136"/>
      <c r="H182" s="112"/>
      <c r="I182" s="112"/>
      <c r="J182" s="137"/>
      <c r="K182" s="137"/>
      <c r="L182" s="112"/>
    </row>
    <row r="183" spans="1:12" s="134" customFormat="1" x14ac:dyDescent="0.25">
      <c r="A183" s="117"/>
      <c r="B183" s="135"/>
      <c r="C183" s="112"/>
      <c r="D183" s="117"/>
      <c r="E183" s="117"/>
      <c r="F183" s="112"/>
      <c r="G183" s="136"/>
      <c r="H183" s="112"/>
      <c r="I183" s="112"/>
      <c r="J183" s="137"/>
      <c r="K183" s="137"/>
      <c r="L183" s="112"/>
    </row>
    <row r="184" spans="1:12" s="134" customFormat="1" x14ac:dyDescent="0.25">
      <c r="A184" s="117"/>
      <c r="B184" s="135"/>
      <c r="C184" s="112"/>
      <c r="D184" s="117"/>
      <c r="E184" s="117"/>
      <c r="F184" s="112"/>
      <c r="G184" s="136"/>
      <c r="H184" s="112"/>
      <c r="I184" s="112"/>
      <c r="J184" s="137"/>
      <c r="K184" s="137"/>
      <c r="L184" s="112"/>
    </row>
    <row r="185" spans="1:12" s="134" customFormat="1" x14ac:dyDescent="0.25">
      <c r="A185" s="117"/>
      <c r="B185" s="135"/>
      <c r="C185" s="112"/>
      <c r="D185" s="117"/>
      <c r="E185" s="117"/>
      <c r="F185" s="112"/>
      <c r="G185" s="136"/>
      <c r="H185" s="112"/>
      <c r="I185" s="112"/>
      <c r="J185" s="137"/>
      <c r="K185" s="137"/>
      <c r="L185" s="112"/>
    </row>
    <row r="186" spans="1:12" s="134" customFormat="1" x14ac:dyDescent="0.25">
      <c r="A186" s="117"/>
      <c r="B186" s="135"/>
      <c r="C186" s="112"/>
      <c r="D186" s="117"/>
      <c r="E186" s="117"/>
      <c r="F186" s="112"/>
      <c r="G186" s="136"/>
      <c r="H186" s="112"/>
      <c r="I186" s="112"/>
      <c r="J186" s="137"/>
      <c r="K186" s="137"/>
      <c r="L186" s="112"/>
    </row>
    <row r="187" spans="1:12" s="134" customFormat="1" x14ac:dyDescent="0.25">
      <c r="A187" s="117"/>
      <c r="B187" s="135"/>
      <c r="C187" s="112"/>
      <c r="D187" s="117"/>
      <c r="E187" s="117"/>
      <c r="F187" s="112"/>
      <c r="G187" s="136"/>
      <c r="H187" s="112"/>
      <c r="I187" s="112"/>
      <c r="J187" s="137"/>
      <c r="K187" s="137"/>
      <c r="L187" s="112"/>
    </row>
    <row r="188" spans="1:12" s="134" customFormat="1" x14ac:dyDescent="0.25">
      <c r="A188" s="117"/>
      <c r="B188" s="135"/>
      <c r="C188" s="112"/>
      <c r="D188" s="117"/>
      <c r="E188" s="117"/>
      <c r="F188" s="112"/>
      <c r="G188" s="136"/>
      <c r="H188" s="112"/>
      <c r="I188" s="112"/>
      <c r="J188" s="137"/>
      <c r="K188" s="137"/>
      <c r="L188" s="112"/>
    </row>
    <row r="189" spans="1:12" s="134" customFormat="1" x14ac:dyDescent="0.25">
      <c r="A189" s="117"/>
      <c r="B189" s="135"/>
      <c r="C189" s="112"/>
      <c r="D189" s="117"/>
      <c r="E189" s="117"/>
      <c r="F189" s="112"/>
      <c r="G189" s="136"/>
      <c r="H189" s="112"/>
      <c r="I189" s="112"/>
      <c r="J189" s="137"/>
      <c r="K189" s="137"/>
      <c r="L189" s="112"/>
    </row>
    <row r="190" spans="1:12" s="134" customFormat="1" x14ac:dyDescent="0.25">
      <c r="A190" s="117"/>
      <c r="B190" s="135"/>
      <c r="C190" s="112"/>
      <c r="D190" s="117"/>
      <c r="E190" s="117"/>
      <c r="F190" s="112"/>
      <c r="G190" s="136"/>
      <c r="H190" s="112"/>
      <c r="I190" s="112"/>
      <c r="J190" s="137"/>
      <c r="K190" s="137"/>
      <c r="L190" s="112"/>
    </row>
    <row r="191" spans="1:12" s="134" customFormat="1" x14ac:dyDescent="0.25">
      <c r="A191" s="117"/>
      <c r="B191" s="135"/>
      <c r="C191" s="112"/>
      <c r="D191" s="117"/>
      <c r="E191" s="117"/>
      <c r="F191" s="112"/>
      <c r="G191" s="136"/>
      <c r="H191" s="112"/>
      <c r="I191" s="112"/>
      <c r="J191" s="137"/>
      <c r="K191" s="137"/>
      <c r="L191" s="112"/>
    </row>
    <row r="192" spans="1:12" s="134" customFormat="1" x14ac:dyDescent="0.25">
      <c r="A192" s="117"/>
      <c r="B192" s="135"/>
      <c r="C192" s="112"/>
      <c r="D192" s="117"/>
      <c r="E192" s="117"/>
      <c r="F192" s="112"/>
      <c r="G192" s="136"/>
      <c r="H192" s="112"/>
      <c r="I192" s="112"/>
      <c r="J192" s="137"/>
      <c r="K192" s="137"/>
      <c r="L192" s="112"/>
    </row>
    <row r="193" spans="1:12" s="134" customFormat="1" x14ac:dyDescent="0.25">
      <c r="A193" s="117"/>
      <c r="B193" s="135"/>
      <c r="C193" s="112"/>
      <c r="D193" s="117"/>
      <c r="E193" s="117"/>
      <c r="F193" s="112"/>
      <c r="G193" s="136"/>
      <c r="H193" s="112"/>
      <c r="I193" s="112"/>
      <c r="J193" s="137"/>
      <c r="K193" s="137"/>
      <c r="L193" s="112"/>
    </row>
    <row r="194" spans="1:12" s="134" customFormat="1" x14ac:dyDescent="0.25">
      <c r="A194" s="117"/>
      <c r="B194" s="135"/>
      <c r="C194" s="112"/>
      <c r="D194" s="117"/>
      <c r="E194" s="117"/>
      <c r="F194" s="112"/>
      <c r="G194" s="136"/>
      <c r="H194" s="112"/>
      <c r="I194" s="112"/>
      <c r="J194" s="137"/>
      <c r="K194" s="137"/>
      <c r="L194" s="112"/>
    </row>
    <row r="195" spans="1:12" s="134" customFormat="1" x14ac:dyDescent="0.25">
      <c r="A195" s="117"/>
      <c r="B195" s="135"/>
      <c r="C195" s="112"/>
      <c r="D195" s="117"/>
      <c r="E195" s="117"/>
      <c r="F195" s="112"/>
      <c r="G195" s="136"/>
      <c r="H195" s="112"/>
      <c r="I195" s="112"/>
      <c r="J195" s="137"/>
      <c r="K195" s="137"/>
      <c r="L195" s="112"/>
    </row>
    <row r="196" spans="1:12" s="134" customFormat="1" x14ac:dyDescent="0.25">
      <c r="A196" s="117"/>
      <c r="B196" s="135"/>
      <c r="C196" s="112"/>
      <c r="D196" s="117"/>
      <c r="E196" s="117"/>
      <c r="F196" s="112"/>
      <c r="G196" s="136"/>
      <c r="H196" s="112"/>
      <c r="I196" s="112"/>
      <c r="J196" s="137"/>
      <c r="K196" s="137"/>
      <c r="L196" s="112"/>
    </row>
    <row r="197" spans="1:12" s="134" customFormat="1" x14ac:dyDescent="0.25">
      <c r="A197" s="117"/>
      <c r="B197" s="135"/>
      <c r="C197" s="112"/>
      <c r="D197" s="117"/>
      <c r="E197" s="117"/>
      <c r="F197" s="112"/>
      <c r="G197" s="136"/>
      <c r="H197" s="112"/>
      <c r="I197" s="112"/>
      <c r="J197" s="137"/>
      <c r="K197" s="137"/>
      <c r="L197" s="112"/>
    </row>
    <row r="198" spans="1:12" s="134" customFormat="1" x14ac:dyDescent="0.25">
      <c r="A198" s="117"/>
      <c r="B198" s="135"/>
      <c r="C198" s="112"/>
      <c r="D198" s="117"/>
      <c r="E198" s="117"/>
      <c r="F198" s="112"/>
      <c r="G198" s="136"/>
      <c r="H198" s="112"/>
      <c r="I198" s="112"/>
      <c r="J198" s="137"/>
      <c r="K198" s="137"/>
      <c r="L198" s="112"/>
    </row>
    <row r="199" spans="1:12" s="134" customFormat="1" x14ac:dyDescent="0.25">
      <c r="A199" s="117"/>
      <c r="B199" s="135"/>
      <c r="C199" s="112"/>
      <c r="D199" s="117"/>
      <c r="E199" s="117"/>
      <c r="F199" s="112"/>
      <c r="G199" s="136"/>
      <c r="H199" s="112"/>
      <c r="I199" s="112"/>
      <c r="J199" s="137"/>
      <c r="K199" s="137"/>
      <c r="L199" s="112"/>
    </row>
    <row r="200" spans="1:12" s="134" customFormat="1" x14ac:dyDescent="0.25">
      <c r="A200" s="117"/>
      <c r="B200" s="135"/>
      <c r="C200" s="112"/>
      <c r="D200" s="117"/>
      <c r="E200" s="117"/>
      <c r="F200" s="112"/>
      <c r="G200" s="136"/>
      <c r="H200" s="112"/>
      <c r="I200" s="112"/>
      <c r="J200" s="137"/>
      <c r="K200" s="137"/>
      <c r="L200" s="112"/>
    </row>
    <row r="201" spans="1:12" s="134" customFormat="1" x14ac:dyDescent="0.25">
      <c r="A201" s="117"/>
      <c r="B201" s="135"/>
      <c r="C201" s="112"/>
      <c r="D201" s="117"/>
      <c r="E201" s="117"/>
      <c r="F201" s="112"/>
      <c r="G201" s="136"/>
      <c r="H201" s="112"/>
      <c r="I201" s="112"/>
      <c r="J201" s="137"/>
      <c r="K201" s="137"/>
      <c r="L201" s="112"/>
    </row>
    <row r="202" spans="1:12" s="134" customFormat="1" x14ac:dyDescent="0.25">
      <c r="A202" s="117"/>
      <c r="B202" s="135"/>
      <c r="C202" s="112"/>
      <c r="D202" s="117"/>
      <c r="E202" s="117"/>
      <c r="F202" s="112"/>
      <c r="G202" s="136"/>
      <c r="H202" s="112"/>
      <c r="I202" s="112"/>
      <c r="J202" s="137"/>
      <c r="K202" s="137"/>
      <c r="L202" s="112"/>
    </row>
    <row r="203" spans="1:12" s="134" customFormat="1" x14ac:dyDescent="0.25">
      <c r="A203" s="117"/>
      <c r="B203" s="135"/>
      <c r="C203" s="112"/>
      <c r="D203" s="117"/>
      <c r="E203" s="117"/>
      <c r="F203" s="112"/>
      <c r="G203" s="136"/>
      <c r="H203" s="112"/>
      <c r="I203" s="112"/>
      <c r="J203" s="137"/>
      <c r="K203" s="137"/>
      <c r="L203" s="112"/>
    </row>
    <row r="204" spans="1:12" s="134" customFormat="1" x14ac:dyDescent="0.25">
      <c r="A204" s="117"/>
      <c r="B204" s="135"/>
      <c r="C204" s="112"/>
      <c r="D204" s="117"/>
      <c r="E204" s="117"/>
      <c r="F204" s="112"/>
      <c r="G204" s="136"/>
      <c r="H204" s="112"/>
      <c r="I204" s="112"/>
      <c r="J204" s="137"/>
      <c r="K204" s="137"/>
      <c r="L204" s="112"/>
    </row>
    <row r="205" spans="1:12" s="134" customFormat="1" x14ac:dyDescent="0.25">
      <c r="A205" s="117"/>
      <c r="B205" s="135"/>
      <c r="C205" s="112"/>
      <c r="D205" s="117"/>
      <c r="E205" s="117"/>
      <c r="F205" s="112"/>
      <c r="G205" s="136"/>
      <c r="H205" s="112"/>
      <c r="I205" s="112"/>
      <c r="J205" s="137"/>
      <c r="K205" s="137"/>
      <c r="L205" s="112"/>
    </row>
    <row r="206" spans="1:12" s="134" customFormat="1" x14ac:dyDescent="0.25">
      <c r="A206" s="117"/>
      <c r="B206" s="135"/>
      <c r="C206" s="112"/>
      <c r="D206" s="117"/>
      <c r="E206" s="117"/>
      <c r="F206" s="112"/>
      <c r="G206" s="136"/>
      <c r="H206" s="112"/>
      <c r="I206" s="112"/>
      <c r="J206" s="137"/>
      <c r="K206" s="137"/>
      <c r="L206" s="112"/>
    </row>
    <row r="207" spans="1:12" s="134" customFormat="1" x14ac:dyDescent="0.25">
      <c r="A207" s="117"/>
      <c r="B207" s="135"/>
      <c r="C207" s="112"/>
      <c r="D207" s="117"/>
      <c r="E207" s="117"/>
      <c r="F207" s="112"/>
      <c r="G207" s="136"/>
      <c r="H207" s="112"/>
      <c r="I207" s="112"/>
      <c r="J207" s="137"/>
      <c r="K207" s="137"/>
      <c r="L207" s="112"/>
    </row>
    <row r="208" spans="1:12" s="134" customFormat="1" x14ac:dyDescent="0.25">
      <c r="A208" s="117"/>
      <c r="B208" s="135"/>
      <c r="C208" s="112"/>
      <c r="D208" s="117"/>
      <c r="E208" s="117"/>
      <c r="F208" s="112"/>
      <c r="G208" s="136"/>
      <c r="H208" s="112"/>
      <c r="I208" s="112"/>
      <c r="J208" s="137"/>
      <c r="K208" s="137"/>
      <c r="L208" s="112"/>
    </row>
    <row r="209" spans="1:12" s="134" customFormat="1" x14ac:dyDescent="0.25">
      <c r="A209" s="117"/>
      <c r="B209" s="135"/>
      <c r="C209" s="112"/>
      <c r="D209" s="117"/>
      <c r="E209" s="117"/>
      <c r="F209" s="112"/>
      <c r="G209" s="136"/>
      <c r="H209" s="112"/>
      <c r="I209" s="112"/>
      <c r="J209" s="112"/>
      <c r="K209" s="112"/>
      <c r="L209" s="112"/>
    </row>
    <row r="210" spans="1:12" s="134" customFormat="1" x14ac:dyDescent="0.25">
      <c r="A210" s="117"/>
      <c r="B210" s="135"/>
      <c r="C210" s="112"/>
      <c r="D210" s="117"/>
      <c r="E210" s="117"/>
      <c r="F210" s="112"/>
      <c r="G210" s="136"/>
      <c r="H210" s="112"/>
      <c r="I210" s="112"/>
      <c r="J210" s="112"/>
      <c r="K210" s="112"/>
      <c r="L210" s="112"/>
    </row>
    <row r="211" spans="1:12" s="134" customFormat="1" x14ac:dyDescent="0.25">
      <c r="A211" s="117"/>
      <c r="B211" s="135"/>
      <c r="C211" s="112"/>
      <c r="D211" s="117"/>
      <c r="E211" s="117"/>
      <c r="F211" s="112"/>
      <c r="G211" s="136"/>
      <c r="H211" s="112"/>
      <c r="I211" s="112"/>
      <c r="J211" s="112"/>
      <c r="K211" s="112"/>
      <c r="L211" s="112"/>
    </row>
    <row r="212" spans="1:12" s="134" customFormat="1" x14ac:dyDescent="0.25">
      <c r="A212" s="117"/>
      <c r="B212" s="135"/>
      <c r="C212" s="112"/>
      <c r="D212" s="117"/>
      <c r="E212" s="117"/>
      <c r="F212" s="112"/>
      <c r="G212" s="136"/>
      <c r="H212" s="112"/>
      <c r="I212" s="112"/>
      <c r="J212" s="112"/>
      <c r="K212" s="112"/>
      <c r="L212" s="112"/>
    </row>
    <row r="213" spans="1:12" s="134" customFormat="1" x14ac:dyDescent="0.25">
      <c r="A213" s="117"/>
      <c r="B213" s="135"/>
      <c r="C213" s="112"/>
      <c r="D213" s="117"/>
      <c r="E213" s="117"/>
      <c r="F213" s="112"/>
      <c r="G213" s="136"/>
      <c r="H213" s="112"/>
      <c r="I213" s="112"/>
      <c r="J213" s="112"/>
      <c r="K213" s="112"/>
      <c r="L213" s="112"/>
    </row>
    <row r="214" spans="1:12" s="134" customFormat="1" x14ac:dyDescent="0.25">
      <c r="A214" s="117"/>
      <c r="B214" s="135"/>
      <c r="C214" s="112"/>
      <c r="D214" s="117"/>
      <c r="E214" s="117"/>
      <c r="F214" s="112"/>
      <c r="G214" s="136"/>
      <c r="H214" s="112"/>
      <c r="I214" s="112"/>
      <c r="J214" s="112"/>
      <c r="K214" s="112"/>
      <c r="L214" s="112"/>
    </row>
    <row r="215" spans="1:12" s="134" customFormat="1" x14ac:dyDescent="0.25">
      <c r="A215" s="117"/>
      <c r="B215" s="135"/>
      <c r="C215" s="112"/>
      <c r="D215" s="117"/>
      <c r="E215" s="117"/>
      <c r="F215" s="112"/>
      <c r="G215" s="136"/>
      <c r="H215" s="112"/>
      <c r="I215" s="112"/>
      <c r="J215" s="112"/>
      <c r="K215" s="112"/>
      <c r="L215" s="112"/>
    </row>
    <row r="216" spans="1:12" s="134" customFormat="1" x14ac:dyDescent="0.25">
      <c r="A216" s="117"/>
      <c r="B216" s="135"/>
      <c r="C216" s="112"/>
      <c r="D216" s="117"/>
      <c r="E216" s="117"/>
      <c r="F216" s="112"/>
      <c r="G216" s="136"/>
      <c r="H216" s="112"/>
      <c r="I216" s="112"/>
      <c r="J216" s="112"/>
      <c r="K216" s="112"/>
      <c r="L216" s="112"/>
    </row>
    <row r="217" spans="1:12" s="134" customFormat="1" x14ac:dyDescent="0.25">
      <c r="A217" s="117"/>
      <c r="B217" s="135"/>
      <c r="C217" s="112"/>
      <c r="D217" s="117"/>
      <c r="E217" s="117"/>
      <c r="F217" s="112"/>
      <c r="G217" s="136"/>
      <c r="H217" s="112"/>
      <c r="I217" s="112"/>
      <c r="J217" s="112"/>
      <c r="K217" s="112"/>
      <c r="L217" s="112"/>
    </row>
    <row r="218" spans="1:12" s="134" customFormat="1" x14ac:dyDescent="0.25">
      <c r="A218" s="117"/>
      <c r="B218" s="135"/>
      <c r="C218" s="112"/>
      <c r="D218" s="117"/>
      <c r="E218" s="117"/>
      <c r="F218" s="112"/>
      <c r="G218" s="136"/>
      <c r="H218" s="112"/>
      <c r="I218" s="112"/>
      <c r="J218" s="112"/>
      <c r="K218" s="112"/>
      <c r="L218" s="112"/>
    </row>
    <row r="219" spans="1:12" s="134" customFormat="1" x14ac:dyDescent="0.25">
      <c r="A219" s="117"/>
      <c r="B219" s="135"/>
      <c r="C219" s="112"/>
      <c r="D219" s="117"/>
      <c r="E219" s="117"/>
      <c r="F219" s="112"/>
      <c r="G219" s="136"/>
      <c r="H219" s="112"/>
      <c r="I219" s="112"/>
      <c r="J219" s="112"/>
      <c r="K219" s="112"/>
      <c r="L219" s="112"/>
    </row>
    <row r="220" spans="1:12" s="134" customFormat="1" x14ac:dyDescent="0.25">
      <c r="A220" s="117"/>
      <c r="B220" s="135"/>
      <c r="C220" s="112"/>
      <c r="D220" s="117"/>
      <c r="E220" s="117"/>
      <c r="F220" s="112"/>
      <c r="G220" s="136"/>
      <c r="H220" s="112"/>
      <c r="I220" s="112"/>
      <c r="J220" s="112"/>
      <c r="K220" s="112"/>
      <c r="L220" s="112"/>
    </row>
    <row r="221" spans="1:12" s="134" customFormat="1" x14ac:dyDescent="0.25">
      <c r="A221" s="117"/>
      <c r="B221" s="135"/>
      <c r="C221" s="112"/>
      <c r="D221" s="117"/>
      <c r="E221" s="117"/>
      <c r="F221" s="112"/>
      <c r="G221" s="136"/>
      <c r="H221" s="112"/>
      <c r="I221" s="112"/>
      <c r="J221" s="112"/>
      <c r="K221" s="112"/>
      <c r="L221" s="112"/>
    </row>
    <row r="222" spans="1:12" s="134" customFormat="1" x14ac:dyDescent="0.25">
      <c r="A222" s="117"/>
      <c r="B222" s="135"/>
      <c r="C222" s="112"/>
      <c r="D222" s="117"/>
      <c r="E222" s="117"/>
      <c r="F222" s="112"/>
      <c r="G222" s="136"/>
      <c r="H222" s="137"/>
      <c r="I222" s="112"/>
      <c r="J222" s="137"/>
      <c r="K222" s="137"/>
      <c r="L222" s="112"/>
    </row>
    <row r="223" spans="1:12" s="134" customFormat="1" x14ac:dyDescent="0.25">
      <c r="A223" s="112"/>
      <c r="B223" s="135"/>
      <c r="C223" s="112"/>
      <c r="D223" s="117"/>
      <c r="E223" s="117"/>
      <c r="F223" s="112"/>
      <c r="G223" s="137"/>
      <c r="H223" s="137"/>
      <c r="I223" s="112"/>
      <c r="J223" s="137"/>
      <c r="K223" s="137"/>
      <c r="L223" s="112"/>
    </row>
    <row r="224" spans="1:12" s="134" customFormat="1" x14ac:dyDescent="0.25">
      <c r="A224" s="112"/>
      <c r="B224" s="135"/>
      <c r="C224" s="112"/>
      <c r="D224" s="117"/>
      <c r="E224" s="117"/>
      <c r="F224" s="112"/>
      <c r="G224" s="137"/>
      <c r="H224" s="137"/>
      <c r="I224" s="112"/>
      <c r="J224" s="137"/>
      <c r="K224" s="137"/>
      <c r="L224" s="112"/>
    </row>
    <row r="225" spans="1:12" s="134" customFormat="1" x14ac:dyDescent="0.25">
      <c r="A225" s="112"/>
      <c r="B225" s="135"/>
      <c r="C225" s="112"/>
      <c r="D225" s="117"/>
      <c r="E225" s="117"/>
      <c r="F225" s="112"/>
      <c r="G225" s="137"/>
      <c r="H225" s="137"/>
      <c r="I225" s="112"/>
      <c r="J225" s="137"/>
      <c r="K225" s="137"/>
      <c r="L225" s="112"/>
    </row>
    <row r="226" spans="1:12" s="134" customFormat="1" x14ac:dyDescent="0.25">
      <c r="A226" s="112"/>
      <c r="B226" s="135"/>
      <c r="C226" s="112"/>
      <c r="D226" s="117"/>
      <c r="E226" s="117"/>
      <c r="F226" s="112"/>
      <c r="G226" s="137"/>
      <c r="H226" s="137"/>
      <c r="I226" s="112"/>
      <c r="J226" s="137"/>
      <c r="K226" s="137"/>
      <c r="L226" s="112"/>
    </row>
    <row r="227" spans="1:12" s="134" customFormat="1" x14ac:dyDescent="0.25">
      <c r="A227" s="112"/>
      <c r="B227" s="135"/>
      <c r="C227" s="112"/>
      <c r="D227" s="117"/>
      <c r="E227" s="117"/>
      <c r="F227" s="112"/>
      <c r="G227" s="137"/>
      <c r="H227" s="137"/>
      <c r="I227" s="112"/>
      <c r="J227" s="137"/>
      <c r="K227" s="137"/>
      <c r="L227" s="112"/>
    </row>
    <row r="228" spans="1:12" s="134" customFormat="1" x14ac:dyDescent="0.25">
      <c r="A228" s="112"/>
      <c r="B228" s="135"/>
      <c r="C228" s="112"/>
      <c r="D228" s="117"/>
      <c r="E228" s="117"/>
      <c r="F228" s="112"/>
      <c r="G228" s="137"/>
      <c r="H228" s="137"/>
      <c r="I228" s="112"/>
      <c r="J228" s="137"/>
      <c r="K228" s="137"/>
      <c r="L228" s="112"/>
    </row>
    <row r="229" spans="1:12" s="134" customFormat="1" x14ac:dyDescent="0.25">
      <c r="A229" s="112"/>
      <c r="B229" s="135"/>
      <c r="C229" s="112"/>
      <c r="D229" s="117"/>
      <c r="E229" s="117"/>
      <c r="F229" s="112"/>
      <c r="G229" s="137"/>
      <c r="H229" s="137"/>
      <c r="I229" s="112"/>
      <c r="J229" s="137"/>
      <c r="K229" s="137"/>
      <c r="L229" s="112"/>
    </row>
    <row r="230" spans="1:12" s="134" customFormat="1" x14ac:dyDescent="0.25">
      <c r="A230" s="112"/>
      <c r="B230" s="135"/>
      <c r="C230" s="112"/>
      <c r="D230" s="117"/>
      <c r="E230" s="117"/>
      <c r="F230" s="112"/>
      <c r="G230" s="137"/>
      <c r="H230" s="137"/>
      <c r="I230" s="112"/>
      <c r="J230" s="137"/>
      <c r="K230" s="137"/>
      <c r="L230" s="112"/>
    </row>
    <row r="247" spans="1:12" s="134" customFormat="1" x14ac:dyDescent="0.25">
      <c r="A247" s="112"/>
      <c r="B247" s="135"/>
      <c r="C247" s="112"/>
      <c r="D247" s="117"/>
      <c r="E247" s="117"/>
      <c r="F247" s="112"/>
      <c r="G247" s="137"/>
      <c r="H247" s="137"/>
      <c r="I247" s="112"/>
      <c r="J247" s="137"/>
      <c r="K247" s="137"/>
      <c r="L247" s="112"/>
    </row>
    <row r="248" spans="1:12" s="134" customFormat="1" x14ac:dyDescent="0.25">
      <c r="A248" s="112"/>
      <c r="B248" s="135"/>
      <c r="C248" s="112"/>
      <c r="D248" s="117"/>
      <c r="E248" s="117"/>
      <c r="F248" s="112"/>
      <c r="G248" s="137"/>
      <c r="H248" s="137"/>
      <c r="I248" s="112"/>
      <c r="J248" s="137"/>
      <c r="K248" s="137"/>
      <c r="L248" s="112"/>
    </row>
    <row r="249" spans="1:12" s="134" customFormat="1" x14ac:dyDescent="0.25">
      <c r="A249" s="112"/>
      <c r="B249" s="135"/>
      <c r="C249" s="112"/>
      <c r="D249" s="117"/>
      <c r="E249" s="117"/>
      <c r="F249" s="112"/>
      <c r="G249" s="137"/>
      <c r="H249" s="137"/>
      <c r="I249" s="112"/>
      <c r="J249" s="137"/>
      <c r="K249" s="137"/>
      <c r="L249" s="112"/>
    </row>
    <row r="250" spans="1:12" s="134" customFormat="1" x14ac:dyDescent="0.25">
      <c r="A250" s="112"/>
      <c r="B250" s="135"/>
      <c r="C250" s="112"/>
      <c r="D250" s="117"/>
      <c r="E250" s="117"/>
      <c r="F250" s="112"/>
      <c r="G250" s="137"/>
      <c r="H250" s="137"/>
      <c r="I250" s="112"/>
      <c r="J250" s="137"/>
      <c r="K250" s="137"/>
      <c r="L250" s="112"/>
    </row>
    <row r="251" spans="1:12" s="134" customFormat="1" x14ac:dyDescent="0.25">
      <c r="A251" s="112"/>
      <c r="B251" s="135"/>
      <c r="C251" s="112"/>
      <c r="D251" s="117"/>
      <c r="E251" s="117"/>
      <c r="F251" s="112"/>
      <c r="G251" s="137"/>
      <c r="H251" s="137"/>
      <c r="I251" s="112"/>
      <c r="J251" s="137"/>
      <c r="K251" s="137"/>
      <c r="L251" s="112"/>
    </row>
    <row r="252" spans="1:12" s="134" customFormat="1" x14ac:dyDescent="0.25">
      <c r="A252" s="112"/>
      <c r="B252" s="135"/>
      <c r="C252" s="112"/>
      <c r="D252" s="117"/>
      <c r="E252" s="117"/>
      <c r="F252" s="112"/>
      <c r="G252" s="137"/>
      <c r="H252" s="137"/>
      <c r="I252" s="112"/>
      <c r="J252" s="137"/>
      <c r="K252" s="137"/>
      <c r="L252" s="112"/>
    </row>
    <row r="253" spans="1:12" s="134" customFormat="1" x14ac:dyDescent="0.25">
      <c r="A253" s="112"/>
      <c r="B253" s="135"/>
      <c r="C253" s="112"/>
      <c r="D253" s="117"/>
      <c r="E253" s="117"/>
      <c r="F253" s="112"/>
      <c r="G253" s="137"/>
      <c r="H253" s="137"/>
      <c r="I253" s="112"/>
      <c r="J253" s="137"/>
      <c r="K253" s="137"/>
      <c r="L253" s="112"/>
    </row>
    <row r="254" spans="1:12" s="134" customFormat="1" x14ac:dyDescent="0.25">
      <c r="A254" s="112"/>
      <c r="B254" s="135"/>
      <c r="C254" s="112"/>
      <c r="D254" s="117"/>
      <c r="E254" s="117"/>
      <c r="F254" s="112"/>
      <c r="G254" s="137"/>
      <c r="H254" s="137"/>
      <c r="I254" s="112"/>
      <c r="J254" s="137"/>
      <c r="K254" s="137"/>
      <c r="L254" s="112"/>
    </row>
    <row r="255" spans="1:12" s="134" customFormat="1" x14ac:dyDescent="0.25">
      <c r="A255" s="112"/>
      <c r="B255" s="135"/>
      <c r="C255" s="112"/>
      <c r="D255" s="117"/>
      <c r="E255" s="117"/>
      <c r="F255" s="112"/>
      <c r="G255" s="137"/>
      <c r="H255" s="137"/>
      <c r="I255" s="112"/>
      <c r="J255" s="137"/>
      <c r="K255" s="137"/>
      <c r="L255" s="112"/>
    </row>
    <row r="256" spans="1:12" s="134" customFormat="1" x14ac:dyDescent="0.25">
      <c r="A256" s="112"/>
      <c r="B256" s="135"/>
      <c r="C256" s="112"/>
      <c r="D256" s="117"/>
      <c r="E256" s="117"/>
      <c r="F256" s="112"/>
      <c r="G256" s="137"/>
      <c r="H256" s="137"/>
      <c r="I256" s="112"/>
      <c r="J256" s="137"/>
      <c r="K256" s="137"/>
      <c r="L256" s="112"/>
    </row>
    <row r="257" spans="1:12" s="134" customFormat="1" x14ac:dyDescent="0.25">
      <c r="A257" s="112"/>
      <c r="B257" s="135"/>
      <c r="C257" s="112"/>
      <c r="D257" s="117"/>
      <c r="E257" s="117"/>
      <c r="F257" s="112"/>
      <c r="G257" s="137"/>
      <c r="H257" s="137"/>
      <c r="I257" s="112"/>
      <c r="J257" s="137"/>
      <c r="K257" s="137"/>
      <c r="L257" s="112"/>
    </row>
    <row r="258" spans="1:12" s="134" customFormat="1" x14ac:dyDescent="0.25">
      <c r="A258" s="112"/>
      <c r="B258" s="135"/>
      <c r="C258" s="112"/>
      <c r="D258" s="117"/>
      <c r="E258" s="117"/>
      <c r="F258" s="112"/>
      <c r="G258" s="137"/>
      <c r="H258" s="137"/>
      <c r="I258" s="112"/>
      <c r="J258" s="137"/>
      <c r="K258" s="137"/>
      <c r="L258" s="112"/>
    </row>
    <row r="259" spans="1:12" s="134" customFormat="1" x14ac:dyDescent="0.25">
      <c r="A259" s="112"/>
      <c r="B259" s="135"/>
      <c r="C259" s="112"/>
      <c r="D259" s="117"/>
      <c r="E259" s="117"/>
      <c r="F259" s="112"/>
      <c r="G259" s="137"/>
      <c r="H259" s="137"/>
      <c r="I259" s="112"/>
      <c r="J259" s="137"/>
      <c r="K259" s="137"/>
      <c r="L259" s="112"/>
    </row>
    <row r="260" spans="1:12" s="134" customFormat="1" x14ac:dyDescent="0.25">
      <c r="A260" s="112"/>
      <c r="B260" s="135"/>
      <c r="C260" s="112"/>
      <c r="D260" s="117"/>
      <c r="E260" s="117"/>
      <c r="F260" s="112"/>
      <c r="G260" s="137"/>
      <c r="H260" s="137"/>
      <c r="I260" s="112"/>
      <c r="J260" s="137"/>
      <c r="K260" s="137"/>
      <c r="L260" s="112"/>
    </row>
    <row r="261" spans="1:12" s="134" customFormat="1" x14ac:dyDescent="0.25">
      <c r="A261" s="112"/>
      <c r="B261" s="135"/>
      <c r="C261" s="112"/>
      <c r="D261" s="117"/>
      <c r="E261" s="117"/>
      <c r="F261" s="112"/>
      <c r="G261" s="137"/>
      <c r="H261" s="137"/>
      <c r="I261" s="112"/>
      <c r="J261" s="137"/>
      <c r="K261" s="137"/>
      <c r="L261" s="112"/>
    </row>
    <row r="262" spans="1:12" s="134" customFormat="1" x14ac:dyDescent="0.25">
      <c r="A262" s="112"/>
      <c r="B262" s="135"/>
      <c r="C262" s="112"/>
      <c r="D262" s="117"/>
      <c r="E262" s="117"/>
      <c r="F262" s="112"/>
      <c r="G262" s="137"/>
      <c r="H262" s="137"/>
      <c r="I262" s="112"/>
      <c r="J262" s="137"/>
      <c r="K262" s="137"/>
      <c r="L262" s="112"/>
    </row>
    <row r="263" spans="1:12" s="134" customFormat="1" x14ac:dyDescent="0.25">
      <c r="A263" s="112"/>
      <c r="B263" s="135"/>
      <c r="C263" s="112"/>
      <c r="D263" s="117"/>
      <c r="E263" s="117"/>
      <c r="F263" s="112"/>
      <c r="G263" s="137"/>
      <c r="H263" s="137"/>
      <c r="I263" s="112"/>
      <c r="J263" s="137"/>
      <c r="K263" s="137"/>
      <c r="L263" s="112"/>
    </row>
    <row r="264" spans="1:12" s="134" customFormat="1" x14ac:dyDescent="0.25">
      <c r="A264" s="112"/>
      <c r="B264" s="135"/>
      <c r="C264" s="112"/>
      <c r="D264" s="117"/>
      <c r="E264" s="117"/>
      <c r="F264" s="112"/>
      <c r="G264" s="137"/>
      <c r="H264" s="137"/>
      <c r="I264" s="112"/>
      <c r="J264" s="137"/>
      <c r="K264" s="137"/>
      <c r="L264" s="112"/>
    </row>
    <row r="265" spans="1:12" s="134" customFormat="1" x14ac:dyDescent="0.25">
      <c r="A265" s="112"/>
      <c r="B265" s="135"/>
      <c r="C265" s="112"/>
      <c r="D265" s="117"/>
      <c r="E265" s="117"/>
      <c r="F265" s="112"/>
      <c r="G265" s="137"/>
      <c r="H265" s="137"/>
      <c r="I265" s="112"/>
      <c r="J265" s="137"/>
      <c r="K265" s="137"/>
      <c r="L265" s="112"/>
    </row>
    <row r="266" spans="1:12" s="134" customFormat="1" x14ac:dyDescent="0.25">
      <c r="A266" s="112"/>
      <c r="B266" s="135"/>
      <c r="C266" s="112"/>
      <c r="D266" s="117"/>
      <c r="E266" s="117"/>
      <c r="F266" s="112"/>
      <c r="G266" s="137"/>
      <c r="H266" s="137"/>
      <c r="I266" s="112"/>
      <c r="J266" s="137"/>
      <c r="K266" s="137"/>
      <c r="L266" s="112"/>
    </row>
    <row r="267" spans="1:12" s="134" customFormat="1" x14ac:dyDescent="0.25">
      <c r="A267" s="112"/>
      <c r="B267" s="135"/>
      <c r="C267" s="112"/>
      <c r="D267" s="117"/>
      <c r="E267" s="117"/>
      <c r="F267" s="112"/>
      <c r="G267" s="137"/>
      <c r="H267" s="137"/>
      <c r="I267" s="112"/>
      <c r="J267" s="137"/>
      <c r="K267" s="137"/>
      <c r="L267" s="112"/>
    </row>
    <row r="268" spans="1:12" s="134" customFormat="1" x14ac:dyDescent="0.25">
      <c r="A268" s="112"/>
      <c r="B268" s="135"/>
      <c r="C268" s="112"/>
      <c r="D268" s="117"/>
      <c r="E268" s="117"/>
      <c r="F268" s="112"/>
      <c r="G268" s="137"/>
      <c r="H268" s="137"/>
      <c r="I268" s="112"/>
      <c r="J268" s="137"/>
      <c r="K268" s="137"/>
      <c r="L268" s="112"/>
    </row>
    <row r="269" spans="1:12" s="134" customFormat="1" x14ac:dyDescent="0.25">
      <c r="A269" s="112"/>
      <c r="B269" s="135"/>
      <c r="C269" s="112"/>
      <c r="D269" s="117"/>
      <c r="E269" s="117"/>
      <c r="F269" s="112"/>
      <c r="G269" s="137"/>
      <c r="H269" s="137"/>
      <c r="I269" s="112"/>
      <c r="J269" s="137"/>
      <c r="K269" s="137"/>
      <c r="L269" s="112"/>
    </row>
    <row r="270" spans="1:12" s="134" customFormat="1" x14ac:dyDescent="0.25">
      <c r="A270" s="112"/>
      <c r="B270" s="135"/>
      <c r="C270" s="112"/>
      <c r="D270" s="117"/>
      <c r="E270" s="117"/>
      <c r="F270" s="112"/>
      <c r="G270" s="137"/>
      <c r="H270" s="137"/>
      <c r="I270" s="112"/>
      <c r="J270" s="137"/>
      <c r="K270" s="137"/>
      <c r="L270" s="112"/>
    </row>
    <row r="271" spans="1:12" s="134" customFormat="1" x14ac:dyDescent="0.25">
      <c r="A271" s="112"/>
      <c r="B271" s="135"/>
      <c r="C271" s="112"/>
      <c r="D271" s="117"/>
      <c r="E271" s="117"/>
      <c r="F271" s="112"/>
      <c r="G271" s="137"/>
      <c r="H271" s="137"/>
      <c r="I271" s="112"/>
      <c r="J271" s="137"/>
      <c r="K271" s="137"/>
      <c r="L271" s="112"/>
    </row>
    <row r="272" spans="1:12" s="134" customFormat="1" x14ac:dyDescent="0.25">
      <c r="A272" s="112"/>
      <c r="B272" s="135"/>
      <c r="C272" s="112"/>
      <c r="D272" s="117"/>
      <c r="E272" s="117"/>
      <c r="F272" s="112"/>
      <c r="G272" s="137"/>
      <c r="H272" s="137"/>
      <c r="I272" s="112"/>
      <c r="J272" s="137"/>
      <c r="K272" s="137"/>
      <c r="L272" s="112"/>
    </row>
    <row r="273" spans="1:12" s="134" customFormat="1" x14ac:dyDescent="0.25">
      <c r="A273" s="112"/>
      <c r="B273" s="135"/>
      <c r="C273" s="112"/>
      <c r="D273" s="117"/>
      <c r="E273" s="117"/>
      <c r="F273" s="112"/>
      <c r="G273" s="137"/>
      <c r="H273" s="137"/>
      <c r="I273" s="112"/>
      <c r="J273" s="137"/>
      <c r="K273" s="137"/>
      <c r="L273" s="112"/>
    </row>
    <row r="274" spans="1:12" s="134" customFormat="1" x14ac:dyDescent="0.25">
      <c r="A274" s="112"/>
      <c r="B274" s="135"/>
      <c r="C274" s="112"/>
      <c r="D274" s="117"/>
      <c r="E274" s="117"/>
      <c r="F274" s="112"/>
      <c r="G274" s="137"/>
      <c r="H274" s="137"/>
      <c r="I274" s="112"/>
      <c r="J274" s="137"/>
      <c r="K274" s="137"/>
      <c r="L274" s="112"/>
    </row>
    <row r="275" spans="1:12" s="134" customFormat="1" x14ac:dyDescent="0.25">
      <c r="A275" s="112"/>
      <c r="B275" s="135"/>
      <c r="C275" s="112"/>
      <c r="D275" s="117"/>
      <c r="E275" s="117"/>
      <c r="F275" s="112"/>
      <c r="G275" s="137"/>
      <c r="H275" s="137"/>
      <c r="I275" s="112"/>
      <c r="J275" s="137"/>
      <c r="K275" s="137"/>
      <c r="L275" s="112"/>
    </row>
    <row r="276" spans="1:12" s="134" customFormat="1" x14ac:dyDescent="0.25">
      <c r="A276" s="112"/>
      <c r="B276" s="135"/>
      <c r="C276" s="112"/>
      <c r="D276" s="117"/>
      <c r="E276" s="117"/>
      <c r="F276" s="112"/>
      <c r="G276" s="137"/>
      <c r="H276" s="137"/>
      <c r="I276" s="112"/>
      <c r="J276" s="137"/>
      <c r="K276" s="137"/>
      <c r="L276" s="112"/>
    </row>
    <row r="277" spans="1:12" s="134" customFormat="1" x14ac:dyDescent="0.25">
      <c r="A277" s="112"/>
      <c r="B277" s="135"/>
      <c r="C277" s="112"/>
      <c r="D277" s="117"/>
      <c r="E277" s="117"/>
      <c r="F277" s="112"/>
      <c r="G277" s="137"/>
      <c r="H277" s="137"/>
      <c r="I277" s="112"/>
      <c r="J277" s="137"/>
      <c r="K277" s="137"/>
      <c r="L277" s="112"/>
    </row>
    <row r="278" spans="1:12" s="134" customFormat="1" x14ac:dyDescent="0.25">
      <c r="A278" s="112"/>
      <c r="B278" s="135"/>
      <c r="C278" s="112"/>
      <c r="D278" s="117"/>
      <c r="E278" s="117"/>
      <c r="F278" s="112"/>
      <c r="G278" s="137"/>
      <c r="H278" s="137"/>
      <c r="I278" s="112"/>
      <c r="J278" s="137"/>
      <c r="K278" s="137"/>
      <c r="L278" s="112"/>
    </row>
    <row r="279" spans="1:12" s="134" customFormat="1" x14ac:dyDescent="0.25">
      <c r="A279" s="112"/>
      <c r="B279" s="135"/>
      <c r="C279" s="112"/>
      <c r="D279" s="117"/>
      <c r="E279" s="117"/>
      <c r="F279" s="112"/>
      <c r="G279" s="137"/>
      <c r="H279" s="137"/>
      <c r="I279" s="112"/>
      <c r="J279" s="137"/>
      <c r="K279" s="137"/>
      <c r="L279" s="112"/>
    </row>
    <row r="280" spans="1:12" s="134" customFormat="1" x14ac:dyDescent="0.25">
      <c r="A280" s="112"/>
      <c r="B280" s="135"/>
      <c r="C280" s="112"/>
      <c r="D280" s="117"/>
      <c r="E280" s="117"/>
      <c r="F280" s="112"/>
      <c r="G280" s="137"/>
      <c r="H280" s="137"/>
      <c r="I280" s="112"/>
      <c r="J280" s="137"/>
      <c r="K280" s="137"/>
      <c r="L280" s="112"/>
    </row>
    <row r="281" spans="1:12" s="134" customFormat="1" x14ac:dyDescent="0.25">
      <c r="A281" s="112"/>
      <c r="B281" s="135"/>
      <c r="C281" s="112"/>
      <c r="D281" s="117"/>
      <c r="E281" s="117"/>
      <c r="F281" s="112"/>
      <c r="G281" s="137"/>
      <c r="H281" s="137"/>
      <c r="I281" s="112"/>
      <c r="J281" s="137"/>
      <c r="K281" s="137"/>
      <c r="L281" s="112"/>
    </row>
    <row r="282" spans="1:12" s="134" customFormat="1" x14ac:dyDescent="0.25">
      <c r="A282" s="112"/>
      <c r="B282" s="135"/>
      <c r="C282" s="112"/>
      <c r="D282" s="117"/>
      <c r="E282" s="117"/>
      <c r="F282" s="112"/>
      <c r="G282" s="137"/>
      <c r="H282" s="137"/>
      <c r="I282" s="112"/>
      <c r="J282" s="137"/>
      <c r="K282" s="137"/>
      <c r="L282" s="112"/>
    </row>
    <row r="283" spans="1:12" s="134" customFormat="1" x14ac:dyDescent="0.25">
      <c r="A283" s="112"/>
      <c r="B283" s="135"/>
      <c r="C283" s="112"/>
      <c r="D283" s="117"/>
      <c r="E283" s="117"/>
      <c r="F283" s="112"/>
      <c r="G283" s="137"/>
      <c r="H283" s="137"/>
      <c r="I283" s="112"/>
      <c r="J283" s="137"/>
      <c r="K283" s="137"/>
      <c r="L283" s="112"/>
    </row>
    <row r="284" spans="1:12" s="134" customFormat="1" x14ac:dyDescent="0.25">
      <c r="A284" s="112"/>
      <c r="B284" s="135"/>
      <c r="C284" s="112"/>
      <c r="D284" s="117"/>
      <c r="E284" s="117"/>
      <c r="F284" s="112"/>
      <c r="G284" s="137"/>
      <c r="H284" s="137"/>
      <c r="I284" s="112"/>
      <c r="J284" s="137"/>
      <c r="K284" s="137"/>
      <c r="L284" s="112"/>
    </row>
    <row r="285" spans="1:12" s="134" customFormat="1" x14ac:dyDescent="0.25">
      <c r="A285" s="112"/>
      <c r="B285" s="135"/>
      <c r="C285" s="112"/>
      <c r="D285" s="117"/>
      <c r="E285" s="117"/>
      <c r="F285" s="112"/>
      <c r="G285" s="137"/>
      <c r="H285" s="137"/>
      <c r="I285" s="112"/>
      <c r="J285" s="137"/>
      <c r="K285" s="137"/>
      <c r="L285" s="112"/>
    </row>
    <row r="286" spans="1:12" s="134" customFormat="1" x14ac:dyDescent="0.25">
      <c r="A286" s="112"/>
      <c r="B286" s="135"/>
      <c r="C286" s="112"/>
      <c r="D286" s="117"/>
      <c r="E286" s="117"/>
      <c r="F286" s="112"/>
      <c r="G286" s="137"/>
      <c r="H286" s="137"/>
      <c r="I286" s="112"/>
      <c r="J286" s="137"/>
      <c r="K286" s="137"/>
      <c r="L286" s="112"/>
    </row>
    <row r="287" spans="1:12" s="134" customFormat="1" x14ac:dyDescent="0.25">
      <c r="A287" s="112"/>
      <c r="B287" s="135"/>
      <c r="C287" s="112"/>
      <c r="D287" s="117"/>
      <c r="E287" s="117"/>
      <c r="F287" s="112"/>
      <c r="G287" s="137"/>
      <c r="H287" s="137"/>
      <c r="I287" s="112"/>
      <c r="J287" s="137"/>
      <c r="K287" s="137"/>
      <c r="L287" s="112"/>
    </row>
    <row r="288" spans="1:12" s="134" customFormat="1" x14ac:dyDescent="0.25">
      <c r="A288" s="112"/>
      <c r="B288" s="135"/>
      <c r="C288" s="112"/>
      <c r="D288" s="117"/>
      <c r="E288" s="117"/>
      <c r="F288" s="112"/>
      <c r="G288" s="137"/>
      <c r="H288" s="137"/>
      <c r="I288" s="112"/>
      <c r="J288" s="137"/>
      <c r="K288" s="137"/>
      <c r="L288" s="112"/>
    </row>
    <row r="289" spans="1:12" s="134" customFormat="1" x14ac:dyDescent="0.25">
      <c r="A289" s="112"/>
      <c r="B289" s="135"/>
      <c r="C289" s="112"/>
      <c r="D289" s="117"/>
      <c r="E289" s="117"/>
      <c r="F289" s="112"/>
      <c r="G289" s="137"/>
      <c r="H289" s="137"/>
      <c r="I289" s="112"/>
      <c r="J289" s="137"/>
      <c r="K289" s="137"/>
      <c r="L289" s="112"/>
    </row>
    <row r="290" spans="1:12" s="134" customFormat="1" x14ac:dyDescent="0.25">
      <c r="A290" s="112"/>
      <c r="B290" s="135"/>
      <c r="C290" s="112"/>
      <c r="D290" s="117"/>
      <c r="E290" s="117"/>
      <c r="F290" s="112"/>
      <c r="G290" s="137"/>
      <c r="H290" s="137"/>
      <c r="I290" s="112"/>
      <c r="J290" s="137"/>
      <c r="K290" s="137"/>
      <c r="L290" s="112"/>
    </row>
    <row r="291" spans="1:12" s="134" customFormat="1" x14ac:dyDescent="0.25">
      <c r="A291" s="112"/>
      <c r="B291" s="135"/>
      <c r="C291" s="112"/>
      <c r="D291" s="117"/>
      <c r="E291" s="117"/>
      <c r="F291" s="112"/>
      <c r="G291" s="137"/>
      <c r="H291" s="137"/>
      <c r="I291" s="112"/>
      <c r="J291" s="137"/>
      <c r="K291" s="137"/>
      <c r="L291" s="112"/>
    </row>
    <row r="292" spans="1:12" s="134" customFormat="1" x14ac:dyDescent="0.25">
      <c r="A292" s="112"/>
      <c r="B292" s="135"/>
      <c r="C292" s="112"/>
      <c r="D292" s="117"/>
      <c r="E292" s="117"/>
      <c r="F292" s="112"/>
      <c r="G292" s="137"/>
      <c r="H292" s="137"/>
      <c r="I292" s="112"/>
      <c r="J292" s="137"/>
      <c r="K292" s="137"/>
      <c r="L292" s="112"/>
    </row>
    <row r="293" spans="1:12" s="134" customFormat="1" x14ac:dyDescent="0.25">
      <c r="A293" s="112"/>
      <c r="B293" s="135"/>
      <c r="C293" s="112"/>
      <c r="D293" s="117"/>
      <c r="E293" s="117"/>
      <c r="F293" s="112"/>
      <c r="G293" s="137"/>
      <c r="H293" s="137"/>
      <c r="I293" s="112"/>
      <c r="J293" s="137"/>
      <c r="K293" s="137"/>
      <c r="L293" s="112"/>
    </row>
    <row r="294" spans="1:12" s="134" customFormat="1" x14ac:dyDescent="0.25">
      <c r="A294" s="112"/>
      <c r="B294" s="135"/>
      <c r="C294" s="112"/>
      <c r="D294" s="117"/>
      <c r="E294" s="117"/>
      <c r="F294" s="112"/>
      <c r="G294" s="137"/>
      <c r="H294" s="137"/>
      <c r="I294" s="112"/>
      <c r="J294" s="137"/>
      <c r="K294" s="137"/>
      <c r="L294" s="112"/>
    </row>
    <row r="295" spans="1:12" s="134" customFormat="1" x14ac:dyDescent="0.25">
      <c r="A295" s="112"/>
      <c r="B295" s="135"/>
      <c r="C295" s="112"/>
      <c r="D295" s="117"/>
      <c r="E295" s="117"/>
      <c r="F295" s="112"/>
      <c r="G295" s="137"/>
      <c r="H295" s="137"/>
      <c r="I295" s="112"/>
      <c r="J295" s="137"/>
      <c r="K295" s="137"/>
      <c r="L295" s="112"/>
    </row>
    <row r="296" spans="1:12" s="134" customFormat="1" x14ac:dyDescent="0.25">
      <c r="A296" s="112"/>
      <c r="B296" s="135"/>
      <c r="C296" s="112"/>
      <c r="D296" s="117"/>
      <c r="E296" s="117"/>
      <c r="F296" s="112"/>
      <c r="G296" s="137"/>
      <c r="H296" s="137"/>
      <c r="I296" s="112"/>
      <c r="J296" s="137"/>
      <c r="K296" s="137"/>
      <c r="L296" s="112"/>
    </row>
    <row r="297" spans="1:12" s="134" customFormat="1" x14ac:dyDescent="0.25">
      <c r="A297" s="112"/>
      <c r="B297" s="135"/>
      <c r="C297" s="112"/>
      <c r="D297" s="117"/>
      <c r="E297" s="117"/>
      <c r="F297" s="112"/>
      <c r="G297" s="137"/>
      <c r="H297" s="137"/>
      <c r="I297" s="112"/>
      <c r="J297" s="137"/>
      <c r="K297" s="137"/>
      <c r="L297" s="112"/>
    </row>
    <row r="298" spans="1:12" s="134" customFormat="1" x14ac:dyDescent="0.25">
      <c r="A298" s="112"/>
      <c r="B298" s="135"/>
      <c r="C298" s="112"/>
      <c r="D298" s="117"/>
      <c r="E298" s="117"/>
      <c r="F298" s="112"/>
      <c r="G298" s="137"/>
      <c r="H298" s="137"/>
      <c r="I298" s="112"/>
      <c r="J298" s="137"/>
      <c r="K298" s="137"/>
      <c r="L298" s="112"/>
    </row>
    <row r="299" spans="1:12" s="134" customFormat="1" x14ac:dyDescent="0.25">
      <c r="A299" s="112"/>
      <c r="B299" s="135"/>
      <c r="C299" s="112"/>
      <c r="D299" s="117"/>
      <c r="E299" s="117"/>
      <c r="F299" s="112"/>
      <c r="G299" s="137"/>
      <c r="H299" s="137"/>
      <c r="I299" s="112"/>
      <c r="J299" s="137"/>
      <c r="K299" s="137"/>
      <c r="L299" s="112"/>
    </row>
    <row r="300" spans="1:12" s="134" customFormat="1" x14ac:dyDescent="0.25">
      <c r="A300" s="112"/>
      <c r="B300" s="135"/>
      <c r="C300" s="112"/>
      <c r="D300" s="117"/>
      <c r="E300" s="117"/>
      <c r="F300" s="112"/>
      <c r="G300" s="137"/>
      <c r="H300" s="137"/>
      <c r="I300" s="112"/>
      <c r="J300" s="137"/>
      <c r="K300" s="137"/>
      <c r="L300" s="112"/>
    </row>
    <row r="301" spans="1:12" s="134" customFormat="1" x14ac:dyDescent="0.25">
      <c r="A301" s="112"/>
      <c r="B301" s="135"/>
      <c r="C301" s="112"/>
      <c r="D301" s="117"/>
      <c r="E301" s="117"/>
      <c r="F301" s="112"/>
      <c r="G301" s="137"/>
      <c r="H301" s="137"/>
      <c r="I301" s="112"/>
      <c r="J301" s="137"/>
      <c r="K301" s="137"/>
      <c r="L301" s="112"/>
    </row>
    <row r="302" spans="1:12" s="134" customFormat="1" x14ac:dyDescent="0.25">
      <c r="A302" s="112"/>
      <c r="B302" s="135"/>
      <c r="C302" s="112"/>
      <c r="D302" s="117"/>
      <c r="E302" s="117"/>
      <c r="F302" s="112"/>
      <c r="G302" s="137"/>
      <c r="H302" s="137"/>
      <c r="I302" s="112"/>
      <c r="J302" s="137"/>
      <c r="K302" s="137"/>
      <c r="L302" s="112"/>
    </row>
    <row r="303" spans="1:12" s="134" customFormat="1" x14ac:dyDescent="0.25">
      <c r="A303" s="112"/>
      <c r="B303" s="135"/>
      <c r="C303" s="112"/>
      <c r="D303" s="117"/>
      <c r="E303" s="117"/>
      <c r="F303" s="112"/>
      <c r="G303" s="137"/>
      <c r="H303" s="137"/>
      <c r="I303" s="112"/>
      <c r="J303" s="137"/>
      <c r="K303" s="137"/>
      <c r="L303" s="112"/>
    </row>
    <row r="304" spans="1:12" s="134" customFormat="1" x14ac:dyDescent="0.25">
      <c r="A304" s="112"/>
      <c r="B304" s="135"/>
      <c r="C304" s="112"/>
      <c r="D304" s="117"/>
      <c r="E304" s="117"/>
      <c r="F304" s="112"/>
      <c r="G304" s="137"/>
      <c r="H304" s="137"/>
      <c r="I304" s="112"/>
      <c r="J304" s="137"/>
      <c r="K304" s="137"/>
      <c r="L304" s="112"/>
    </row>
    <row r="305" spans="1:12" s="134" customFormat="1" x14ac:dyDescent="0.25">
      <c r="A305" s="112"/>
      <c r="B305" s="135"/>
      <c r="C305" s="112"/>
      <c r="D305" s="117"/>
      <c r="E305" s="117"/>
      <c r="F305" s="112"/>
      <c r="G305" s="137"/>
      <c r="H305" s="137"/>
      <c r="I305" s="112"/>
      <c r="J305" s="137"/>
      <c r="K305" s="137"/>
      <c r="L305" s="112"/>
    </row>
    <row r="306" spans="1:12" s="134" customFormat="1" x14ac:dyDescent="0.25">
      <c r="A306" s="112"/>
      <c r="B306" s="135"/>
      <c r="C306" s="112"/>
      <c r="D306" s="117"/>
      <c r="E306" s="117"/>
      <c r="F306" s="112"/>
      <c r="G306" s="137"/>
      <c r="H306" s="137"/>
      <c r="I306" s="112"/>
      <c r="J306" s="137"/>
      <c r="K306" s="137"/>
      <c r="L306" s="112"/>
    </row>
    <row r="307" spans="1:12" s="134" customFormat="1" x14ac:dyDescent="0.25">
      <c r="A307" s="112"/>
      <c r="B307" s="135"/>
      <c r="C307" s="112"/>
      <c r="D307" s="117"/>
      <c r="E307" s="117"/>
      <c r="F307" s="112"/>
      <c r="G307" s="137"/>
      <c r="H307" s="137"/>
      <c r="I307" s="112"/>
      <c r="J307" s="137"/>
      <c r="K307" s="137"/>
      <c r="L307" s="112"/>
    </row>
    <row r="308" spans="1:12" s="134" customFormat="1" x14ac:dyDescent="0.25">
      <c r="A308" s="112"/>
      <c r="B308" s="135"/>
      <c r="C308" s="112"/>
      <c r="D308" s="117"/>
      <c r="E308" s="117"/>
      <c r="F308" s="112"/>
      <c r="G308" s="137"/>
      <c r="H308" s="137"/>
      <c r="I308" s="112"/>
      <c r="J308" s="137"/>
      <c r="K308" s="137"/>
      <c r="L308" s="112"/>
    </row>
    <row r="309" spans="1:12" s="134" customFormat="1" x14ac:dyDescent="0.25">
      <c r="A309" s="112"/>
      <c r="B309" s="135"/>
      <c r="C309" s="112"/>
      <c r="D309" s="117"/>
      <c r="E309" s="117"/>
      <c r="F309" s="112"/>
      <c r="G309" s="137"/>
      <c r="H309" s="137"/>
      <c r="I309" s="112"/>
      <c r="J309" s="137"/>
      <c r="K309" s="137"/>
      <c r="L309" s="112"/>
    </row>
    <row r="310" spans="1:12" s="134" customFormat="1" x14ac:dyDescent="0.25">
      <c r="A310" s="112"/>
      <c r="B310" s="135"/>
      <c r="C310" s="112"/>
      <c r="D310" s="117"/>
      <c r="E310" s="117"/>
      <c r="F310" s="112"/>
      <c r="G310" s="137"/>
      <c r="H310" s="137"/>
      <c r="I310" s="112"/>
      <c r="J310" s="137"/>
      <c r="K310" s="137"/>
      <c r="L310" s="112"/>
    </row>
    <row r="311" spans="1:12" s="134" customFormat="1" x14ac:dyDescent="0.25">
      <c r="A311" s="112"/>
      <c r="B311" s="135"/>
      <c r="C311" s="112"/>
      <c r="D311" s="117"/>
      <c r="E311" s="117"/>
      <c r="F311" s="112"/>
      <c r="G311" s="137"/>
      <c r="H311" s="137"/>
      <c r="I311" s="112"/>
      <c r="J311" s="137"/>
      <c r="K311" s="137"/>
      <c r="L311" s="112"/>
    </row>
    <row r="312" spans="1:12" s="134" customFormat="1" x14ac:dyDescent="0.25">
      <c r="A312" s="112"/>
      <c r="B312" s="135"/>
      <c r="C312" s="112"/>
      <c r="D312" s="117"/>
      <c r="E312" s="117"/>
      <c r="F312" s="112"/>
      <c r="G312" s="137"/>
      <c r="H312" s="137"/>
      <c r="I312" s="112"/>
      <c r="J312" s="137"/>
      <c r="K312" s="137"/>
      <c r="L312" s="112"/>
    </row>
    <row r="313" spans="1:12" s="134" customFormat="1" x14ac:dyDescent="0.25">
      <c r="A313" s="112"/>
      <c r="B313" s="135"/>
      <c r="C313" s="112"/>
      <c r="D313" s="117"/>
      <c r="E313" s="117"/>
      <c r="F313" s="112"/>
      <c r="G313" s="137"/>
      <c r="H313" s="137"/>
      <c r="I313" s="112"/>
      <c r="J313" s="137"/>
      <c r="K313" s="137"/>
      <c r="L313" s="112"/>
    </row>
    <row r="314" spans="1:12" s="134" customFormat="1" x14ac:dyDescent="0.25">
      <c r="A314" s="112"/>
      <c r="B314" s="135"/>
      <c r="C314" s="112"/>
      <c r="D314" s="117"/>
      <c r="E314" s="117"/>
      <c r="F314" s="112"/>
      <c r="G314" s="137"/>
      <c r="H314" s="137"/>
      <c r="I314" s="112"/>
      <c r="J314" s="137"/>
      <c r="K314" s="137"/>
      <c r="L314" s="112"/>
    </row>
    <row r="315" spans="1:12" s="134" customFormat="1" x14ac:dyDescent="0.25">
      <c r="A315" s="112"/>
      <c r="B315" s="135"/>
      <c r="C315" s="112"/>
      <c r="D315" s="117"/>
      <c r="E315" s="117"/>
      <c r="F315" s="112"/>
      <c r="G315" s="137"/>
      <c r="H315" s="137"/>
      <c r="I315" s="112"/>
      <c r="J315" s="137"/>
      <c r="K315" s="137"/>
      <c r="L315" s="112"/>
    </row>
    <row r="316" spans="1:12" s="134" customFormat="1" x14ac:dyDescent="0.25">
      <c r="A316" s="112"/>
      <c r="B316" s="135"/>
      <c r="C316" s="112"/>
      <c r="D316" s="117"/>
      <c r="E316" s="117"/>
      <c r="F316" s="112"/>
      <c r="G316" s="137"/>
      <c r="H316" s="137"/>
      <c r="I316" s="112"/>
      <c r="J316" s="137"/>
      <c r="K316" s="137"/>
      <c r="L316" s="112"/>
    </row>
    <row r="317" spans="1:12" s="134" customFormat="1" x14ac:dyDescent="0.25">
      <c r="A317" s="112"/>
      <c r="B317" s="135"/>
      <c r="C317" s="112"/>
      <c r="D317" s="117"/>
      <c r="E317" s="117"/>
      <c r="F317" s="112"/>
      <c r="G317" s="137"/>
      <c r="H317" s="137"/>
      <c r="I317" s="112"/>
      <c r="J317" s="137"/>
      <c r="K317" s="137"/>
      <c r="L317" s="112"/>
    </row>
    <row r="318" spans="1:12" s="134" customFormat="1" x14ac:dyDescent="0.25">
      <c r="A318" s="112"/>
      <c r="B318" s="135"/>
      <c r="C318" s="112"/>
      <c r="D318" s="117"/>
      <c r="E318" s="117"/>
      <c r="F318" s="112"/>
      <c r="G318" s="137"/>
      <c r="H318" s="137"/>
      <c r="I318" s="112"/>
      <c r="J318" s="137"/>
      <c r="K318" s="137"/>
      <c r="L318" s="112"/>
    </row>
    <row r="319" spans="1:12" s="134" customFormat="1" x14ac:dyDescent="0.25">
      <c r="A319" s="112"/>
      <c r="B319" s="135"/>
      <c r="C319" s="112"/>
      <c r="D319" s="117"/>
      <c r="E319" s="117"/>
      <c r="F319" s="112"/>
      <c r="G319" s="137"/>
      <c r="H319" s="137"/>
      <c r="I319" s="112"/>
      <c r="J319" s="137"/>
      <c r="K319" s="137"/>
      <c r="L319" s="112"/>
    </row>
    <row r="320" spans="1:12" s="134" customFormat="1" x14ac:dyDescent="0.25">
      <c r="A320" s="112"/>
      <c r="B320" s="135"/>
      <c r="C320" s="112"/>
      <c r="D320" s="117"/>
      <c r="E320" s="117"/>
      <c r="F320" s="112"/>
      <c r="G320" s="137"/>
      <c r="H320" s="137"/>
      <c r="I320" s="112"/>
      <c r="J320" s="137"/>
      <c r="K320" s="137"/>
      <c r="L320" s="112"/>
    </row>
    <row r="321" spans="1:12" s="134" customFormat="1" x14ac:dyDescent="0.25">
      <c r="A321" s="112"/>
      <c r="B321" s="135"/>
      <c r="C321" s="112"/>
      <c r="D321" s="117"/>
      <c r="E321" s="117"/>
      <c r="F321" s="112"/>
      <c r="G321" s="137"/>
      <c r="H321" s="137"/>
      <c r="I321" s="112"/>
      <c r="J321" s="137"/>
      <c r="K321" s="137"/>
      <c r="L321" s="112"/>
    </row>
    <row r="322" spans="1:12" s="134" customFormat="1" x14ac:dyDescent="0.25">
      <c r="A322" s="112"/>
      <c r="B322" s="135"/>
      <c r="C322" s="112"/>
      <c r="D322" s="117"/>
      <c r="E322" s="117"/>
      <c r="F322" s="112"/>
      <c r="G322" s="137"/>
      <c r="H322" s="137"/>
      <c r="I322" s="112"/>
      <c r="J322" s="137"/>
      <c r="K322" s="137"/>
      <c r="L322" s="112"/>
    </row>
    <row r="323" spans="1:12" s="134" customFormat="1" x14ac:dyDescent="0.25">
      <c r="A323" s="112"/>
      <c r="B323" s="135"/>
      <c r="C323" s="112"/>
      <c r="D323" s="117"/>
      <c r="E323" s="117"/>
      <c r="F323" s="112"/>
      <c r="G323" s="137"/>
      <c r="H323" s="137"/>
      <c r="I323" s="112"/>
      <c r="J323" s="137"/>
      <c r="K323" s="137"/>
      <c r="L323" s="112"/>
    </row>
    <row r="324" spans="1:12" s="134" customFormat="1" x14ac:dyDescent="0.25">
      <c r="A324" s="112"/>
      <c r="B324" s="135"/>
      <c r="C324" s="112"/>
      <c r="D324" s="117"/>
      <c r="E324" s="117"/>
      <c r="F324" s="112"/>
      <c r="G324" s="137"/>
      <c r="H324" s="137"/>
      <c r="I324" s="112"/>
      <c r="J324" s="137"/>
      <c r="K324" s="137"/>
      <c r="L324" s="112"/>
    </row>
    <row r="325" spans="1:12" s="134" customFormat="1" x14ac:dyDescent="0.25">
      <c r="A325" s="112"/>
      <c r="B325" s="135"/>
      <c r="C325" s="112"/>
      <c r="D325" s="117"/>
      <c r="E325" s="117"/>
      <c r="F325" s="112"/>
      <c r="G325" s="137"/>
      <c r="H325" s="137"/>
      <c r="I325" s="112"/>
      <c r="J325" s="137"/>
      <c r="K325" s="137"/>
      <c r="L325" s="112"/>
    </row>
    <row r="326" spans="1:12" s="134" customFormat="1" x14ac:dyDescent="0.25">
      <c r="A326" s="112"/>
      <c r="B326" s="135"/>
      <c r="C326" s="112"/>
      <c r="D326" s="117"/>
      <c r="E326" s="117"/>
      <c r="F326" s="112"/>
      <c r="G326" s="137"/>
      <c r="H326" s="137"/>
      <c r="I326" s="112"/>
      <c r="J326" s="137"/>
      <c r="K326" s="137"/>
      <c r="L326" s="112"/>
    </row>
    <row r="327" spans="1:12" s="134" customFormat="1" x14ac:dyDescent="0.25">
      <c r="A327" s="112"/>
      <c r="B327" s="135"/>
      <c r="C327" s="112"/>
      <c r="D327" s="117"/>
      <c r="E327" s="117"/>
      <c r="F327" s="112"/>
      <c r="G327" s="137"/>
      <c r="H327" s="137"/>
      <c r="I327" s="112"/>
      <c r="J327" s="137"/>
      <c r="K327" s="137"/>
      <c r="L327" s="112"/>
    </row>
    <row r="328" spans="1:12" s="134" customFormat="1" x14ac:dyDescent="0.25">
      <c r="A328" s="112"/>
      <c r="B328" s="135"/>
      <c r="C328" s="112"/>
      <c r="D328" s="117"/>
      <c r="E328" s="117"/>
      <c r="F328" s="112"/>
      <c r="G328" s="137"/>
      <c r="H328" s="137"/>
      <c r="I328" s="112"/>
      <c r="J328" s="137"/>
      <c r="K328" s="137"/>
      <c r="L328" s="112"/>
    </row>
    <row r="329" spans="1:12" s="134" customFormat="1" x14ac:dyDescent="0.25">
      <c r="A329" s="112"/>
      <c r="B329" s="135"/>
      <c r="C329" s="112"/>
      <c r="D329" s="117"/>
      <c r="E329" s="117"/>
      <c r="F329" s="112"/>
      <c r="G329" s="137"/>
      <c r="H329" s="137"/>
      <c r="I329" s="112"/>
      <c r="J329" s="137"/>
      <c r="K329" s="137"/>
      <c r="L329" s="112"/>
    </row>
    <row r="330" spans="1:12" s="134" customFormat="1" x14ac:dyDescent="0.25">
      <c r="A330" s="112"/>
      <c r="B330" s="135"/>
      <c r="C330" s="112"/>
      <c r="D330" s="117"/>
      <c r="E330" s="117"/>
      <c r="F330" s="112"/>
      <c r="G330" s="137"/>
      <c r="H330" s="137"/>
      <c r="I330" s="112"/>
      <c r="J330" s="137"/>
      <c r="K330" s="137"/>
      <c r="L330" s="112"/>
    </row>
    <row r="331" spans="1:12" s="134" customFormat="1" x14ac:dyDescent="0.25">
      <c r="A331" s="112"/>
      <c r="B331" s="135"/>
      <c r="C331" s="112"/>
      <c r="D331" s="117"/>
      <c r="E331" s="117"/>
      <c r="F331" s="112"/>
      <c r="G331" s="137"/>
      <c r="H331" s="137"/>
      <c r="I331" s="112"/>
      <c r="J331" s="137"/>
      <c r="K331" s="137"/>
      <c r="L331" s="112"/>
    </row>
    <row r="332" spans="1:12" s="134" customFormat="1" x14ac:dyDescent="0.25">
      <c r="A332" s="112"/>
      <c r="B332" s="135"/>
      <c r="C332" s="112"/>
      <c r="D332" s="117"/>
      <c r="E332" s="117"/>
      <c r="F332" s="112"/>
      <c r="G332" s="137"/>
      <c r="H332" s="137"/>
      <c r="I332" s="112"/>
      <c r="J332" s="137"/>
      <c r="K332" s="137"/>
      <c r="L332" s="112"/>
    </row>
    <row r="333" spans="1:12" s="134" customFormat="1" x14ac:dyDescent="0.25">
      <c r="A333" s="112"/>
      <c r="B333" s="135"/>
      <c r="C333" s="112"/>
      <c r="D333" s="117"/>
      <c r="E333" s="117"/>
      <c r="F333" s="112"/>
      <c r="G333" s="137"/>
      <c r="H333" s="137"/>
      <c r="I333" s="112"/>
      <c r="J333" s="137"/>
      <c r="K333" s="137"/>
      <c r="L333" s="112"/>
    </row>
    <row r="334" spans="1:12" s="134" customFormat="1" x14ac:dyDescent="0.25">
      <c r="A334" s="112"/>
      <c r="B334" s="135"/>
      <c r="C334" s="112"/>
      <c r="D334" s="117"/>
      <c r="E334" s="117"/>
      <c r="F334" s="112"/>
      <c r="G334" s="137"/>
      <c r="H334" s="137"/>
      <c r="I334" s="112"/>
      <c r="J334" s="137"/>
      <c r="K334" s="137"/>
      <c r="L334" s="112"/>
    </row>
    <row r="335" spans="1:12" s="134" customFormat="1" x14ac:dyDescent="0.25">
      <c r="A335" s="112"/>
      <c r="B335" s="135"/>
      <c r="C335" s="112"/>
      <c r="D335" s="117"/>
      <c r="E335" s="117"/>
      <c r="F335" s="112"/>
      <c r="G335" s="137"/>
      <c r="H335" s="137"/>
      <c r="I335" s="112"/>
      <c r="J335" s="137"/>
      <c r="K335" s="137"/>
      <c r="L335" s="112"/>
    </row>
    <row r="336" spans="1:12" s="134" customFormat="1" x14ac:dyDescent="0.25">
      <c r="A336" s="112"/>
      <c r="B336" s="135"/>
      <c r="C336" s="112"/>
      <c r="D336" s="117"/>
      <c r="E336" s="117"/>
      <c r="F336" s="112"/>
      <c r="G336" s="137"/>
      <c r="H336" s="137"/>
      <c r="I336" s="112"/>
      <c r="J336" s="137"/>
      <c r="K336" s="137"/>
      <c r="L336" s="112"/>
    </row>
    <row r="337" spans="1:12" s="134" customFormat="1" x14ac:dyDescent="0.25">
      <c r="A337" s="112"/>
      <c r="B337" s="135"/>
      <c r="C337" s="112"/>
      <c r="D337" s="117"/>
      <c r="E337" s="117"/>
      <c r="F337" s="112"/>
      <c r="G337" s="137"/>
      <c r="H337" s="137"/>
      <c r="I337" s="112"/>
      <c r="J337" s="137"/>
      <c r="K337" s="137"/>
      <c r="L337" s="112"/>
    </row>
    <row r="338" spans="1:12" s="134" customFormat="1" x14ac:dyDescent="0.25">
      <c r="A338" s="112"/>
      <c r="B338" s="135"/>
      <c r="C338" s="112"/>
      <c r="D338" s="117"/>
      <c r="E338" s="117"/>
      <c r="F338" s="112"/>
      <c r="G338" s="137"/>
      <c r="H338" s="137"/>
      <c r="I338" s="112"/>
      <c r="J338" s="137"/>
      <c r="K338" s="137"/>
      <c r="L338" s="112"/>
    </row>
    <row r="339" spans="1:12" s="134" customFormat="1" x14ac:dyDescent="0.25">
      <c r="A339" s="112"/>
      <c r="B339" s="135"/>
      <c r="C339" s="112"/>
      <c r="D339" s="117"/>
      <c r="E339" s="117"/>
      <c r="F339" s="112"/>
      <c r="G339" s="137"/>
      <c r="H339" s="137"/>
      <c r="I339" s="112"/>
      <c r="J339" s="137"/>
      <c r="K339" s="137"/>
      <c r="L339" s="112"/>
    </row>
    <row r="340" spans="1:12" s="134" customFormat="1" x14ac:dyDescent="0.25">
      <c r="A340" s="112"/>
      <c r="B340" s="135"/>
      <c r="C340" s="112"/>
      <c r="D340" s="117"/>
      <c r="E340" s="117"/>
      <c r="F340" s="112"/>
      <c r="G340" s="137"/>
      <c r="H340" s="137"/>
      <c r="I340" s="112"/>
      <c r="J340" s="137"/>
      <c r="K340" s="137"/>
      <c r="L340" s="112"/>
    </row>
    <row r="341" spans="1:12" s="134" customFormat="1" x14ac:dyDescent="0.25">
      <c r="A341" s="112"/>
      <c r="B341" s="135"/>
      <c r="C341" s="112"/>
      <c r="D341" s="117"/>
      <c r="E341" s="117"/>
      <c r="F341" s="112"/>
      <c r="G341" s="137"/>
      <c r="H341" s="137"/>
      <c r="I341" s="112"/>
      <c r="J341" s="137"/>
      <c r="K341" s="137"/>
      <c r="L341" s="112"/>
    </row>
    <row r="342" spans="1:12" s="134" customFormat="1" x14ac:dyDescent="0.25">
      <c r="A342" s="112"/>
      <c r="B342" s="135"/>
      <c r="C342" s="112"/>
      <c r="D342" s="117"/>
      <c r="E342" s="117"/>
      <c r="F342" s="112"/>
      <c r="G342" s="137"/>
      <c r="H342" s="137"/>
      <c r="I342" s="112"/>
      <c r="J342" s="137"/>
      <c r="K342" s="137"/>
      <c r="L342" s="112"/>
    </row>
    <row r="343" spans="1:12" s="134" customFormat="1" x14ac:dyDescent="0.25">
      <c r="A343" s="112"/>
      <c r="B343" s="135"/>
      <c r="C343" s="112"/>
      <c r="D343" s="117"/>
      <c r="E343" s="117"/>
      <c r="F343" s="112"/>
      <c r="G343" s="137"/>
      <c r="H343" s="137"/>
      <c r="I343" s="112"/>
      <c r="J343" s="137"/>
      <c r="K343" s="137"/>
      <c r="L343" s="112"/>
    </row>
    <row r="344" spans="1:12" s="134" customFormat="1" x14ac:dyDescent="0.25">
      <c r="A344" s="112"/>
      <c r="B344" s="135"/>
      <c r="C344" s="112"/>
      <c r="D344" s="117"/>
      <c r="E344" s="117"/>
      <c r="F344" s="112"/>
      <c r="G344" s="137"/>
      <c r="H344" s="137"/>
      <c r="I344" s="112"/>
      <c r="J344" s="137"/>
      <c r="K344" s="137"/>
      <c r="L344" s="112"/>
    </row>
    <row r="345" spans="1:12" s="134" customFormat="1" x14ac:dyDescent="0.25">
      <c r="A345" s="112"/>
      <c r="B345" s="135"/>
      <c r="C345" s="112"/>
      <c r="D345" s="117"/>
      <c r="E345" s="117"/>
      <c r="F345" s="112"/>
      <c r="G345" s="137"/>
      <c r="H345" s="137"/>
      <c r="I345" s="112"/>
      <c r="J345" s="137"/>
      <c r="K345" s="137"/>
      <c r="L345" s="112"/>
    </row>
    <row r="346" spans="1:12" s="134" customFormat="1" x14ac:dyDescent="0.25">
      <c r="A346" s="112"/>
      <c r="B346" s="135"/>
      <c r="C346" s="112"/>
      <c r="D346" s="117"/>
      <c r="E346" s="117"/>
      <c r="F346" s="112"/>
      <c r="G346" s="137"/>
      <c r="H346" s="137"/>
      <c r="I346" s="112"/>
      <c r="J346" s="137"/>
      <c r="K346" s="137"/>
      <c r="L346" s="112"/>
    </row>
    <row r="347" spans="1:12" s="134" customFormat="1" x14ac:dyDescent="0.25">
      <c r="A347" s="112"/>
      <c r="B347" s="135"/>
      <c r="C347" s="112"/>
      <c r="D347" s="117"/>
      <c r="E347" s="117"/>
      <c r="F347" s="112"/>
      <c r="G347" s="137"/>
      <c r="H347" s="137"/>
      <c r="I347" s="112"/>
      <c r="J347" s="137"/>
      <c r="K347" s="137"/>
      <c r="L347" s="112"/>
    </row>
    <row r="348" spans="1:12" s="134" customFormat="1" x14ac:dyDescent="0.25">
      <c r="A348" s="112"/>
      <c r="B348" s="135"/>
      <c r="C348" s="112"/>
      <c r="D348" s="117"/>
      <c r="E348" s="117"/>
      <c r="F348" s="112"/>
      <c r="G348" s="137"/>
      <c r="H348" s="137"/>
      <c r="I348" s="112"/>
      <c r="J348" s="137"/>
      <c r="K348" s="137"/>
      <c r="L348" s="112"/>
    </row>
    <row r="349" spans="1:12" s="134" customFormat="1" x14ac:dyDescent="0.25">
      <c r="A349" s="112"/>
      <c r="B349" s="135"/>
      <c r="C349" s="112"/>
      <c r="D349" s="117"/>
      <c r="E349" s="117"/>
      <c r="F349" s="112"/>
      <c r="G349" s="137"/>
      <c r="H349" s="137"/>
      <c r="I349" s="112"/>
      <c r="J349" s="137"/>
      <c r="K349" s="137"/>
      <c r="L349" s="112"/>
    </row>
    <row r="350" spans="1:12" s="134" customFormat="1" x14ac:dyDescent="0.25">
      <c r="A350" s="112"/>
      <c r="B350" s="135"/>
      <c r="C350" s="112"/>
      <c r="D350" s="117"/>
      <c r="E350" s="117"/>
      <c r="F350" s="112"/>
      <c r="G350" s="137"/>
      <c r="H350" s="137"/>
      <c r="I350" s="112"/>
      <c r="J350" s="137"/>
      <c r="K350" s="137"/>
      <c r="L350" s="112"/>
    </row>
    <row r="351" spans="1:12" s="134" customFormat="1" x14ac:dyDescent="0.25">
      <c r="A351" s="112"/>
      <c r="B351" s="135"/>
      <c r="C351" s="112"/>
      <c r="D351" s="117"/>
      <c r="E351" s="117"/>
      <c r="F351" s="112"/>
      <c r="G351" s="137"/>
      <c r="H351" s="137"/>
      <c r="I351" s="112"/>
      <c r="J351" s="137"/>
      <c r="K351" s="137"/>
      <c r="L351" s="112"/>
    </row>
    <row r="352" spans="1:12" s="134" customFormat="1" x14ac:dyDescent="0.25">
      <c r="A352" s="112"/>
      <c r="B352" s="135"/>
      <c r="C352" s="112"/>
      <c r="D352" s="117"/>
      <c r="E352" s="117"/>
      <c r="F352" s="112"/>
      <c r="G352" s="137"/>
      <c r="H352" s="137"/>
      <c r="I352" s="112"/>
      <c r="J352" s="137"/>
      <c r="K352" s="137"/>
      <c r="L352" s="112"/>
    </row>
    <row r="353" spans="1:12" s="134" customFormat="1" x14ac:dyDescent="0.25">
      <c r="A353" s="112"/>
      <c r="B353" s="135"/>
      <c r="C353" s="112"/>
      <c r="D353" s="117"/>
      <c r="E353" s="117"/>
      <c r="F353" s="112"/>
      <c r="G353" s="137"/>
      <c r="H353" s="137"/>
      <c r="I353" s="112"/>
      <c r="J353" s="137"/>
      <c r="K353" s="137"/>
      <c r="L353" s="112"/>
    </row>
    <row r="354" spans="1:12" s="134" customFormat="1" x14ac:dyDescent="0.25">
      <c r="A354" s="112"/>
      <c r="B354" s="135"/>
      <c r="C354" s="112"/>
      <c r="D354" s="117"/>
      <c r="E354" s="117"/>
      <c r="F354" s="112"/>
      <c r="G354" s="137"/>
      <c r="H354" s="137"/>
      <c r="I354" s="112"/>
      <c r="J354" s="137"/>
      <c r="K354" s="137"/>
      <c r="L354" s="112"/>
    </row>
    <row r="355" spans="1:12" s="134" customFormat="1" x14ac:dyDescent="0.25">
      <c r="A355" s="112"/>
      <c r="B355" s="135"/>
      <c r="C355" s="112"/>
      <c r="D355" s="117"/>
      <c r="E355" s="117"/>
      <c r="F355" s="112"/>
      <c r="G355" s="137"/>
      <c r="H355" s="137"/>
      <c r="I355" s="112"/>
      <c r="J355" s="137"/>
      <c r="K355" s="137"/>
      <c r="L355" s="112"/>
    </row>
    <row r="356" spans="1:12" s="134" customFormat="1" x14ac:dyDescent="0.25">
      <c r="A356" s="112"/>
      <c r="B356" s="135"/>
      <c r="C356" s="112"/>
      <c r="D356" s="117"/>
      <c r="E356" s="117"/>
      <c r="F356" s="112"/>
      <c r="G356" s="137"/>
      <c r="H356" s="137"/>
      <c r="I356" s="112"/>
      <c r="J356" s="137"/>
      <c r="K356" s="137"/>
      <c r="L356" s="112"/>
    </row>
    <row r="357" spans="1:12" s="134" customFormat="1" x14ac:dyDescent="0.25">
      <c r="A357" s="112"/>
      <c r="B357" s="135"/>
      <c r="C357" s="112"/>
      <c r="D357" s="117"/>
      <c r="E357" s="117"/>
      <c r="F357" s="112"/>
      <c r="G357" s="137"/>
      <c r="H357" s="137"/>
      <c r="I357" s="112"/>
      <c r="J357" s="137"/>
      <c r="K357" s="137"/>
      <c r="L357" s="112"/>
    </row>
    <row r="358" spans="1:12" s="134" customFormat="1" x14ac:dyDescent="0.25">
      <c r="A358" s="112"/>
      <c r="B358" s="135"/>
      <c r="C358" s="112"/>
      <c r="D358" s="117"/>
      <c r="E358" s="117"/>
      <c r="F358" s="112"/>
      <c r="G358" s="137"/>
      <c r="H358" s="137"/>
      <c r="I358" s="112"/>
      <c r="J358" s="137"/>
      <c r="K358" s="137"/>
      <c r="L358" s="112"/>
    </row>
    <row r="359" spans="1:12" s="134" customFormat="1" x14ac:dyDescent="0.25">
      <c r="A359" s="112"/>
      <c r="B359" s="135"/>
      <c r="C359" s="112"/>
      <c r="D359" s="117"/>
      <c r="E359" s="117"/>
      <c r="F359" s="112"/>
      <c r="G359" s="137"/>
      <c r="H359" s="137"/>
      <c r="I359" s="112"/>
      <c r="J359" s="137"/>
      <c r="K359" s="137"/>
      <c r="L359" s="112"/>
    </row>
    <row r="360" spans="1:12" s="134" customFormat="1" x14ac:dyDescent="0.25">
      <c r="A360" s="112"/>
      <c r="B360" s="135"/>
      <c r="C360" s="112"/>
      <c r="D360" s="117"/>
      <c r="E360" s="117"/>
      <c r="F360" s="112"/>
      <c r="G360" s="137"/>
      <c r="H360" s="137"/>
      <c r="I360" s="112"/>
      <c r="J360" s="137"/>
      <c r="K360" s="137"/>
      <c r="L360" s="112"/>
    </row>
    <row r="361" spans="1:12" s="134" customFormat="1" x14ac:dyDescent="0.25">
      <c r="A361" s="112"/>
      <c r="B361" s="135"/>
      <c r="C361" s="112"/>
      <c r="D361" s="117"/>
      <c r="E361" s="117"/>
      <c r="F361" s="112"/>
      <c r="G361" s="137"/>
      <c r="H361" s="137"/>
      <c r="I361" s="112"/>
      <c r="J361" s="137"/>
      <c r="K361" s="137"/>
      <c r="L361" s="112"/>
    </row>
    <row r="362" spans="1:12" s="134" customFormat="1" x14ac:dyDescent="0.25">
      <c r="A362" s="112"/>
      <c r="B362" s="135"/>
      <c r="C362" s="112"/>
      <c r="D362" s="117"/>
      <c r="E362" s="117"/>
      <c r="F362" s="112"/>
      <c r="G362" s="137"/>
      <c r="H362" s="137"/>
      <c r="I362" s="112"/>
      <c r="J362" s="137"/>
      <c r="K362" s="137"/>
      <c r="L362" s="112"/>
    </row>
    <row r="363" spans="1:12" s="134" customFormat="1" x14ac:dyDescent="0.25">
      <c r="A363" s="112"/>
      <c r="B363" s="135"/>
      <c r="C363" s="112"/>
      <c r="D363" s="117"/>
      <c r="E363" s="117"/>
      <c r="F363" s="112"/>
      <c r="G363" s="137"/>
      <c r="H363" s="137"/>
      <c r="I363" s="112"/>
      <c r="J363" s="137"/>
      <c r="K363" s="137"/>
      <c r="L363" s="112"/>
    </row>
    <row r="364" spans="1:12" s="134" customFormat="1" x14ac:dyDescent="0.25">
      <c r="A364" s="112"/>
      <c r="B364" s="135"/>
      <c r="C364" s="112"/>
      <c r="D364" s="117"/>
      <c r="E364" s="117"/>
      <c r="F364" s="112"/>
      <c r="G364" s="137"/>
      <c r="H364" s="137"/>
      <c r="I364" s="112"/>
      <c r="J364" s="137"/>
      <c r="K364" s="137"/>
      <c r="L364" s="112"/>
    </row>
    <row r="365" spans="1:12" s="134" customFormat="1" x14ac:dyDescent="0.25">
      <c r="A365" s="112"/>
      <c r="B365" s="135"/>
      <c r="C365" s="112"/>
      <c r="D365" s="117"/>
      <c r="E365" s="117"/>
      <c r="F365" s="112"/>
      <c r="G365" s="137"/>
      <c r="H365" s="137"/>
      <c r="I365" s="112"/>
      <c r="J365" s="137"/>
      <c r="K365" s="137"/>
      <c r="L365" s="112"/>
    </row>
    <row r="366" spans="1:12" s="134" customFormat="1" x14ac:dyDescent="0.25">
      <c r="A366" s="112"/>
      <c r="B366" s="135"/>
      <c r="C366" s="112"/>
      <c r="D366" s="117"/>
      <c r="E366" s="117"/>
      <c r="F366" s="112"/>
      <c r="G366" s="137"/>
      <c r="H366" s="137"/>
      <c r="I366" s="112"/>
      <c r="J366" s="137"/>
      <c r="K366" s="137"/>
      <c r="L366" s="112"/>
    </row>
    <row r="367" spans="1:12" s="134" customFormat="1" x14ac:dyDescent="0.25">
      <c r="A367" s="112"/>
      <c r="B367" s="135"/>
      <c r="C367" s="112"/>
      <c r="D367" s="117"/>
      <c r="E367" s="117"/>
      <c r="F367" s="112"/>
      <c r="G367" s="137"/>
      <c r="H367" s="137"/>
      <c r="I367" s="112"/>
      <c r="J367" s="137"/>
      <c r="K367" s="137"/>
      <c r="L367" s="112"/>
    </row>
    <row r="368" spans="1:12" s="134" customFormat="1" x14ac:dyDescent="0.25">
      <c r="A368" s="112"/>
      <c r="B368" s="135"/>
      <c r="C368" s="112"/>
      <c r="D368" s="117"/>
      <c r="E368" s="117"/>
      <c r="F368" s="112"/>
      <c r="G368" s="137"/>
      <c r="H368" s="137"/>
      <c r="I368" s="112"/>
      <c r="J368" s="137"/>
      <c r="K368" s="137"/>
      <c r="L368" s="112"/>
    </row>
    <row r="369" spans="1:12" s="134" customFormat="1" x14ac:dyDescent="0.25">
      <c r="A369" s="112"/>
      <c r="B369" s="135"/>
      <c r="C369" s="112"/>
      <c r="D369" s="117"/>
      <c r="E369" s="117"/>
      <c r="F369" s="112"/>
      <c r="G369" s="137"/>
      <c r="H369" s="137"/>
      <c r="I369" s="112"/>
      <c r="J369" s="137"/>
      <c r="K369" s="137"/>
      <c r="L369" s="112"/>
    </row>
    <row r="370" spans="1:12" s="134" customFormat="1" x14ac:dyDescent="0.25">
      <c r="A370" s="112"/>
      <c r="B370" s="135"/>
      <c r="C370" s="112"/>
      <c r="D370" s="117"/>
      <c r="E370" s="117"/>
      <c r="F370" s="112"/>
      <c r="G370" s="137"/>
      <c r="H370" s="137"/>
      <c r="I370" s="112"/>
      <c r="J370" s="137"/>
      <c r="K370" s="137"/>
      <c r="L370" s="112"/>
    </row>
    <row r="371" spans="1:12" s="134" customFormat="1" x14ac:dyDescent="0.25">
      <c r="A371" s="112"/>
      <c r="B371" s="135"/>
      <c r="C371" s="112"/>
      <c r="D371" s="117"/>
      <c r="E371" s="117"/>
      <c r="F371" s="112"/>
      <c r="G371" s="137"/>
      <c r="H371" s="137"/>
      <c r="I371" s="112"/>
      <c r="J371" s="137"/>
      <c r="K371" s="137"/>
      <c r="L371" s="112"/>
    </row>
    <row r="372" spans="1:12" s="134" customFormat="1" x14ac:dyDescent="0.25">
      <c r="A372" s="112"/>
      <c r="B372" s="135"/>
      <c r="C372" s="112"/>
      <c r="D372" s="117"/>
      <c r="E372" s="117"/>
      <c r="F372" s="112"/>
      <c r="G372" s="137"/>
      <c r="H372" s="137"/>
      <c r="I372" s="112"/>
      <c r="J372" s="137"/>
      <c r="K372" s="137"/>
      <c r="L372" s="112"/>
    </row>
    <row r="373" spans="1:12" s="134" customFormat="1" x14ac:dyDescent="0.25">
      <c r="A373" s="112"/>
      <c r="B373" s="135"/>
      <c r="C373" s="112"/>
      <c r="D373" s="117"/>
      <c r="E373" s="117"/>
      <c r="F373" s="112"/>
      <c r="G373" s="137"/>
      <c r="H373" s="137"/>
      <c r="I373" s="112"/>
      <c r="J373" s="137"/>
      <c r="K373" s="137"/>
      <c r="L373" s="112"/>
    </row>
    <row r="374" spans="1:12" s="134" customFormat="1" x14ac:dyDescent="0.25">
      <c r="A374" s="112"/>
      <c r="B374" s="135"/>
      <c r="C374" s="112"/>
      <c r="D374" s="117"/>
      <c r="E374" s="117"/>
      <c r="F374" s="112"/>
      <c r="G374" s="137"/>
      <c r="H374" s="137"/>
      <c r="I374" s="112"/>
      <c r="J374" s="137"/>
      <c r="K374" s="137"/>
      <c r="L374" s="112"/>
    </row>
    <row r="375" spans="1:12" s="134" customFormat="1" x14ac:dyDescent="0.25">
      <c r="A375" s="112"/>
      <c r="B375" s="135"/>
      <c r="C375" s="112"/>
      <c r="D375" s="117"/>
      <c r="E375" s="117"/>
      <c r="F375" s="112"/>
      <c r="G375" s="137"/>
      <c r="H375" s="137"/>
      <c r="I375" s="112"/>
      <c r="J375" s="137"/>
      <c r="K375" s="137"/>
      <c r="L375" s="112"/>
    </row>
    <row r="376" spans="1:12" s="134" customFormat="1" x14ac:dyDescent="0.25">
      <c r="A376" s="112"/>
      <c r="B376" s="135"/>
      <c r="C376" s="112"/>
      <c r="D376" s="117"/>
      <c r="E376" s="117"/>
      <c r="F376" s="112"/>
      <c r="G376" s="137"/>
      <c r="H376" s="137"/>
      <c r="I376" s="112"/>
      <c r="J376" s="137"/>
      <c r="K376" s="137"/>
      <c r="L376" s="112"/>
    </row>
    <row r="377" spans="1:12" s="134" customFormat="1" x14ac:dyDescent="0.25">
      <c r="A377" s="112"/>
      <c r="B377" s="135"/>
      <c r="C377" s="112"/>
      <c r="D377" s="117"/>
      <c r="E377" s="117"/>
      <c r="F377" s="112"/>
      <c r="G377" s="137"/>
      <c r="H377" s="137"/>
      <c r="I377" s="112"/>
      <c r="J377" s="137"/>
      <c r="K377" s="137"/>
      <c r="L377" s="112"/>
    </row>
    <row r="378" spans="1:12" s="134" customFormat="1" x14ac:dyDescent="0.25">
      <c r="A378" s="112"/>
      <c r="B378" s="135"/>
      <c r="C378" s="112"/>
      <c r="D378" s="117"/>
      <c r="E378" s="117"/>
      <c r="F378" s="112"/>
      <c r="G378" s="137"/>
      <c r="H378" s="137"/>
      <c r="I378" s="112"/>
      <c r="J378" s="137"/>
      <c r="K378" s="137"/>
      <c r="L378" s="112"/>
    </row>
    <row r="379" spans="1:12" s="134" customFormat="1" x14ac:dyDescent="0.25">
      <c r="A379" s="112"/>
      <c r="B379" s="135"/>
      <c r="C379" s="112"/>
      <c r="D379" s="117"/>
      <c r="E379" s="117"/>
      <c r="F379" s="112"/>
      <c r="G379" s="137"/>
      <c r="H379" s="137"/>
      <c r="I379" s="112"/>
      <c r="J379" s="137"/>
      <c r="K379" s="137"/>
      <c r="L379" s="112"/>
    </row>
    <row r="380" spans="1:12" s="134" customFormat="1" x14ac:dyDescent="0.25">
      <c r="A380" s="112"/>
      <c r="B380" s="135"/>
      <c r="C380" s="112"/>
      <c r="D380" s="117"/>
      <c r="E380" s="117"/>
      <c r="F380" s="112"/>
      <c r="G380" s="137"/>
      <c r="H380" s="137"/>
      <c r="I380" s="112"/>
      <c r="J380" s="137"/>
      <c r="K380" s="137"/>
      <c r="L380" s="112"/>
    </row>
    <row r="381" spans="1:12" s="134" customFormat="1" x14ac:dyDescent="0.25">
      <c r="A381" s="112"/>
      <c r="B381" s="135"/>
      <c r="C381" s="112"/>
      <c r="D381" s="117"/>
      <c r="E381" s="117"/>
      <c r="F381" s="112"/>
      <c r="G381" s="137"/>
      <c r="H381" s="137"/>
      <c r="I381" s="112"/>
      <c r="J381" s="137"/>
      <c r="K381" s="137"/>
      <c r="L381" s="112"/>
    </row>
    <row r="382" spans="1:12" s="134" customFormat="1" x14ac:dyDescent="0.25">
      <c r="A382" s="112"/>
      <c r="B382" s="135"/>
      <c r="C382" s="112"/>
      <c r="D382" s="117"/>
      <c r="E382" s="117"/>
      <c r="F382" s="112"/>
      <c r="G382" s="137"/>
      <c r="H382" s="137"/>
      <c r="I382" s="112"/>
      <c r="J382" s="137"/>
      <c r="K382" s="137"/>
      <c r="L382" s="112"/>
    </row>
    <row r="383" spans="1:12" s="134" customFormat="1" x14ac:dyDescent="0.25">
      <c r="A383" s="112"/>
      <c r="B383" s="135"/>
      <c r="C383" s="112"/>
      <c r="D383" s="117"/>
      <c r="E383" s="117"/>
      <c r="F383" s="112"/>
      <c r="G383" s="137"/>
      <c r="H383" s="137"/>
      <c r="I383" s="112"/>
      <c r="J383" s="137"/>
      <c r="K383" s="137"/>
      <c r="L383" s="112"/>
    </row>
    <row r="384" spans="1:12" s="134" customFormat="1" x14ac:dyDescent="0.25">
      <c r="A384" s="112"/>
      <c r="B384" s="135"/>
      <c r="C384" s="112"/>
      <c r="D384" s="117"/>
      <c r="E384" s="117"/>
      <c r="F384" s="112"/>
      <c r="G384" s="137"/>
      <c r="H384" s="137"/>
      <c r="I384" s="112"/>
      <c r="J384" s="137"/>
      <c r="K384" s="137"/>
      <c r="L384" s="112"/>
    </row>
    <row r="385" spans="1:12" s="134" customFormat="1" x14ac:dyDescent="0.25">
      <c r="A385" s="112"/>
      <c r="B385" s="135"/>
      <c r="C385" s="112"/>
      <c r="D385" s="117"/>
      <c r="E385" s="117"/>
      <c r="F385" s="112"/>
      <c r="G385" s="137"/>
      <c r="H385" s="137"/>
      <c r="I385" s="112"/>
      <c r="J385" s="137"/>
      <c r="K385" s="137"/>
      <c r="L385" s="112"/>
    </row>
    <row r="386" spans="1:12" s="134" customFormat="1" x14ac:dyDescent="0.25">
      <c r="A386" s="112"/>
      <c r="B386" s="135"/>
      <c r="C386" s="112"/>
      <c r="D386" s="117"/>
      <c r="E386" s="117"/>
      <c r="F386" s="112"/>
      <c r="G386" s="137"/>
      <c r="H386" s="137"/>
      <c r="I386" s="112"/>
      <c r="J386" s="137"/>
      <c r="K386" s="137"/>
      <c r="L386" s="112"/>
    </row>
    <row r="387" spans="1:12" s="134" customFormat="1" x14ac:dyDescent="0.25">
      <c r="A387" s="112"/>
      <c r="B387" s="135"/>
      <c r="C387" s="112"/>
      <c r="D387" s="117"/>
      <c r="E387" s="117"/>
      <c r="F387" s="112"/>
      <c r="G387" s="137"/>
      <c r="H387" s="137"/>
      <c r="I387" s="112"/>
      <c r="J387" s="137"/>
      <c r="K387" s="137"/>
      <c r="L387" s="112"/>
    </row>
    <row r="388" spans="1:12" s="134" customFormat="1" x14ac:dyDescent="0.25">
      <c r="A388" s="112"/>
      <c r="B388" s="135"/>
      <c r="C388" s="112"/>
      <c r="D388" s="117"/>
      <c r="E388" s="117"/>
      <c r="F388" s="112"/>
      <c r="G388" s="137"/>
      <c r="H388" s="137"/>
      <c r="I388" s="112"/>
      <c r="J388" s="137"/>
      <c r="K388" s="137"/>
      <c r="L388" s="112"/>
    </row>
    <row r="389" spans="1:12" s="134" customFormat="1" x14ac:dyDescent="0.25">
      <c r="A389" s="112"/>
      <c r="B389" s="135"/>
      <c r="C389" s="112"/>
      <c r="D389" s="117"/>
      <c r="E389" s="117"/>
      <c r="F389" s="112"/>
      <c r="G389" s="137"/>
      <c r="H389" s="137"/>
      <c r="I389" s="112"/>
      <c r="J389" s="137"/>
      <c r="K389" s="137"/>
      <c r="L389" s="112"/>
    </row>
    <row r="390" spans="1:12" s="134" customFormat="1" x14ac:dyDescent="0.25">
      <c r="A390" s="112"/>
      <c r="B390" s="135"/>
      <c r="C390" s="112"/>
      <c r="D390" s="117"/>
      <c r="E390" s="117"/>
      <c r="F390" s="112"/>
      <c r="G390" s="137"/>
      <c r="H390" s="137"/>
      <c r="I390" s="112"/>
      <c r="J390" s="137"/>
      <c r="K390" s="137"/>
      <c r="L390" s="112"/>
    </row>
    <row r="391" spans="1:12" s="134" customFormat="1" x14ac:dyDescent="0.25">
      <c r="A391" s="112"/>
      <c r="B391" s="135"/>
      <c r="C391" s="112"/>
      <c r="D391" s="117"/>
      <c r="E391" s="117"/>
      <c r="F391" s="112"/>
      <c r="G391" s="137"/>
      <c r="H391" s="137"/>
      <c r="I391" s="112"/>
      <c r="J391" s="137"/>
      <c r="K391" s="137"/>
      <c r="L391" s="112"/>
    </row>
    <row r="392" spans="1:12" s="134" customFormat="1" x14ac:dyDescent="0.25">
      <c r="A392" s="112"/>
      <c r="B392" s="135"/>
      <c r="C392" s="112"/>
      <c r="D392" s="117"/>
      <c r="E392" s="117"/>
      <c r="F392" s="112"/>
      <c r="G392" s="137"/>
      <c r="H392" s="137"/>
      <c r="I392" s="112"/>
      <c r="J392" s="137"/>
      <c r="K392" s="137"/>
      <c r="L392" s="112"/>
    </row>
    <row r="393" spans="1:12" s="134" customFormat="1" x14ac:dyDescent="0.25">
      <c r="A393" s="112"/>
      <c r="B393" s="135"/>
      <c r="C393" s="112"/>
      <c r="D393" s="117"/>
      <c r="E393" s="117"/>
      <c r="F393" s="112"/>
      <c r="G393" s="137"/>
      <c r="H393" s="137"/>
      <c r="I393" s="112"/>
      <c r="J393" s="137"/>
      <c r="K393" s="137"/>
      <c r="L393" s="112"/>
    </row>
    <row r="394" spans="1:12" s="134" customFormat="1" x14ac:dyDescent="0.25">
      <c r="A394" s="112"/>
      <c r="B394" s="135"/>
      <c r="C394" s="112"/>
      <c r="D394" s="117"/>
      <c r="E394" s="117"/>
      <c r="F394" s="112"/>
      <c r="G394" s="137"/>
      <c r="H394" s="137"/>
      <c r="I394" s="112"/>
      <c r="J394" s="137"/>
      <c r="K394" s="137"/>
      <c r="L394" s="112"/>
    </row>
    <row r="395" spans="1:12" s="134" customFormat="1" x14ac:dyDescent="0.25">
      <c r="A395" s="112"/>
      <c r="B395" s="135"/>
      <c r="C395" s="112"/>
      <c r="D395" s="117"/>
      <c r="E395" s="117"/>
      <c r="F395" s="112"/>
      <c r="G395" s="137"/>
      <c r="H395" s="137"/>
      <c r="I395" s="112"/>
      <c r="J395" s="137"/>
      <c r="K395" s="137"/>
      <c r="L395" s="112"/>
    </row>
    <row r="396" spans="1:12" s="134" customFormat="1" x14ac:dyDescent="0.25">
      <c r="A396" s="112"/>
      <c r="B396" s="135"/>
      <c r="C396" s="112"/>
      <c r="D396" s="117"/>
      <c r="E396" s="117"/>
      <c r="F396" s="112"/>
      <c r="G396" s="137"/>
      <c r="H396" s="137"/>
      <c r="I396" s="112"/>
      <c r="J396" s="137"/>
      <c r="K396" s="137"/>
      <c r="L396" s="112"/>
    </row>
    <row r="397" spans="1:12" s="134" customFormat="1" x14ac:dyDescent="0.25">
      <c r="A397" s="112"/>
      <c r="B397" s="135"/>
      <c r="C397" s="112"/>
      <c r="D397" s="117"/>
      <c r="E397" s="117"/>
      <c r="F397" s="112"/>
      <c r="G397" s="137"/>
      <c r="H397" s="137"/>
      <c r="I397" s="112"/>
      <c r="J397" s="137"/>
      <c r="K397" s="137"/>
      <c r="L397" s="112"/>
    </row>
    <row r="398" spans="1:12" s="134" customFormat="1" x14ac:dyDescent="0.25">
      <c r="A398" s="112"/>
      <c r="B398" s="135"/>
      <c r="C398" s="112"/>
      <c r="D398" s="117"/>
      <c r="E398" s="117"/>
      <c r="F398" s="112"/>
      <c r="G398" s="112"/>
      <c r="H398" s="112"/>
      <c r="I398" s="112"/>
      <c r="J398" s="137"/>
      <c r="K398" s="137"/>
      <c r="L398" s="112"/>
    </row>
    <row r="399" spans="1:12" s="134" customFormat="1" x14ac:dyDescent="0.25">
      <c r="A399" s="112"/>
      <c r="B399" s="135"/>
      <c r="C399" s="112"/>
      <c r="D399" s="117"/>
      <c r="E399" s="117"/>
      <c r="F399" s="112"/>
      <c r="G399" s="137"/>
      <c r="H399" s="137"/>
      <c r="I399" s="112"/>
      <c r="J399" s="137"/>
      <c r="K399" s="137"/>
      <c r="L399" s="112"/>
    </row>
    <row r="400" spans="1:12" s="134" customFormat="1" x14ac:dyDescent="0.25">
      <c r="A400" s="112"/>
      <c r="B400" s="135"/>
      <c r="C400" s="112"/>
      <c r="D400" s="117"/>
      <c r="E400" s="117"/>
      <c r="F400" s="112"/>
      <c r="G400" s="137"/>
      <c r="H400" s="137"/>
      <c r="I400" s="112"/>
      <c r="J400" s="137"/>
      <c r="K400" s="137"/>
      <c r="L400" s="112"/>
    </row>
    <row r="401" spans="1:12" s="134" customFormat="1" x14ac:dyDescent="0.25">
      <c r="A401" s="112"/>
      <c r="B401" s="135"/>
      <c r="C401" s="112"/>
      <c r="D401" s="117"/>
      <c r="E401" s="117"/>
      <c r="F401" s="112"/>
      <c r="G401" s="137"/>
      <c r="H401" s="137"/>
      <c r="I401" s="112"/>
      <c r="J401" s="137"/>
      <c r="K401" s="137"/>
      <c r="L401" s="112"/>
    </row>
    <row r="402" spans="1:12" s="134" customFormat="1" x14ac:dyDescent="0.25">
      <c r="A402" s="112"/>
      <c r="B402" s="135"/>
      <c r="C402" s="112"/>
      <c r="D402" s="117"/>
      <c r="E402" s="117"/>
      <c r="F402" s="112"/>
      <c r="G402" s="137"/>
      <c r="H402" s="137"/>
      <c r="I402" s="112"/>
      <c r="J402" s="137"/>
      <c r="K402" s="137"/>
      <c r="L402" s="112"/>
    </row>
    <row r="403" spans="1:12" s="134" customFormat="1" x14ac:dyDescent="0.25">
      <c r="A403" s="112"/>
      <c r="B403" s="135"/>
      <c r="C403" s="112"/>
      <c r="D403" s="117"/>
      <c r="E403" s="117"/>
      <c r="F403" s="112"/>
      <c r="G403" s="137"/>
      <c r="H403" s="137"/>
      <c r="I403" s="112"/>
      <c r="J403" s="137"/>
      <c r="K403" s="137"/>
      <c r="L403" s="112"/>
    </row>
    <row r="404" spans="1:12" s="134" customFormat="1" x14ac:dyDescent="0.25">
      <c r="A404" s="112"/>
      <c r="B404" s="135"/>
      <c r="C404" s="112"/>
      <c r="D404" s="117"/>
      <c r="E404" s="117"/>
      <c r="F404" s="112"/>
      <c r="G404" s="137"/>
      <c r="H404" s="137"/>
      <c r="I404" s="112"/>
      <c r="J404" s="137"/>
      <c r="K404" s="137"/>
      <c r="L404" s="112"/>
    </row>
    <row r="405" spans="1:12" s="134" customFormat="1" x14ac:dyDescent="0.25">
      <c r="A405" s="112"/>
      <c r="B405" s="135"/>
      <c r="C405" s="112"/>
      <c r="D405" s="117"/>
      <c r="E405" s="117"/>
      <c r="F405" s="112"/>
      <c r="G405" s="112"/>
      <c r="H405" s="112"/>
      <c r="I405" s="112"/>
      <c r="J405" s="137"/>
      <c r="K405" s="137"/>
      <c r="L405" s="112"/>
    </row>
    <row r="406" spans="1:12" s="134" customFormat="1" x14ac:dyDescent="0.25">
      <c r="A406" s="112"/>
      <c r="B406" s="135"/>
      <c r="C406" s="112"/>
      <c r="D406" s="117"/>
      <c r="E406" s="117"/>
      <c r="F406" s="112"/>
      <c r="G406" s="112"/>
      <c r="H406" s="112"/>
      <c r="I406" s="112"/>
      <c r="J406" s="137"/>
      <c r="K406" s="137"/>
      <c r="L406" s="112"/>
    </row>
    <row r="407" spans="1:12" s="134" customFormat="1" x14ac:dyDescent="0.25">
      <c r="A407" s="112"/>
      <c r="B407" s="135"/>
      <c r="C407" s="112"/>
      <c r="D407" s="117"/>
      <c r="E407" s="117"/>
      <c r="F407" s="112"/>
      <c r="G407" s="112"/>
      <c r="H407" s="112"/>
      <c r="I407" s="112"/>
      <c r="J407" s="137"/>
      <c r="K407" s="137"/>
      <c r="L407" s="112"/>
    </row>
    <row r="408" spans="1:12" s="134" customFormat="1" x14ac:dyDescent="0.25">
      <c r="A408" s="112"/>
      <c r="B408" s="135"/>
      <c r="C408" s="112"/>
      <c r="D408" s="117"/>
      <c r="E408" s="117"/>
      <c r="F408" s="112"/>
      <c r="G408" s="112"/>
      <c r="H408" s="112"/>
      <c r="I408" s="112"/>
      <c r="J408" s="137"/>
      <c r="K408" s="137"/>
      <c r="L408" s="112"/>
    </row>
    <row r="409" spans="1:12" s="134" customFormat="1" x14ac:dyDescent="0.25">
      <c r="A409" s="112"/>
      <c r="B409" s="135"/>
      <c r="C409" s="112"/>
      <c r="D409" s="117"/>
      <c r="E409" s="117"/>
      <c r="F409" s="112"/>
      <c r="G409" s="112"/>
      <c r="H409" s="112"/>
      <c r="I409" s="112"/>
      <c r="J409" s="137"/>
      <c r="K409" s="137"/>
      <c r="L409" s="112"/>
    </row>
    <row r="410" spans="1:12" s="134" customFormat="1" x14ac:dyDescent="0.25">
      <c r="A410" s="112"/>
      <c r="B410" s="135"/>
      <c r="C410" s="112"/>
      <c r="D410" s="117"/>
      <c r="E410" s="117"/>
      <c r="F410" s="112"/>
      <c r="G410" s="137"/>
      <c r="H410" s="137"/>
      <c r="I410" s="112"/>
      <c r="J410" s="137"/>
      <c r="K410" s="137"/>
      <c r="L410" s="112"/>
    </row>
    <row r="411" spans="1:12" s="134" customFormat="1" x14ac:dyDescent="0.25">
      <c r="A411" s="112"/>
      <c r="B411" s="135"/>
      <c r="C411" s="112"/>
      <c r="D411" s="117"/>
      <c r="E411" s="117"/>
      <c r="F411" s="112"/>
      <c r="G411" s="112"/>
      <c r="H411" s="112"/>
      <c r="I411" s="112"/>
      <c r="J411" s="137"/>
      <c r="K411" s="137"/>
      <c r="L411" s="112"/>
    </row>
    <row r="412" spans="1:12" s="134" customFormat="1" x14ac:dyDescent="0.25">
      <c r="A412" s="112"/>
      <c r="B412" s="135"/>
      <c r="C412" s="112"/>
      <c r="D412" s="117"/>
      <c r="E412" s="117"/>
      <c r="F412" s="112"/>
      <c r="G412" s="112"/>
      <c r="H412" s="112"/>
      <c r="I412" s="112"/>
      <c r="J412" s="137"/>
      <c r="K412" s="137"/>
      <c r="L412" s="112"/>
    </row>
    <row r="413" spans="1:12" s="134" customFormat="1" x14ac:dyDescent="0.25">
      <c r="A413" s="112"/>
      <c r="B413" s="135"/>
      <c r="C413" s="112"/>
      <c r="D413" s="117"/>
      <c r="E413" s="117"/>
      <c r="F413" s="112"/>
      <c r="G413" s="112"/>
      <c r="H413" s="112"/>
      <c r="I413" s="112"/>
      <c r="J413" s="137"/>
      <c r="K413" s="137"/>
      <c r="L413" s="112"/>
    </row>
    <row r="414" spans="1:12" s="134" customFormat="1" x14ac:dyDescent="0.25">
      <c r="B414" s="138"/>
      <c r="D414" s="118"/>
      <c r="E414" s="118"/>
    </row>
  </sheetData>
  <autoFilter ref="A103:J144" xr:uid="{00000000-0009-0000-0000-000003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34"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U80"/>
  <sheetViews>
    <sheetView showGridLines="0" zoomScaleNormal="100" zoomScaleSheetLayoutView="87" workbookViewId="0">
      <pane xSplit="1" ySplit="11" topLeftCell="B12" activePane="bottomRight" state="frozen"/>
      <selection pane="topRight" activeCell="B1" sqref="B1"/>
      <selection pane="bottomLeft" activeCell="A12" sqref="A12"/>
      <selection pane="bottomRight" activeCell="S12" sqref="S12:S14"/>
    </sheetView>
  </sheetViews>
  <sheetFormatPr defaultColWidth="11.42578125" defaultRowHeight="14.25" x14ac:dyDescent="0.2"/>
  <cols>
    <col min="1" max="1" width="0.85546875" style="5" customWidth="1"/>
    <col min="2" max="2" width="3.42578125" style="5" customWidth="1"/>
    <col min="3" max="3" width="3.42578125" style="13" customWidth="1"/>
    <col min="4" max="4" width="5.28515625" style="5" customWidth="1"/>
    <col min="5" max="5" width="17" style="5" customWidth="1"/>
    <col min="6" max="6" width="13.28515625" style="5" customWidth="1"/>
    <col min="7" max="7" width="12.85546875" style="5" customWidth="1"/>
    <col min="8" max="8" width="12.7109375" style="5" customWidth="1"/>
    <col min="9" max="9" width="13" style="5" customWidth="1"/>
    <col min="10" max="10" width="12.7109375" style="5" customWidth="1"/>
    <col min="11" max="11" width="8.85546875" style="5" customWidth="1"/>
    <col min="12" max="12" width="5.7109375" style="5" customWidth="1"/>
    <col min="13" max="13" width="5.5703125" style="5" customWidth="1"/>
    <col min="14" max="14" width="3.42578125" style="5" customWidth="1"/>
    <col min="15" max="15" width="5.140625" style="5" customWidth="1"/>
    <col min="16" max="16" width="6" style="5" customWidth="1"/>
    <col min="17" max="17" width="7.85546875" style="33" customWidth="1"/>
    <col min="18" max="18" width="9.42578125" style="5" customWidth="1"/>
    <col min="19" max="19" width="74.140625" style="5" customWidth="1"/>
    <col min="20" max="20" width="65.140625" style="5" customWidth="1"/>
    <col min="21" max="21" width="11.42578125" style="5" hidden="1" customWidth="1"/>
    <col min="22" max="16384" width="11.42578125" style="5"/>
  </cols>
  <sheetData>
    <row r="1" spans="1:20" ht="9.9499999999999993" customHeight="1" x14ac:dyDescent="0.25">
      <c r="A1" s="7"/>
      <c r="Q1" s="5"/>
    </row>
    <row r="2" spans="1:20" s="8" customFormat="1" ht="12.95" customHeight="1" x14ac:dyDescent="0.2">
      <c r="A2" s="11"/>
      <c r="B2" s="213" t="str">
        <f>Basisdaten!B2</f>
        <v>Anlage EB Version M1.1 (Auditjahr 2022 / Kennzahlenjahr 2021)</v>
      </c>
      <c r="C2" s="38"/>
      <c r="P2" s="5"/>
    </row>
    <row r="3" spans="1:20" ht="16.5" x14ac:dyDescent="0.25">
      <c r="A3" s="27"/>
      <c r="B3" s="262" t="s">
        <v>305</v>
      </c>
      <c r="P3" s="18"/>
      <c r="Q3" s="5"/>
    </row>
    <row r="4" spans="1:20" ht="14.25" customHeight="1" x14ac:dyDescent="0.25">
      <c r="A4" s="27"/>
      <c r="P4" s="18"/>
      <c r="Q4" s="5"/>
    </row>
    <row r="5" spans="1:20" ht="12.75" customHeight="1" x14ac:dyDescent="0.2">
      <c r="F5" s="12"/>
      <c r="G5" s="12"/>
      <c r="H5" s="12"/>
      <c r="I5" s="12"/>
      <c r="J5" s="12"/>
      <c r="K5" s="12"/>
      <c r="L5" s="12"/>
      <c r="M5" s="12"/>
      <c r="N5" s="12"/>
      <c r="O5" s="12"/>
      <c r="P5" s="18"/>
      <c r="Q5" s="5"/>
    </row>
    <row r="6" spans="1:20" s="20" customFormat="1" ht="15" customHeight="1" x14ac:dyDescent="0.25">
      <c r="B6" s="22" t="s">
        <v>105</v>
      </c>
      <c r="C6" s="29"/>
      <c r="D6" s="22"/>
      <c r="F6" s="458" t="str">
        <f>IF(Basisdaten!C8=0,"",Basisdaten!C8)</f>
        <v/>
      </c>
      <c r="G6" s="459"/>
      <c r="H6" s="460"/>
      <c r="I6" s="460"/>
      <c r="J6" s="460"/>
      <c r="K6" s="460"/>
      <c r="L6" s="460"/>
      <c r="M6" s="460"/>
      <c r="N6" s="461"/>
      <c r="O6" s="159"/>
      <c r="P6" s="18"/>
      <c r="Q6" s="18"/>
      <c r="R6" s="16"/>
      <c r="S6" s="18"/>
      <c r="T6" s="18"/>
    </row>
    <row r="7" spans="1:20" s="20" customFormat="1" ht="6.95" customHeight="1" x14ac:dyDescent="0.2">
      <c r="B7" s="6"/>
      <c r="C7" s="69"/>
      <c r="D7" s="6"/>
      <c r="E7" s="19"/>
      <c r="F7" s="12"/>
      <c r="G7" s="12"/>
      <c r="H7" s="12"/>
      <c r="I7" s="12"/>
      <c r="J7" s="12"/>
      <c r="K7" s="12"/>
      <c r="L7" s="12"/>
      <c r="M7" s="12"/>
      <c r="N7" s="12"/>
      <c r="O7" s="12"/>
      <c r="P7" s="18"/>
      <c r="Q7" s="18"/>
      <c r="R7" s="16"/>
      <c r="S7" s="18"/>
      <c r="T7" s="18"/>
    </row>
    <row r="8" spans="1:20" s="20" customFormat="1" ht="15" customHeight="1" x14ac:dyDescent="0.2">
      <c r="B8" s="22" t="s">
        <v>75</v>
      </c>
      <c r="C8" s="29"/>
      <c r="D8" s="22"/>
      <c r="E8" s="21"/>
      <c r="F8" s="458" t="str">
        <f>IF(Basisdaten!C6=0,"",Basisdaten!C6)</f>
        <v/>
      </c>
      <c r="G8" s="462"/>
      <c r="H8" s="18"/>
      <c r="I8" s="481" t="s">
        <v>261</v>
      </c>
      <c r="J8" s="482"/>
      <c r="K8" s="463" t="str">
        <f>IF(Basisdaten!I12=0,"",Basisdaten!I12)</f>
        <v/>
      </c>
      <c r="L8" s="464"/>
      <c r="M8" s="464"/>
      <c r="N8" s="465"/>
      <c r="O8" s="72"/>
      <c r="P8" s="18"/>
      <c r="Q8" s="18"/>
      <c r="R8" s="16"/>
      <c r="S8" s="18"/>
      <c r="T8" s="18"/>
    </row>
    <row r="9" spans="1:20" ht="15" customHeight="1" thickBot="1" x14ac:dyDescent="0.25">
      <c r="F9" s="12"/>
      <c r="G9" s="12"/>
      <c r="H9" s="12"/>
      <c r="I9" s="12"/>
      <c r="J9" s="12"/>
      <c r="K9" s="12"/>
      <c r="L9" s="12"/>
      <c r="M9" s="12"/>
      <c r="N9" s="12"/>
      <c r="O9" s="12"/>
      <c r="P9" s="18"/>
      <c r="Q9" s="5"/>
    </row>
    <row r="10" spans="1:20" s="9" customFormat="1" ht="20.25" customHeight="1" thickBot="1" x14ac:dyDescent="0.3">
      <c r="B10" s="498" t="s">
        <v>236</v>
      </c>
      <c r="C10" s="499"/>
      <c r="D10" s="503" t="s">
        <v>411</v>
      </c>
      <c r="E10" s="487" t="s">
        <v>119</v>
      </c>
      <c r="F10" s="487" t="s">
        <v>1</v>
      </c>
      <c r="G10" s="488"/>
      <c r="H10" s="487" t="s">
        <v>2</v>
      </c>
      <c r="I10" s="488"/>
      <c r="J10" s="487" t="s">
        <v>78</v>
      </c>
      <c r="K10" s="488"/>
      <c r="L10" s="467" t="s">
        <v>209</v>
      </c>
      <c r="M10" s="524" t="s">
        <v>3</v>
      </c>
      <c r="N10" s="525"/>
      <c r="O10" s="467" t="s">
        <v>209</v>
      </c>
      <c r="P10" s="498" t="s">
        <v>104</v>
      </c>
      <c r="Q10" s="517"/>
      <c r="R10" s="536" t="s">
        <v>210</v>
      </c>
      <c r="S10" s="534" t="s">
        <v>74</v>
      </c>
      <c r="T10" s="535"/>
    </row>
    <row r="11" spans="1:20" s="9" customFormat="1" ht="24" customHeight="1" thickBot="1" x14ac:dyDescent="0.3">
      <c r="B11" s="500"/>
      <c r="C11" s="501"/>
      <c r="D11" s="504"/>
      <c r="E11" s="489"/>
      <c r="F11" s="489"/>
      <c r="G11" s="488"/>
      <c r="H11" s="489"/>
      <c r="I11" s="488"/>
      <c r="J11" s="489"/>
      <c r="K11" s="488"/>
      <c r="L11" s="468"/>
      <c r="M11" s="524"/>
      <c r="N11" s="525"/>
      <c r="O11" s="468"/>
      <c r="P11" s="518"/>
      <c r="Q11" s="519"/>
      <c r="R11" s="537"/>
      <c r="S11" s="158" t="s">
        <v>252</v>
      </c>
      <c r="T11" s="158" t="s">
        <v>227</v>
      </c>
    </row>
    <row r="12" spans="1:20" ht="26.25" customHeight="1" thickBot="1" x14ac:dyDescent="0.25">
      <c r="B12" s="512" t="s">
        <v>120</v>
      </c>
      <c r="C12" s="512" t="s">
        <v>277</v>
      </c>
      <c r="D12" s="483" t="s">
        <v>123</v>
      </c>
      <c r="E12" s="502" t="s">
        <v>6</v>
      </c>
      <c r="F12" s="486" t="s">
        <v>189</v>
      </c>
      <c r="G12" s="470"/>
      <c r="H12" s="469" t="s">
        <v>6</v>
      </c>
      <c r="I12" s="470"/>
      <c r="J12" s="492" t="s">
        <v>189</v>
      </c>
      <c r="K12" s="493"/>
      <c r="L12" s="520"/>
      <c r="M12" s="490" t="s">
        <v>124</v>
      </c>
      <c r="N12" s="491"/>
      <c r="O12" s="520"/>
      <c r="P12" s="526" t="s">
        <v>7</v>
      </c>
      <c r="Q12" s="390">
        <f>IF(Basisdaten!J35="",0,Basisdaten!J35)</f>
        <v>0</v>
      </c>
      <c r="R12" s="531" t="str">
        <f>IF(Q12="",Berechnung1!$F$4,IF(Q12=0, Berechnung1!F4,IF(OR(Q12&lt; Berechnung1!E27,Q12&gt; Berechnung1!F27),Berechnung1!$G$4,IF(OR(ROUND(Q12,4)&lt;Berechnung1!J27,ROUND(Q12,4)&gt;Berechnung1!K27),Berechnung1!$D$4,IF(OR(ROUND(Q12,4)&lt;Berechnung1!G27,ROUND(Q12,4)&gt;Berechnung1!H27),Berechnung1!$E$4,Berechnung1!$C$4)))))</f>
        <v>Unvollständig</v>
      </c>
      <c r="S12" s="385"/>
      <c r="T12" s="527"/>
    </row>
    <row r="13" spans="1:20" ht="26.25" customHeight="1" thickBot="1" x14ac:dyDescent="0.25">
      <c r="B13" s="512"/>
      <c r="C13" s="512"/>
      <c r="D13" s="484"/>
      <c r="E13" s="502"/>
      <c r="F13" s="471"/>
      <c r="G13" s="472"/>
      <c r="H13" s="471"/>
      <c r="I13" s="472"/>
      <c r="J13" s="438"/>
      <c r="K13" s="494"/>
      <c r="L13" s="521"/>
      <c r="M13" s="490"/>
      <c r="N13" s="491"/>
      <c r="O13" s="521"/>
      <c r="P13" s="526"/>
      <c r="Q13" s="391"/>
      <c r="R13" s="532"/>
      <c r="S13" s="386"/>
      <c r="T13" s="530"/>
    </row>
    <row r="14" spans="1:20" ht="26.25" customHeight="1" thickBot="1" x14ac:dyDescent="0.25">
      <c r="B14" s="512"/>
      <c r="C14" s="512"/>
      <c r="D14" s="485"/>
      <c r="E14" s="502"/>
      <c r="F14" s="473"/>
      <c r="G14" s="474"/>
      <c r="H14" s="473"/>
      <c r="I14" s="474"/>
      <c r="J14" s="440"/>
      <c r="K14" s="495"/>
      <c r="L14" s="522"/>
      <c r="M14" s="490"/>
      <c r="N14" s="491"/>
      <c r="O14" s="522"/>
      <c r="P14" s="526"/>
      <c r="Q14" s="391"/>
      <c r="R14" s="533"/>
      <c r="S14" s="386"/>
      <c r="T14" s="530"/>
    </row>
    <row r="15" spans="1:20" ht="26.25" customHeight="1" thickBot="1" x14ac:dyDescent="0.25">
      <c r="B15" s="512"/>
      <c r="C15" s="512" t="s">
        <v>278</v>
      </c>
      <c r="D15" s="483"/>
      <c r="E15" s="502" t="s">
        <v>481</v>
      </c>
      <c r="F15" s="486" t="s">
        <v>189</v>
      </c>
      <c r="G15" s="470"/>
      <c r="H15" s="469" t="s">
        <v>481</v>
      </c>
      <c r="I15" s="470"/>
      <c r="J15" s="492" t="s">
        <v>189</v>
      </c>
      <c r="K15" s="493"/>
      <c r="L15" s="520"/>
      <c r="M15" s="490" t="s">
        <v>124</v>
      </c>
      <c r="N15" s="491"/>
      <c r="O15" s="520"/>
      <c r="P15" s="526" t="s">
        <v>7</v>
      </c>
      <c r="Q15" s="390">
        <f>IF(Basisdaten!J37="",0,Basisdaten!J37)</f>
        <v>0</v>
      </c>
      <c r="R15" s="538" t="str">
        <f>IF(AND(Basisdaten!J37="",Q15=0),Berechnung1!$F$4,IF(AND(Basisdaten!J37=0,Q15=0),Berechnung1!$H$4,IF(OR(Q15&lt;Berechnung1!E30,Q15&gt;Berechnung1!F30),Berechnung1!$G$4,IF(OR(ROUND(Q15,4)&lt;Berechnung1!J30,ROUND(Q15,4)&gt;Berechnung1!K30),Berechnung1!$D$4,IF(OR(ROUND(Q15,4)&lt;Berechnung1!G30,ROUND(Q15,4)&gt;Berechnung1!H30),Berechnung1!$E$4,Berechnung1!$C$4)))))</f>
        <v>Unvollständig</v>
      </c>
      <c r="S15" s="385"/>
      <c r="T15" s="527"/>
    </row>
    <row r="16" spans="1:20" ht="26.25" customHeight="1" thickBot="1" x14ac:dyDescent="0.25">
      <c r="B16" s="512"/>
      <c r="C16" s="512"/>
      <c r="D16" s="484"/>
      <c r="E16" s="502"/>
      <c r="F16" s="471"/>
      <c r="G16" s="472"/>
      <c r="H16" s="471"/>
      <c r="I16" s="472"/>
      <c r="J16" s="438"/>
      <c r="K16" s="494"/>
      <c r="L16" s="521"/>
      <c r="M16" s="490"/>
      <c r="N16" s="491"/>
      <c r="O16" s="521"/>
      <c r="P16" s="526"/>
      <c r="Q16" s="391"/>
      <c r="R16" s="532"/>
      <c r="S16" s="386"/>
      <c r="T16" s="530"/>
    </row>
    <row r="17" spans="2:20" ht="26.25" customHeight="1" thickBot="1" x14ac:dyDescent="0.25">
      <c r="B17" s="512"/>
      <c r="C17" s="512"/>
      <c r="D17" s="485"/>
      <c r="E17" s="502"/>
      <c r="F17" s="473"/>
      <c r="G17" s="474"/>
      <c r="H17" s="473"/>
      <c r="I17" s="474"/>
      <c r="J17" s="440"/>
      <c r="K17" s="495"/>
      <c r="L17" s="522"/>
      <c r="M17" s="490"/>
      <c r="N17" s="491"/>
      <c r="O17" s="522"/>
      <c r="P17" s="526"/>
      <c r="Q17" s="391"/>
      <c r="R17" s="533"/>
      <c r="S17" s="386"/>
      <c r="T17" s="530"/>
    </row>
    <row r="18" spans="2:20" ht="25.5" customHeight="1" thickBot="1" x14ac:dyDescent="0.25">
      <c r="B18" s="512"/>
      <c r="C18" s="512" t="s">
        <v>385</v>
      </c>
      <c r="D18" s="483" t="s">
        <v>123</v>
      </c>
      <c r="E18" s="502" t="s">
        <v>482</v>
      </c>
      <c r="F18" s="469" t="s">
        <v>122</v>
      </c>
      <c r="G18" s="470"/>
      <c r="H18" s="469" t="s">
        <v>482</v>
      </c>
      <c r="I18" s="470"/>
      <c r="J18" s="492" t="s">
        <v>189</v>
      </c>
      <c r="K18" s="493"/>
      <c r="L18" s="520"/>
      <c r="M18" s="490" t="s">
        <v>279</v>
      </c>
      <c r="N18" s="491"/>
      <c r="O18" s="523"/>
      <c r="P18" s="392" t="s">
        <v>7</v>
      </c>
      <c r="Q18" s="390">
        <f>IF(Basisdaten!J39="",0,Basisdaten!J39)</f>
        <v>0</v>
      </c>
      <c r="R18" s="531" t="str">
        <f>IF(Q18="",Berechnung1!$F$4,IF(Q18=0, Berechnung1!F4,IF(OR(Q18&lt; Berechnung1!E33,Q18&gt; Berechnung1!F33),Berechnung1!$G$4,IF(OR(ROUND(Q18,4)&lt;Berechnung1!$J$4,ROUND(Q18,4)&gt;Berechnung1!K33),Berechnung1!$D$4,IF(OR(ROUND(Q18,4)&lt;Berechnung1!G33,ROUND(Q18,4)&gt;Berechnung1!H33),Berechnung1!$E$4,Berechnung1!$C$4)))))</f>
        <v>Unvollständig</v>
      </c>
      <c r="S18" s="385"/>
      <c r="T18" s="527"/>
    </row>
    <row r="19" spans="2:20" ht="25.5" customHeight="1" thickBot="1" x14ac:dyDescent="0.25">
      <c r="B19" s="512"/>
      <c r="C19" s="512"/>
      <c r="D19" s="484"/>
      <c r="E19" s="502"/>
      <c r="F19" s="471"/>
      <c r="G19" s="472"/>
      <c r="H19" s="471"/>
      <c r="I19" s="472"/>
      <c r="J19" s="438"/>
      <c r="K19" s="494"/>
      <c r="L19" s="521"/>
      <c r="M19" s="490"/>
      <c r="N19" s="491"/>
      <c r="O19" s="521"/>
      <c r="P19" s="393"/>
      <c r="Q19" s="391" t="e">
        <f>IF(Basisdaten!#REF!="",0,Basisdaten!#REF!)</f>
        <v>#REF!</v>
      </c>
      <c r="R19" s="532"/>
      <c r="S19" s="386"/>
      <c r="T19" s="530"/>
    </row>
    <row r="20" spans="2:20" ht="25.5" customHeight="1" thickBot="1" x14ac:dyDescent="0.25">
      <c r="B20" s="512"/>
      <c r="C20" s="512"/>
      <c r="D20" s="485"/>
      <c r="E20" s="502"/>
      <c r="F20" s="473"/>
      <c r="G20" s="474"/>
      <c r="H20" s="473"/>
      <c r="I20" s="474"/>
      <c r="J20" s="440"/>
      <c r="K20" s="495"/>
      <c r="L20" s="522"/>
      <c r="M20" s="490"/>
      <c r="N20" s="491"/>
      <c r="O20" s="522"/>
      <c r="P20" s="394"/>
      <c r="Q20" s="391" t="e">
        <f>IF(OR(Q18="",Q19=""),"n.d.",IF(AND(Q18=0,Q19=0),"n.d.",IF(Q19=0,"",Q18/Q19)))</f>
        <v>#REF!</v>
      </c>
      <c r="R20" s="533"/>
      <c r="S20" s="386"/>
      <c r="T20" s="530"/>
    </row>
    <row r="21" spans="2:20" ht="45.75" customHeight="1" thickBot="1" x14ac:dyDescent="0.25">
      <c r="B21" s="513">
        <v>2</v>
      </c>
      <c r="C21" s="514" t="s">
        <v>277</v>
      </c>
      <c r="D21" s="509" t="s">
        <v>280</v>
      </c>
      <c r="E21" s="433" t="s">
        <v>281</v>
      </c>
      <c r="F21" s="436" t="s">
        <v>483</v>
      </c>
      <c r="G21" s="437"/>
      <c r="H21" s="436" t="s">
        <v>484</v>
      </c>
      <c r="I21" s="437"/>
      <c r="J21" s="420" t="s">
        <v>416</v>
      </c>
      <c r="K21" s="421"/>
      <c r="L21" s="407"/>
      <c r="M21" s="418" t="s">
        <v>237</v>
      </c>
      <c r="N21" s="409"/>
      <c r="O21" s="407"/>
      <c r="P21" s="32" t="s">
        <v>2</v>
      </c>
      <c r="Q21" s="40"/>
      <c r="R21" s="531" t="str">
        <f>IF(Q23=Berechnung1!D36,Berechnung1!$F$4,IF(OR(Q23&lt; Berechnung1!E36,Q23&gt; Berechnung1!F36),Berechnung1!$G$4,IF(OR(ROUND(Q23,4)&lt;Berechnung1!J36,ROUND(Q23,4)&gt;Berechnung1!K36),Berechnung1!$D$4,IF(OR(ROUND(Q23,4)&lt;Berechnung1!G36,ROUND(Q23,4)&gt;Berechnung1!H36),Berechnung1!$E$4,Berechnung1!$C$4))))</f>
        <v>Unvollständig</v>
      </c>
      <c r="S21" s="385"/>
      <c r="T21" s="527"/>
    </row>
    <row r="22" spans="2:20" ht="45.75" customHeight="1" thickBot="1" x14ac:dyDescent="0.25">
      <c r="B22" s="505"/>
      <c r="C22" s="515"/>
      <c r="D22" s="510"/>
      <c r="E22" s="434"/>
      <c r="F22" s="438"/>
      <c r="G22" s="439"/>
      <c r="H22" s="438"/>
      <c r="I22" s="439"/>
      <c r="J22" s="422"/>
      <c r="K22" s="423"/>
      <c r="L22" s="408"/>
      <c r="M22" s="426"/>
      <c r="N22" s="427"/>
      <c r="O22" s="408"/>
      <c r="P22" s="37" t="s">
        <v>4</v>
      </c>
      <c r="Q22" s="92"/>
      <c r="R22" s="532"/>
      <c r="S22" s="386"/>
      <c r="T22" s="530"/>
    </row>
    <row r="23" spans="2:20" ht="36" customHeight="1" thickBot="1" x14ac:dyDescent="0.25">
      <c r="B23" s="505"/>
      <c r="C23" s="516"/>
      <c r="D23" s="510"/>
      <c r="E23" s="434"/>
      <c r="F23" s="438"/>
      <c r="G23" s="439"/>
      <c r="H23" s="438"/>
      <c r="I23" s="439"/>
      <c r="J23" s="424"/>
      <c r="K23" s="425"/>
      <c r="L23" s="409"/>
      <c r="M23" s="426"/>
      <c r="N23" s="427"/>
      <c r="O23" s="409"/>
      <c r="P23" s="37" t="s">
        <v>5</v>
      </c>
      <c r="Q23" s="183" t="str">
        <f>IF(Q21="","n.d.",IF(Q22="","n.d.",IF(Q22=0,"",Q21/Q22)))</f>
        <v>n.d.</v>
      </c>
      <c r="R23" s="533"/>
      <c r="S23" s="386"/>
      <c r="T23" s="530"/>
    </row>
    <row r="24" spans="2:20" s="35" customFormat="1" ht="25.5" customHeight="1" thickBot="1" x14ac:dyDescent="0.25">
      <c r="B24" s="505"/>
      <c r="C24" s="514" t="s">
        <v>278</v>
      </c>
      <c r="D24" s="510"/>
      <c r="E24" s="434"/>
      <c r="F24" s="438"/>
      <c r="G24" s="439"/>
      <c r="H24" s="438"/>
      <c r="I24" s="439"/>
      <c r="J24" s="436" t="s">
        <v>485</v>
      </c>
      <c r="K24" s="437"/>
      <c r="L24" s="466"/>
      <c r="M24" s="475" t="s">
        <v>237</v>
      </c>
      <c r="N24" s="476"/>
      <c r="O24" s="430"/>
      <c r="P24" s="32" t="s">
        <v>2</v>
      </c>
      <c r="Q24" s="40"/>
      <c r="R24" s="531" t="str">
        <f>IF(Q26=Berechnung1!D39,Berechnung1!$F$4,IF(OR(Q26&lt; Berechnung1!E39,Q26&gt; Berechnung1!F39),Berechnung1!$G$4,IF(OR(ROUND(Q26,4)&lt;Berechnung1!J39,ROUND(Q26,4)&gt;Berechnung1!K39),Berechnung1!$D$4,IF(OR(ROUND(Q26,4)&lt;Berechnung1!G39,ROUND(Q26,4)&gt;Berechnung1!H39),Berechnung1!$E$4,Berechnung1!$C$4))))</f>
        <v>Unvollständig</v>
      </c>
      <c r="S24" s="385"/>
      <c r="T24" s="527"/>
    </row>
    <row r="25" spans="2:20" s="35" customFormat="1" ht="25.5" customHeight="1" thickBot="1" x14ac:dyDescent="0.25">
      <c r="B25" s="505"/>
      <c r="C25" s="515"/>
      <c r="D25" s="510"/>
      <c r="E25" s="434"/>
      <c r="F25" s="438"/>
      <c r="G25" s="439"/>
      <c r="H25" s="438"/>
      <c r="I25" s="439"/>
      <c r="J25" s="438"/>
      <c r="K25" s="439"/>
      <c r="L25" s="431"/>
      <c r="M25" s="477"/>
      <c r="N25" s="478"/>
      <c r="O25" s="496"/>
      <c r="P25" s="37" t="s">
        <v>4</v>
      </c>
      <c r="Q25" s="70">
        <f>IF(Basisdaten!J37="",0,Basisdaten!J37)</f>
        <v>0</v>
      </c>
      <c r="R25" s="532"/>
      <c r="S25" s="386"/>
      <c r="T25" s="528"/>
    </row>
    <row r="26" spans="2:20" s="35" customFormat="1" ht="25.5" customHeight="1" thickBot="1" x14ac:dyDescent="0.25">
      <c r="B26" s="507"/>
      <c r="C26" s="516"/>
      <c r="D26" s="511"/>
      <c r="E26" s="435"/>
      <c r="F26" s="440"/>
      <c r="G26" s="441"/>
      <c r="H26" s="440"/>
      <c r="I26" s="441"/>
      <c r="J26" s="440"/>
      <c r="K26" s="441"/>
      <c r="L26" s="432"/>
      <c r="M26" s="479"/>
      <c r="N26" s="480"/>
      <c r="O26" s="497"/>
      <c r="P26" s="37" t="s">
        <v>5</v>
      </c>
      <c r="Q26" s="183" t="str">
        <f>IF(Q24="","n.d.",IF(Q25="","n.d.",IF(Q25=0,"",Q24/Q25)))</f>
        <v>n.d.</v>
      </c>
      <c r="R26" s="533"/>
      <c r="S26" s="386"/>
      <c r="T26" s="529"/>
    </row>
    <row r="27" spans="2:20" s="35" customFormat="1" ht="25.5" customHeight="1" thickBot="1" x14ac:dyDescent="0.25">
      <c r="B27" s="505">
        <v>3</v>
      </c>
      <c r="C27" s="506"/>
      <c r="D27" s="509" t="s">
        <v>413</v>
      </c>
      <c r="E27" s="448" t="s">
        <v>8</v>
      </c>
      <c r="F27" s="469" t="s">
        <v>121</v>
      </c>
      <c r="G27" s="470"/>
      <c r="H27" s="469" t="s">
        <v>486</v>
      </c>
      <c r="I27" s="470"/>
      <c r="J27" s="436" t="s">
        <v>487</v>
      </c>
      <c r="K27" s="437"/>
      <c r="L27" s="466" t="s">
        <v>381</v>
      </c>
      <c r="M27" s="475" t="s">
        <v>124</v>
      </c>
      <c r="N27" s="476"/>
      <c r="O27" s="466" t="s">
        <v>382</v>
      </c>
      <c r="P27" s="71" t="s">
        <v>2</v>
      </c>
      <c r="Q27" s="40"/>
      <c r="R27" s="531" t="str">
        <f>IF(Q29=Berechnung1!D42,Berechnung1!$F$4,IF(OR(Q29&lt; Berechnung1!E42,Q29&gt; Berechnung1!F42),Berechnung1!$G$4,IF(OR(ROUND(Q29,4)&lt;Berechnung1!J42,ROUND(Q29,4)&gt;Berechnung1!K42),Berechnung1!$D$4,IF(OR(ROUND(Q29,4)&lt;Berechnung1!G42,ROUND(Q29,4)&gt;Berechnung1!H42),Berechnung1!$E$4,Berechnung1!$C$4))))</f>
        <v>Unvollständig</v>
      </c>
      <c r="S27" s="385"/>
      <c r="T27" s="527"/>
    </row>
    <row r="28" spans="2:20" s="35" customFormat="1" ht="25.5" customHeight="1" thickBot="1" x14ac:dyDescent="0.25">
      <c r="B28" s="505"/>
      <c r="C28" s="506"/>
      <c r="D28" s="510"/>
      <c r="E28" s="449"/>
      <c r="F28" s="471"/>
      <c r="G28" s="472"/>
      <c r="H28" s="471"/>
      <c r="I28" s="472"/>
      <c r="J28" s="438"/>
      <c r="K28" s="439"/>
      <c r="L28" s="431"/>
      <c r="M28" s="477"/>
      <c r="N28" s="478"/>
      <c r="O28" s="431"/>
      <c r="P28" s="71" t="s">
        <v>4</v>
      </c>
      <c r="Q28" s="70">
        <f>Q12+Q25</f>
        <v>0</v>
      </c>
      <c r="R28" s="532"/>
      <c r="S28" s="386"/>
      <c r="T28" s="528"/>
    </row>
    <row r="29" spans="2:20" s="35" customFormat="1" ht="25.5" customHeight="1" thickBot="1" x14ac:dyDescent="0.25">
      <c r="B29" s="507"/>
      <c r="C29" s="508"/>
      <c r="D29" s="511"/>
      <c r="E29" s="450"/>
      <c r="F29" s="473"/>
      <c r="G29" s="474"/>
      <c r="H29" s="473"/>
      <c r="I29" s="474"/>
      <c r="J29" s="440"/>
      <c r="K29" s="441"/>
      <c r="L29" s="432"/>
      <c r="M29" s="479"/>
      <c r="N29" s="480"/>
      <c r="O29" s="432"/>
      <c r="P29" s="71" t="s">
        <v>5</v>
      </c>
      <c r="Q29" s="183" t="str">
        <f>IF(Q27="","n.d.",IF(Q28="","n.d.",IF(Q28=0,"",Q27/Q28)))</f>
        <v>n.d.</v>
      </c>
      <c r="R29" s="533"/>
      <c r="S29" s="386"/>
      <c r="T29" s="529"/>
    </row>
    <row r="30" spans="2:20" ht="25.5" customHeight="1" thickBot="1" x14ac:dyDescent="0.25">
      <c r="B30" s="513">
        <v>4</v>
      </c>
      <c r="C30" s="543"/>
      <c r="D30" s="509" t="s">
        <v>414</v>
      </c>
      <c r="E30" s="448" t="s">
        <v>9</v>
      </c>
      <c r="F30" s="469" t="s">
        <v>125</v>
      </c>
      <c r="G30" s="470"/>
      <c r="H30" s="469" t="s">
        <v>488</v>
      </c>
      <c r="I30" s="470"/>
      <c r="J30" s="436" t="s">
        <v>489</v>
      </c>
      <c r="K30" s="437"/>
      <c r="L30" s="466" t="s">
        <v>386</v>
      </c>
      <c r="M30" s="475" t="s">
        <v>124</v>
      </c>
      <c r="N30" s="476"/>
      <c r="O30" s="466"/>
      <c r="P30" s="71" t="s">
        <v>2</v>
      </c>
      <c r="Q30" s="40"/>
      <c r="R30" s="531" t="str">
        <f>IF(Q32=Berechnung1!D45,Berechnung1!$F$4,IF(OR(Q32&lt; Berechnung1!E45,Q32&gt; Berechnung1!F45),Berechnung1!$G$4,IF(OR(ROUND(Q32,4)&lt;Berechnung1!J45,ROUND(Q32,4)&gt;Berechnung1!K45),Berechnung1!$D$4,IF(OR(ROUND(Q32,4)&lt;Berechnung1!G45,ROUND(Q32,4)&gt;Berechnung1!H45),Berechnung1!$E$4,Berechnung1!$C$4))))</f>
        <v>Unvollständig</v>
      </c>
      <c r="S30" s="385"/>
      <c r="T30" s="527"/>
    </row>
    <row r="31" spans="2:20" ht="25.5" customHeight="1" thickBot="1" x14ac:dyDescent="0.25">
      <c r="B31" s="505"/>
      <c r="C31" s="506"/>
      <c r="D31" s="510"/>
      <c r="E31" s="449"/>
      <c r="F31" s="471"/>
      <c r="G31" s="472"/>
      <c r="H31" s="471"/>
      <c r="I31" s="472"/>
      <c r="J31" s="438"/>
      <c r="K31" s="439"/>
      <c r="L31" s="431"/>
      <c r="M31" s="477"/>
      <c r="N31" s="478"/>
      <c r="O31" s="431"/>
      <c r="P31" s="71" t="s">
        <v>4</v>
      </c>
      <c r="Q31" s="70">
        <f>Q12+Q25</f>
        <v>0</v>
      </c>
      <c r="R31" s="532"/>
      <c r="S31" s="386"/>
      <c r="T31" s="530"/>
    </row>
    <row r="32" spans="2:20" ht="25.5" customHeight="1" thickBot="1" x14ac:dyDescent="0.25">
      <c r="B32" s="507"/>
      <c r="C32" s="508"/>
      <c r="D32" s="511"/>
      <c r="E32" s="450"/>
      <c r="F32" s="473"/>
      <c r="G32" s="474"/>
      <c r="H32" s="473"/>
      <c r="I32" s="474"/>
      <c r="J32" s="440"/>
      <c r="K32" s="441"/>
      <c r="L32" s="432"/>
      <c r="M32" s="479"/>
      <c r="N32" s="480"/>
      <c r="O32" s="432"/>
      <c r="P32" s="71" t="s">
        <v>5</v>
      </c>
      <c r="Q32" s="183" t="str">
        <f>IF(Q30="","n.d.",IF(Q31="","n.d.",IF(Q31=0,"",Q30/Q31)))</f>
        <v>n.d.</v>
      </c>
      <c r="R32" s="533"/>
      <c r="S32" s="386"/>
      <c r="T32" s="530"/>
    </row>
    <row r="33" spans="2:21" ht="25.5" customHeight="1" thickBot="1" x14ac:dyDescent="0.25">
      <c r="B33" s="505">
        <v>5</v>
      </c>
      <c r="C33" s="506"/>
      <c r="D33" s="509" t="s">
        <v>415</v>
      </c>
      <c r="E33" s="544" t="s">
        <v>490</v>
      </c>
      <c r="F33" s="451" t="s">
        <v>491</v>
      </c>
      <c r="G33" s="452"/>
      <c r="H33" s="442" t="s">
        <v>492</v>
      </c>
      <c r="I33" s="443"/>
      <c r="J33" s="451" t="s">
        <v>282</v>
      </c>
      <c r="K33" s="452"/>
      <c r="L33" s="429"/>
      <c r="M33" s="410" t="s">
        <v>257</v>
      </c>
      <c r="N33" s="411"/>
      <c r="O33" s="430" t="s">
        <v>382</v>
      </c>
      <c r="P33" s="71" t="s">
        <v>2</v>
      </c>
      <c r="Q33" s="40"/>
      <c r="R33" s="531" t="str">
        <f>IF(Q35=Berechnung1!D48,Berechnung1!$F$4,IF(OR(Q35&lt; Berechnung1!E48,Q35&gt; Berechnung1!F48),Berechnung1!$G$4,IF(OR(ROUND(Q35,4)&lt;Berechnung1!J48,ROUND(Q35,4)&gt;Berechnung1!K48),Berechnung1!$D$4,IF(OR(ROUND(Q35,4)&lt;Berechnung1!G48,ROUND(Q35,4)&gt;Berechnung1!H48),Berechnung1!$E$4,Berechnung1!$C$4))))</f>
        <v>Unvollständig</v>
      </c>
      <c r="S33" s="385"/>
      <c r="T33" s="527"/>
    </row>
    <row r="34" spans="2:21" ht="25.5" customHeight="1" thickBot="1" x14ac:dyDescent="0.25">
      <c r="B34" s="505"/>
      <c r="C34" s="506"/>
      <c r="D34" s="510"/>
      <c r="E34" s="545"/>
      <c r="F34" s="453"/>
      <c r="G34" s="454"/>
      <c r="H34" s="444"/>
      <c r="I34" s="445"/>
      <c r="J34" s="453"/>
      <c r="K34" s="454"/>
      <c r="L34" s="417"/>
      <c r="M34" s="412"/>
      <c r="N34" s="413"/>
      <c r="O34" s="431"/>
      <c r="P34" s="71" t="s">
        <v>4</v>
      </c>
      <c r="Q34" s="70">
        <f>Q12</f>
        <v>0</v>
      </c>
      <c r="R34" s="532"/>
      <c r="S34" s="386"/>
      <c r="T34" s="530"/>
    </row>
    <row r="35" spans="2:21" ht="25.5" customHeight="1" thickBot="1" x14ac:dyDescent="0.25">
      <c r="B35" s="507"/>
      <c r="C35" s="508"/>
      <c r="D35" s="511"/>
      <c r="E35" s="428"/>
      <c r="F35" s="455"/>
      <c r="G35" s="456"/>
      <c r="H35" s="446"/>
      <c r="I35" s="447"/>
      <c r="J35" s="455"/>
      <c r="K35" s="456"/>
      <c r="L35" s="418"/>
      <c r="M35" s="414"/>
      <c r="N35" s="415"/>
      <c r="O35" s="432"/>
      <c r="P35" s="71" t="s">
        <v>5</v>
      </c>
      <c r="Q35" s="183" t="str">
        <f>IF(Q33="","n.d.",IF(Q34="","n.d.",IF(Q34=0,"",Q33/Q34)))</f>
        <v>n.d.</v>
      </c>
      <c r="R35" s="533"/>
      <c r="S35" s="386"/>
      <c r="T35" s="530"/>
    </row>
    <row r="36" spans="2:21" s="35" customFormat="1" ht="25.5" customHeight="1" thickBot="1" x14ac:dyDescent="0.25">
      <c r="B36" s="395">
        <v>6</v>
      </c>
      <c r="C36" s="396"/>
      <c r="D36" s="401" t="s">
        <v>392</v>
      </c>
      <c r="E36" s="544" t="s">
        <v>283</v>
      </c>
      <c r="F36" s="451" t="s">
        <v>384</v>
      </c>
      <c r="G36" s="452"/>
      <c r="H36" s="451" t="s">
        <v>284</v>
      </c>
      <c r="I36" s="452"/>
      <c r="J36" s="428" t="s">
        <v>315</v>
      </c>
      <c r="K36" s="428"/>
      <c r="L36" s="429"/>
      <c r="M36" s="410" t="s">
        <v>266</v>
      </c>
      <c r="N36" s="411"/>
      <c r="O36" s="430"/>
      <c r="P36" s="192" t="s">
        <v>2</v>
      </c>
      <c r="Q36" s="193"/>
      <c r="R36" s="419" t="str">
        <f>IF(AND(Q36&lt;&gt;"",Q37&lt;&gt;"",Q36=0,Q37=0),Berechnung1!$H$4,IF(Q38=Berechnung1!D51,Berechnung1!$F$4,IF(OR(Q38&lt;Berechnung1!E51,Q38&gt;Berechnung1!F51),Berechnung1!$G$4,IF(OR(ROUND(Q38,4)&lt;Berechnung1!J51,ROUND(Q38,4)&gt;Berechnung1!K51),Berechnung1!$D$4,IF(OR(ROUND(Q38,4)&lt;Berechnung1!G51,ROUND(Q38,4)&gt;Berechnung1!H51),Berechnung1!$E$4,Berechnung1!$C$4)))))</f>
        <v>Unvollständig</v>
      </c>
      <c r="S36" s="385"/>
      <c r="T36" s="387"/>
    </row>
    <row r="37" spans="2:21" s="35" customFormat="1" ht="25.5" customHeight="1" thickBot="1" x14ac:dyDescent="0.25">
      <c r="B37" s="397"/>
      <c r="C37" s="398"/>
      <c r="D37" s="402"/>
      <c r="E37" s="545"/>
      <c r="F37" s="453"/>
      <c r="G37" s="454"/>
      <c r="H37" s="453"/>
      <c r="I37" s="454"/>
      <c r="J37" s="404"/>
      <c r="K37" s="404"/>
      <c r="L37" s="417"/>
      <c r="M37" s="412"/>
      <c r="N37" s="413"/>
      <c r="O37" s="431"/>
      <c r="P37" s="194" t="s">
        <v>4</v>
      </c>
      <c r="Q37" s="254">
        <f>IF(Basisdaten!E35="",0,Basisdaten!E35)</f>
        <v>0</v>
      </c>
      <c r="R37" s="383"/>
      <c r="S37" s="386"/>
      <c r="T37" s="388"/>
    </row>
    <row r="38" spans="2:21" s="35" customFormat="1" ht="25.5" customHeight="1" thickBot="1" x14ac:dyDescent="0.25">
      <c r="B38" s="399"/>
      <c r="C38" s="400"/>
      <c r="D38" s="403"/>
      <c r="E38" s="428"/>
      <c r="F38" s="455"/>
      <c r="G38" s="456"/>
      <c r="H38" s="455"/>
      <c r="I38" s="456"/>
      <c r="J38" s="404"/>
      <c r="K38" s="404"/>
      <c r="L38" s="418"/>
      <c r="M38" s="414"/>
      <c r="N38" s="415"/>
      <c r="O38" s="432"/>
      <c r="P38" s="194" t="s">
        <v>5</v>
      </c>
      <c r="Q38" s="195" t="str">
        <f>IF(Q36="","n.d.",IF(Q37="","n.d.",IF(Q37=0,"",Q36/Q37)))</f>
        <v>n.d.</v>
      </c>
      <c r="R38" s="384"/>
      <c r="S38" s="386"/>
      <c r="T38" s="389"/>
    </row>
    <row r="39" spans="2:21" ht="25.5" customHeight="1" thickBot="1" x14ac:dyDescent="0.25">
      <c r="B39" s="395">
        <v>7</v>
      </c>
      <c r="C39" s="396"/>
      <c r="D39" s="401" t="s">
        <v>392</v>
      </c>
      <c r="E39" s="545" t="s">
        <v>309</v>
      </c>
      <c r="F39" s="453" t="s">
        <v>285</v>
      </c>
      <c r="G39" s="454"/>
      <c r="H39" s="451" t="s">
        <v>493</v>
      </c>
      <c r="I39" s="452"/>
      <c r="J39" s="404" t="s">
        <v>286</v>
      </c>
      <c r="K39" s="404"/>
      <c r="L39" s="429"/>
      <c r="M39" s="410" t="s">
        <v>266</v>
      </c>
      <c r="N39" s="411"/>
      <c r="O39" s="430"/>
      <c r="P39" s="194" t="s">
        <v>2</v>
      </c>
      <c r="Q39" s="193"/>
      <c r="R39" s="419" t="str">
        <f>IF(AND(Q39&lt;&gt;"",Q40&lt;&gt;"",Q39=0,Q40=0),Berechnung1!$H$4,IF(Q41=Berechnung1!D54,Berechnung1!$F$4,IF(OR(Q41&lt;Berechnung1!E54,Q41&gt;Berechnung1!F54),Berechnung1!$G$4,IF(OR(ROUND(Q41,4)&lt;Berechnung1!J54,ROUND(Q41,4)&gt;Berechnung1!K54),Berechnung1!$D$4,IF(OR(ROUND(Q41,4)&lt;Berechnung1!G54,ROUND(Q41,4)&gt;Berechnung1!H54),Berechnung1!$E$4,Berechnung1!$C$4)))))</f>
        <v>Unvollständig</v>
      </c>
      <c r="S39" s="385"/>
      <c r="T39" s="546"/>
      <c r="U39" s="5">
        <f>IF(Basisdaten!H35="",0,Basisdaten!H35)</f>
        <v>0</v>
      </c>
    </row>
    <row r="40" spans="2:21" ht="25.5" customHeight="1" thickBot="1" x14ac:dyDescent="0.25">
      <c r="B40" s="397"/>
      <c r="C40" s="398"/>
      <c r="D40" s="402"/>
      <c r="E40" s="545"/>
      <c r="F40" s="453"/>
      <c r="G40" s="454"/>
      <c r="H40" s="453"/>
      <c r="I40" s="454"/>
      <c r="J40" s="404"/>
      <c r="K40" s="404"/>
      <c r="L40" s="417"/>
      <c r="M40" s="412"/>
      <c r="N40" s="413"/>
      <c r="O40" s="431"/>
      <c r="P40" s="194" t="s">
        <v>4</v>
      </c>
      <c r="Q40" s="193"/>
      <c r="R40" s="383"/>
      <c r="S40" s="386"/>
      <c r="T40" s="530"/>
      <c r="U40" s="5">
        <f>IF(Basisdaten!J39="",0,Basisdaten!J39)</f>
        <v>0</v>
      </c>
    </row>
    <row r="41" spans="2:21" ht="25.5" customHeight="1" thickBot="1" x14ac:dyDescent="0.25">
      <c r="B41" s="399"/>
      <c r="C41" s="400"/>
      <c r="D41" s="403"/>
      <c r="E41" s="428"/>
      <c r="F41" s="455"/>
      <c r="G41" s="456"/>
      <c r="H41" s="455"/>
      <c r="I41" s="456"/>
      <c r="J41" s="404"/>
      <c r="K41" s="404"/>
      <c r="L41" s="418"/>
      <c r="M41" s="414"/>
      <c r="N41" s="415"/>
      <c r="O41" s="432"/>
      <c r="P41" s="194" t="s">
        <v>5</v>
      </c>
      <c r="Q41" s="195" t="str">
        <f>IF(Q39="","n.d.",IF(Q40="","n.d.",IF(Q40=0,"",Q39/Q40)))</f>
        <v>n.d.</v>
      </c>
      <c r="R41" s="384"/>
      <c r="S41" s="386"/>
      <c r="T41" s="530"/>
    </row>
    <row r="42" spans="2:21" s="36" customFormat="1" ht="25.5" customHeight="1" thickBot="1" x14ac:dyDescent="0.25">
      <c r="B42" s="397">
        <v>8</v>
      </c>
      <c r="C42" s="398"/>
      <c r="D42" s="401" t="s">
        <v>392</v>
      </c>
      <c r="E42" s="404" t="s">
        <v>287</v>
      </c>
      <c r="F42" s="404" t="s">
        <v>288</v>
      </c>
      <c r="G42" s="405"/>
      <c r="H42" s="404" t="s">
        <v>383</v>
      </c>
      <c r="I42" s="405"/>
      <c r="J42" s="539" t="s">
        <v>298</v>
      </c>
      <c r="K42" s="540"/>
      <c r="L42" s="429"/>
      <c r="M42" s="410" t="s">
        <v>266</v>
      </c>
      <c r="N42" s="411"/>
      <c r="O42" s="430"/>
      <c r="P42" s="196" t="s">
        <v>2</v>
      </c>
      <c r="Q42" s="193"/>
      <c r="R42" s="419" t="str">
        <f>IF(Q44=Berechnung1!D57,Berechnung1!$F$4,IF(OR(Q44&lt; Berechnung1!E57,Q44&gt; Berechnung1!F57),Berechnung1!$G$4,IF(OR(ROUND(Q44,4)&lt;Berechnung1!J57,ROUND(Q44,4)&gt;Berechnung1!K57),Berechnung1!$D$4,IF(OR(ROUND(Q44,4)&lt;Berechnung1!G57,ROUND(Q44,4)&gt;Berechnung1!H57),Berechnung1!$E$4,Berechnung1!$C$4))))</f>
        <v>Unvollständig</v>
      </c>
      <c r="S42" s="385"/>
      <c r="T42" s="387"/>
    </row>
    <row r="43" spans="2:21" s="35" customFormat="1" ht="25.5" customHeight="1" thickBot="1" x14ac:dyDescent="0.25">
      <c r="B43" s="397"/>
      <c r="C43" s="398"/>
      <c r="D43" s="402"/>
      <c r="E43" s="404"/>
      <c r="F43" s="404"/>
      <c r="G43" s="405"/>
      <c r="H43" s="404"/>
      <c r="I43" s="405"/>
      <c r="J43" s="444"/>
      <c r="K43" s="541"/>
      <c r="L43" s="417"/>
      <c r="M43" s="412"/>
      <c r="N43" s="413"/>
      <c r="O43" s="431"/>
      <c r="P43" s="194" t="s">
        <v>4</v>
      </c>
      <c r="Q43" s="254">
        <f>IFERROR(SUM(Basisdaten!F35,Basisdaten!G35),0)</f>
        <v>0</v>
      </c>
      <c r="R43" s="383"/>
      <c r="S43" s="386"/>
      <c r="T43" s="388"/>
    </row>
    <row r="44" spans="2:21" s="35" customFormat="1" ht="25.5" customHeight="1" thickBot="1" x14ac:dyDescent="0.25">
      <c r="B44" s="399"/>
      <c r="C44" s="400"/>
      <c r="D44" s="403"/>
      <c r="E44" s="404"/>
      <c r="F44" s="404"/>
      <c r="G44" s="405"/>
      <c r="H44" s="404"/>
      <c r="I44" s="405"/>
      <c r="J44" s="446"/>
      <c r="K44" s="542"/>
      <c r="L44" s="418"/>
      <c r="M44" s="414"/>
      <c r="N44" s="415"/>
      <c r="O44" s="432"/>
      <c r="P44" s="194" t="s">
        <v>5</v>
      </c>
      <c r="Q44" s="195" t="str">
        <f>IF(Q42="","n.d.",IF(Q43="","n.d.",IF(Q43=0,"",Q42/Q43)))</f>
        <v>n.d.</v>
      </c>
      <c r="R44" s="384"/>
      <c r="S44" s="386"/>
      <c r="T44" s="389"/>
    </row>
    <row r="45" spans="2:21" s="35" customFormat="1" ht="25.5" customHeight="1" thickBot="1" x14ac:dyDescent="0.25">
      <c r="B45" s="395">
        <v>9</v>
      </c>
      <c r="C45" s="396"/>
      <c r="D45" s="401" t="s">
        <v>392</v>
      </c>
      <c r="E45" s="404" t="s">
        <v>289</v>
      </c>
      <c r="F45" s="404" t="s">
        <v>292</v>
      </c>
      <c r="G45" s="405"/>
      <c r="H45" s="404" t="s">
        <v>295</v>
      </c>
      <c r="I45" s="405"/>
      <c r="J45" s="404" t="s">
        <v>298</v>
      </c>
      <c r="K45" s="405"/>
      <c r="L45" s="407"/>
      <c r="M45" s="426" t="s">
        <v>266</v>
      </c>
      <c r="N45" s="427"/>
      <c r="O45" s="416"/>
      <c r="P45" s="194" t="s">
        <v>2</v>
      </c>
      <c r="Q45" s="193"/>
      <c r="R45" s="419" t="str">
        <f>IF(AND(Q45&lt;&gt;"",Q46&lt;&gt;"",Q45=0,Q46=0),Berechnung1!$H$4,IF(Q47="",Berechnung1!$D$4,IF(Q47=Berechnung1!D60,Berechnung1!$F$4,IF(OR(Q47&lt; Berechnung1!E60,Q47&gt; Berechnung1!F60),Berechnung1!$G$4,IF(OR(ROUND(Q47,4)&lt;Berechnung1!J60,ROUND(Q47,4)&gt;Berechnung1!K60),Berechnung1!$D$4,IF(OR(ROUND(Q47,4)&lt;Berechnung1!G60,ROUND(Q47,4)&gt;Berechnung1!H60),Berechnung1!$E$4,Berechnung1!$C$4))))))</f>
        <v>Unvollständig</v>
      </c>
      <c r="S45" s="385"/>
      <c r="T45" s="387"/>
    </row>
    <row r="46" spans="2:21" s="35" customFormat="1" ht="25.5" customHeight="1" thickBot="1" x14ac:dyDescent="0.25">
      <c r="B46" s="397"/>
      <c r="C46" s="398"/>
      <c r="D46" s="402"/>
      <c r="E46" s="404"/>
      <c r="F46" s="404"/>
      <c r="G46" s="405"/>
      <c r="H46" s="404"/>
      <c r="I46" s="405"/>
      <c r="J46" s="404"/>
      <c r="K46" s="405"/>
      <c r="L46" s="408"/>
      <c r="M46" s="426"/>
      <c r="N46" s="427"/>
      <c r="O46" s="417"/>
      <c r="P46" s="194" t="s">
        <v>4</v>
      </c>
      <c r="Q46" s="263">
        <f>IFERROR(SUM(Basisdaten!F35,Basisdaten!G35),0)</f>
        <v>0</v>
      </c>
      <c r="R46" s="383"/>
      <c r="S46" s="386"/>
      <c r="T46" s="388"/>
    </row>
    <row r="47" spans="2:21" s="35" customFormat="1" ht="25.5" customHeight="1" thickBot="1" x14ac:dyDescent="0.25">
      <c r="B47" s="399"/>
      <c r="C47" s="400"/>
      <c r="D47" s="403"/>
      <c r="E47" s="404"/>
      <c r="F47" s="404"/>
      <c r="G47" s="405"/>
      <c r="H47" s="404"/>
      <c r="I47" s="405"/>
      <c r="J47" s="404"/>
      <c r="K47" s="405"/>
      <c r="L47" s="409"/>
      <c r="M47" s="426"/>
      <c r="N47" s="427"/>
      <c r="O47" s="418"/>
      <c r="P47" s="194" t="s">
        <v>5</v>
      </c>
      <c r="Q47" s="195" t="str">
        <f>IF(Q45="","n.d.",IF(Q46="","n.d.",IF(Q46=0,"",Q45/Q46)))</f>
        <v>n.d.</v>
      </c>
      <c r="R47" s="384"/>
      <c r="S47" s="386"/>
      <c r="T47" s="389"/>
    </row>
    <row r="48" spans="2:21" ht="25.5" customHeight="1" thickBot="1" x14ac:dyDescent="0.25">
      <c r="B48" s="397">
        <v>10</v>
      </c>
      <c r="C48" s="398"/>
      <c r="D48" s="401" t="s">
        <v>392</v>
      </c>
      <c r="E48" s="544" t="s">
        <v>290</v>
      </c>
      <c r="F48" s="404" t="s">
        <v>293</v>
      </c>
      <c r="G48" s="405"/>
      <c r="H48" s="404" t="s">
        <v>296</v>
      </c>
      <c r="I48" s="405"/>
      <c r="J48" s="404" t="s">
        <v>299</v>
      </c>
      <c r="K48" s="405"/>
      <c r="L48" s="407"/>
      <c r="M48" s="410" t="s">
        <v>412</v>
      </c>
      <c r="N48" s="411"/>
      <c r="O48" s="416"/>
      <c r="P48" s="194" t="s">
        <v>2</v>
      </c>
      <c r="Q48" s="193"/>
      <c r="R48" s="419" t="str">
        <f>IF(AND(Q48&lt;&gt;"",Q49&lt;&gt;"",Q48=0,Q49=0),Berechnung1!$H$4,IF(Q50=Berechnung1!D63,Berechnung1!$F$4,IF(OR(Q50&lt;Berechnung1!E63,Q50&gt;Berechnung1!F63),Berechnung1!$G$4,IF(OR(ROUND(Q50,4)&lt;Berechnung1!J63,ROUND(Q50,4)&gt;Berechnung1!K63),Berechnung1!$D$4,IF(OR(ROUND(Q50,4)&lt;Berechnung1!G63,ROUND(Q50,4)&gt;Berechnung1!H63),Berechnung1!$E$4,Berechnung1!$C$4)))))</f>
        <v>Unvollständig</v>
      </c>
      <c r="S48" s="385"/>
      <c r="T48" s="546"/>
    </row>
    <row r="49" spans="2:20" ht="25.5" customHeight="1" thickBot="1" x14ac:dyDescent="0.25">
      <c r="B49" s="397"/>
      <c r="C49" s="398"/>
      <c r="D49" s="402"/>
      <c r="E49" s="545"/>
      <c r="F49" s="404"/>
      <c r="G49" s="405"/>
      <c r="H49" s="404"/>
      <c r="I49" s="405"/>
      <c r="J49" s="404"/>
      <c r="K49" s="405"/>
      <c r="L49" s="408"/>
      <c r="M49" s="412"/>
      <c r="N49" s="413"/>
      <c r="O49" s="417"/>
      <c r="P49" s="194" t="s">
        <v>4</v>
      </c>
      <c r="Q49" s="254">
        <f>IFERROR(SUM(Basisdaten!F31,Basisdaten!G31),0)</f>
        <v>0</v>
      </c>
      <c r="R49" s="383"/>
      <c r="S49" s="386"/>
      <c r="T49" s="530"/>
    </row>
    <row r="50" spans="2:20" ht="25.5" customHeight="1" thickBot="1" x14ac:dyDescent="0.25">
      <c r="B50" s="399"/>
      <c r="C50" s="400"/>
      <c r="D50" s="403"/>
      <c r="E50" s="428"/>
      <c r="F50" s="404"/>
      <c r="G50" s="405"/>
      <c r="H50" s="404"/>
      <c r="I50" s="405"/>
      <c r="J50" s="404"/>
      <c r="K50" s="405"/>
      <c r="L50" s="409"/>
      <c r="M50" s="414"/>
      <c r="N50" s="415"/>
      <c r="O50" s="418"/>
      <c r="P50" s="194" t="s">
        <v>5</v>
      </c>
      <c r="Q50" s="195" t="str">
        <f>IF(Q48="","n.d.",IF(Q49="","n.d.",IF(Q49=0,"",Q48/Q49)))</f>
        <v>n.d.</v>
      </c>
      <c r="R50" s="384"/>
      <c r="S50" s="386"/>
      <c r="T50" s="530"/>
    </row>
    <row r="51" spans="2:20" s="35" customFormat="1" ht="25.5" customHeight="1" thickBot="1" x14ac:dyDescent="0.25">
      <c r="B51" s="395">
        <v>11</v>
      </c>
      <c r="C51" s="396"/>
      <c r="D51" s="401" t="s">
        <v>392</v>
      </c>
      <c r="E51" s="404" t="s">
        <v>291</v>
      </c>
      <c r="F51" s="404" t="s">
        <v>294</v>
      </c>
      <c r="G51" s="405"/>
      <c r="H51" s="404" t="s">
        <v>297</v>
      </c>
      <c r="I51" s="405"/>
      <c r="J51" s="406" t="s">
        <v>300</v>
      </c>
      <c r="K51" s="405"/>
      <c r="L51" s="407"/>
      <c r="M51" s="410" t="s">
        <v>266</v>
      </c>
      <c r="N51" s="411"/>
      <c r="O51" s="416"/>
      <c r="P51" s="196" t="s">
        <v>2</v>
      </c>
      <c r="Q51" s="193"/>
      <c r="R51" s="419" t="str">
        <f>IF(AND(Q51&lt;&gt;"",Q52&lt;&gt;"",Q51=0,Q52=0),Berechnung1!$H$4,IF(Q53=Berechnung1!D66,Berechnung1!$F$4,IF(OR(Q53&lt;Berechnung1!E66,Q53&gt;Berechnung1!F66),Berechnung1!$G$4,IF(OR(ROUND(Q53,4)&lt;Berechnung1!J66,ROUND(Q53,4)&gt;Berechnung1!K66),Berechnung1!$D$4,IF(OR(ROUND(Q53,4)&lt;Berechnung1!G66,ROUND(Q53,4)&gt;Berechnung1!H66),Berechnung1!$E$4,Berechnung1!$C$4)))))</f>
        <v>Unvollständig</v>
      </c>
      <c r="S51" s="385"/>
      <c r="T51" s="387"/>
    </row>
    <row r="52" spans="2:20" s="35" customFormat="1" ht="25.5" customHeight="1" thickBot="1" x14ac:dyDescent="0.25">
      <c r="B52" s="397"/>
      <c r="C52" s="398"/>
      <c r="D52" s="402"/>
      <c r="E52" s="404"/>
      <c r="F52" s="404"/>
      <c r="G52" s="405"/>
      <c r="H52" s="404"/>
      <c r="I52" s="405"/>
      <c r="J52" s="404"/>
      <c r="K52" s="405"/>
      <c r="L52" s="408"/>
      <c r="M52" s="412"/>
      <c r="N52" s="413"/>
      <c r="O52" s="417"/>
      <c r="P52" s="194" t="s">
        <v>4</v>
      </c>
      <c r="Q52" s="92"/>
      <c r="R52" s="383"/>
      <c r="S52" s="386"/>
      <c r="T52" s="388"/>
    </row>
    <row r="53" spans="2:20" s="35" customFormat="1" ht="25.5" customHeight="1" thickBot="1" x14ac:dyDescent="0.25">
      <c r="B53" s="399"/>
      <c r="C53" s="400"/>
      <c r="D53" s="403"/>
      <c r="E53" s="404"/>
      <c r="F53" s="404"/>
      <c r="G53" s="405"/>
      <c r="H53" s="404"/>
      <c r="I53" s="405"/>
      <c r="J53" s="404"/>
      <c r="K53" s="405"/>
      <c r="L53" s="409"/>
      <c r="M53" s="414"/>
      <c r="N53" s="415"/>
      <c r="O53" s="418"/>
      <c r="P53" s="194" t="s">
        <v>5</v>
      </c>
      <c r="Q53" s="195" t="str">
        <f>IF(Q51="","n.d.",IF(Q52="","n.d.",IF(Q52=0,"",Q51/Q52)))</f>
        <v>n.d.</v>
      </c>
      <c r="R53" s="384"/>
      <c r="S53" s="386"/>
      <c r="T53" s="389"/>
    </row>
    <row r="54" spans="2:20" s="35" customFormat="1" ht="25.5" customHeight="1" thickBot="1" x14ac:dyDescent="0.25">
      <c r="B54" s="395">
        <v>12</v>
      </c>
      <c r="C54" s="396"/>
      <c r="D54" s="401"/>
      <c r="E54" s="404" t="s">
        <v>306</v>
      </c>
      <c r="F54" s="404" t="s">
        <v>122</v>
      </c>
      <c r="G54" s="405"/>
      <c r="H54" s="404" t="s">
        <v>337</v>
      </c>
      <c r="I54" s="405"/>
      <c r="J54" s="406" t="s">
        <v>189</v>
      </c>
      <c r="K54" s="405"/>
      <c r="L54" s="407"/>
      <c r="M54" s="410" t="s">
        <v>307</v>
      </c>
      <c r="N54" s="411"/>
      <c r="O54" s="416"/>
      <c r="P54" s="392" t="s">
        <v>7</v>
      </c>
      <c r="Q54" s="390">
        <f>IF(Basisdaten!J41="",0,Basisdaten!J41)</f>
        <v>0</v>
      </c>
      <c r="R54" s="382" t="str">
        <f>IF(Q54="",Berechnung1!$F$4,IF(Q54=0, Berechnung1!F4,IF(OR(Q54&lt; Berechnung1!E69,Q54&gt; Berechnung1!F69),Berechnung1!$G$4,IF(OR(ROUND(Q54,4)&lt;Berechnung1!J69,ROUND(Q54,4)&gt;Berechnung1!K69),Berechnung1!$D$4,IF(OR(ROUND(Q54,4)&lt;Berechnung1!G69,ROUND(Q54,4)&gt;Berechnung1!H69),Berechnung1!$E$4,Berechnung1!$C$4)))))</f>
        <v>Unvollständig</v>
      </c>
      <c r="S54" s="385"/>
      <c r="T54" s="387"/>
    </row>
    <row r="55" spans="2:20" s="35" customFormat="1" ht="25.5" customHeight="1" thickBot="1" x14ac:dyDescent="0.25">
      <c r="B55" s="397"/>
      <c r="C55" s="398"/>
      <c r="D55" s="402"/>
      <c r="E55" s="404"/>
      <c r="F55" s="404"/>
      <c r="G55" s="405"/>
      <c r="H55" s="404"/>
      <c r="I55" s="405"/>
      <c r="J55" s="404"/>
      <c r="K55" s="405"/>
      <c r="L55" s="408"/>
      <c r="M55" s="412"/>
      <c r="N55" s="413"/>
      <c r="O55" s="417"/>
      <c r="P55" s="393"/>
      <c r="Q55" s="391"/>
      <c r="R55" s="383"/>
      <c r="S55" s="386"/>
      <c r="T55" s="388"/>
    </row>
    <row r="56" spans="2:20" s="35" customFormat="1" ht="25.5" customHeight="1" thickBot="1" x14ac:dyDescent="0.25">
      <c r="B56" s="399"/>
      <c r="C56" s="400"/>
      <c r="D56" s="403"/>
      <c r="E56" s="404"/>
      <c r="F56" s="404"/>
      <c r="G56" s="405"/>
      <c r="H56" s="404"/>
      <c r="I56" s="405"/>
      <c r="J56" s="404"/>
      <c r="K56" s="405"/>
      <c r="L56" s="409"/>
      <c r="M56" s="414"/>
      <c r="N56" s="415"/>
      <c r="O56" s="418"/>
      <c r="P56" s="394"/>
      <c r="Q56" s="391"/>
      <c r="R56" s="384"/>
      <c r="S56" s="386"/>
      <c r="T56" s="389"/>
    </row>
    <row r="57" spans="2:20" s="35" customFormat="1" ht="25.5" customHeight="1" thickBot="1" x14ac:dyDescent="0.25">
      <c r="B57" s="395" t="s">
        <v>419</v>
      </c>
      <c r="C57" s="396"/>
      <c r="D57" s="401"/>
      <c r="E57" s="404" t="s">
        <v>387</v>
      </c>
      <c r="F57" s="404" t="s">
        <v>388</v>
      </c>
      <c r="G57" s="405"/>
      <c r="H57" s="404" t="s">
        <v>389</v>
      </c>
      <c r="I57" s="405"/>
      <c r="J57" s="406" t="s">
        <v>390</v>
      </c>
      <c r="K57" s="405"/>
      <c r="L57" s="407"/>
      <c r="M57" s="410" t="s">
        <v>124</v>
      </c>
      <c r="N57" s="411"/>
      <c r="O57" s="416" t="s">
        <v>391</v>
      </c>
      <c r="P57" s="196" t="s">
        <v>2</v>
      </c>
      <c r="Q57" s="193"/>
      <c r="R57" s="382" t="str">
        <f>IF(AND(Q57&lt;&gt;"",Q58&lt;&gt;"",Q57=0,Q58=0),Berechnung1!$H$4,IF(Q59="",Berechnung1!$G$4,IF(Q59=Berechnung1!D72,Berechnung1!$F$4,IF(OR(Q59&lt; Berechnung1!E72,Q59&gt; Berechnung1!F72),Berechnung1!$G$4,IF(OR(ROUND(Q59,4)&lt;Berechnung1!J72,ROUND(Q59,4)&gt;Berechnung1!K72),Berechnung1!$D$4,IF(OR(ROUND(Q59,4)&lt;Berechnung1!G72,ROUND(Q59,4)&gt;Berechnung1!H72),Berechnung1!$E$4,Berechnung1!$C$4))))))</f>
        <v>Unvollständig</v>
      </c>
      <c r="S57" s="385"/>
      <c r="T57" s="387"/>
    </row>
    <row r="58" spans="2:20" s="35" customFormat="1" ht="25.5" customHeight="1" thickBot="1" x14ac:dyDescent="0.25">
      <c r="B58" s="397"/>
      <c r="C58" s="398"/>
      <c r="D58" s="402"/>
      <c r="E58" s="404"/>
      <c r="F58" s="404"/>
      <c r="G58" s="405"/>
      <c r="H58" s="404"/>
      <c r="I58" s="405"/>
      <c r="J58" s="404"/>
      <c r="K58" s="405"/>
      <c r="L58" s="408"/>
      <c r="M58" s="412"/>
      <c r="N58" s="413"/>
      <c r="O58" s="417"/>
      <c r="P58" s="194" t="s">
        <v>4</v>
      </c>
      <c r="Q58" s="303">
        <f>IF(Basisdaten!F35="",0,Basisdaten!F35)</f>
        <v>0</v>
      </c>
      <c r="R58" s="383"/>
      <c r="S58" s="386"/>
      <c r="T58" s="388"/>
    </row>
    <row r="59" spans="2:20" s="35" customFormat="1" ht="25.5" customHeight="1" thickBot="1" x14ac:dyDescent="0.25">
      <c r="B59" s="399"/>
      <c r="C59" s="400"/>
      <c r="D59" s="403"/>
      <c r="E59" s="404"/>
      <c r="F59" s="404"/>
      <c r="G59" s="405"/>
      <c r="H59" s="404"/>
      <c r="I59" s="405"/>
      <c r="J59" s="404"/>
      <c r="K59" s="405"/>
      <c r="L59" s="409"/>
      <c r="M59" s="414"/>
      <c r="N59" s="415"/>
      <c r="O59" s="418"/>
      <c r="P59" s="194" t="s">
        <v>5</v>
      </c>
      <c r="Q59" s="195" t="str">
        <f>IF(Q57="","n.d.",IF(Q58="","n.d.",IF(Q58=0,"",Q57/Q58)))</f>
        <v>n.d.</v>
      </c>
      <c r="R59" s="384"/>
      <c r="S59" s="386"/>
      <c r="T59" s="389"/>
    </row>
    <row r="60" spans="2:20" s="35" customFormat="1" ht="7.5" customHeight="1" x14ac:dyDescent="0.2">
      <c r="B60" s="304"/>
      <c r="C60" s="304"/>
      <c r="D60" s="305"/>
      <c r="E60" s="306"/>
      <c r="F60" s="306"/>
      <c r="G60" s="307"/>
      <c r="H60" s="306"/>
      <c r="I60" s="307"/>
      <c r="J60" s="306"/>
      <c r="K60" s="307"/>
      <c r="L60" s="249"/>
      <c r="M60" s="250"/>
      <c r="N60" s="250"/>
      <c r="O60" s="250"/>
      <c r="P60" s="308"/>
      <c r="Q60" s="309"/>
      <c r="R60" s="252"/>
      <c r="S60" s="310"/>
      <c r="T60" s="311"/>
    </row>
    <row r="61" spans="2:20" s="35" customFormat="1" ht="18" customHeight="1" thickBot="1" x14ac:dyDescent="0.3">
      <c r="B61" s="312" t="s">
        <v>77</v>
      </c>
      <c r="C61" s="304"/>
      <c r="D61" s="305"/>
      <c r="E61" s="306"/>
      <c r="F61" s="306"/>
      <c r="G61" s="307"/>
      <c r="H61" s="306"/>
      <c r="I61" s="307"/>
      <c r="J61" s="306"/>
      <c r="K61" s="307"/>
      <c r="L61" s="249"/>
      <c r="M61" s="250"/>
      <c r="N61" s="250"/>
      <c r="O61" s="250"/>
      <c r="P61" s="308"/>
      <c r="Q61" s="309"/>
      <c r="R61" s="252"/>
      <c r="S61" s="310"/>
      <c r="T61" s="311"/>
    </row>
    <row r="62" spans="2:20" s="35" customFormat="1" ht="18" customHeight="1" thickBot="1" x14ac:dyDescent="0.25">
      <c r="B62" s="304"/>
      <c r="C62" s="304"/>
      <c r="D62" s="547" t="s">
        <v>422</v>
      </c>
      <c r="E62" s="548"/>
      <c r="F62" s="313" t="s">
        <v>88</v>
      </c>
      <c r="G62" s="314" t="str">
        <f>CONCATENATE(TEXT(Berechnung1!C8,"0,00%")," (",Berechnung1!C5, ")")</f>
        <v>0,00% (0)</v>
      </c>
      <c r="H62" s="551" t="str">
        <f>CONCATENATE(TEXT(Berechnung1!D9,"0,00%")," (",Berechnung1!D6, ")")</f>
        <v>0,00% (0)</v>
      </c>
      <c r="I62" s="552" t="s">
        <v>94</v>
      </c>
      <c r="J62" s="306"/>
      <c r="K62" s="307"/>
      <c r="L62" s="249"/>
      <c r="M62" s="250"/>
      <c r="N62" s="250"/>
      <c r="O62" s="250"/>
      <c r="P62" s="308"/>
      <c r="Q62" s="309"/>
      <c r="R62" s="252"/>
      <c r="S62" s="310"/>
      <c r="T62" s="311"/>
    </row>
    <row r="63" spans="2:20" s="35" customFormat="1" ht="18" customHeight="1" thickBot="1" x14ac:dyDescent="0.25">
      <c r="B63" s="304"/>
      <c r="C63" s="304"/>
      <c r="D63" s="549"/>
      <c r="E63" s="550"/>
      <c r="F63" s="315" t="s">
        <v>73</v>
      </c>
      <c r="G63" s="316" t="str">
        <f>CONCATENATE(TEXT(Berechnung1!K8,"0,00%")," (",Berechnung1!K5, ")")</f>
        <v>0,00% (0)</v>
      </c>
      <c r="H63" s="551"/>
      <c r="I63" s="553"/>
      <c r="J63" s="306"/>
      <c r="K63" s="307"/>
      <c r="L63" s="249"/>
      <c r="M63" s="250"/>
      <c r="N63" s="250"/>
      <c r="O63" s="250"/>
      <c r="P63" s="308"/>
      <c r="Q63" s="309"/>
      <c r="R63" s="252"/>
      <c r="S63" s="310"/>
      <c r="T63" s="311"/>
    </row>
    <row r="64" spans="2:20" s="35" customFormat="1" ht="18" customHeight="1" thickBot="1" x14ac:dyDescent="0.25">
      <c r="B64" s="304"/>
      <c r="C64" s="304"/>
      <c r="D64" s="554" t="s">
        <v>423</v>
      </c>
      <c r="E64" s="555"/>
      <c r="F64" s="555"/>
      <c r="G64" s="556"/>
      <c r="H64" s="317" t="str">
        <f>CONCATENATE(TEXT(Berechnung1!E9,"0,00%")," (",Berechnung1!E6, ")")</f>
        <v>0,00% (0)</v>
      </c>
      <c r="I64" s="318" t="str">
        <f>CONCATENATE(TEXT(Berechnung1!E10,"0,00%")," (",Berechnung1!E7, ")")</f>
        <v>0,00% (0)</v>
      </c>
      <c r="J64" s="306"/>
      <c r="K64" s="307"/>
      <c r="L64" s="249"/>
      <c r="M64" s="250"/>
      <c r="N64" s="250"/>
      <c r="O64" s="250"/>
      <c r="P64" s="308"/>
      <c r="Q64" s="309"/>
      <c r="R64" s="252"/>
      <c r="S64" s="310"/>
      <c r="T64" s="311"/>
    </row>
    <row r="65" spans="2:20" s="35" customFormat="1" ht="18" customHeight="1" thickBot="1" x14ac:dyDescent="0.25">
      <c r="B65" s="304"/>
      <c r="C65" s="304"/>
      <c r="D65" s="557" t="s">
        <v>90</v>
      </c>
      <c r="E65" s="558"/>
      <c r="F65" s="319" t="s">
        <v>89</v>
      </c>
      <c r="G65" s="320" t="str">
        <f>CONCATENATE(TEXT(Berechnung1!G8,"0,00%")," (",Berechnung1!G5, ")")</f>
        <v>0,00% (0)</v>
      </c>
      <c r="H65" s="551" t="str">
        <f>CONCATENATE(TEXT(Berechnung1!G9,"0,00%")," (",Berechnung1!G7, ")")</f>
        <v>100,00% (16)</v>
      </c>
      <c r="I65" s="551"/>
      <c r="J65" s="306"/>
      <c r="K65" s="307"/>
      <c r="L65" s="249"/>
      <c r="M65" s="250"/>
      <c r="N65" s="250"/>
      <c r="O65" s="250"/>
      <c r="P65" s="308"/>
      <c r="Q65" s="309"/>
      <c r="R65" s="252"/>
      <c r="S65" s="310"/>
      <c r="T65" s="311"/>
    </row>
    <row r="66" spans="2:20" s="35" customFormat="1" ht="18" customHeight="1" thickBot="1" x14ac:dyDescent="0.25">
      <c r="B66" s="304"/>
      <c r="C66" s="304"/>
      <c r="D66" s="559"/>
      <c r="E66" s="560"/>
      <c r="F66" s="321" t="s">
        <v>91</v>
      </c>
      <c r="G66" s="322" t="str">
        <f>CONCATENATE(TEXT(Berechnung1!F8,"0,00%")," (",Berechnung1!F5, ")")</f>
        <v>100,00% (16)</v>
      </c>
      <c r="H66" s="551"/>
      <c r="I66" s="551"/>
      <c r="J66" s="306"/>
      <c r="K66" s="307"/>
      <c r="L66" s="249"/>
      <c r="M66" s="250"/>
      <c r="N66" s="250"/>
      <c r="O66" s="250"/>
      <c r="P66" s="308"/>
      <c r="Q66" s="309"/>
      <c r="R66" s="252"/>
      <c r="S66" s="310"/>
      <c r="T66" s="311"/>
    </row>
    <row r="67" spans="2:20" s="35" customFormat="1" ht="7.5" customHeight="1" x14ac:dyDescent="0.2">
      <c r="B67" s="304"/>
      <c r="C67" s="304"/>
      <c r="D67" s="305"/>
      <c r="E67" s="306"/>
      <c r="F67" s="306"/>
      <c r="G67" s="307"/>
      <c r="H67" s="306"/>
      <c r="I67" s="307"/>
      <c r="J67" s="306"/>
      <c r="K67" s="307"/>
      <c r="L67" s="249"/>
      <c r="M67" s="250"/>
      <c r="N67" s="250"/>
      <c r="O67" s="250"/>
      <c r="P67" s="308"/>
      <c r="Q67" s="309"/>
      <c r="R67" s="252"/>
      <c r="S67" s="310"/>
      <c r="T67" s="311"/>
    </row>
    <row r="68" spans="2:20" s="251" customFormat="1" ht="11.25" customHeight="1" x14ac:dyDescent="0.2">
      <c r="B68" s="379" t="s">
        <v>238</v>
      </c>
      <c r="C68" s="380"/>
      <c r="D68" s="380"/>
      <c r="E68" s="380"/>
      <c r="F68" s="380"/>
      <c r="G68" s="380"/>
      <c r="H68" s="380"/>
      <c r="I68" s="380"/>
      <c r="J68" s="380"/>
      <c r="K68" s="380"/>
      <c r="L68" s="380"/>
      <c r="M68" s="380"/>
      <c r="N68" s="380"/>
      <c r="O68" s="380"/>
      <c r="P68" s="380"/>
      <c r="Q68" s="380"/>
      <c r="R68" s="380"/>
      <c r="S68" s="5"/>
      <c r="T68" s="5"/>
    </row>
    <row r="69" spans="2:20" ht="24.75" customHeight="1" x14ac:dyDescent="0.2">
      <c r="B69" s="380" t="s">
        <v>494</v>
      </c>
      <c r="C69" s="457"/>
      <c r="D69" s="457"/>
      <c r="E69" s="457"/>
      <c r="F69" s="457"/>
      <c r="G69" s="457"/>
      <c r="H69" s="457"/>
      <c r="I69" s="457"/>
      <c r="J69" s="457"/>
      <c r="K69" s="457"/>
      <c r="L69" s="457"/>
      <c r="M69" s="457"/>
      <c r="N69" s="457"/>
      <c r="O69" s="457"/>
      <c r="P69" s="457"/>
      <c r="Q69" s="457"/>
      <c r="R69" s="457"/>
    </row>
    <row r="70" spans="2:20" ht="135.75" customHeight="1" x14ac:dyDescent="0.2">
      <c r="B70" s="381" t="s">
        <v>508</v>
      </c>
      <c r="C70" s="381"/>
      <c r="D70" s="381"/>
      <c r="E70" s="381"/>
      <c r="F70" s="381"/>
      <c r="G70" s="381"/>
      <c r="H70" s="381"/>
      <c r="I70" s="381"/>
      <c r="J70" s="381"/>
      <c r="K70" s="381"/>
      <c r="L70" s="381"/>
      <c r="M70" s="381"/>
      <c r="N70" s="381"/>
      <c r="O70" s="381"/>
      <c r="P70" s="381"/>
      <c r="Q70" s="381"/>
      <c r="R70" s="381"/>
    </row>
    <row r="71" spans="2:20" ht="15" customHeight="1" x14ac:dyDescent="0.2">
      <c r="B71" s="379" t="s">
        <v>338</v>
      </c>
      <c r="C71" s="380"/>
      <c r="D71" s="380"/>
      <c r="E71" s="380"/>
      <c r="F71" s="380"/>
      <c r="G71" s="380"/>
      <c r="H71" s="380"/>
      <c r="I71" s="380"/>
      <c r="J71" s="380"/>
      <c r="K71" s="380"/>
      <c r="L71" s="380"/>
      <c r="M71" s="380"/>
      <c r="N71" s="380"/>
      <c r="O71" s="380"/>
      <c r="P71" s="380"/>
      <c r="Q71" s="380"/>
      <c r="R71" s="380"/>
    </row>
    <row r="72" spans="2:20" ht="20.25" customHeight="1" x14ac:dyDescent="0.2">
      <c r="B72" s="381" t="s">
        <v>424</v>
      </c>
      <c r="C72" s="381"/>
      <c r="D72" s="381"/>
      <c r="E72" s="381"/>
      <c r="F72" s="381"/>
      <c r="G72" s="381"/>
      <c r="H72" s="381"/>
      <c r="I72" s="381"/>
      <c r="J72" s="381"/>
      <c r="K72" s="381"/>
      <c r="L72" s="381"/>
      <c r="M72" s="381"/>
      <c r="N72" s="381"/>
      <c r="O72" s="381"/>
      <c r="P72" s="381"/>
      <c r="Q72" s="381"/>
      <c r="R72" s="381"/>
    </row>
    <row r="73" spans="2:20" x14ac:dyDescent="0.2">
      <c r="B73" s="273"/>
      <c r="C73" s="273"/>
      <c r="D73" s="273"/>
      <c r="E73" s="273"/>
      <c r="F73" s="273"/>
      <c r="G73" s="273"/>
      <c r="H73" s="273"/>
      <c r="I73" s="273"/>
      <c r="J73" s="273"/>
      <c r="K73" s="273"/>
      <c r="L73" s="273"/>
      <c r="M73" s="273"/>
      <c r="N73" s="273"/>
      <c r="O73" s="273"/>
      <c r="P73" s="273"/>
      <c r="Q73" s="273"/>
      <c r="R73" s="273"/>
    </row>
    <row r="74" spans="2:20" x14ac:dyDescent="0.2">
      <c r="C74" s="85"/>
      <c r="D74" s="85"/>
      <c r="E74" s="85"/>
      <c r="F74" s="85"/>
      <c r="G74" s="85"/>
      <c r="H74" s="85"/>
      <c r="I74" s="85"/>
      <c r="J74" s="85"/>
    </row>
    <row r="75" spans="2:20" x14ac:dyDescent="0.2">
      <c r="C75" s="85"/>
      <c r="D75" s="85"/>
      <c r="E75" s="85"/>
      <c r="F75" s="85"/>
      <c r="G75" s="85"/>
      <c r="H75" s="85"/>
      <c r="I75" s="85"/>
      <c r="J75" s="85"/>
    </row>
    <row r="76" spans="2:20" x14ac:dyDescent="0.2">
      <c r="C76" s="85"/>
      <c r="D76" s="85"/>
      <c r="E76" s="85"/>
      <c r="F76" s="85"/>
      <c r="G76" s="85"/>
      <c r="H76" s="85"/>
      <c r="I76" s="85"/>
      <c r="J76" s="85"/>
    </row>
    <row r="80" spans="2:20" x14ac:dyDescent="0.2">
      <c r="E80" s="93"/>
    </row>
  </sheetData>
  <sheetProtection password="CA09"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25">
    <mergeCell ref="D62:E63"/>
    <mergeCell ref="H62:H63"/>
    <mergeCell ref="I62:I63"/>
    <mergeCell ref="D64:G64"/>
    <mergeCell ref="D65:E66"/>
    <mergeCell ref="H65:I66"/>
    <mergeCell ref="T45:T47"/>
    <mergeCell ref="J48:K50"/>
    <mergeCell ref="J30:K32"/>
    <mergeCell ref="J33:K35"/>
    <mergeCell ref="M33:N35"/>
    <mergeCell ref="O36:O38"/>
    <mergeCell ref="O30:O32"/>
    <mergeCell ref="T36:T38"/>
    <mergeCell ref="R39:R41"/>
    <mergeCell ref="O39:O41"/>
    <mergeCell ref="M45:N47"/>
    <mergeCell ref="T39:T41"/>
    <mergeCell ref="S45:S47"/>
    <mergeCell ref="R45:R47"/>
    <mergeCell ref="S42:S44"/>
    <mergeCell ref="R42:R44"/>
    <mergeCell ref="M42:N44"/>
    <mergeCell ref="T42:T44"/>
    <mergeCell ref="S36:S38"/>
    <mergeCell ref="R36:R38"/>
    <mergeCell ref="S39:S41"/>
    <mergeCell ref="O57:O59"/>
    <mergeCell ref="R57:R59"/>
    <mergeCell ref="S57:S59"/>
    <mergeCell ref="T57:T59"/>
    <mergeCell ref="T51:T53"/>
    <mergeCell ref="S51:S53"/>
    <mergeCell ref="M51:N53"/>
    <mergeCell ref="L48:L50"/>
    <mergeCell ref="O48:O50"/>
    <mergeCell ref="T48:T50"/>
    <mergeCell ref="M48:N50"/>
    <mergeCell ref="S48:S50"/>
    <mergeCell ref="R48:R50"/>
    <mergeCell ref="L51:L53"/>
    <mergeCell ref="O51:O53"/>
    <mergeCell ref="B30:C32"/>
    <mergeCell ref="B33:C35"/>
    <mergeCell ref="B36:C38"/>
    <mergeCell ref="B39:C41"/>
    <mergeCell ref="B48:C50"/>
    <mergeCell ref="D45:D47"/>
    <mergeCell ref="D48:D50"/>
    <mergeCell ref="E48:E50"/>
    <mergeCell ref="D33:D35"/>
    <mergeCell ref="D30:D32"/>
    <mergeCell ref="B45:C47"/>
    <mergeCell ref="E45:E47"/>
    <mergeCell ref="B42:C44"/>
    <mergeCell ref="E33:E35"/>
    <mergeCell ref="D36:D38"/>
    <mergeCell ref="D42:D44"/>
    <mergeCell ref="D39:D41"/>
    <mergeCell ref="E36:E38"/>
    <mergeCell ref="E39:E41"/>
    <mergeCell ref="E42:E44"/>
    <mergeCell ref="F48:G50"/>
    <mergeCell ref="H48:I50"/>
    <mergeCell ref="H39:I41"/>
    <mergeCell ref="O33:O35"/>
    <mergeCell ref="F45:G47"/>
    <mergeCell ref="H45:I47"/>
    <mergeCell ref="J45:K47"/>
    <mergeCell ref="M39:N41"/>
    <mergeCell ref="J39:K41"/>
    <mergeCell ref="F39:G41"/>
    <mergeCell ref="H36:I38"/>
    <mergeCell ref="J42:K44"/>
    <mergeCell ref="L39:L41"/>
    <mergeCell ref="L45:L47"/>
    <mergeCell ref="O45:O47"/>
    <mergeCell ref="S10:T10"/>
    <mergeCell ref="S12:S14"/>
    <mergeCell ref="T12:T14"/>
    <mergeCell ref="S21:S23"/>
    <mergeCell ref="T21:T23"/>
    <mergeCell ref="R10:R11"/>
    <mergeCell ref="R12:R14"/>
    <mergeCell ref="T18:T20"/>
    <mergeCell ref="S18:S20"/>
    <mergeCell ref="R21:R23"/>
    <mergeCell ref="R18:R20"/>
    <mergeCell ref="R15:R17"/>
    <mergeCell ref="S15:S17"/>
    <mergeCell ref="T15:T17"/>
    <mergeCell ref="M15:N17"/>
    <mergeCell ref="O15:O17"/>
    <mergeCell ref="T27:T29"/>
    <mergeCell ref="T30:T32"/>
    <mergeCell ref="S30:S32"/>
    <mergeCell ref="T24:T26"/>
    <mergeCell ref="S27:S29"/>
    <mergeCell ref="S24:S26"/>
    <mergeCell ref="T33:T35"/>
    <mergeCell ref="R27:R29"/>
    <mergeCell ref="R24:R26"/>
    <mergeCell ref="R30:R32"/>
    <mergeCell ref="S33:S35"/>
    <mergeCell ref="R33:R35"/>
    <mergeCell ref="C15:C17"/>
    <mergeCell ref="D15:D17"/>
    <mergeCell ref="E15:E17"/>
    <mergeCell ref="P10:Q11"/>
    <mergeCell ref="Q12:Q14"/>
    <mergeCell ref="O12:O14"/>
    <mergeCell ref="O18:O20"/>
    <mergeCell ref="H12:I14"/>
    <mergeCell ref="H18:I20"/>
    <mergeCell ref="H10:I11"/>
    <mergeCell ref="M10:N11"/>
    <mergeCell ref="L12:L14"/>
    <mergeCell ref="L18:L20"/>
    <mergeCell ref="J18:K20"/>
    <mergeCell ref="M18:N20"/>
    <mergeCell ref="P18:P20"/>
    <mergeCell ref="Q18:Q20"/>
    <mergeCell ref="P15:P17"/>
    <mergeCell ref="Q15:Q17"/>
    <mergeCell ref="P12:P14"/>
    <mergeCell ref="O10:O11"/>
    <mergeCell ref="H15:I17"/>
    <mergeCell ref="J15:K17"/>
    <mergeCell ref="L15:L17"/>
    <mergeCell ref="M12:N14"/>
    <mergeCell ref="J12:K14"/>
    <mergeCell ref="O27:O29"/>
    <mergeCell ref="O24:O26"/>
    <mergeCell ref="F15:G17"/>
    <mergeCell ref="B10:C11"/>
    <mergeCell ref="E12:E14"/>
    <mergeCell ref="D12:D14"/>
    <mergeCell ref="H27:I29"/>
    <mergeCell ref="D10:D11"/>
    <mergeCell ref="B27:C29"/>
    <mergeCell ref="E18:E20"/>
    <mergeCell ref="F18:G20"/>
    <mergeCell ref="D27:D29"/>
    <mergeCell ref="B12:B20"/>
    <mergeCell ref="C12:C14"/>
    <mergeCell ref="C18:C20"/>
    <mergeCell ref="B21:B26"/>
    <mergeCell ref="C21:C23"/>
    <mergeCell ref="C24:C26"/>
    <mergeCell ref="D21:D26"/>
    <mergeCell ref="H21:I26"/>
    <mergeCell ref="E10:E11"/>
    <mergeCell ref="F10:G11"/>
    <mergeCell ref="H51:I53"/>
    <mergeCell ref="B68:R68"/>
    <mergeCell ref="B69:R69"/>
    <mergeCell ref="F6:N6"/>
    <mergeCell ref="F8:G8"/>
    <mergeCell ref="K8:N8"/>
    <mergeCell ref="L24:L26"/>
    <mergeCell ref="L10:L11"/>
    <mergeCell ref="H30:I32"/>
    <mergeCell ref="F30:G32"/>
    <mergeCell ref="M30:N32"/>
    <mergeCell ref="M27:N29"/>
    <mergeCell ref="J24:K26"/>
    <mergeCell ref="J27:K29"/>
    <mergeCell ref="L27:L29"/>
    <mergeCell ref="M24:N26"/>
    <mergeCell ref="L30:L32"/>
    <mergeCell ref="I8:J8"/>
    <mergeCell ref="E27:E29"/>
    <mergeCell ref="D18:D20"/>
    <mergeCell ref="F12:G14"/>
    <mergeCell ref="F27:G29"/>
    <mergeCell ref="O21:O23"/>
    <mergeCell ref="J10:K11"/>
    <mergeCell ref="B70:R70"/>
    <mergeCell ref="J51:K53"/>
    <mergeCell ref="B51:C53"/>
    <mergeCell ref="D51:D53"/>
    <mergeCell ref="R51:R53"/>
    <mergeCell ref="F51:G53"/>
    <mergeCell ref="E51:E53"/>
    <mergeCell ref="L21:L23"/>
    <mergeCell ref="J21:K23"/>
    <mergeCell ref="M21:N23"/>
    <mergeCell ref="J36:K38"/>
    <mergeCell ref="M36:N38"/>
    <mergeCell ref="L42:L44"/>
    <mergeCell ref="O42:O44"/>
    <mergeCell ref="E21:E26"/>
    <mergeCell ref="F21:G26"/>
    <mergeCell ref="H33:I35"/>
    <mergeCell ref="L36:L38"/>
    <mergeCell ref="E30:E32"/>
    <mergeCell ref="F36:G38"/>
    <mergeCell ref="F33:G35"/>
    <mergeCell ref="L33:L35"/>
    <mergeCell ref="F42:G44"/>
    <mergeCell ref="H42:I44"/>
    <mergeCell ref="B71:R71"/>
    <mergeCell ref="B72:R72"/>
    <mergeCell ref="R54:R56"/>
    <mergeCell ref="S54:S56"/>
    <mergeCell ref="T54:T56"/>
    <mergeCell ref="Q54:Q56"/>
    <mergeCell ref="P54:P56"/>
    <mergeCell ref="B54:C56"/>
    <mergeCell ref="D54:D56"/>
    <mergeCell ref="E54:E56"/>
    <mergeCell ref="F54:G56"/>
    <mergeCell ref="H54:I56"/>
    <mergeCell ref="J54:K56"/>
    <mergeCell ref="L54:L56"/>
    <mergeCell ref="M54:N56"/>
    <mergeCell ref="O54:O56"/>
    <mergeCell ref="B57:C59"/>
    <mergeCell ref="D57:D59"/>
    <mergeCell ref="E57:E59"/>
    <mergeCell ref="F57:G59"/>
    <mergeCell ref="H57:I59"/>
    <mergeCell ref="J57:K59"/>
    <mergeCell ref="L57:L59"/>
    <mergeCell ref="M57:N59"/>
  </mergeCells>
  <phoneticPr fontId="34" type="noConversion"/>
  <conditionalFormatting sqref="R12:R14 R18:R35">
    <cfRule type="cellIs" dxfId="103" priority="341" stopIfTrue="1" operator="equal">
      <formula>"Sollvorgabe nicht erfüllt"</formula>
    </cfRule>
    <cfRule type="cellIs" dxfId="102" priority="349" stopIfTrue="1" operator="equal">
      <formula>"I.O. (Plausibilität unklar)"</formula>
    </cfRule>
    <cfRule type="cellIs" dxfId="101" priority="350" stopIfTrue="1" operator="equal">
      <formula>"I.O."</formula>
    </cfRule>
  </conditionalFormatting>
  <conditionalFormatting sqref="R36:R38">
    <cfRule type="expression" dxfId="100" priority="81" stopIfTrue="1">
      <formula>OR(R36=$F$65,R36=$F$66)</formula>
    </cfRule>
    <cfRule type="cellIs" dxfId="99" priority="257" stopIfTrue="1" operator="equal">
      <formula>"Ausnahme (Plausibilität unklar)"</formula>
    </cfRule>
    <cfRule type="cellIs" dxfId="98" priority="281" stopIfTrue="1" operator="equal">
      <formula>"Sollvorgabe nicht erfüllt"</formula>
    </cfRule>
    <cfRule type="cellIs" dxfId="97" priority="305" stopIfTrue="1" operator="equal">
      <formula>"I.O. (Plausibilität unklar)"</formula>
    </cfRule>
    <cfRule type="cellIs" dxfId="96" priority="331" stopIfTrue="1" operator="equal">
      <formula>"I.O."</formula>
    </cfRule>
  </conditionalFormatting>
  <conditionalFormatting sqref="R39:R41">
    <cfRule type="expression" dxfId="95" priority="80" stopIfTrue="1">
      <formula>OR(R39=$F$65,R39=$F$66)</formula>
    </cfRule>
    <cfRule type="cellIs" dxfId="94" priority="256" stopIfTrue="1" operator="equal">
      <formula>"Ausnahme (Plausibilität unklar)"</formula>
    </cfRule>
    <cfRule type="cellIs" dxfId="93" priority="280" stopIfTrue="1" operator="equal">
      <formula>"Sollvorgabe nicht erfüllt"</formula>
    </cfRule>
    <cfRule type="cellIs" dxfId="92" priority="304" stopIfTrue="1" operator="equal">
      <formula>"I.O. (Plausibilität unklar)"</formula>
    </cfRule>
    <cfRule type="cellIs" dxfId="91" priority="330" stopIfTrue="1" operator="equal">
      <formula>"I.O."</formula>
    </cfRule>
  </conditionalFormatting>
  <conditionalFormatting sqref="R42:R44">
    <cfRule type="expression" dxfId="90" priority="98" stopIfTrue="1">
      <formula>OR(R42=$F$65,R42=$F$66)</formula>
    </cfRule>
    <cfRule type="cellIs" dxfId="89" priority="254" stopIfTrue="1" operator="equal">
      <formula>"Sollvorgabe nicht erfüllt"</formula>
    </cfRule>
    <cfRule type="cellIs" dxfId="88" priority="302" stopIfTrue="1" operator="equal">
      <formula>"I.O. (Plausibilität unklar)"</formula>
    </cfRule>
    <cfRule type="cellIs" dxfId="87" priority="328" stopIfTrue="1" operator="equal">
      <formula>"I.O."</formula>
    </cfRule>
  </conditionalFormatting>
  <conditionalFormatting sqref="R45:R53">
    <cfRule type="cellIs" dxfId="86" priority="253" stopIfTrue="1" operator="equal">
      <formula>"Sollvorgabe nicht erfüllt"</formula>
    </cfRule>
    <cfRule type="cellIs" dxfId="85" priority="301" stopIfTrue="1" operator="equal">
      <formula>"I.O. (Plausibilität unklar)"</formula>
    </cfRule>
    <cfRule type="cellIs" dxfId="84" priority="327" stopIfTrue="1" operator="equal">
      <formula>"I.O."</formula>
    </cfRule>
  </conditionalFormatting>
  <conditionalFormatting sqref="Q21">
    <cfRule type="expression" dxfId="83" priority="200" stopIfTrue="1">
      <formula>LEN(TRIM(Q21))=0</formula>
    </cfRule>
  </conditionalFormatting>
  <conditionalFormatting sqref="Q24">
    <cfRule type="expression" dxfId="82" priority="198" stopIfTrue="1">
      <formula>LEN(TRIM(Q24))=0</formula>
    </cfRule>
  </conditionalFormatting>
  <conditionalFormatting sqref="Q27">
    <cfRule type="expression" dxfId="81" priority="194" stopIfTrue="1">
      <formula>LEN(TRIM(Q27))=0</formula>
    </cfRule>
  </conditionalFormatting>
  <conditionalFormatting sqref="Q30">
    <cfRule type="expression" dxfId="80" priority="193" stopIfTrue="1">
      <formula>LEN(TRIM(Q30))=0</formula>
    </cfRule>
  </conditionalFormatting>
  <conditionalFormatting sqref="Q33">
    <cfRule type="expression" dxfId="79" priority="191" stopIfTrue="1">
      <formula>LEN(TRIM(Q33))=0</formula>
    </cfRule>
  </conditionalFormatting>
  <conditionalFormatting sqref="Q22">
    <cfRule type="expression" dxfId="78" priority="189" stopIfTrue="1">
      <formula>LEN(TRIM(Q22))=0</formula>
    </cfRule>
  </conditionalFormatting>
  <conditionalFormatting sqref="Q36">
    <cfRule type="expression" dxfId="77" priority="187" stopIfTrue="1">
      <formula>LEN(TRIM(Q36))=0</formula>
    </cfRule>
  </conditionalFormatting>
  <conditionalFormatting sqref="Q39">
    <cfRule type="expression" dxfId="76" priority="186" stopIfTrue="1">
      <formula>LEN(TRIM(Q39))=0</formula>
    </cfRule>
  </conditionalFormatting>
  <conditionalFormatting sqref="Q42">
    <cfRule type="expression" dxfId="75" priority="185" stopIfTrue="1">
      <formula>LEN(TRIM(Q42))=0</formula>
    </cfRule>
  </conditionalFormatting>
  <conditionalFormatting sqref="Q45">
    <cfRule type="expression" dxfId="74" priority="184" stopIfTrue="1">
      <formula>LEN(TRIM(Q45))=0</formula>
    </cfRule>
  </conditionalFormatting>
  <conditionalFormatting sqref="Q48">
    <cfRule type="expression" dxfId="73" priority="182" stopIfTrue="1">
      <formula>LEN(TRIM(Q48))=0</formula>
    </cfRule>
  </conditionalFormatting>
  <conditionalFormatting sqref="Q51">
    <cfRule type="expression" dxfId="72" priority="180" stopIfTrue="1">
      <formula>LEN(TRIM(Q51))=0</formula>
    </cfRule>
  </conditionalFormatting>
  <conditionalFormatting sqref="R45:R47">
    <cfRule type="expression" dxfId="71" priority="5" stopIfTrue="1">
      <formula>OR(R45=$F$65,R45=$F$66)</formula>
    </cfRule>
    <cfRule type="cellIs" dxfId="70" priority="277" operator="equal">
      <formula>"Ausnahme (Plausibilität unklar)"</formula>
    </cfRule>
  </conditionalFormatting>
  <conditionalFormatting sqref="R54:R56">
    <cfRule type="expression" dxfId="69" priority="86" stopIfTrue="1">
      <formula>OR(R54=$F$65,R54=$F$66)</formula>
    </cfRule>
    <cfRule type="cellIs" dxfId="68" priority="89" stopIfTrue="1" operator="equal">
      <formula>"Sollvorgabe nicht erfüllt"</formula>
    </cfRule>
    <cfRule type="cellIs" dxfId="67" priority="90" stopIfTrue="1" operator="equal">
      <formula>"I.O. (Plausibilität unklar)"</formula>
    </cfRule>
    <cfRule type="cellIs" dxfId="66" priority="91" stopIfTrue="1" operator="equal">
      <formula>"I.O."</formula>
    </cfRule>
  </conditionalFormatting>
  <conditionalFormatting sqref="Q52">
    <cfRule type="expression" dxfId="65" priority="84" stopIfTrue="1">
      <formula>LEN(TRIM(Q52))=0</formula>
    </cfRule>
  </conditionalFormatting>
  <conditionalFormatting sqref="S18:S53">
    <cfRule type="notContainsBlanks" dxfId="64" priority="83">
      <formula>LEN(TRIM(S18))&gt;0</formula>
    </cfRule>
    <cfRule type="expression" dxfId="63" priority="96">
      <formula>OR($R18="Unvollständig",$R18="Sollvorgabe nicht erfüllt",$R18="I.O. (Plausibilität unklar)",$R18="Ausnahme (Plausibilität unklar)",$R18="optional - unvollständig",$R18="optional - Sollvorgabe nicht erfüllt",$R18="optional - I.O. (Plausibilität unklar)", $R18="optional - I.O. (Plausibilität unklar)",$R18="optional - Ausnahme (Plausibilität unklar)")</formula>
    </cfRule>
  </conditionalFormatting>
  <conditionalFormatting sqref="Q40">
    <cfRule type="expression" dxfId="62" priority="82" stopIfTrue="1">
      <formula>LEN(TRIM(Q40))=0</formula>
    </cfRule>
  </conditionalFormatting>
  <conditionalFormatting sqref="R48:R50">
    <cfRule type="expression" dxfId="61" priority="3">
      <formula>OR(R48=$F$65,R48=$F$66)</formula>
    </cfRule>
    <cfRule type="cellIs" dxfId="60" priority="97" stopIfTrue="1" operator="equal">
      <formula>"Ausnahme (Plausibilität unklar)"</formula>
    </cfRule>
  </conditionalFormatting>
  <conditionalFormatting sqref="R51:R53">
    <cfRule type="expression" dxfId="59" priority="2">
      <formula>OR(R51=$F$65,R51=$F$66)</formula>
    </cfRule>
    <cfRule type="cellIs" dxfId="58" priority="78" stopIfTrue="1" operator="equal">
      <formula>"Ausnahme (Plausibilität unklar)"</formula>
    </cfRule>
  </conditionalFormatting>
  <conditionalFormatting sqref="R15:R17">
    <cfRule type="cellIs" dxfId="57" priority="1" operator="equal">
      <formula>"I.O. (Plausibilität unklar)"</formula>
    </cfRule>
    <cfRule type="cellIs" dxfId="56" priority="72" stopIfTrue="1" operator="equal">
      <formula>"Sollvorgabe nicht erfüllt"</formula>
    </cfRule>
    <cfRule type="expression" dxfId="55" priority="73" stopIfTrue="1">
      <formula>OR(R15=$F$65,R15=$F$66)</formula>
    </cfRule>
    <cfRule type="cellIs" dxfId="54" priority="74" stopIfTrue="1" operator="equal">
      <formula>"Ausnahme (Plausibilität unklar)"</formula>
    </cfRule>
    <cfRule type="cellIs" dxfId="53" priority="75" stopIfTrue="1" operator="equal">
      <formula>"I.O."</formula>
    </cfRule>
  </conditionalFormatting>
  <conditionalFormatting sqref="Q57">
    <cfRule type="expression" dxfId="52" priority="69" stopIfTrue="1">
      <formula>LEN(TRIM(Q57))=0</formula>
    </cfRule>
  </conditionalFormatting>
  <conditionalFormatting sqref="S54:S56">
    <cfRule type="notContainsBlanks" dxfId="51" priority="31">
      <formula>LEN(TRIM(S54))&gt;0</formula>
    </cfRule>
    <cfRule type="expression" dxfId="50" priority="32">
      <formula>OR($R54="Unvollständig",$R54="Sollvorgabe nicht erfüllt",$R54="I.O. (Plausibilität unklar)",$R54="Ausnahme (Plausibilität unklar)",$R54="optional - unvollständig",$R54="optional - Sollvorgabe nicht erfüllt",$R54="optional - I.O. (Plausibilität unklar)", $R54="optional - I.O. (Plausibilität unklar)",$R54="optional - Ausnahme (Plausibilität unklar)")</formula>
    </cfRule>
  </conditionalFormatting>
  <conditionalFormatting sqref="S57:S67">
    <cfRule type="notContainsBlanks" dxfId="49" priority="21">
      <formula>LEN(TRIM(S57))&gt;0</formula>
    </cfRule>
    <cfRule type="expression" dxfId="48" priority="22">
      <formula>OR($R57="Unvollständig",$R57="Sollvorgabe nicht erfüllt",$R57="I.O. (Plausibilität unklar)",$R57="Ausnahme (Plausibilität unklar)",$R57="optional - unvollständig",$R57="optional - Sollvorgabe nicht erfüllt",$R57="optional - I.O. (Plausibilität unklar)", $R57="optional - I.O. (Plausibilität unklar)",$R57="optional - Ausnahme (Plausibilität unklar)")</formula>
    </cfRule>
  </conditionalFormatting>
  <conditionalFormatting sqref="S15:S17">
    <cfRule type="notContainsBlanks" dxfId="47" priority="15">
      <formula>LEN(TRIM(S15))&gt;0</formula>
    </cfRule>
    <cfRule type="expression" dxfId="46" priority="16">
      <formula>OR($R15="Unvollständig",$R15="Sollvorgabe nicht erfüllt",$R15="I.O. (Plausibilität unklar)",$R15="Ausnahme (Plausibilität unklar)",$R15="optional - unvollständig",$R15="optional - Sollvorgabe nicht erfüllt",$R15="optional - I.O. (Plausibilität unklar)", $R15="optional - I.O. (Plausibilität unklar)",$R15="optional - Ausnahme (Plausibilität unklar)")</formula>
    </cfRule>
  </conditionalFormatting>
  <conditionalFormatting sqref="S12:S14">
    <cfRule type="notContainsBlanks" dxfId="45" priority="13">
      <formula>LEN(TRIM(S12))&gt;0</formula>
    </cfRule>
    <cfRule type="expression" dxfId="44" priority="14">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conditionalFormatting sqref="R18:R20">
    <cfRule type="expression" dxfId="43" priority="12" stopIfTrue="1">
      <formula>OR(R18=$F$65,R18=$F$66)</formula>
    </cfRule>
  </conditionalFormatting>
  <conditionalFormatting sqref="R12:R14">
    <cfRule type="expression" dxfId="42" priority="11" stopIfTrue="1">
      <formula>OR(R12=$F$65,R12=$F$66)</formula>
    </cfRule>
  </conditionalFormatting>
  <conditionalFormatting sqref="R21:R23">
    <cfRule type="expression" dxfId="41" priority="10" stopIfTrue="1">
      <formula>OR(R21=$F$65,R21=$F$66)</formula>
    </cfRule>
  </conditionalFormatting>
  <conditionalFormatting sqref="R24:R26">
    <cfRule type="expression" dxfId="40" priority="9" stopIfTrue="1">
      <formula>OR(R24=$F$65,R24=$F$66)</formula>
    </cfRule>
  </conditionalFormatting>
  <conditionalFormatting sqref="R27:R29">
    <cfRule type="expression" dxfId="39" priority="8" stopIfTrue="1">
      <formula>OR(R27=$F$65,R27=$F$66)</formula>
    </cfRule>
  </conditionalFormatting>
  <conditionalFormatting sqref="R30:R32">
    <cfRule type="expression" dxfId="38" priority="7" stopIfTrue="1">
      <formula>OR(R30=$F$65,R30=$F$66)</formula>
    </cfRule>
  </conditionalFormatting>
  <conditionalFormatting sqref="R33:R35">
    <cfRule type="expression" dxfId="37" priority="6" stopIfTrue="1">
      <formula>OR(R33=$F$65,R33=$F$66)</formula>
    </cfRule>
  </conditionalFormatting>
  <conditionalFormatting sqref="R57:R59">
    <cfRule type="cellIs" dxfId="36" priority="57" stopIfTrue="1" operator="equal">
      <formula>"Ausnahme (Plausibilität unklar)"</formula>
    </cfRule>
    <cfRule type="expression" dxfId="35" priority="58" stopIfTrue="1">
      <formula>OR(R57=$F$65,R57=$F$66)</formula>
    </cfRule>
    <cfRule type="cellIs" dxfId="34" priority="59" stopIfTrue="1" operator="equal">
      <formula>"Sollvorgabe nicht erfüllt"</formula>
    </cfRule>
    <cfRule type="cellIs" dxfId="33" priority="60" stopIfTrue="1" operator="equal">
      <formula>"I.O. (Plausibilität unklar)"</formula>
    </cfRule>
    <cfRule type="cellIs" dxfId="32" priority="61" stopIfTrue="1" operator="equal">
      <formula>"I.O."</formula>
    </cfRule>
  </conditionalFormatting>
  <dataValidations count="16">
    <dataValidation type="whole" showInputMessage="1" showErrorMessage="1" errorTitle="Eingabefehler" error="1. Zähler muss eine positive ganze Zahl sein._x000a_2. Zähler kann nicht größer als Nenner sein." sqref="Q24 Q45 Q21 Q51 Q48" xr:uid="{00000000-0002-0000-0400-000000000000}">
      <formula1>0</formula1>
      <formula2>IF(Q22="",5000,Q22)</formula2>
    </dataValidation>
    <dataValidation operator="equal" showInputMessage="1" showErrorMessage="1" sqref="Q34 Q43 Q28 Q46" xr:uid="{00000000-0002-0000-0400-000001000000}"/>
    <dataValidation errorStyle="information" allowBlank="1" showInputMessage="1" showErrorMessage="1" errorTitle="Kennzahl" promptTitle="Kennzahl" sqref="D10 B10" xr:uid="{00000000-0002-0000-0400-000002000000}"/>
    <dataValidation operator="equal" showInputMessage="1" showErrorMessage="1" error="_x000a_" sqref="Q37" xr:uid="{00000000-0002-0000-0400-000003000000}"/>
    <dataValidation type="whole" showInputMessage="1" showErrorMessage="1" errorTitle="Eingabefehler" error="1. Tabellenblatt Basisdaten muss vollständig ausgefüllt sein._x000a_2. Zähler muss eine positive ganze Zahl sein._x000a_3. Zähler kann nicht größer als Nenner sein." sqref="Q42 Q39 Q30 Q36" xr:uid="{00000000-0002-0000-0400-000004000000}">
      <formula1>0</formula1>
      <formula2>IF(Q31="",5000,Q31)</formula2>
    </dataValidation>
    <dataValidation showInputMessage="1" showErrorMessage="1" errorTitle="Eingabefehler" error="1. Nur positive ganze Zahlen._x000a_2. Maximalwert 5000." sqref="Q12:Q17" xr:uid="{00000000-0002-0000-0400-000005000000}"/>
    <dataValidation operator="equal" showInputMessage="1" showErrorMessage="1" errorTitle="Eingabefehler" error="1. Zähler muss eine positive ganze Zahl sein._x000a_2. Nenner kann nicht kleiner als Zähler sein._x000a_3. Nenner kann nicht kleiner sein als Anzahl Primärfälle." sqref="Q25" xr:uid="{00000000-0002-0000-0400-000006000000}"/>
    <dataValidation type="whole" showInputMessage="1" showErrorMessage="1" errorTitle="Eingabefehler" error="1. Tabellenblatt Basisdaten muss vollständig ausgefüllt sein._x000a_2. Zähler muss eine positive ganze Zahl sein._x000a_3. Zähler kann nich größer als Nenner sein. " sqref="Q27" xr:uid="{00000000-0002-0000-0400-000007000000}">
      <formula1>0</formula1>
      <formula2>IF(Q28="",5000,Q28)</formula2>
    </dataValidation>
    <dataValidation type="whole" operator="equal" showErrorMessage="1" errorTitle="Eingabefehler" error="1. Tabellenblatt Basisdaten muss vollständig ausgefüllt sein._x000a_2. Nenner muss eine positive ganze Zahl sein._x000a_3. Nenner kann nicht kleiner als Zähler sein._x000a_4. Nenner kann nicht größer sein als Anzahl Primärfälle." sqref="Q22" xr:uid="{00000000-0002-0000-0400-000008000000}">
      <formula1>IF(ISNUMBER(Q22),IF(Q22&gt;0,IF(AND(Q22&gt;=Q21,Q22&lt;=Q12),Q22,FALSE),FALSE),FALSE)</formula1>
    </dataValidation>
    <dataValidation type="textLength" allowBlank="1" showInputMessage="1" showErrorMessage="1" errorTitle="Zeichenlänge" error="Minimal 30 Zeichen und max. 500 Zeichen." promptTitle="Hinweis" prompt="Wenn die Datenqualität nicht &quot;I.O.&quot;ist, ist der Kennzahlenwert zu begründen." sqref="S12:S67" xr:uid="{00000000-0002-0000-0400-000009000000}">
      <formula1>30</formula1>
      <formula2>500</formula2>
    </dataValidation>
    <dataValidation type="textLength" allowBlank="1" showInputMessage="1" showErrorMessage="1" errorTitle="Zeichenlänge" error="Minimal 30 Zeichen und max. 500 Zeichen." sqref="T12:T67" xr:uid="{00000000-0002-0000-0400-00000A000000}">
      <formula1>30</formula1>
      <formula2>500</formula2>
    </dataValidation>
    <dataValidation showInputMessage="1" showErrorMessage="1" errorTitle="Eingabefehler" error="1. Basisdaten vollständig ausfüllen._x000a_2. Nenner muss eine positive ganze Zahl sein. _x000a_3. Nenner kann nicht kleiner als Zähler sein._x000a_4. Nenner kann nicht größer sein als Anzahl Primärfälle Mundhöhlenkarzinom." sqref="Q49" xr:uid="{00000000-0002-0000-0400-00000B000000}"/>
    <dataValidation type="whole" showErrorMessage="1" errorTitle="Eingabefehler" error="1. Tabellenblatt Basisdaten muss vollständig ausgefüllt sein._x000a_2. Nenner muss eine positive ganze Zahl sein._x000a_3. Nenner kann nicht kleiner als Zähler sein._x000a_4. Nenner kann nicht größer als Zentrumspatienten sein." sqref="Q52" xr:uid="{00000000-0002-0000-0400-00000C000000}">
      <formula1>Q51</formula1>
      <formula2>IF(ISNUMBER(Q52),IF(Q52&gt;0,IF(Q52&gt;=Q51,$Q$18,FALSE),FALSE),FALSE)</formula2>
    </dataValidation>
    <dataValidation type="whole" showInputMessage="1" showErrorMessage="1" errorTitle="Eingabefehler" error="1. Tabellenblatt Basisdaten muss vollständig ausgefüllt sein._x000a_2. Zähler muss eine positive ganze Zahl sein." sqref="Q33" xr:uid="{00000000-0002-0000-0400-00000D000000}">
      <formula1>0</formula1>
      <formula2>5000</formula2>
    </dataValidation>
    <dataValidation type="whole" showInputMessage="1" showErrorMessage="1" errorTitle="Eingabefehler" error="1. Tabellenblatt Basisdaten muss vollständig ausgefüllt sein._x000a_2. Nenner kann nicht kleiner sein als Primärfälle mit ausschließlicher systemischer Therapie._x000a_3. Nenner kann nicht größer sein als Zentrumspatienten Gesamt." sqref="Q40" xr:uid="{00000000-0002-0000-0400-00000E000000}">
      <formula1>IF(Q39&gt;U39,Q39,U39)</formula1>
      <formula2>U40</formula2>
    </dataValidation>
    <dataValidation type="whole" allowBlank="1" showInputMessage="1" showErrorMessage="1" errorTitle="Eingabefehler" error="1. Zähler muss eine positive ganze Zahl sein._x000a_2. Zähler kann nicht größer als Nenner sein." sqref="Q57" xr:uid="{00000000-0002-0000-0400-00000F000000}">
      <formula1>0</formula1>
      <formula2>IF(Q58="",5000,Q58)</formula2>
    </dataValidation>
  </dataValidations>
  <pageMargins left="0.25" right="0.25" top="0.75" bottom="0.75" header="0.3" footer="0.3"/>
  <pageSetup paperSize="9" scale="97" fitToHeight="0"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4" manualBreakCount="4">
    <brk id="20" max="17" man="1"/>
    <brk id="32" max="17" man="1"/>
    <brk id="44" max="17" man="1"/>
    <brk id="56" max="17" man="1"/>
  </rowBreaks>
  <ignoredErrors>
    <ignoredError sqref="D12:D14 D31:D32 D34:D35 D28:D29 D19:D21" twoDigitTextYear="1"/>
    <ignoredError sqref="B43:C44 C42 B40:C41 C39 B37:C38 C36 B46:C47 C45 B49:C50 C48 B52:C53 C51 B28:C29 C27 B31:C32 C30 B34:C35 C33 B12" numberStoredAsText="1"/>
    <ignoredError sqref="Q23 Q26 Q35 Q41" unlockedFormula="1"/>
  </ignoredErrors>
  <drawing r:id="rId3"/>
  <legacy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3"/>
  <dimension ref="A1:K28"/>
  <sheetViews>
    <sheetView showGridLines="0" workbookViewId="0">
      <selection activeCell="B2" sqref="B2"/>
    </sheetView>
  </sheetViews>
  <sheetFormatPr defaultColWidth="11.42578125" defaultRowHeight="15" x14ac:dyDescent="0.25"/>
  <cols>
    <col min="1" max="2" width="22.28515625" style="49" customWidth="1"/>
    <col min="3" max="3" width="16.5703125" style="49" customWidth="1"/>
    <col min="4" max="4" width="18" style="49" customWidth="1"/>
    <col min="5" max="5" width="9.140625" style="49" customWidth="1"/>
    <col min="6" max="6" width="39.140625" style="49" customWidth="1"/>
    <col min="7" max="7" width="33.28515625" style="73" customWidth="1"/>
    <col min="8" max="8" width="9.28515625" style="49" customWidth="1"/>
    <col min="9" max="9" width="21.140625" style="73" customWidth="1"/>
    <col min="10" max="10" width="20.7109375" style="49" customWidth="1"/>
    <col min="11" max="11" width="25" style="49" customWidth="1"/>
    <col min="12" max="16384" width="11.42578125" style="49"/>
  </cols>
  <sheetData>
    <row r="1" spans="1:11" x14ac:dyDescent="0.25">
      <c r="A1" s="88" t="s">
        <v>64</v>
      </c>
      <c r="B1" s="324">
        <v>159</v>
      </c>
    </row>
    <row r="2" spans="1:11" x14ac:dyDescent="0.25">
      <c r="A2" s="88" t="s">
        <v>14</v>
      </c>
      <c r="B2" s="104" t="str">
        <f>IF(Basisdaten!C6=0,"",Basisdaten!C6)</f>
        <v/>
      </c>
      <c r="K2" s="84"/>
    </row>
    <row r="3" spans="1:11" x14ac:dyDescent="0.25">
      <c r="A3" s="88" t="s">
        <v>72</v>
      </c>
      <c r="B3" s="105" t="str">
        <f>IF(Basisdaten!I12=0,"",Basisdaten!I12)</f>
        <v/>
      </c>
    </row>
    <row r="5" spans="1:11" x14ac:dyDescent="0.25">
      <c r="A5" s="104" t="s">
        <v>212</v>
      </c>
      <c r="B5" s="107"/>
    </row>
    <row r="6" spans="1:11" x14ac:dyDescent="0.25">
      <c r="A6" s="104" t="s">
        <v>213</v>
      </c>
      <c r="B6" s="107"/>
    </row>
    <row r="7" spans="1:11" x14ac:dyDescent="0.25">
      <c r="A7" s="104" t="s">
        <v>214</v>
      </c>
      <c r="B7" s="107"/>
    </row>
    <row r="8" spans="1:11" x14ac:dyDescent="0.25">
      <c r="A8" s="104" t="s">
        <v>215</v>
      </c>
      <c r="B8" s="107"/>
    </row>
    <row r="9" spans="1:11" x14ac:dyDescent="0.25">
      <c r="A9" s="104" t="s">
        <v>216</v>
      </c>
      <c r="B9" s="107"/>
    </row>
    <row r="11" spans="1:11" x14ac:dyDescent="0.25">
      <c r="A11" s="39" t="s">
        <v>63</v>
      </c>
      <c r="B11" s="39" t="s">
        <v>62</v>
      </c>
      <c r="C11" s="39" t="s">
        <v>4</v>
      </c>
      <c r="D11" s="39" t="s">
        <v>13</v>
      </c>
      <c r="E11" s="39" t="s">
        <v>61</v>
      </c>
      <c r="F11" s="39" t="s">
        <v>65</v>
      </c>
      <c r="G11" s="39" t="s">
        <v>59</v>
      </c>
      <c r="H11" s="43" t="s">
        <v>60</v>
      </c>
      <c r="I11" s="111" t="s">
        <v>217</v>
      </c>
      <c r="J11" s="110" t="s">
        <v>218</v>
      </c>
      <c r="K11" s="110" t="s">
        <v>219</v>
      </c>
    </row>
    <row r="12" spans="1:11" ht="18" customHeight="1" x14ac:dyDescent="0.25">
      <c r="A12" s="54" t="s">
        <v>316</v>
      </c>
      <c r="B12" s="82">
        <f>IF('Kennzahlenbogen_(KB)'!Q12="","n.d.",'Kennzahlenbogen_(KB)'!Q12)</f>
        <v>0</v>
      </c>
      <c r="C12" s="77"/>
      <c r="D12" s="139"/>
      <c r="E12" s="82">
        <f>Berechnung1!N27</f>
        <v>1</v>
      </c>
      <c r="F12" s="83" t="str">
        <f>IF('Kennzahlenbogen_(KB)'!S12=0,"",'Kennzahlenbogen_(KB)'!S12)</f>
        <v/>
      </c>
      <c r="G12" s="83" t="str">
        <f>IF('Kennzahlenbogen_(KB)'!T12=0,"",'Kennzahlenbogen_(KB)'!T12)</f>
        <v/>
      </c>
      <c r="H12" s="82">
        <f>Berechnung1!O27</f>
        <v>0</v>
      </c>
      <c r="I12" s="106"/>
      <c r="J12" s="107"/>
      <c r="K12" s="107"/>
    </row>
    <row r="13" spans="1:11" ht="18" customHeight="1" x14ac:dyDescent="0.25">
      <c r="A13" s="54" t="s">
        <v>317</v>
      </c>
      <c r="B13" s="300" t="str">
        <f>IF('Kennzahlenbogen_(KB)'!Q15=0,"n.d.",'Kennzahlenbogen_(KB)'!Q15)</f>
        <v>n.d.</v>
      </c>
      <c r="C13" s="77"/>
      <c r="D13" s="139"/>
      <c r="E13" s="82">
        <f>Berechnung1!N30</f>
        <v>1</v>
      </c>
      <c r="F13" s="83" t="str">
        <f>IF('Kennzahlenbogen_(KB)'!S15=0,"",'Kennzahlenbogen_(KB)'!S15)</f>
        <v/>
      </c>
      <c r="G13" s="83" t="str">
        <f>IF('Kennzahlenbogen_(KB)'!T15=0,"",'Kennzahlenbogen_(KB)'!T15)</f>
        <v/>
      </c>
      <c r="H13" s="82">
        <f>Berechnung1!O30</f>
        <v>0</v>
      </c>
      <c r="I13" s="106"/>
      <c r="J13" s="107"/>
      <c r="K13" s="107"/>
    </row>
    <row r="14" spans="1:11" ht="18" customHeight="1" x14ac:dyDescent="0.25">
      <c r="A14" s="54" t="s">
        <v>395</v>
      </c>
      <c r="B14" s="82">
        <f>IF('Kennzahlenbogen_(KB)'!Q18="","",'Kennzahlenbogen_(KB)'!Q18)</f>
        <v>0</v>
      </c>
      <c r="C14" s="77"/>
      <c r="D14" s="139"/>
      <c r="E14" s="82">
        <f>Berechnung1!N33</f>
        <v>1</v>
      </c>
      <c r="F14" s="83" t="str">
        <f>IF('Kennzahlenbogen_(KB)'!S18=0,"",'Kennzahlenbogen_(KB)'!S18)</f>
        <v/>
      </c>
      <c r="G14" s="83" t="str">
        <f>IF('Kennzahlenbogen_(KB)'!T18=0,"",'Kennzahlenbogen_(KB)'!T18)</f>
        <v/>
      </c>
      <c r="H14" s="82">
        <f>Berechnung1!O33</f>
        <v>0</v>
      </c>
      <c r="I14" s="106"/>
      <c r="J14" s="107"/>
      <c r="K14" s="107"/>
    </row>
    <row r="15" spans="1:11" ht="18" customHeight="1" x14ac:dyDescent="0.25">
      <c r="A15" s="54" t="s">
        <v>318</v>
      </c>
      <c r="B15" s="82" t="str">
        <f>IF('Kennzahlenbogen_(KB)'!Q21="","",'Kennzahlenbogen_(KB)'!Q21)</f>
        <v/>
      </c>
      <c r="C15" s="78" t="str">
        <f>IF('Kennzahlenbogen_(KB)'!Q22="","",'Kennzahlenbogen_(KB)'!Q22)</f>
        <v/>
      </c>
      <c r="D15" s="140" t="str">
        <f>IF('Kennzahlenbogen_(KB)'!Q23="n.d.","n.d.",'Kennzahlenbogen_(KB)'!Q23*100)</f>
        <v>n.d.</v>
      </c>
      <c r="E15" s="82">
        <f>Berechnung1!N36</f>
        <v>1</v>
      </c>
      <c r="F15" s="83" t="str">
        <f>IF('Kennzahlenbogen_(KB)'!S21=0,"",'Kennzahlenbogen_(KB)'!S21)</f>
        <v/>
      </c>
      <c r="G15" s="83" t="str">
        <f>IF('Kennzahlenbogen_(KB)'!T21=0,"",'Kennzahlenbogen_(KB)'!T21)</f>
        <v/>
      </c>
      <c r="H15" s="82">
        <f>Berechnung1!O36</f>
        <v>0</v>
      </c>
      <c r="I15" s="106"/>
      <c r="J15" s="107"/>
      <c r="K15" s="108"/>
    </row>
    <row r="16" spans="1:11" ht="18" customHeight="1" x14ac:dyDescent="0.25">
      <c r="A16" s="54" t="s">
        <v>319</v>
      </c>
      <c r="B16" s="82" t="str">
        <f>IF('Kennzahlenbogen_(KB)'!Q24="","",'Kennzahlenbogen_(KB)'!Q24)</f>
        <v/>
      </c>
      <c r="C16" s="78">
        <f>IF('Kennzahlenbogen_(KB)'!Q25="","",'Kennzahlenbogen_(KB)'!Q25)</f>
        <v>0</v>
      </c>
      <c r="D16" s="140" t="str">
        <f>IF('Kennzahlenbogen_(KB)'!Q26="n.d.","n.d.",'Kennzahlenbogen_(KB)'!Q26*100)</f>
        <v>n.d.</v>
      </c>
      <c r="E16" s="82">
        <f>Berechnung1!N39</f>
        <v>1</v>
      </c>
      <c r="F16" s="83" t="str">
        <f>IF('Kennzahlenbogen_(KB)'!S24=0,"",'Kennzahlenbogen_(KB)'!S24)</f>
        <v/>
      </c>
      <c r="G16" s="83" t="str">
        <f>IF('Kennzahlenbogen_(KB)'!T24=0,"",'Kennzahlenbogen_(KB)'!T24)</f>
        <v/>
      </c>
      <c r="H16" s="82">
        <f>Berechnung1!O39</f>
        <v>0</v>
      </c>
      <c r="I16" s="106"/>
      <c r="J16" s="107"/>
      <c r="K16" s="108"/>
    </row>
    <row r="17" spans="1:11" ht="18" customHeight="1" x14ac:dyDescent="0.25">
      <c r="A17" s="82">
        <v>3</v>
      </c>
      <c r="B17" s="82" t="str">
        <f>IF('Kennzahlenbogen_(KB)'!Q27="","",'Kennzahlenbogen_(KB)'!Q27)</f>
        <v/>
      </c>
      <c r="C17" s="78">
        <f>IF('Kennzahlenbogen_(KB)'!Q28="","",'Kennzahlenbogen_(KB)'!Q28)</f>
        <v>0</v>
      </c>
      <c r="D17" s="140" t="str">
        <f>IF('Kennzahlenbogen_(KB)'!Q29="n.d.","n.d.",'Kennzahlenbogen_(KB)'!Q29*100)</f>
        <v>n.d.</v>
      </c>
      <c r="E17" s="78">
        <f>Berechnung1!N42</f>
        <v>1</v>
      </c>
      <c r="F17" s="83" t="str">
        <f>IF('Kennzahlenbogen_(KB)'!S27=0,"",'Kennzahlenbogen_(KB)'!S27)</f>
        <v/>
      </c>
      <c r="G17" s="83" t="str">
        <f>IF('Kennzahlenbogen_(KB)'!T27=0,"",'Kennzahlenbogen_(KB)'!T27)</f>
        <v/>
      </c>
      <c r="H17" s="78">
        <f>Berechnung1!O42</f>
        <v>0</v>
      </c>
      <c r="I17" s="106"/>
      <c r="J17" s="107"/>
      <c r="K17" s="107"/>
    </row>
    <row r="18" spans="1:11" ht="18" customHeight="1" x14ac:dyDescent="0.25">
      <c r="A18" s="82">
        <v>4</v>
      </c>
      <c r="B18" s="82" t="str">
        <f>IF('Kennzahlenbogen_(KB)'!Q30="","",'Kennzahlenbogen_(KB)'!Q30)</f>
        <v/>
      </c>
      <c r="C18" s="78">
        <f>IF('Kennzahlenbogen_(KB)'!Q31="","",'Kennzahlenbogen_(KB)'!Q31)</f>
        <v>0</v>
      </c>
      <c r="D18" s="140" t="str">
        <f>IF('Kennzahlenbogen_(KB)'!Q32="n.d.","n.d.",'Kennzahlenbogen_(KB)'!Q32*100)</f>
        <v>n.d.</v>
      </c>
      <c r="E18" s="82">
        <f>Berechnung1!N45</f>
        <v>1</v>
      </c>
      <c r="F18" s="83" t="str">
        <f>IF('Kennzahlenbogen_(KB)'!S30=0,"",'Kennzahlenbogen_(KB)'!S30)</f>
        <v/>
      </c>
      <c r="G18" s="83" t="str">
        <f>IF('Kennzahlenbogen_(KB)'!T30=0,"",'Kennzahlenbogen_(KB)'!T30)</f>
        <v/>
      </c>
      <c r="H18" s="82">
        <f>Berechnung1!O45</f>
        <v>0</v>
      </c>
      <c r="I18" s="106"/>
      <c r="J18" s="107"/>
      <c r="K18" s="107"/>
    </row>
    <row r="19" spans="1:11" s="73" customFormat="1" ht="18" customHeight="1" x14ac:dyDescent="0.25">
      <c r="A19" s="82">
        <v>5</v>
      </c>
      <c r="B19" s="82" t="str">
        <f>IF('Kennzahlenbogen_(KB)'!Q33="","",'Kennzahlenbogen_(KB)'!Q33)</f>
        <v/>
      </c>
      <c r="C19" s="78">
        <f>IF('Kennzahlenbogen_(KB)'!Q34="","",'Kennzahlenbogen_(KB)'!Q34)</f>
        <v>0</v>
      </c>
      <c r="D19" s="140" t="str">
        <f>IF('Kennzahlenbogen_(KB)'!Q35="n.d.","n.d.",'Kennzahlenbogen_(KB)'!Q35*100)</f>
        <v>n.d.</v>
      </c>
      <c r="E19" s="82">
        <f>Berechnung1!N48</f>
        <v>1</v>
      </c>
      <c r="F19" s="83" t="str">
        <f>IF('Kennzahlenbogen_(KB)'!S33=0,"",'Kennzahlenbogen_(KB)'!S33)</f>
        <v/>
      </c>
      <c r="G19" s="83" t="str">
        <f>IF('Kennzahlenbogen_(KB)'!T33=0,"",'Kennzahlenbogen_(KB)'!T33)</f>
        <v/>
      </c>
      <c r="H19" s="82">
        <f>Berechnung1!O48</f>
        <v>0</v>
      </c>
      <c r="I19" s="106"/>
      <c r="J19" s="107"/>
      <c r="K19" s="107"/>
    </row>
    <row r="20" spans="1:11" s="73" customFormat="1" ht="18" customHeight="1" x14ac:dyDescent="0.25">
      <c r="A20" s="82">
        <v>6</v>
      </c>
      <c r="B20" s="82" t="str">
        <f>IF('Kennzahlenbogen_(KB)'!Q36="","",'Kennzahlenbogen_(KB)'!Q36)</f>
        <v/>
      </c>
      <c r="C20" s="78">
        <f>IF('Kennzahlenbogen_(KB)'!Q37="","",'Kennzahlenbogen_(KB)'!Q37)</f>
        <v>0</v>
      </c>
      <c r="D20" s="294" t="str">
        <f>IF('Kennzahlenbogen_(KB)'!Q38="n.d.","n.d.",IF('Kennzahlenbogen_(KB)'!$Q38="","n.d.",'Kennzahlenbogen_(KB)'!Q38*100))</f>
        <v>n.d.</v>
      </c>
      <c r="E20" s="82">
        <f>Berechnung1!N51</f>
        <v>1</v>
      </c>
      <c r="F20" s="83" t="str">
        <f>IF('Kennzahlenbogen_(KB)'!S36=0,"",'Kennzahlenbogen_(KB)'!S36)</f>
        <v/>
      </c>
      <c r="G20" s="83" t="str">
        <f>IF('Kennzahlenbogen_(KB)'!T36=0,"",'Kennzahlenbogen_(KB)'!T36)</f>
        <v/>
      </c>
      <c r="H20" s="82">
        <f>Berechnung1!O51</f>
        <v>0</v>
      </c>
      <c r="I20" s="106"/>
      <c r="J20" s="107"/>
      <c r="K20" s="107"/>
    </row>
    <row r="21" spans="1:11" s="73" customFormat="1" ht="18" customHeight="1" x14ac:dyDescent="0.25">
      <c r="A21" s="82">
        <v>7</v>
      </c>
      <c r="B21" s="79" t="str">
        <f>IF('Kennzahlenbogen_(KB)'!Q39="","",'Kennzahlenbogen_(KB)'!Q39)</f>
        <v/>
      </c>
      <c r="C21" s="80" t="str">
        <f>IF('Kennzahlenbogen_(KB)'!Q40="","",'Kennzahlenbogen_(KB)'!Q40)</f>
        <v/>
      </c>
      <c r="D21" s="294" t="str">
        <f>IF('Kennzahlenbogen_(KB)'!Q41="n.d.","n.d.",IF('Kennzahlenbogen_(KB)'!$Q41="","n.d.",'Kennzahlenbogen_(KB)'!Q41*100))</f>
        <v>n.d.</v>
      </c>
      <c r="E21" s="82">
        <f>Berechnung1!N54</f>
        <v>1</v>
      </c>
      <c r="F21" s="83" t="str">
        <f>IF('Kennzahlenbogen_(KB)'!S39=0,"",'Kennzahlenbogen_(KB)'!S39)</f>
        <v/>
      </c>
      <c r="G21" s="83" t="str">
        <f>IF('Kennzahlenbogen_(KB)'!T39=0,"",'Kennzahlenbogen_(KB)'!T39)</f>
        <v/>
      </c>
      <c r="H21" s="82">
        <f>Berechnung1!O54</f>
        <v>0</v>
      </c>
      <c r="I21" s="106"/>
      <c r="J21" s="107"/>
      <c r="K21" s="107"/>
    </row>
    <row r="22" spans="1:11" s="73" customFormat="1" ht="18" customHeight="1" x14ac:dyDescent="0.25">
      <c r="A22" s="82">
        <v>8</v>
      </c>
      <c r="B22" s="79" t="str">
        <f>IF('Kennzahlenbogen_(KB)'!Q42="","",'Kennzahlenbogen_(KB)'!Q42)</f>
        <v/>
      </c>
      <c r="C22" s="80">
        <f>IF('Kennzahlenbogen_(KB)'!Q43="","",'Kennzahlenbogen_(KB)'!Q43)</f>
        <v>0</v>
      </c>
      <c r="D22" s="140" t="str">
        <f>IF('Kennzahlenbogen_(KB)'!Q44="n.d.","n.d.",'Kennzahlenbogen_(KB)'!Q44*100)</f>
        <v>n.d.</v>
      </c>
      <c r="E22" s="82">
        <f>Berechnung1!N57</f>
        <v>1</v>
      </c>
      <c r="F22" s="83" t="str">
        <f>IF('Kennzahlenbogen_(KB)'!S42=0,"",'Kennzahlenbogen_(KB)'!S42)</f>
        <v/>
      </c>
      <c r="G22" s="83" t="str">
        <f>IF('Kennzahlenbogen_(KB)'!T42=0,"",'Kennzahlenbogen_(KB)'!T42)</f>
        <v/>
      </c>
      <c r="H22" s="82">
        <f>Berechnung1!O57</f>
        <v>0</v>
      </c>
      <c r="I22" s="106"/>
      <c r="J22" s="107"/>
      <c r="K22" s="107"/>
    </row>
    <row r="23" spans="1:11" s="73" customFormat="1" ht="18" customHeight="1" x14ac:dyDescent="0.25">
      <c r="A23" s="82">
        <v>9</v>
      </c>
      <c r="B23" s="79" t="str">
        <f>IF('Kennzahlenbogen_(KB)'!Q45="","",'Kennzahlenbogen_(KB)'!Q45)</f>
        <v/>
      </c>
      <c r="C23" s="80">
        <f>IF('Kennzahlenbogen_(KB)'!Q46="","",'Kennzahlenbogen_(KB)'!Q46)</f>
        <v>0</v>
      </c>
      <c r="D23" s="294" t="str">
        <f>IF('Kennzahlenbogen_(KB)'!Q47="n.d.","n.d.",IF('Kennzahlenbogen_(KB)'!$Q47="","n.d.",'Kennzahlenbogen_(KB)'!Q47*100))</f>
        <v>n.d.</v>
      </c>
      <c r="E23" s="82">
        <f>Berechnung1!N60</f>
        <v>1</v>
      </c>
      <c r="F23" s="83" t="str">
        <f>IF('Kennzahlenbogen_(KB)'!S45=0,"",'Kennzahlenbogen_(KB)'!S45)</f>
        <v/>
      </c>
      <c r="G23" s="83" t="str">
        <f>IF('Kennzahlenbogen_(KB)'!T45=0,"",'Kennzahlenbogen_(KB)'!T45)</f>
        <v/>
      </c>
      <c r="H23" s="82">
        <f>Berechnung1!O60</f>
        <v>0</v>
      </c>
      <c r="I23" s="106"/>
      <c r="J23" s="107"/>
      <c r="K23" s="107"/>
    </row>
    <row r="24" spans="1:11" s="73" customFormat="1" ht="18" customHeight="1" x14ac:dyDescent="0.25">
      <c r="A24" s="82">
        <v>10</v>
      </c>
      <c r="B24" s="79" t="str">
        <f>IF('Kennzahlenbogen_(KB)'!Q48="","",'Kennzahlenbogen_(KB)'!Q48)</f>
        <v/>
      </c>
      <c r="C24" s="80">
        <f>IF('Kennzahlenbogen_(KB)'!Q49="","",'Kennzahlenbogen_(KB)'!Q49)</f>
        <v>0</v>
      </c>
      <c r="D24" s="294" t="str">
        <f>IF('Kennzahlenbogen_(KB)'!Q50="n.d.","n.d.",IF('Kennzahlenbogen_(KB)'!$Q50="","n.d.",'Kennzahlenbogen_(KB)'!Q50*100))</f>
        <v>n.d.</v>
      </c>
      <c r="E24" s="82">
        <f>Berechnung1!N63</f>
        <v>1</v>
      </c>
      <c r="F24" s="83" t="str">
        <f>IF('Kennzahlenbogen_(KB)'!S48=0,"",'Kennzahlenbogen_(KB)'!S48)</f>
        <v/>
      </c>
      <c r="G24" s="83" t="str">
        <f>IF('Kennzahlenbogen_(KB)'!T48=0,"",'Kennzahlenbogen_(KB)'!T48)</f>
        <v/>
      </c>
      <c r="H24" s="82">
        <f>Berechnung1!O63</f>
        <v>0</v>
      </c>
      <c r="I24" s="106"/>
      <c r="J24" s="107"/>
      <c r="K24" s="107"/>
    </row>
    <row r="25" spans="1:11" s="73" customFormat="1" ht="18" customHeight="1" x14ac:dyDescent="0.25">
      <c r="A25" s="82">
        <v>11</v>
      </c>
      <c r="B25" s="79" t="str">
        <f>IF('Kennzahlenbogen_(KB)'!Q51="","",'Kennzahlenbogen_(KB)'!Q51)</f>
        <v/>
      </c>
      <c r="C25" s="78" t="str">
        <f>IF('Kennzahlenbogen_(KB)'!Q52="","",'Kennzahlenbogen_(KB)'!Q52)</f>
        <v/>
      </c>
      <c r="D25" s="294" t="str">
        <f>IF('Kennzahlenbogen_(KB)'!Q53="n.d.","n.d.",IF('Kennzahlenbogen_(KB)'!$Q53="","n.d.",'Kennzahlenbogen_(KB)'!Q53*100))</f>
        <v>n.d.</v>
      </c>
      <c r="E25" s="82">
        <f>Berechnung1!N66</f>
        <v>1</v>
      </c>
      <c r="F25" s="83" t="str">
        <f>IF('Kennzahlenbogen_(KB)'!S51=0,"",'Kennzahlenbogen_(KB)'!S51)</f>
        <v/>
      </c>
      <c r="G25" s="83" t="str">
        <f>IF('Kennzahlenbogen_(KB)'!T51=0,"",'Kennzahlenbogen_(KB)'!T51)</f>
        <v/>
      </c>
      <c r="H25" s="82">
        <f>Berechnung1!O66</f>
        <v>0</v>
      </c>
      <c r="I25" s="106"/>
      <c r="J25" s="107"/>
      <c r="K25" s="107"/>
    </row>
    <row r="26" spans="1:11" s="73" customFormat="1" ht="18" customHeight="1" x14ac:dyDescent="0.25">
      <c r="A26" s="82">
        <v>12</v>
      </c>
      <c r="B26" s="79">
        <f>IF('Kennzahlenbogen_(KB)'!Q54="","",'Kennzahlenbogen_(KB)'!Q54)</f>
        <v>0</v>
      </c>
      <c r="C26" s="77"/>
      <c r="D26" s="139"/>
      <c r="E26" s="82">
        <f>Berechnung1!N69</f>
        <v>1</v>
      </c>
      <c r="F26" s="83" t="str">
        <f>IF('Kennzahlenbogen_(KB)'!S54=0,"",'Kennzahlenbogen_(KB)'!S54)</f>
        <v/>
      </c>
      <c r="G26" s="83" t="str">
        <f>IF('Kennzahlenbogen_(KB)'!T54=0,"",'Kennzahlenbogen_(KB)'!T54)</f>
        <v/>
      </c>
      <c r="H26" s="82">
        <f>Berechnung1!O69</f>
        <v>0</v>
      </c>
      <c r="I26" s="106"/>
      <c r="J26" s="107"/>
      <c r="K26" s="107"/>
    </row>
    <row r="27" spans="1:11" s="73" customFormat="1" ht="19.5" customHeight="1" x14ac:dyDescent="0.25">
      <c r="A27" s="82">
        <v>13</v>
      </c>
      <c r="B27" s="79" t="str">
        <f>IF('Kennzahlenbogen_(KB)'!Q57="","",'Kennzahlenbogen_(KB)'!Q57)</f>
        <v/>
      </c>
      <c r="C27" s="78">
        <f>IF('Kennzahlenbogen_(KB)'!Q58="","",'Kennzahlenbogen_(KB)'!Q58)</f>
        <v>0</v>
      </c>
      <c r="D27" s="294" t="str">
        <f>IF('Kennzahlenbogen_(KB)'!Q59="n.d.","n.d.",IF('Kennzahlenbogen_(KB)'!$Q59="","n.d.",'Kennzahlenbogen_(KB)'!Q59*100))</f>
        <v>n.d.</v>
      </c>
      <c r="E27" s="82">
        <f>Berechnung1!N72</f>
        <v>1</v>
      </c>
      <c r="F27" s="83" t="str">
        <f>IF('Kennzahlenbogen_(KB)'!S57=0,"",'Kennzahlenbogen_(KB)'!S57)</f>
        <v/>
      </c>
      <c r="G27" s="83" t="str">
        <f>IF('Kennzahlenbogen_(KB)'!T57=0,"",'Kennzahlenbogen_(KB)'!T57)</f>
        <v/>
      </c>
      <c r="H27" s="82">
        <f>Berechnung1!O72</f>
        <v>0</v>
      </c>
      <c r="I27" s="106"/>
      <c r="J27" s="107"/>
      <c r="K27" s="107"/>
    </row>
    <row r="28" spans="1:11" s="73" customFormat="1" x14ac:dyDescent="0.25">
      <c r="A28" s="49"/>
      <c r="B28" s="49"/>
      <c r="C28" s="49"/>
      <c r="D28" s="49"/>
      <c r="E28" s="49"/>
      <c r="F28" s="49"/>
      <c r="H28" s="109"/>
      <c r="J28" s="49"/>
      <c r="K28" s="49"/>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34" type="noConversion"/>
  <pageMargins left="0.7" right="0.7" top="0.78740157499999996" bottom="0.78740157499999996" header="0.3" footer="0.3"/>
  <pageSetup paperSize="9" orientation="portrait" horizontalDpi="0" verticalDpi="0"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2:P101"/>
  <sheetViews>
    <sheetView showGridLines="0" topLeftCell="A49" zoomScale="80" zoomScaleNormal="80" workbookViewId="0">
      <selection activeCell="K73" sqref="K73"/>
    </sheetView>
  </sheetViews>
  <sheetFormatPr defaultColWidth="11.42578125" defaultRowHeight="15" x14ac:dyDescent="0.25"/>
  <cols>
    <col min="1" max="1" width="9.140625" style="2" customWidth="1"/>
    <col min="2" max="2" width="14.85546875" style="2" customWidth="1"/>
    <col min="3" max="3" width="24.42578125" style="2" customWidth="1"/>
    <col min="4" max="4" width="21.7109375" style="2" customWidth="1"/>
    <col min="5" max="5" width="21.85546875" style="2" customWidth="1"/>
    <col min="6" max="6" width="15.42578125" style="2" customWidth="1"/>
    <col min="7" max="7" width="23.28515625" style="2" customWidth="1"/>
    <col min="8" max="8" width="22.42578125" style="2" customWidth="1"/>
    <col min="9" max="9" width="20.28515625" style="2" customWidth="1"/>
    <col min="10" max="10" width="14.5703125" style="2" customWidth="1"/>
    <col min="11" max="11" width="15.42578125" style="2" customWidth="1"/>
    <col min="12" max="12" width="16.28515625" style="2" customWidth="1"/>
    <col min="13" max="16384" width="11.42578125" style="2"/>
  </cols>
  <sheetData>
    <row r="2" spans="1:15" x14ac:dyDescent="0.25">
      <c r="A2" s="3"/>
      <c r="B2" s="3"/>
      <c r="C2" s="23"/>
      <c r="D2" s="3"/>
      <c r="E2" s="3"/>
      <c r="F2" s="3"/>
      <c r="G2" s="3"/>
      <c r="H2" s="3"/>
      <c r="I2" s="3"/>
      <c r="J2" s="3"/>
      <c r="K2" s="3"/>
    </row>
    <row r="3" spans="1:15" s="8" customFormat="1" ht="30.75" customHeight="1" x14ac:dyDescent="0.25">
      <c r="C3" s="23"/>
      <c r="D3" s="197" t="s">
        <v>73</v>
      </c>
      <c r="M3" s="17"/>
      <c r="N3" s="17"/>
      <c r="O3" s="17"/>
    </row>
    <row r="4" spans="1:15" s="8" customFormat="1" ht="38.25" customHeight="1" x14ac:dyDescent="0.2">
      <c r="A4" s="45" t="s">
        <v>81</v>
      </c>
      <c r="C4" s="42" t="s">
        <v>79</v>
      </c>
      <c r="D4" s="42" t="s">
        <v>80</v>
      </c>
      <c r="E4" s="42" t="s">
        <v>10</v>
      </c>
      <c r="F4" s="42" t="s">
        <v>91</v>
      </c>
      <c r="G4" s="42" t="s">
        <v>89</v>
      </c>
      <c r="H4" s="42" t="s">
        <v>268</v>
      </c>
      <c r="I4" s="42" t="s">
        <v>11</v>
      </c>
      <c r="K4" s="269" t="s">
        <v>267</v>
      </c>
      <c r="M4" s="17"/>
      <c r="N4" s="17"/>
      <c r="O4" s="17"/>
    </row>
    <row r="5" spans="1:15" s="8" customFormat="1" ht="14.25" x14ac:dyDescent="0.2">
      <c r="A5" s="30"/>
      <c r="C5" s="41">
        <f>COUNTIF('Kennzahlenbogen_(KB)'!$R$12:$R$57,C4)</f>
        <v>0</v>
      </c>
      <c r="D5" s="41">
        <f>COUNTIF('Kennzahlenbogen_(KB)'!$R$12:$R$57,D4)</f>
        <v>0</v>
      </c>
      <c r="E5" s="41">
        <f>COUNTIF('Kennzahlenbogen_(KB)'!$R$12:$R$57,E4)</f>
        <v>0</v>
      </c>
      <c r="F5" s="41">
        <f>COUNTIF('Kennzahlenbogen_(KB)'!$R$12:$R$57,F4)</f>
        <v>16</v>
      </c>
      <c r="G5" s="41">
        <f>COUNTIF('Kennzahlenbogen_(KB)'!$R$12:$R$57,G4)</f>
        <v>0</v>
      </c>
      <c r="H5" s="41">
        <f>COUNTIF('Kennzahlenbogen_(KB)'!$R$12:$R$57,H4)</f>
        <v>0</v>
      </c>
      <c r="I5" s="41">
        <f>SUM(C5:H5)</f>
        <v>16</v>
      </c>
      <c r="K5" s="41">
        <f>D5+H5</f>
        <v>0</v>
      </c>
      <c r="M5" s="17"/>
      <c r="N5" s="17"/>
      <c r="O5" s="17"/>
    </row>
    <row r="6" spans="1:15" s="8" customFormat="1" ht="14.25" x14ac:dyDescent="0.2">
      <c r="A6" s="30"/>
      <c r="C6" s="41"/>
      <c r="D6" s="41">
        <f>C5+D5+H5</f>
        <v>0</v>
      </c>
      <c r="E6" s="41">
        <f>E5</f>
        <v>0</v>
      </c>
      <c r="F6" s="41"/>
      <c r="G6" s="41">
        <f>F5+G5</f>
        <v>16</v>
      </c>
      <c r="H6" s="41">
        <f>H5+D5+C5</f>
        <v>0</v>
      </c>
      <c r="I6" s="41">
        <f>SUM(C6:H6)</f>
        <v>16</v>
      </c>
      <c r="K6" s="41"/>
      <c r="M6" s="17"/>
      <c r="N6" s="17"/>
      <c r="O6" s="17"/>
    </row>
    <row r="7" spans="1:15" s="8" customFormat="1" ht="14.25" x14ac:dyDescent="0.2">
      <c r="A7" s="30"/>
      <c r="B7" s="8" t="s">
        <v>236</v>
      </c>
      <c r="C7" s="41"/>
      <c r="D7" s="41"/>
      <c r="E7" s="41">
        <f>D6+E6</f>
        <v>0</v>
      </c>
      <c r="F7" s="41"/>
      <c r="G7" s="41">
        <f>G6</f>
        <v>16</v>
      </c>
      <c r="H7" s="41"/>
      <c r="I7" s="41">
        <f>SUM(C7:H7)</f>
        <v>16</v>
      </c>
      <c r="K7" s="41"/>
      <c r="M7" s="17"/>
      <c r="N7" s="17"/>
      <c r="O7" s="17"/>
    </row>
    <row r="8" spans="1:15" s="8" customFormat="1" ht="14.25" x14ac:dyDescent="0.2">
      <c r="A8" s="30"/>
      <c r="B8" s="214">
        <v>16</v>
      </c>
      <c r="C8" s="205">
        <f>ROUND(C5/$B$8,4)</f>
        <v>0</v>
      </c>
      <c r="D8" s="205">
        <f>ROUND(D5/$B$8,4)</f>
        <v>0</v>
      </c>
      <c r="E8" s="205">
        <f t="shared" ref="E8:G8" si="0">ROUND(E5/$B$8,4)</f>
        <v>0</v>
      </c>
      <c r="F8" s="205">
        <f>ROUND(F5/$B$8,4)</f>
        <v>1</v>
      </c>
      <c r="G8" s="205">
        <f t="shared" si="0"/>
        <v>0</v>
      </c>
      <c r="H8" s="205">
        <f>ROUND(H5/$B$8,4)</f>
        <v>0</v>
      </c>
      <c r="I8" s="205">
        <f>SUM(C8:H8)</f>
        <v>1</v>
      </c>
      <c r="K8" s="205">
        <f>D8+H8</f>
        <v>0</v>
      </c>
      <c r="M8" s="17"/>
      <c r="N8" s="17"/>
      <c r="O8" s="17"/>
    </row>
    <row r="9" spans="1:15" s="8" customFormat="1" ht="14.25" x14ac:dyDescent="0.2">
      <c r="A9" s="30"/>
      <c r="C9" s="205"/>
      <c r="D9" s="205">
        <f>ROUND((C5+D5+H5)/$B$8,4)</f>
        <v>0</v>
      </c>
      <c r="E9" s="205">
        <f>ROUND(E5/$B$8,4)</f>
        <v>0</v>
      </c>
      <c r="F9" s="205"/>
      <c r="G9" s="205">
        <f>ROUND((F5+G5)/$B$8,4)</f>
        <v>1</v>
      </c>
      <c r="H9" s="205">
        <f>ROUND((H5+D5+C5)/$B$8,4)</f>
        <v>0</v>
      </c>
      <c r="I9" s="205">
        <f>SUM(C9:G9)</f>
        <v>1</v>
      </c>
      <c r="K9" s="205"/>
      <c r="M9" s="17"/>
      <c r="N9" s="17"/>
      <c r="O9" s="17"/>
    </row>
    <row r="10" spans="1:15" s="8" customFormat="1" ht="14.25" x14ac:dyDescent="0.2">
      <c r="A10" s="30"/>
      <c r="C10" s="206"/>
      <c r="D10" s="206"/>
      <c r="E10" s="205">
        <f>ROUND((C5+D5+E5+H5)/$B$8,4)</f>
        <v>0</v>
      </c>
      <c r="F10" s="206"/>
      <c r="G10" s="205">
        <f>G9</f>
        <v>1</v>
      </c>
      <c r="H10" s="205"/>
      <c r="I10" s="205">
        <f>SUM(C10:H10)</f>
        <v>1</v>
      </c>
      <c r="K10" s="41"/>
      <c r="M10" s="17"/>
      <c r="N10" s="17"/>
      <c r="O10" s="17"/>
    </row>
    <row r="11" spans="1:15" s="8" customFormat="1" ht="14.25" x14ac:dyDescent="0.2">
      <c r="A11" s="30"/>
      <c r="E11" s="31"/>
      <c r="G11" s="31"/>
      <c r="H11" s="31"/>
      <c r="I11" s="31"/>
      <c r="M11" s="17"/>
      <c r="N11" s="17"/>
      <c r="O11" s="17"/>
    </row>
    <row r="12" spans="1:15" s="8" customFormat="1" x14ac:dyDescent="0.25">
      <c r="A12" s="30"/>
      <c r="C12" s="23"/>
      <c r="M12" s="17"/>
      <c r="N12" s="17"/>
      <c r="O12" s="17"/>
    </row>
    <row r="13" spans="1:15" s="8" customFormat="1" ht="47.25" customHeight="1" x14ac:dyDescent="0.2">
      <c r="A13" s="45" t="s">
        <v>82</v>
      </c>
      <c r="C13" s="42" t="s">
        <v>83</v>
      </c>
      <c r="D13" s="42" t="s">
        <v>84</v>
      </c>
      <c r="E13" s="42" t="s">
        <v>85</v>
      </c>
      <c r="F13" s="42" t="s">
        <v>86</v>
      </c>
      <c r="G13" s="42" t="s">
        <v>87</v>
      </c>
      <c r="H13" s="42" t="s">
        <v>269</v>
      </c>
      <c r="M13" s="17"/>
      <c r="N13" s="17"/>
      <c r="O13" s="17"/>
    </row>
    <row r="14" spans="1:15" s="8" customFormat="1" ht="14.25" x14ac:dyDescent="0.2">
      <c r="A14" s="30"/>
      <c r="C14" s="24"/>
      <c r="D14" s="24"/>
      <c r="E14" s="24"/>
      <c r="F14" s="24"/>
      <c r="G14" s="24"/>
      <c r="M14" s="17"/>
      <c r="N14" s="17"/>
      <c r="O14" s="17"/>
    </row>
    <row r="15" spans="1:15" s="8" customFormat="1" x14ac:dyDescent="0.2">
      <c r="A15" s="45"/>
      <c r="C15" s="24"/>
      <c r="D15" s="24"/>
      <c r="E15" s="24"/>
      <c r="F15" s="24"/>
      <c r="G15" s="24"/>
      <c r="M15" s="17"/>
      <c r="N15" s="17"/>
      <c r="O15" s="17"/>
    </row>
    <row r="16" spans="1:15" s="8" customFormat="1" ht="26.25" customHeight="1" x14ac:dyDescent="0.25">
      <c r="A16"/>
      <c r="B16"/>
      <c r="C16"/>
      <c r="D16"/>
      <c r="E16"/>
      <c r="G16" s="17"/>
      <c r="H16" s="17"/>
      <c r="I16" s="17"/>
    </row>
    <row r="17" spans="1:15" s="8" customFormat="1" ht="27" customHeight="1" x14ac:dyDescent="0.25">
      <c r="A17"/>
      <c r="B17"/>
      <c r="C17"/>
      <c r="D17"/>
      <c r="E17"/>
      <c r="G17" s="17"/>
      <c r="H17" s="17"/>
      <c r="I17" s="17"/>
    </row>
    <row r="18" spans="1:15" s="8" customFormat="1" ht="27.75" customHeight="1" x14ac:dyDescent="0.25">
      <c r="A18"/>
      <c r="B18"/>
      <c r="C18"/>
      <c r="D18"/>
      <c r="E18"/>
      <c r="G18" s="17"/>
      <c r="H18" s="17"/>
      <c r="I18" s="17"/>
    </row>
    <row r="19" spans="1:15" s="8" customFormat="1" ht="4.5" customHeight="1" x14ac:dyDescent="0.25">
      <c r="A19"/>
      <c r="B19"/>
      <c r="C19"/>
      <c r="D19"/>
      <c r="E19"/>
      <c r="G19" s="17"/>
      <c r="H19" s="17"/>
      <c r="I19" s="17"/>
    </row>
    <row r="20" spans="1:15" ht="29.25" customHeight="1" x14ac:dyDescent="0.25">
      <c r="A20"/>
      <c r="B20"/>
      <c r="C20"/>
      <c r="D20"/>
      <c r="E20"/>
      <c r="F20" s="25"/>
      <c r="G20" s="25"/>
      <c r="H20" s="25"/>
      <c r="I20" s="25"/>
      <c r="J20" s="25"/>
      <c r="K20" s="3"/>
    </row>
    <row r="21" spans="1:15" s="8" customFormat="1" ht="30.75" customHeight="1" x14ac:dyDescent="0.25">
      <c r="A21"/>
      <c r="B21"/>
      <c r="C21"/>
      <c r="D21"/>
      <c r="E21"/>
      <c r="F21" s="24"/>
      <c r="G21" s="24"/>
      <c r="M21" s="17"/>
      <c r="N21" s="17"/>
      <c r="O21" s="17"/>
    </row>
    <row r="22" spans="1:15" s="8" customFormat="1" ht="21.75" customHeight="1" x14ac:dyDescent="0.25">
      <c r="A22"/>
      <c r="B22"/>
      <c r="C22"/>
      <c r="D22"/>
      <c r="E22"/>
      <c r="F22" s="24"/>
      <c r="G22" s="24"/>
      <c r="M22" s="17"/>
      <c r="N22" s="17"/>
      <c r="O22" s="17"/>
    </row>
    <row r="23" spans="1:15" s="8" customFormat="1" ht="14.25" x14ac:dyDescent="0.2">
      <c r="C23" s="24"/>
      <c r="D23" s="24"/>
      <c r="E23" s="24"/>
      <c r="F23" s="24"/>
      <c r="G23" s="24"/>
      <c r="M23" s="17"/>
      <c r="N23" s="17"/>
      <c r="O23" s="17"/>
    </row>
    <row r="24" spans="1:15" s="8" customFormat="1" ht="14.25" x14ac:dyDescent="0.2">
      <c r="C24" s="24"/>
      <c r="D24" s="24"/>
      <c r="E24" s="24"/>
      <c r="F24" s="24"/>
      <c r="G24" s="24"/>
      <c r="M24" s="17"/>
      <c r="N24" s="17"/>
      <c r="O24" s="17"/>
    </row>
    <row r="25" spans="1:15" s="5" customFormat="1" x14ac:dyDescent="0.25">
      <c r="A25" s="34" t="s">
        <v>71</v>
      </c>
      <c r="C25" s="39" t="s">
        <v>0</v>
      </c>
      <c r="D25" s="39" t="s">
        <v>92</v>
      </c>
      <c r="E25" s="39" t="s">
        <v>100</v>
      </c>
      <c r="F25" s="39" t="s">
        <v>99</v>
      </c>
      <c r="G25" s="39" t="s">
        <v>97</v>
      </c>
      <c r="H25" s="39" t="s">
        <v>98</v>
      </c>
      <c r="I25" s="39"/>
      <c r="J25" s="39" t="s">
        <v>101</v>
      </c>
      <c r="K25" s="39" t="s">
        <v>102</v>
      </c>
      <c r="L25" s="39" t="s">
        <v>96</v>
      </c>
      <c r="M25" s="14" t="s">
        <v>58</v>
      </c>
      <c r="N25" s="14" t="s">
        <v>57</v>
      </c>
      <c r="O25" s="15" t="s">
        <v>56</v>
      </c>
    </row>
    <row r="26" spans="1:15" s="5" customFormat="1" ht="14.25" x14ac:dyDescent="0.2">
      <c r="A26" s="10"/>
      <c r="B26" s="8"/>
      <c r="C26" s="48"/>
      <c r="D26" s="48"/>
      <c r="E26" s="48"/>
      <c r="F26" s="48"/>
      <c r="G26" s="48"/>
      <c r="H26" s="48"/>
      <c r="I26" s="48"/>
      <c r="J26" s="48"/>
      <c r="K26" s="48"/>
      <c r="L26" s="48"/>
      <c r="M26" s="14"/>
      <c r="N26" s="14"/>
      <c r="O26" s="14"/>
    </row>
    <row r="27" spans="1:15" s="5" customFormat="1" ht="14.25" x14ac:dyDescent="0.2">
      <c r="A27" s="46"/>
      <c r="B27" s="8" t="s">
        <v>7</v>
      </c>
      <c r="C27" s="209" t="s">
        <v>316</v>
      </c>
      <c r="D27" s="50" t="s">
        <v>93</v>
      </c>
      <c r="E27" s="51">
        <v>0</v>
      </c>
      <c r="F27" s="51">
        <v>100000000</v>
      </c>
      <c r="G27" s="51">
        <v>-100000000</v>
      </c>
      <c r="H27" s="51">
        <v>100000000</v>
      </c>
      <c r="I27" s="51"/>
      <c r="J27" s="51">
        <v>-100000000</v>
      </c>
      <c r="K27" s="51">
        <v>100000000</v>
      </c>
      <c r="L27" s="52">
        <f>'Kennzahlenbogen_(KB)'!Q12</f>
        <v>0</v>
      </c>
      <c r="M27" s="50">
        <f>IF('Kennzahlenbogen_(KB)'!R12=Berechnung1!$G$4,1,IF('Kennzahlenbogen_(KB)'!R12=Berechnung1!$F$4,1,IF('Kennzahlenbogen_(KB)'!R12=Berechnung1!$E$4,2,IF('Kennzahlenbogen_(KB)'!R12=Berechnung1!$D$4,3,IF('Kennzahlenbogen_(KB)'!R12=Berechnung1!$C$4,4,"")))))</f>
        <v>1</v>
      </c>
      <c r="N27" s="50">
        <f>IF(M27&gt;1,M27+3,M27)</f>
        <v>1</v>
      </c>
      <c r="O27" s="50">
        <f>IF('Kennzahlenbogen_(KB)'!T12="",0,1)</f>
        <v>0</v>
      </c>
    </row>
    <row r="28" spans="1:15" s="5" customFormat="1" ht="14.25" x14ac:dyDescent="0.2">
      <c r="A28" s="10"/>
      <c r="B28" s="8"/>
      <c r="C28" s="296"/>
      <c r="D28" s="297"/>
      <c r="E28" s="298"/>
      <c r="F28" s="298"/>
      <c r="G28" s="298"/>
      <c r="H28" s="298"/>
      <c r="I28" s="298"/>
      <c r="J28" s="298"/>
      <c r="K28" s="298"/>
      <c r="L28" s="299"/>
      <c r="M28" s="297"/>
      <c r="N28" s="297"/>
      <c r="O28" s="297"/>
    </row>
    <row r="29" spans="1:15" s="5" customFormat="1" ht="14.25" x14ac:dyDescent="0.2">
      <c r="A29" s="10"/>
      <c r="B29" s="8"/>
      <c r="C29" s="296"/>
      <c r="D29" s="297"/>
      <c r="E29" s="298"/>
      <c r="F29" s="298"/>
      <c r="G29" s="298"/>
      <c r="H29" s="298"/>
      <c r="I29" s="298"/>
      <c r="J29" s="298"/>
      <c r="K29" s="298"/>
      <c r="L29" s="299"/>
      <c r="M29" s="297"/>
      <c r="N29" s="297"/>
      <c r="O29" s="297"/>
    </row>
    <row r="30" spans="1:15" s="5" customFormat="1" ht="14.25" x14ac:dyDescent="0.2">
      <c r="A30" s="10"/>
      <c r="B30" s="8" t="s">
        <v>7</v>
      </c>
      <c r="C30" s="290" t="s">
        <v>393</v>
      </c>
      <c r="D30" s="291" t="s">
        <v>93</v>
      </c>
      <c r="E30" s="301">
        <v>0</v>
      </c>
      <c r="F30" s="301">
        <v>100000000</v>
      </c>
      <c r="G30" s="301">
        <v>-100000000</v>
      </c>
      <c r="H30" s="301">
        <v>100000000</v>
      </c>
      <c r="I30" s="301"/>
      <c r="J30" s="301">
        <v>-100000000</v>
      </c>
      <c r="K30" s="301">
        <v>100000000</v>
      </c>
      <c r="L30" s="302">
        <f>'Kennzahlenbogen_(KB)'!Q15</f>
        <v>0</v>
      </c>
      <c r="M30" s="291">
        <f>IF('Kennzahlenbogen_(KB)'!R15=Berechnung1!$H$4,5,IF('Kennzahlenbogen_(KB)'!R15=Berechnung1!$G$4,1,IF('Kennzahlenbogen_(KB)'!R15=Berechnung1!$F$4,1,IF('Kennzahlenbogen_(KB)'!R15=Berechnung1!$E$4,2,IF('Kennzahlenbogen_(KB)'!R15=Berechnung1!$D$4,3,IF('Kennzahlenbogen_(KB)'!R15=Berechnung1!$C$4,4,""))))))</f>
        <v>1</v>
      </c>
      <c r="N30" s="291">
        <f t="shared" ref="N30" si="1">IF(M30&gt;1,M30+3,M30)</f>
        <v>1</v>
      </c>
      <c r="O30" s="291">
        <f>IF('Kennzahlenbogen_(KB)'!T15="",0,1)</f>
        <v>0</v>
      </c>
    </row>
    <row r="31" spans="1:15" s="5" customFormat="1" ht="14.25" x14ac:dyDescent="0.2">
      <c r="A31" s="10"/>
      <c r="B31" s="8"/>
      <c r="C31" s="53"/>
      <c r="D31" s="54"/>
      <c r="E31" s="55"/>
      <c r="F31" s="55"/>
      <c r="G31" s="55"/>
      <c r="H31" s="55"/>
      <c r="I31" s="55"/>
      <c r="J31" s="55"/>
      <c r="K31" s="55"/>
      <c r="L31" s="56"/>
      <c r="M31" s="1"/>
      <c r="N31" s="1"/>
      <c r="O31" s="57"/>
    </row>
    <row r="32" spans="1:15" s="5" customFormat="1" ht="14.25" x14ac:dyDescent="0.2">
      <c r="A32" s="10"/>
      <c r="B32" s="8"/>
      <c r="C32" s="53"/>
      <c r="D32" s="54"/>
      <c r="E32" s="55"/>
      <c r="F32" s="55"/>
      <c r="G32" s="55"/>
      <c r="H32" s="55"/>
      <c r="I32" s="55"/>
      <c r="J32" s="55"/>
      <c r="K32" s="55"/>
      <c r="L32" s="56"/>
      <c r="M32" s="1"/>
      <c r="N32" s="1"/>
      <c r="O32" s="57"/>
    </row>
    <row r="33" spans="1:15" s="5" customFormat="1" ht="14.25" x14ac:dyDescent="0.2">
      <c r="A33" s="10"/>
      <c r="B33" s="8" t="s">
        <v>7</v>
      </c>
      <c r="C33" s="209" t="s">
        <v>394</v>
      </c>
      <c r="D33" s="50" t="s">
        <v>93</v>
      </c>
      <c r="E33" s="51">
        <v>0</v>
      </c>
      <c r="F33" s="51">
        <v>100000000</v>
      </c>
      <c r="G33" s="51">
        <v>35</v>
      </c>
      <c r="H33" s="51">
        <v>100000000</v>
      </c>
      <c r="I33" s="51"/>
      <c r="J33" s="51">
        <v>-100000000</v>
      </c>
      <c r="K33" s="51">
        <v>100000000</v>
      </c>
      <c r="L33" s="52">
        <f>'Kennzahlenbogen_(KB)'!Q18</f>
        <v>0</v>
      </c>
      <c r="M33" s="50">
        <f>IF('Kennzahlenbogen_(KB)'!R18=Berechnung1!$G$4,1,IF('Kennzahlenbogen_(KB)'!R18=Berechnung1!$F$4,1,IF('Kennzahlenbogen_(KB)'!R18=Berechnung1!$E$4,2,IF('Kennzahlenbogen_(KB)'!R18=Berechnung1!$D$4,3,IF('Kennzahlenbogen_(KB)'!R18=Berechnung1!$C$4,4,"")))))</f>
        <v>1</v>
      </c>
      <c r="N33" s="50">
        <f>IF(M33&gt;1,M33+3,M33)</f>
        <v>1</v>
      </c>
      <c r="O33" s="50">
        <f>IF('Kennzahlenbogen_(KB)'!T18="",0,1)</f>
        <v>0</v>
      </c>
    </row>
    <row r="34" spans="1:15" s="5" customFormat="1" ht="14.25" x14ac:dyDescent="0.2">
      <c r="A34" s="10"/>
      <c r="B34" s="8"/>
      <c r="C34" s="58"/>
      <c r="D34" s="59"/>
      <c r="E34" s="59"/>
      <c r="F34" s="59"/>
      <c r="G34" s="59"/>
      <c r="H34" s="59"/>
      <c r="I34" s="59"/>
      <c r="J34" s="59"/>
      <c r="K34" s="59"/>
      <c r="L34" s="95"/>
      <c r="M34" s="1"/>
      <c r="N34" s="1"/>
      <c r="O34" s="1"/>
    </row>
    <row r="35" spans="1:15" s="5" customFormat="1" ht="14.25" x14ac:dyDescent="0.2">
      <c r="A35" s="10"/>
      <c r="B35" s="8"/>
      <c r="C35" s="60"/>
      <c r="D35" s="60"/>
      <c r="E35" s="61"/>
      <c r="F35" s="61"/>
      <c r="G35" s="61"/>
      <c r="H35" s="61"/>
      <c r="I35" s="61"/>
      <c r="J35" s="61"/>
      <c r="K35" s="61"/>
      <c r="L35" s="95"/>
      <c r="M35" s="1"/>
      <c r="N35" s="1"/>
      <c r="O35" s="1"/>
    </row>
    <row r="36" spans="1:15" s="5" customFormat="1" ht="14.25" x14ac:dyDescent="0.2">
      <c r="A36" s="10"/>
      <c r="B36" s="8"/>
      <c r="C36" s="62" t="s">
        <v>318</v>
      </c>
      <c r="D36" s="62" t="s">
        <v>93</v>
      </c>
      <c r="E36" s="63">
        <v>0</v>
      </c>
      <c r="F36" s="75">
        <v>1</v>
      </c>
      <c r="G36" s="63">
        <v>0.95</v>
      </c>
      <c r="H36" s="63">
        <v>10000</v>
      </c>
      <c r="I36" s="64"/>
      <c r="J36" s="63">
        <v>-10000</v>
      </c>
      <c r="K36" s="63">
        <v>10000</v>
      </c>
      <c r="L36" s="94" t="str">
        <f>'Kennzahlenbogen_(KB)'!Q23</f>
        <v>n.d.</v>
      </c>
      <c r="M36" s="65">
        <f>IF('Kennzahlenbogen_(KB)'!R21=Berechnung1!$G$4,1,IF('Kennzahlenbogen_(KB)'!R21=Berechnung1!$F$4,1,IF('Kennzahlenbogen_(KB)'!R21=Berechnung1!$E$4,2,IF('Kennzahlenbogen_(KB)'!R21=Berechnung1!$D$4,3,IF('Kennzahlenbogen_(KB)'!R21=Berechnung1!$C$4,4,"")))))</f>
        <v>1</v>
      </c>
      <c r="N36" s="65">
        <f>IF(M36&gt;1,M36+3,M36)</f>
        <v>1</v>
      </c>
      <c r="O36" s="65">
        <f>IF('Kennzahlenbogen_(KB)'!T21="",0,1)</f>
        <v>0</v>
      </c>
    </row>
    <row r="37" spans="1:15" s="5" customFormat="1" ht="14.25" x14ac:dyDescent="0.2">
      <c r="A37" s="10"/>
      <c r="B37" s="8"/>
      <c r="C37" s="60"/>
      <c r="D37" s="60"/>
      <c r="E37" s="61"/>
      <c r="F37" s="61"/>
      <c r="G37" s="61"/>
      <c r="H37" s="61"/>
      <c r="I37" s="61"/>
      <c r="J37" s="61"/>
      <c r="K37" s="61"/>
      <c r="L37" s="95"/>
      <c r="M37" s="1"/>
      <c r="N37" s="1"/>
      <c r="O37" s="1"/>
    </row>
    <row r="38" spans="1:15" s="5" customFormat="1" ht="14.25" x14ac:dyDescent="0.2">
      <c r="A38" s="10"/>
      <c r="B38" s="8"/>
      <c r="C38" s="60"/>
      <c r="D38" s="60"/>
      <c r="E38" s="61"/>
      <c r="F38" s="61"/>
      <c r="G38" s="61"/>
      <c r="H38" s="61"/>
      <c r="I38" s="61"/>
      <c r="J38" s="61"/>
      <c r="K38" s="61"/>
      <c r="L38" s="95"/>
      <c r="M38" s="1"/>
      <c r="N38" s="1"/>
      <c r="O38" s="1"/>
    </row>
    <row r="39" spans="1:15" s="5" customFormat="1" ht="14.25" x14ac:dyDescent="0.2">
      <c r="A39" s="10"/>
      <c r="B39" s="8"/>
      <c r="C39" s="62" t="s">
        <v>319</v>
      </c>
      <c r="D39" s="62" t="s">
        <v>93</v>
      </c>
      <c r="E39" s="63">
        <v>0</v>
      </c>
      <c r="F39" s="75">
        <v>1</v>
      </c>
      <c r="G39" s="63">
        <v>0.95</v>
      </c>
      <c r="H39" s="63">
        <v>10000</v>
      </c>
      <c r="I39" s="64"/>
      <c r="J39" s="63">
        <v>-10000</v>
      </c>
      <c r="K39" s="63">
        <v>10000</v>
      </c>
      <c r="L39" s="94" t="str">
        <f>'Kennzahlenbogen_(KB)'!Q26</f>
        <v>n.d.</v>
      </c>
      <c r="M39" s="65">
        <f>IF('Kennzahlenbogen_(KB)'!R24=Berechnung1!$G$4,1,IF('Kennzahlenbogen_(KB)'!R24=Berechnung1!$F$4,1,IF('Kennzahlenbogen_(KB)'!R24=Berechnung1!$E$4,2,IF('Kennzahlenbogen_(KB)'!R24=Berechnung1!$D$4,3,IF('Kennzahlenbogen_(KB)'!R24=Berechnung1!$C$4,4,"")))))</f>
        <v>1</v>
      </c>
      <c r="N39" s="65">
        <f>IF(M39&gt;1,M39+3,M39)</f>
        <v>1</v>
      </c>
      <c r="O39" s="65">
        <f>IF('Kennzahlenbogen_(KB)'!T24="",0,1)</f>
        <v>0</v>
      </c>
    </row>
    <row r="40" spans="1:15" s="5" customFormat="1" ht="14.25" x14ac:dyDescent="0.2">
      <c r="A40" s="10"/>
      <c r="B40" s="8"/>
      <c r="C40" s="60"/>
      <c r="D40" s="60"/>
      <c r="E40" s="61"/>
      <c r="F40" s="61"/>
      <c r="G40" s="61"/>
      <c r="H40" s="61"/>
      <c r="I40" s="61"/>
      <c r="J40" s="61"/>
      <c r="K40" s="61"/>
      <c r="L40" s="95"/>
      <c r="M40" s="1"/>
      <c r="N40" s="1"/>
      <c r="O40" s="1"/>
    </row>
    <row r="41" spans="1:15" s="5" customFormat="1" ht="14.25" x14ac:dyDescent="0.2">
      <c r="A41" s="10"/>
      <c r="B41" s="8"/>
      <c r="C41" s="60"/>
      <c r="D41" s="60"/>
      <c r="E41" s="61"/>
      <c r="F41" s="61"/>
      <c r="G41" s="61"/>
      <c r="H41" s="61"/>
      <c r="I41" s="61"/>
      <c r="J41" s="61"/>
      <c r="K41" s="61"/>
      <c r="L41" s="95"/>
      <c r="M41" s="1"/>
      <c r="N41" s="1"/>
      <c r="O41" s="1"/>
    </row>
    <row r="42" spans="1:15" s="5" customFormat="1" ht="14.25" x14ac:dyDescent="0.2">
      <c r="A42" s="10"/>
      <c r="B42" s="8"/>
      <c r="C42" s="62">
        <v>3</v>
      </c>
      <c r="D42" s="65" t="s">
        <v>93</v>
      </c>
      <c r="E42" s="63">
        <v>0</v>
      </c>
      <c r="F42" s="63">
        <v>1</v>
      </c>
      <c r="G42" s="63">
        <v>-10000</v>
      </c>
      <c r="H42" s="63">
        <v>10000</v>
      </c>
      <c r="I42" s="63"/>
      <c r="J42" s="63">
        <v>0.04</v>
      </c>
      <c r="K42" s="63">
        <v>0.8</v>
      </c>
      <c r="L42" s="94" t="str">
        <f>'Kennzahlenbogen_(KB)'!Q29</f>
        <v>n.d.</v>
      </c>
      <c r="M42" s="65">
        <f>IF('Kennzahlenbogen_(KB)'!R27=Berechnung1!$G$4,1,IF('Kennzahlenbogen_(KB)'!R27=Berechnung1!$F$4,1,IF('Kennzahlenbogen_(KB)'!R27=Berechnung1!$E$4,2,IF('Kennzahlenbogen_(KB)'!R27=Berechnung1!$D$4,3,IF('Kennzahlenbogen_(KB)'!R27=Berechnung1!$C$4,4,"")))))</f>
        <v>1</v>
      </c>
      <c r="N42" s="65">
        <f>IF(M42&gt;1,M42+3,M42)</f>
        <v>1</v>
      </c>
      <c r="O42" s="65">
        <f>IF('Kennzahlenbogen_(KB)'!T27="",0,1)</f>
        <v>0</v>
      </c>
    </row>
    <row r="43" spans="1:15" s="5" customFormat="1" ht="14.25" x14ac:dyDescent="0.2">
      <c r="A43" s="10"/>
      <c r="B43" s="8"/>
      <c r="C43" s="53"/>
      <c r="D43" s="54"/>
      <c r="E43" s="55"/>
      <c r="F43" s="55"/>
      <c r="G43" s="55"/>
      <c r="H43" s="55"/>
      <c r="I43" s="55"/>
      <c r="J43" s="55"/>
      <c r="K43" s="55"/>
      <c r="L43" s="95"/>
      <c r="M43" s="1"/>
      <c r="N43" s="1"/>
      <c r="O43" s="1"/>
    </row>
    <row r="44" spans="1:15" s="5" customFormat="1" ht="14.25" x14ac:dyDescent="0.2">
      <c r="A44" s="10"/>
      <c r="B44" s="8"/>
      <c r="C44" s="53"/>
      <c r="D44" s="54"/>
      <c r="E44" s="55"/>
      <c r="F44" s="55"/>
      <c r="G44" s="55"/>
      <c r="H44" s="55"/>
      <c r="I44" s="55"/>
      <c r="J44" s="55"/>
      <c r="K44" s="55"/>
      <c r="L44" s="95"/>
      <c r="M44" s="1"/>
      <c r="N44" s="1"/>
      <c r="O44" s="1"/>
    </row>
    <row r="45" spans="1:15" s="5" customFormat="1" ht="14.25" x14ac:dyDescent="0.2">
      <c r="A45" s="10"/>
      <c r="B45" s="8"/>
      <c r="C45" s="62">
        <v>4</v>
      </c>
      <c r="D45" s="65" t="s">
        <v>93</v>
      </c>
      <c r="E45" s="63">
        <v>0</v>
      </c>
      <c r="F45" s="63">
        <v>1</v>
      </c>
      <c r="G45" s="63">
        <v>-10000</v>
      </c>
      <c r="H45" s="63">
        <v>10000</v>
      </c>
      <c r="I45" s="63"/>
      <c r="J45" s="63">
        <v>0.5</v>
      </c>
      <c r="K45" s="63">
        <v>10000</v>
      </c>
      <c r="L45" s="94" t="str">
        <f>'Kennzahlenbogen_(KB)'!Q32</f>
        <v>n.d.</v>
      </c>
      <c r="M45" s="65">
        <f>IF('Kennzahlenbogen_(KB)'!R30=Berechnung1!$G$4,1,IF('Kennzahlenbogen_(KB)'!R30=Berechnung1!$F$4,1,IF('Kennzahlenbogen_(KB)'!R30=Berechnung1!$E$4,2,IF('Kennzahlenbogen_(KB)'!R30=Berechnung1!$D$4,3,IF('Kennzahlenbogen_(KB)'!R30=Berechnung1!$C$4,4,"")))))</f>
        <v>1</v>
      </c>
      <c r="N45" s="65">
        <f>IF(M45&gt;1,M45+3,M45)</f>
        <v>1</v>
      </c>
      <c r="O45" s="65">
        <f>IF('Kennzahlenbogen_(KB)'!T30="",0,1)</f>
        <v>0</v>
      </c>
    </row>
    <row r="46" spans="1:15" s="5" customFormat="1" ht="14.25" x14ac:dyDescent="0.2">
      <c r="A46" s="10"/>
      <c r="B46" s="8"/>
      <c r="C46" s="53"/>
      <c r="D46" s="54"/>
      <c r="E46" s="55"/>
      <c r="F46" s="55"/>
      <c r="G46" s="55"/>
      <c r="H46" s="55"/>
      <c r="I46" s="55"/>
      <c r="J46" s="55"/>
      <c r="K46" s="55"/>
      <c r="L46" s="95"/>
      <c r="M46" s="1"/>
      <c r="N46" s="1"/>
      <c r="O46" s="1"/>
    </row>
    <row r="47" spans="1:15" s="5" customFormat="1" ht="14.25" x14ac:dyDescent="0.2">
      <c r="A47" s="10"/>
      <c r="B47" s="8"/>
      <c r="C47" s="53"/>
      <c r="D47" s="54"/>
      <c r="E47" s="55"/>
      <c r="F47" s="55"/>
      <c r="G47" s="55"/>
      <c r="H47" s="55"/>
      <c r="I47" s="55"/>
      <c r="J47" s="55"/>
      <c r="K47" s="55"/>
      <c r="L47" s="95"/>
      <c r="M47" s="1"/>
      <c r="N47" s="1"/>
      <c r="O47" s="1"/>
    </row>
    <row r="48" spans="1:15" s="5" customFormat="1" ht="14.25" x14ac:dyDescent="0.2">
      <c r="A48" s="10"/>
      <c r="B48" s="8"/>
      <c r="C48" s="62">
        <v>5</v>
      </c>
      <c r="D48" s="65" t="s">
        <v>93</v>
      </c>
      <c r="E48" s="63">
        <v>0</v>
      </c>
      <c r="F48" s="63">
        <v>100000</v>
      </c>
      <c r="G48" s="63">
        <v>0.05</v>
      </c>
      <c r="H48" s="63">
        <v>10000</v>
      </c>
      <c r="I48" s="63"/>
      <c r="J48" s="63">
        <v>-10000</v>
      </c>
      <c r="K48" s="63">
        <v>0.8</v>
      </c>
      <c r="L48" s="94" t="str">
        <f>'Kennzahlenbogen_(KB)'!Q35</f>
        <v>n.d.</v>
      </c>
      <c r="M48" s="65">
        <f>IF('Kennzahlenbogen_(KB)'!R33=Berechnung1!$G$4,1,IF('Kennzahlenbogen_(KB)'!R33=Berechnung1!$F$4,1,IF('Kennzahlenbogen_(KB)'!R33=Berechnung1!$E$4,2,IF('Kennzahlenbogen_(KB)'!R33=Berechnung1!$D$4,3,IF('Kennzahlenbogen_(KB)'!R33=Berechnung1!$C$4,4,"")))))</f>
        <v>1</v>
      </c>
      <c r="N48" s="65">
        <f>IF(M48&gt;1,M48+3,M48)</f>
        <v>1</v>
      </c>
      <c r="O48" s="65">
        <f>IF('Kennzahlenbogen_(KB)'!T33="",0,1)</f>
        <v>0</v>
      </c>
    </row>
    <row r="49" spans="1:16" s="5" customFormat="1" ht="14.25" x14ac:dyDescent="0.2">
      <c r="A49" s="10"/>
      <c r="B49" s="8"/>
      <c r="C49" s="53"/>
      <c r="D49" s="54"/>
      <c r="E49" s="55"/>
      <c r="F49" s="55"/>
      <c r="G49" s="55"/>
      <c r="H49" s="55"/>
      <c r="I49" s="55"/>
      <c r="J49" s="55"/>
      <c r="K49" s="55"/>
      <c r="L49" s="95"/>
      <c r="M49" s="1"/>
      <c r="N49" s="1"/>
      <c r="O49" s="1"/>
    </row>
    <row r="50" spans="1:16" s="5" customFormat="1" ht="14.25" x14ac:dyDescent="0.2">
      <c r="A50" s="289"/>
      <c r="B50" s="8"/>
      <c r="C50" s="53"/>
      <c r="D50" s="54"/>
      <c r="E50" s="55"/>
      <c r="F50" s="55"/>
      <c r="G50" s="55"/>
      <c r="H50" s="55"/>
      <c r="I50" s="55"/>
      <c r="J50" s="55"/>
      <c r="K50" s="55"/>
      <c r="L50" s="95"/>
      <c r="M50" s="1"/>
      <c r="N50" s="1"/>
      <c r="O50" s="1"/>
    </row>
    <row r="51" spans="1:16" s="5" customFormat="1" ht="14.25" x14ac:dyDescent="0.2">
      <c r="A51" s="10"/>
      <c r="B51" s="8"/>
      <c r="C51" s="290">
        <v>6</v>
      </c>
      <c r="D51" s="291" t="s">
        <v>93</v>
      </c>
      <c r="E51" s="292">
        <v>0</v>
      </c>
      <c r="F51" s="292">
        <v>1</v>
      </c>
      <c r="G51" s="292">
        <v>0.9</v>
      </c>
      <c r="H51" s="292">
        <v>10000</v>
      </c>
      <c r="I51" s="292"/>
      <c r="J51" s="292">
        <v>-10000</v>
      </c>
      <c r="K51" s="292">
        <v>10000</v>
      </c>
      <c r="L51" s="293" t="str">
        <f>'Kennzahlenbogen_(KB)'!Q38</f>
        <v>n.d.</v>
      </c>
      <c r="M51" s="291">
        <f>IF('Kennzahlenbogen_(KB)'!R36=Berechnung1!$H$4,5,IF('Kennzahlenbogen_(KB)'!R36=Berechnung1!$G$4,1,IF('Kennzahlenbogen_(KB)'!R36=Berechnung1!$F$4,1,IF('Kennzahlenbogen_(KB)'!R36=Berechnung1!$E$4,2,IF('Kennzahlenbogen_(KB)'!R36=Berechnung1!$D$4,3,IF('Kennzahlenbogen_(KB)'!R36=Berechnung1!$C$4,4,""))))))</f>
        <v>1</v>
      </c>
      <c r="N51" s="291">
        <f>IF(M51&gt;1,M51+3,M51)</f>
        <v>1</v>
      </c>
      <c r="O51" s="291">
        <f>IF('Kennzahlenbogen_(KB)'!T36="",0,1)</f>
        <v>0</v>
      </c>
    </row>
    <row r="52" spans="1:16" s="5" customFormat="1" ht="14.25" x14ac:dyDescent="0.2">
      <c r="A52" s="10"/>
      <c r="B52" s="8"/>
      <c r="C52" s="53"/>
      <c r="D52" s="54"/>
      <c r="E52" s="55"/>
      <c r="F52" s="55"/>
      <c r="G52" s="55"/>
      <c r="H52" s="55"/>
      <c r="I52" s="55"/>
      <c r="J52" s="55"/>
      <c r="K52" s="55"/>
      <c r="L52" s="95"/>
      <c r="M52" s="1" t="str">
        <f>IF('Kennzahlenbogen_(KB)'!R37=Berechnung1!$G$13,1,IF('Kennzahlenbogen_(KB)'!R37=Berechnung1!$F$13,1,IF('Kennzahlenbogen_(KB)'!R37=Berechnung1!$E$13,2,IF('Kennzahlenbogen_(KB)'!R37=Berechnung1!$D$13,3,IF('Kennzahlenbogen_(KB)'!R37=Berechnung1!$C$13,4,"")))))</f>
        <v/>
      </c>
      <c r="N52" s="1"/>
      <c r="O52" s="1"/>
    </row>
    <row r="53" spans="1:16" s="5" customFormat="1" ht="14.25" x14ac:dyDescent="0.2">
      <c r="A53" s="10"/>
      <c r="B53" s="8"/>
      <c r="C53" s="53"/>
      <c r="D53" s="54"/>
      <c r="E53" s="55"/>
      <c r="F53" s="55"/>
      <c r="G53" s="55"/>
      <c r="H53" s="55"/>
      <c r="I53" s="55"/>
      <c r="J53" s="55"/>
      <c r="K53" s="55"/>
      <c r="L53" s="95"/>
      <c r="M53" s="1" t="str">
        <f>IF('Kennzahlenbogen_(KB)'!R38=Berechnung1!$G$13,1,IF('Kennzahlenbogen_(KB)'!R38=Berechnung1!$F$13,1,IF('Kennzahlenbogen_(KB)'!R38=Berechnung1!$E$13,2,IF('Kennzahlenbogen_(KB)'!R38=Berechnung1!$D$13,3,IF('Kennzahlenbogen_(KB)'!R38=Berechnung1!$C$13,4,"")))))</f>
        <v/>
      </c>
      <c r="N53" s="1"/>
      <c r="O53" s="1"/>
    </row>
    <row r="54" spans="1:16" s="5" customFormat="1" ht="14.25" x14ac:dyDescent="0.2">
      <c r="A54" s="10"/>
      <c r="B54" s="8"/>
      <c r="C54" s="290">
        <v>7</v>
      </c>
      <c r="D54" s="291" t="s">
        <v>93</v>
      </c>
      <c r="E54" s="292">
        <v>0</v>
      </c>
      <c r="F54" s="292">
        <v>1</v>
      </c>
      <c r="G54" s="292">
        <v>0.9</v>
      </c>
      <c r="H54" s="292">
        <v>10000</v>
      </c>
      <c r="I54" s="292"/>
      <c r="J54" s="292">
        <v>-10000</v>
      </c>
      <c r="K54" s="292">
        <v>10000</v>
      </c>
      <c r="L54" s="293" t="str">
        <f>'Kennzahlenbogen_(KB)'!Q41</f>
        <v>n.d.</v>
      </c>
      <c r="M54" s="291">
        <f>IF('Kennzahlenbogen_(KB)'!R39=Berechnung1!$H$4,5,IF('Kennzahlenbogen_(KB)'!R39=Berechnung1!$G$4,1,IF('Kennzahlenbogen_(KB)'!R39=Berechnung1!$F$4,1,IF('Kennzahlenbogen_(KB)'!R39=Berechnung1!$E$4,2,IF('Kennzahlenbogen_(KB)'!R39=Berechnung1!$D$4,3,IF('Kennzahlenbogen_(KB)'!R39=Berechnung1!$C$4,4,""))))))</f>
        <v>1</v>
      </c>
      <c r="N54" s="291">
        <f>IF(M54&gt;1,M54+3,M54)</f>
        <v>1</v>
      </c>
      <c r="O54" s="291">
        <f>IF('Kennzahlenbogen_(KB)'!T39="",0,1)</f>
        <v>0</v>
      </c>
    </row>
    <row r="55" spans="1:16" s="5" customFormat="1" ht="14.25" x14ac:dyDescent="0.2">
      <c r="A55" s="10"/>
      <c r="B55" s="8"/>
      <c r="C55" s="53"/>
      <c r="D55" s="54"/>
      <c r="E55" s="55"/>
      <c r="F55" s="55"/>
      <c r="G55" s="55"/>
      <c r="H55" s="55"/>
      <c r="I55" s="55"/>
      <c r="J55" s="55"/>
      <c r="K55" s="55"/>
      <c r="L55" s="95"/>
      <c r="M55" s="1" t="str">
        <f>IF('Kennzahlenbogen_(KB)'!R40=Berechnung1!$G$13,1,IF('Kennzahlenbogen_(KB)'!R40=Berechnung1!$F$13,1,IF('Kennzahlenbogen_(KB)'!R40=Berechnung1!$E$13,2,IF('Kennzahlenbogen_(KB)'!R40=Berechnung1!$D$13,3,IF('Kennzahlenbogen_(KB)'!R40=Berechnung1!$C$13,4,"")))))</f>
        <v/>
      </c>
      <c r="N55" s="1"/>
      <c r="O55" s="1"/>
    </row>
    <row r="56" spans="1:16" s="5" customFormat="1" ht="14.25" x14ac:dyDescent="0.2">
      <c r="A56" s="10"/>
      <c r="B56" s="8"/>
      <c r="C56" s="53"/>
      <c r="D56" s="54"/>
      <c r="E56" s="55"/>
      <c r="F56" s="55"/>
      <c r="G56" s="55"/>
      <c r="H56" s="55"/>
      <c r="I56" s="55"/>
      <c r="J56" s="55"/>
      <c r="K56" s="55"/>
      <c r="L56" s="95"/>
      <c r="M56" s="1" t="str">
        <f>IF('Kennzahlenbogen_(KB)'!R41=Berechnung1!$G$13,1,IF('Kennzahlenbogen_(KB)'!R41=Berechnung1!$F$13,1,IF('Kennzahlenbogen_(KB)'!R41=Berechnung1!$E$13,2,IF('Kennzahlenbogen_(KB)'!R41=Berechnung1!$D$13,3,IF('Kennzahlenbogen_(KB)'!R41=Berechnung1!$C$13,4,"")))))</f>
        <v/>
      </c>
      <c r="N56" s="1"/>
      <c r="O56" s="1"/>
    </row>
    <row r="57" spans="1:16" s="5" customFormat="1" ht="14.25" x14ac:dyDescent="0.2">
      <c r="A57" s="10"/>
      <c r="C57" s="62">
        <v>8</v>
      </c>
      <c r="D57" s="65" t="s">
        <v>93</v>
      </c>
      <c r="E57" s="63">
        <v>0</v>
      </c>
      <c r="F57" s="63">
        <v>1</v>
      </c>
      <c r="G57" s="63">
        <v>0.9</v>
      </c>
      <c r="H57" s="63">
        <v>10000</v>
      </c>
      <c r="I57" s="63"/>
      <c r="J57" s="63">
        <v>-10000</v>
      </c>
      <c r="K57" s="63">
        <v>10000</v>
      </c>
      <c r="L57" s="94" t="str">
        <f>'Kennzahlenbogen_(KB)'!Q44</f>
        <v>n.d.</v>
      </c>
      <c r="M57" s="65">
        <f>IF('Kennzahlenbogen_(KB)'!R42=Berechnung1!$G$4,1,IF('Kennzahlenbogen_(KB)'!R42=Berechnung1!$F$4,1,IF('Kennzahlenbogen_(KB)'!R42=Berechnung1!$E$4,2,IF('Kennzahlenbogen_(KB)'!R42=Berechnung1!$D$4,3,IF('Kennzahlenbogen_(KB)'!R42=Berechnung1!$C$4,4,"")))))</f>
        <v>1</v>
      </c>
      <c r="N57" s="65">
        <f>IF(M57&gt;1,M57+3,M57)</f>
        <v>1</v>
      </c>
      <c r="O57" s="65">
        <f>IF('Kennzahlenbogen_(KB)'!T42="",0,1)</f>
        <v>0</v>
      </c>
    </row>
    <row r="58" spans="1:16" s="5" customFormat="1" ht="14.25" x14ac:dyDescent="0.2">
      <c r="A58" s="10"/>
      <c r="B58" s="8"/>
      <c r="C58" s="53"/>
      <c r="D58" s="54"/>
      <c r="E58" s="55"/>
      <c r="F58" s="55"/>
      <c r="G58" s="55"/>
      <c r="H58" s="55"/>
      <c r="I58" s="55"/>
      <c r="J58" s="55"/>
      <c r="K58" s="55"/>
      <c r="L58" s="95"/>
      <c r="M58" s="1"/>
      <c r="N58" s="1"/>
      <c r="O58" s="1"/>
    </row>
    <row r="59" spans="1:16" s="5" customFormat="1" ht="14.25" x14ac:dyDescent="0.2">
      <c r="A59" s="10"/>
      <c r="B59" s="8"/>
      <c r="C59" s="53"/>
      <c r="D59" s="54"/>
      <c r="E59" s="55"/>
      <c r="F59" s="55"/>
      <c r="G59" s="55"/>
      <c r="H59" s="55"/>
      <c r="I59" s="55"/>
      <c r="J59" s="55"/>
      <c r="K59" s="55"/>
      <c r="L59" s="95"/>
      <c r="M59" s="1"/>
      <c r="N59" s="1"/>
      <c r="O59" s="1"/>
    </row>
    <row r="60" spans="1:16" s="5" customFormat="1" ht="14.25" x14ac:dyDescent="0.2">
      <c r="A60" s="10"/>
      <c r="B60" s="8"/>
      <c r="C60" s="290">
        <v>9</v>
      </c>
      <c r="D60" s="291" t="s">
        <v>93</v>
      </c>
      <c r="E60" s="292">
        <v>0</v>
      </c>
      <c r="F60" s="292">
        <v>1</v>
      </c>
      <c r="G60" s="292">
        <v>0.9</v>
      </c>
      <c r="H60" s="292">
        <v>10000</v>
      </c>
      <c r="I60" s="292"/>
      <c r="J60" s="292">
        <v>-10000</v>
      </c>
      <c r="K60" s="292">
        <v>10000</v>
      </c>
      <c r="L60" s="293" t="str">
        <f>'Kennzahlenbogen_(KB)'!Q47</f>
        <v>n.d.</v>
      </c>
      <c r="M60" s="291">
        <f>IF('Kennzahlenbogen_(KB)'!R45=Berechnung1!$H$4,5,IF('Kennzahlenbogen_(KB)'!R45=Berechnung1!$G$4,1,IF('Kennzahlenbogen_(KB)'!R45=Berechnung1!$F$4,1,IF('Kennzahlenbogen_(KB)'!R45=Berechnung1!$E$4,2,IF('Kennzahlenbogen_(KB)'!R45=Berechnung1!$D$4,3,IF('Kennzahlenbogen_(KB)'!R45=Berechnung1!$C$4,4,""))))))</f>
        <v>1</v>
      </c>
      <c r="N60" s="291">
        <f>IF(M60&gt;1,M60+3,M60)</f>
        <v>1</v>
      </c>
      <c r="O60" s="291">
        <f>IF('Kennzahlenbogen_(KB)'!T45="",0,1)</f>
        <v>0</v>
      </c>
    </row>
    <row r="61" spans="1:16" s="5" customFormat="1" ht="14.25" x14ac:dyDescent="0.2">
      <c r="A61" s="10"/>
      <c r="B61" s="8"/>
      <c r="C61" s="53"/>
      <c r="D61" s="54"/>
      <c r="E61" s="55"/>
      <c r="F61" s="55"/>
      <c r="G61" s="55"/>
      <c r="H61" s="55"/>
      <c r="I61" s="55"/>
      <c r="J61" s="55"/>
      <c r="K61" s="55"/>
      <c r="L61" s="95"/>
      <c r="M61" s="1" t="str">
        <f>IF('Kennzahlenbogen_(KB)'!R46=Berechnung1!$G$13,1,IF('Kennzahlenbogen_(KB)'!R46=Berechnung1!$F$13,1,IF('Kennzahlenbogen_(KB)'!R46=Berechnung1!$E$13,2,IF('Kennzahlenbogen_(KB)'!R46=Berechnung1!$D$13,3,IF('Kennzahlenbogen_(KB)'!R46=Berechnung1!$C$13,4,"")))))</f>
        <v/>
      </c>
      <c r="N61" s="1"/>
      <c r="O61" s="1"/>
    </row>
    <row r="62" spans="1:16" s="5" customFormat="1" ht="14.25" x14ac:dyDescent="0.2">
      <c r="A62" s="10"/>
      <c r="B62" s="8"/>
      <c r="C62" s="53"/>
      <c r="D62" s="54"/>
      <c r="E62" s="55"/>
      <c r="F62" s="55"/>
      <c r="G62" s="55"/>
      <c r="H62" s="55"/>
      <c r="I62" s="55"/>
      <c r="J62" s="55"/>
      <c r="K62" s="55"/>
      <c r="L62" s="95"/>
      <c r="M62" s="1" t="str">
        <f>IF('Kennzahlenbogen_(KB)'!R47=Berechnung1!$G$13,1,IF('Kennzahlenbogen_(KB)'!R47=Berechnung1!$F$13,1,IF('Kennzahlenbogen_(KB)'!R47=Berechnung1!$E$13,2,IF('Kennzahlenbogen_(KB)'!R47=Berechnung1!$D$13,3,IF('Kennzahlenbogen_(KB)'!R47=Berechnung1!$C$13,4,"")))))</f>
        <v/>
      </c>
      <c r="N62" s="1"/>
      <c r="O62" s="1"/>
    </row>
    <row r="63" spans="1:16" s="5" customFormat="1" ht="14.25" x14ac:dyDescent="0.2">
      <c r="A63" s="10"/>
      <c r="B63" s="8"/>
      <c r="C63" s="290">
        <v>10</v>
      </c>
      <c r="D63" s="291" t="s">
        <v>93</v>
      </c>
      <c r="E63" s="292">
        <v>0</v>
      </c>
      <c r="F63" s="292">
        <v>1</v>
      </c>
      <c r="G63" s="292">
        <v>-10000</v>
      </c>
      <c r="H63" s="292">
        <v>0.3</v>
      </c>
      <c r="I63" s="292"/>
      <c r="J63" s="292">
        <v>-10000</v>
      </c>
      <c r="K63" s="292">
        <v>10000</v>
      </c>
      <c r="L63" s="293" t="str">
        <f>'Kennzahlenbogen_(KB)'!Q50</f>
        <v>n.d.</v>
      </c>
      <c r="M63" s="291">
        <f>IF('Kennzahlenbogen_(KB)'!R48=Berechnung1!$H$4,5,IF('Kennzahlenbogen_(KB)'!R48=Berechnung1!$G$4,1,IF('Kennzahlenbogen_(KB)'!R48=Berechnung1!$F$4,1,IF('Kennzahlenbogen_(KB)'!R48=Berechnung1!$E$4,2,IF('Kennzahlenbogen_(KB)'!R48=Berechnung1!$D$4,3,IF('Kennzahlenbogen_(KB)'!R48=Berechnung1!$C$4,4,""))))))</f>
        <v>1</v>
      </c>
      <c r="N63" s="291">
        <f>IF(M63&gt;1,M63+3,M63)</f>
        <v>1</v>
      </c>
      <c r="O63" s="291">
        <f>IF('Kennzahlenbogen_(KB)'!T48="",0,1)</f>
        <v>0</v>
      </c>
    </row>
    <row r="64" spans="1:16" s="5" customFormat="1" x14ac:dyDescent="0.25">
      <c r="A64" s="10"/>
      <c r="B64" s="8"/>
      <c r="C64" s="53"/>
      <c r="D64" s="54"/>
      <c r="E64" s="55"/>
      <c r="F64" s="55"/>
      <c r="G64" s="55"/>
      <c r="H64" s="55"/>
      <c r="I64" s="55"/>
      <c r="J64" s="55"/>
      <c r="K64" s="55"/>
      <c r="L64" s="95"/>
      <c r="M64" s="1" t="str">
        <f>IF('Kennzahlenbogen_(KB)'!R49=Berechnung1!$G$13,1,IF('Kennzahlenbogen_(KB)'!R49=Berechnung1!$F$13,1,IF('Kennzahlenbogen_(KB)'!R49=Berechnung1!$E$13,2,IF('Kennzahlenbogen_(KB)'!R49=Berechnung1!$D$13,3,IF('Kennzahlenbogen_(KB)'!R49=Berechnung1!$C$13,4,"")))))</f>
        <v/>
      </c>
      <c r="N64" s="1"/>
      <c r="O64" s="1"/>
      <c r="P64" s="2"/>
    </row>
    <row r="65" spans="1:16" s="5" customFormat="1" x14ac:dyDescent="0.25">
      <c r="A65" s="10"/>
      <c r="B65" s="8"/>
      <c r="C65" s="66"/>
      <c r="D65" s="1"/>
      <c r="E65" s="67"/>
      <c r="F65" s="67"/>
      <c r="G65" s="67"/>
      <c r="H65" s="67"/>
      <c r="I65" s="67"/>
      <c r="J65" s="67"/>
      <c r="K65" s="67"/>
      <c r="L65" s="95"/>
      <c r="M65" s="1" t="str">
        <f>IF('Kennzahlenbogen_(KB)'!R50=Berechnung1!$G$13,1,IF('Kennzahlenbogen_(KB)'!R50=Berechnung1!$F$13,1,IF('Kennzahlenbogen_(KB)'!R50=Berechnung1!$E$13,2,IF('Kennzahlenbogen_(KB)'!R50=Berechnung1!$D$13,3,IF('Kennzahlenbogen_(KB)'!R50=Berechnung1!$C$13,4,"")))))</f>
        <v/>
      </c>
      <c r="N65" s="1"/>
      <c r="O65" s="1"/>
      <c r="P65" s="2"/>
    </row>
    <row r="66" spans="1:16" x14ac:dyDescent="0.25">
      <c r="C66" s="290">
        <v>11</v>
      </c>
      <c r="D66" s="291" t="s">
        <v>93</v>
      </c>
      <c r="E66" s="292">
        <v>0</v>
      </c>
      <c r="F66" s="292">
        <v>1</v>
      </c>
      <c r="G66" s="292">
        <v>0.9</v>
      </c>
      <c r="H66" s="292">
        <v>10000</v>
      </c>
      <c r="I66" s="292"/>
      <c r="J66" s="292">
        <v>-10000</v>
      </c>
      <c r="K66" s="292">
        <v>10000</v>
      </c>
      <c r="L66" s="293" t="str">
        <f>'Kennzahlenbogen_(KB)'!Q53</f>
        <v>n.d.</v>
      </c>
      <c r="M66" s="291">
        <f>IF('Kennzahlenbogen_(KB)'!R51=Berechnung1!$H$4,5,IF('Kennzahlenbogen_(KB)'!R51=Berechnung1!$G$4,1,IF('Kennzahlenbogen_(KB)'!R51=Berechnung1!$F$4,1,IF('Kennzahlenbogen_(KB)'!R51=Berechnung1!$E$4,2,IF('Kennzahlenbogen_(KB)'!R51=Berechnung1!$D$4,3,IF('Kennzahlenbogen_(KB)'!R51=Berechnung1!$C$4,4,""))))))</f>
        <v>1</v>
      </c>
      <c r="N66" s="291">
        <f>IF(M66&gt;1,M66+3,M66)</f>
        <v>1</v>
      </c>
      <c r="O66" s="291">
        <f>IF('Kennzahlenbogen_(KB)'!T51="",0,1)</f>
        <v>0</v>
      </c>
    </row>
    <row r="67" spans="1:16" ht="15.75" customHeight="1" x14ac:dyDescent="0.25">
      <c r="C67" s="53"/>
      <c r="D67" s="54"/>
      <c r="E67" s="55"/>
      <c r="F67" s="55"/>
      <c r="G67" s="55"/>
      <c r="H67" s="55"/>
      <c r="I67" s="55"/>
      <c r="J67" s="55"/>
      <c r="K67" s="55"/>
      <c r="L67" s="95"/>
      <c r="M67" s="1" t="str">
        <f>IF('Kennzahlenbogen_(KB)'!R52=Berechnung1!$G$13,1,IF('Kennzahlenbogen_(KB)'!R52=Berechnung1!$F$13,1,IF('Kennzahlenbogen_(KB)'!R52=Berechnung1!$E$13,2,IF('Kennzahlenbogen_(KB)'!R52=Berechnung1!$D$13,3,IF('Kennzahlenbogen_(KB)'!R52=Berechnung1!$C$13,4,"")))))</f>
        <v/>
      </c>
      <c r="N67" s="1"/>
      <c r="O67" s="1"/>
    </row>
    <row r="68" spans="1:16" x14ac:dyDescent="0.25">
      <c r="C68" s="53"/>
      <c r="D68" s="54"/>
      <c r="E68" s="55"/>
      <c r="F68" s="55"/>
      <c r="G68" s="55"/>
      <c r="H68" s="55"/>
      <c r="I68" s="55"/>
      <c r="J68" s="55"/>
      <c r="K68" s="55"/>
      <c r="L68" s="95"/>
      <c r="M68" s="1" t="str">
        <f>IF('Kennzahlenbogen_(KB)'!R53=Berechnung1!$G$13,1,IF('Kennzahlenbogen_(KB)'!R53=Berechnung1!$F$13,1,IF('Kennzahlenbogen_(KB)'!R53=Berechnung1!$E$13,2,IF('Kennzahlenbogen_(KB)'!R53=Berechnung1!$D$13,3,IF('Kennzahlenbogen_(KB)'!R53=Berechnung1!$C$13,4,"")))))</f>
        <v/>
      </c>
      <c r="N68" s="1"/>
      <c r="O68" s="1"/>
    </row>
    <row r="69" spans="1:16" x14ac:dyDescent="0.25">
      <c r="B69" s="2" t="s">
        <v>7</v>
      </c>
      <c r="C69" s="51">
        <v>12</v>
      </c>
      <c r="D69" s="50" t="s">
        <v>93</v>
      </c>
      <c r="E69" s="51">
        <v>0</v>
      </c>
      <c r="F69" s="51">
        <v>100000000</v>
      </c>
      <c r="G69" s="51">
        <v>30</v>
      </c>
      <c r="H69" s="51">
        <v>100000000</v>
      </c>
      <c r="I69" s="51"/>
      <c r="J69" s="51">
        <v>-100000000</v>
      </c>
      <c r="K69" s="51">
        <v>100000000</v>
      </c>
      <c r="L69" s="52">
        <f>'Kennzahlenbogen_(KB)'!Q54</f>
        <v>0</v>
      </c>
      <c r="M69" s="51">
        <f>IF('Kennzahlenbogen_(KB)'!R54=Berechnung1!$G$4,1,IF('Kennzahlenbogen_(KB)'!R54=Berechnung1!$F$4,1,IF('Kennzahlenbogen_(KB)'!R54=Berechnung1!$E$4,2,IF('Kennzahlenbogen_(KB)'!R54=Berechnung1!$D$4,3,IF('Kennzahlenbogen_(KB)'!R54=Berechnung1!$C$4,4,"")))))</f>
        <v>1</v>
      </c>
      <c r="N69" s="51">
        <f>IF(M69&gt;1,M69+3,M69)</f>
        <v>1</v>
      </c>
      <c r="O69" s="51">
        <f>IF('Kennzahlenbogen_(KB)'!T54="",0,1)</f>
        <v>0</v>
      </c>
    </row>
    <row r="70" spans="1:16" x14ac:dyDescent="0.25">
      <c r="C70" s="58"/>
      <c r="D70" s="1"/>
      <c r="E70" s="67"/>
      <c r="F70" s="67"/>
      <c r="G70" s="67"/>
      <c r="H70" s="67"/>
      <c r="I70" s="67"/>
      <c r="J70" s="67"/>
      <c r="K70" s="67"/>
      <c r="L70" s="95"/>
      <c r="M70" s="1"/>
      <c r="N70" s="1"/>
      <c r="O70" s="1"/>
    </row>
    <row r="71" spans="1:16" s="3" customFormat="1" x14ac:dyDescent="0.25">
      <c r="A71" s="99"/>
      <c r="B71" s="100"/>
      <c r="C71" s="58"/>
      <c r="D71" s="1"/>
      <c r="E71" s="67"/>
      <c r="F71" s="67"/>
      <c r="G71" s="67"/>
      <c r="H71" s="67"/>
      <c r="I71" s="67"/>
      <c r="J71" s="67"/>
      <c r="K71" s="67"/>
      <c r="L71" s="95"/>
      <c r="M71" s="1"/>
      <c r="N71" s="1"/>
      <c r="O71" s="1"/>
    </row>
    <row r="72" spans="1:16" s="3" customFormat="1" x14ac:dyDescent="0.25">
      <c r="A72" s="99"/>
      <c r="B72" s="100"/>
      <c r="C72" s="290">
        <v>13</v>
      </c>
      <c r="D72" s="291" t="s">
        <v>93</v>
      </c>
      <c r="E72" s="292">
        <v>0</v>
      </c>
      <c r="F72" s="292">
        <v>1</v>
      </c>
      <c r="G72" s="292">
        <v>-1000000</v>
      </c>
      <c r="H72" s="292">
        <v>10000</v>
      </c>
      <c r="I72" s="292"/>
      <c r="J72" s="292">
        <v>-10000</v>
      </c>
      <c r="K72" s="292">
        <v>0.3</v>
      </c>
      <c r="L72" s="293" t="str">
        <f>'Kennzahlenbogen_(KB)'!Q59</f>
        <v>n.d.</v>
      </c>
      <c r="M72" s="291">
        <f>IF('Kennzahlenbogen_(KB)'!R57=Berechnung1!$H$4,5,IF('Kennzahlenbogen_(KB)'!R57=Berechnung1!$G$4,1,IF('Kennzahlenbogen_(KB)'!R57=Berechnung1!$F$4,1,IF('Kennzahlenbogen_(KB)'!R57=Berechnung1!$E$4,2,IF('Kennzahlenbogen_(KB)'!R57=Berechnung1!$D$4,3,IF('Kennzahlenbogen_(KB)'!R57=Berechnung1!$C$4,4,""))))))</f>
        <v>1</v>
      </c>
      <c r="N72" s="291">
        <f>IF(M72&gt;1,M72+3,M72)</f>
        <v>1</v>
      </c>
      <c r="O72" s="291">
        <f>IF('Kennzahlenbogen_(KB)'!T57="",0,1)</f>
        <v>0</v>
      </c>
    </row>
    <row r="73" spans="1:16" s="3" customFormat="1" x14ac:dyDescent="0.25">
      <c r="A73" s="99"/>
      <c r="B73" s="100"/>
      <c r="C73" s="26"/>
      <c r="D73" s="2"/>
      <c r="E73" s="2"/>
      <c r="F73" s="2"/>
      <c r="G73" s="2"/>
      <c r="H73" s="2"/>
      <c r="I73" s="2"/>
      <c r="J73" s="2"/>
      <c r="K73" s="2"/>
      <c r="L73" s="2"/>
      <c r="M73" s="2"/>
      <c r="N73" s="2"/>
      <c r="O73" s="2"/>
    </row>
    <row r="74" spans="1:16" s="3" customFormat="1" x14ac:dyDescent="0.25">
      <c r="A74" s="102"/>
      <c r="B74" s="100"/>
    </row>
    <row r="75" spans="1:16" s="3" customFormat="1" x14ac:dyDescent="0.25">
      <c r="A75" s="102"/>
      <c r="B75" s="100"/>
      <c r="C75" s="96"/>
    </row>
    <row r="76" spans="1:16" s="3" customFormat="1" x14ac:dyDescent="0.25">
      <c r="A76" s="102"/>
      <c r="B76" s="100"/>
      <c r="C76" s="97"/>
      <c r="D76" s="98"/>
      <c r="E76" s="98"/>
    </row>
    <row r="77" spans="1:16" s="3" customFormat="1" x14ac:dyDescent="0.25">
      <c r="A77" s="102"/>
      <c r="B77" s="98"/>
      <c r="C77" s="100"/>
      <c r="D77" s="100"/>
      <c r="E77" s="101"/>
      <c r="F77" s="4"/>
      <c r="G77" s="4"/>
    </row>
    <row r="78" spans="1:16" s="3" customFormat="1" x14ac:dyDescent="0.25">
      <c r="A78" s="103"/>
      <c r="B78" s="100"/>
      <c r="C78" s="101"/>
      <c r="D78" s="100"/>
      <c r="E78" s="101"/>
      <c r="F78" s="4"/>
      <c r="G78" s="4"/>
    </row>
    <row r="79" spans="1:16" s="3" customFormat="1" x14ac:dyDescent="0.25">
      <c r="A79" s="102"/>
      <c r="B79" s="100"/>
      <c r="C79" s="100"/>
      <c r="D79" s="100"/>
      <c r="E79" s="101"/>
      <c r="F79" s="4"/>
      <c r="G79" s="4"/>
    </row>
    <row r="80" spans="1:16" s="3" customFormat="1" x14ac:dyDescent="0.25">
      <c r="A80" s="102"/>
      <c r="B80" s="100"/>
      <c r="C80" s="101"/>
      <c r="D80" s="100"/>
      <c r="E80" s="101"/>
      <c r="F80" s="4"/>
      <c r="G80" s="4"/>
    </row>
    <row r="81" spans="1:16" s="3" customFormat="1" x14ac:dyDescent="0.25">
      <c r="A81" s="102"/>
      <c r="B81" s="100"/>
      <c r="C81" s="101"/>
      <c r="D81" s="101"/>
      <c r="E81" s="101"/>
      <c r="F81" s="4"/>
      <c r="G81" s="4"/>
    </row>
    <row r="82" spans="1:16" s="3" customFormat="1" x14ac:dyDescent="0.25">
      <c r="A82" s="102"/>
      <c r="B82" s="98"/>
      <c r="C82" s="100"/>
      <c r="D82" s="100"/>
      <c r="E82" s="101"/>
      <c r="F82" s="4"/>
      <c r="G82" s="4"/>
    </row>
    <row r="83" spans="1:16" s="3" customFormat="1" x14ac:dyDescent="0.25">
      <c r="A83" s="103"/>
      <c r="B83" s="100"/>
      <c r="C83" s="101"/>
      <c r="D83" s="100"/>
      <c r="E83" s="101"/>
      <c r="F83" s="4"/>
      <c r="G83" s="4"/>
    </row>
    <row r="84" spans="1:16" s="3" customFormat="1" x14ac:dyDescent="0.25">
      <c r="A84" s="100"/>
      <c r="B84" s="100"/>
      <c r="C84" s="101"/>
      <c r="D84" s="100"/>
      <c r="E84" s="101"/>
      <c r="F84" s="4"/>
      <c r="G84" s="4"/>
    </row>
    <row r="85" spans="1:16" s="3" customFormat="1" x14ac:dyDescent="0.25">
      <c r="A85" s="100"/>
      <c r="B85" s="100"/>
      <c r="C85" s="101"/>
      <c r="D85" s="101"/>
      <c r="E85" s="100"/>
    </row>
    <row r="86" spans="1:16" s="3" customFormat="1" x14ac:dyDescent="0.25">
      <c r="A86" s="100"/>
      <c r="B86" s="100"/>
      <c r="C86" s="100"/>
      <c r="D86" s="100"/>
      <c r="E86" s="100"/>
    </row>
    <row r="87" spans="1:16" s="3" customFormat="1" x14ac:dyDescent="0.25">
      <c r="A87" s="100"/>
      <c r="B87" s="100"/>
      <c r="C87" s="101"/>
      <c r="D87" s="100"/>
      <c r="E87" s="100"/>
    </row>
    <row r="88" spans="1:16" s="3" customFormat="1" x14ac:dyDescent="0.25">
      <c r="A88" s="100"/>
      <c r="B88" s="100"/>
      <c r="C88" s="101"/>
      <c r="D88" s="100"/>
      <c r="E88" s="100"/>
    </row>
    <row r="89" spans="1:16" s="3" customFormat="1" x14ac:dyDescent="0.25">
      <c r="A89" s="100"/>
      <c r="B89" s="100"/>
      <c r="C89" s="100"/>
      <c r="D89" s="100"/>
      <c r="E89" s="100"/>
    </row>
    <row r="90" spans="1:16" s="3" customFormat="1" x14ac:dyDescent="0.25">
      <c r="A90" s="100"/>
      <c r="B90" s="100"/>
      <c r="C90" s="100"/>
      <c r="D90" s="100"/>
      <c r="E90" s="100"/>
    </row>
    <row r="91" spans="1:16" s="3" customFormat="1" x14ac:dyDescent="0.25">
      <c r="A91" s="100"/>
      <c r="B91" s="100"/>
      <c r="C91" s="101"/>
      <c r="D91" s="100"/>
      <c r="E91" s="100"/>
    </row>
    <row r="92" spans="1:16" s="3" customFormat="1" x14ac:dyDescent="0.25">
      <c r="A92" s="100"/>
      <c r="B92" s="100"/>
      <c r="C92" s="101"/>
      <c r="D92" s="101"/>
      <c r="E92" s="100"/>
    </row>
    <row r="93" spans="1:16" s="3" customFormat="1" x14ac:dyDescent="0.25">
      <c r="A93" s="103"/>
      <c r="B93" s="100"/>
      <c r="C93" s="100"/>
      <c r="D93" s="100"/>
      <c r="E93" s="100"/>
    </row>
    <row r="94" spans="1:16" s="3" customFormat="1" x14ac:dyDescent="0.25">
      <c r="A94" s="100"/>
      <c r="B94" s="100"/>
      <c r="C94" s="101"/>
      <c r="D94" s="100"/>
      <c r="E94" s="100"/>
      <c r="P94" s="2"/>
    </row>
    <row r="95" spans="1:16" s="3" customFormat="1" x14ac:dyDescent="0.25">
      <c r="A95" s="100"/>
      <c r="B95" s="100"/>
      <c r="C95" s="100"/>
      <c r="D95" s="100"/>
      <c r="E95" s="100"/>
      <c r="P95" s="2"/>
    </row>
    <row r="96" spans="1:16" x14ac:dyDescent="0.25">
      <c r="C96" s="100"/>
      <c r="D96" s="100"/>
      <c r="E96" s="100"/>
      <c r="F96" s="3"/>
      <c r="G96" s="3"/>
      <c r="H96" s="3"/>
      <c r="I96" s="3"/>
      <c r="J96" s="3"/>
      <c r="K96" s="3"/>
      <c r="L96" s="3"/>
      <c r="M96" s="3"/>
      <c r="N96" s="3"/>
      <c r="O96" s="3"/>
    </row>
    <row r="97" spans="3:15" x14ac:dyDescent="0.25">
      <c r="C97" s="100"/>
      <c r="D97" s="100"/>
      <c r="E97" s="100"/>
      <c r="F97" s="3"/>
      <c r="G97" s="3"/>
      <c r="H97" s="3"/>
      <c r="I97" s="3"/>
      <c r="J97" s="3"/>
      <c r="K97" s="3"/>
      <c r="L97" s="3"/>
      <c r="M97" s="3"/>
      <c r="N97" s="3"/>
      <c r="O97" s="3"/>
    </row>
    <row r="98" spans="3:15" x14ac:dyDescent="0.25">
      <c r="C98" s="100"/>
      <c r="D98" s="100"/>
      <c r="E98" s="100"/>
      <c r="F98" s="3"/>
      <c r="G98" s="3"/>
      <c r="H98" s="3"/>
      <c r="I98" s="3"/>
      <c r="J98" s="3"/>
      <c r="K98" s="3"/>
      <c r="L98" s="3"/>
      <c r="M98" s="3"/>
      <c r="N98" s="3"/>
      <c r="O98" s="3"/>
    </row>
    <row r="99" spans="3:15" x14ac:dyDescent="0.25">
      <c r="C99" s="100"/>
      <c r="D99" s="100"/>
      <c r="E99" s="100"/>
      <c r="F99" s="3"/>
      <c r="G99" s="3"/>
      <c r="H99" s="3"/>
      <c r="I99" s="3"/>
      <c r="J99" s="3"/>
      <c r="K99" s="3"/>
      <c r="L99" s="3"/>
      <c r="M99" s="3"/>
      <c r="N99" s="3"/>
      <c r="O99" s="3"/>
    </row>
    <row r="100" spans="3:15" x14ac:dyDescent="0.25">
      <c r="C100" s="100"/>
      <c r="D100" s="100"/>
      <c r="E100" s="100"/>
      <c r="F100" s="3"/>
      <c r="G100" s="3"/>
      <c r="H100" s="3"/>
      <c r="I100" s="3"/>
      <c r="J100" s="3"/>
      <c r="K100" s="3"/>
      <c r="L100" s="3"/>
      <c r="M100" s="3"/>
      <c r="N100" s="3"/>
      <c r="O100" s="3"/>
    </row>
    <row r="101" spans="3:15" x14ac:dyDescent="0.25">
      <c r="C101" s="100"/>
      <c r="D101" s="100"/>
      <c r="E101" s="100"/>
      <c r="F101" s="3"/>
      <c r="G101" s="3"/>
      <c r="H101" s="3"/>
      <c r="I101" s="3"/>
      <c r="J101" s="3"/>
      <c r="K101" s="3"/>
      <c r="L101" s="3"/>
      <c r="M101" s="3"/>
      <c r="N101" s="3"/>
      <c r="O101" s="3"/>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34" type="noConversion"/>
  <conditionalFormatting sqref="M25:O26">
    <cfRule type="cellIs" dxfId="31" priority="1971" operator="equal">
      <formula>$G$4</formula>
    </cfRule>
    <cfRule type="cellIs" dxfId="30" priority="1972" operator="equal">
      <formula>$F$4</formula>
    </cfRule>
    <cfRule type="cellIs" dxfId="29" priority="1973" operator="equal">
      <formula>$E$4</formula>
    </cfRule>
    <cfRule type="cellIs" dxfId="28" priority="1974" operator="equal">
      <formula>$D$4</formula>
    </cfRule>
  </conditionalFormatting>
  <conditionalFormatting sqref="O31:O32">
    <cfRule type="cellIs" dxfId="27" priority="23" operator="equal">
      <formula>$G$4</formula>
    </cfRule>
    <cfRule type="cellIs" dxfId="26" priority="24" operator="equal">
      <formula>$F$4</formula>
    </cfRule>
    <cfRule type="cellIs" dxfId="25" priority="25" operator="equal">
      <formula>$E$4</formula>
    </cfRule>
    <cfRule type="cellIs" dxfId="24" priority="26" operator="equal">
      <formula>$D$4</formula>
    </cfRule>
  </conditionalFormatting>
  <pageMargins left="0.7" right="0.7" top="0.78740157499999996" bottom="0.78740157499999996" header="0.3" footer="0.3"/>
  <pageSetup paperSize="9" orientation="portrait" horizontalDpi="0" verticalDpi="0"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N29"/>
  <sheetViews>
    <sheetView showGridLines="0" showWhiteSpace="0" topLeftCell="A2" zoomScaleNormal="100" workbookViewId="0">
      <selection activeCell="B6" sqref="B6"/>
    </sheetView>
  </sheetViews>
  <sheetFormatPr defaultColWidth="11.42578125" defaultRowHeight="15" x14ac:dyDescent="0.25"/>
  <cols>
    <col min="1" max="1" width="0.7109375" style="202" customWidth="1"/>
    <col min="2" max="2" width="3.85546875" style="76" customWidth="1"/>
    <col min="3" max="3" width="17.28515625" customWidth="1"/>
    <col min="4" max="4" width="6.5703125" customWidth="1"/>
    <col min="5" max="5" width="12.85546875" customWidth="1"/>
    <col min="6" max="7" width="7.140625" customWidth="1"/>
    <col min="8" max="8" width="6.42578125" customWidth="1"/>
    <col min="9" max="9" width="7.140625" customWidth="1"/>
    <col min="10" max="10" width="10.42578125" customWidth="1"/>
    <col min="11" max="12" width="39.7109375" customWidth="1"/>
    <col min="13" max="13" width="1.5703125" hidden="1" customWidth="1"/>
    <col min="14" max="14" width="11.7109375" hidden="1" customWidth="1"/>
  </cols>
  <sheetData>
    <row r="1" spans="2:14" s="5" customFormat="1" ht="18" hidden="1" customHeight="1" x14ac:dyDescent="0.2">
      <c r="C1" s="165" t="str">
        <f ca="1">IF($N$11=TRUE,"A1:L15",CONCATENATE("A1:L",MATCH(0,B:B,-1)))</f>
        <v>A1:L28</v>
      </c>
    </row>
    <row r="2" spans="2:14" s="8" customFormat="1" ht="21.75" customHeight="1" x14ac:dyDescent="0.2">
      <c r="B2" s="295" t="s">
        <v>418</v>
      </c>
      <c r="L2" s="5"/>
    </row>
    <row r="3" spans="2:14" s="5" customFormat="1" ht="16.5" x14ac:dyDescent="0.25">
      <c r="B3" s="27" t="s">
        <v>322</v>
      </c>
      <c r="L3" s="18"/>
    </row>
    <row r="4" spans="2:14" s="5" customFormat="1" ht="9" customHeight="1" x14ac:dyDescent="0.2">
      <c r="L4" s="18"/>
    </row>
    <row r="5" spans="2:14" s="5" customFormat="1" ht="9" customHeight="1" x14ac:dyDescent="0.2">
      <c r="D5" s="12"/>
      <c r="E5" s="12"/>
      <c r="F5" s="12"/>
      <c r="G5" s="12"/>
      <c r="H5" s="12"/>
      <c r="I5" s="12"/>
      <c r="J5" s="12"/>
      <c r="K5" s="12"/>
      <c r="L5" s="18"/>
    </row>
    <row r="6" spans="2:14" s="20" customFormat="1" ht="15" customHeight="1" x14ac:dyDescent="0.2">
      <c r="C6" s="22" t="s">
        <v>105</v>
      </c>
      <c r="D6" s="561" t="str">
        <f>IF(Basisdaten!C8=0,"",Basisdaten!C8)</f>
        <v/>
      </c>
      <c r="E6" s="562"/>
      <c r="F6" s="562"/>
      <c r="G6" s="562"/>
      <c r="H6" s="562"/>
      <c r="I6" s="562"/>
      <c r="J6" s="562"/>
      <c r="K6" s="563"/>
      <c r="L6" s="18"/>
    </row>
    <row r="7" spans="2:14" s="20" customFormat="1" ht="6.95" customHeight="1" x14ac:dyDescent="0.2">
      <c r="C7" s="6"/>
      <c r="D7" s="12"/>
      <c r="E7" s="12"/>
      <c r="F7" s="12"/>
      <c r="G7" s="12"/>
      <c r="H7" s="12"/>
      <c r="I7" s="12"/>
      <c r="J7" s="12"/>
      <c r="K7" s="12"/>
      <c r="L7" s="18"/>
    </row>
    <row r="8" spans="2:14" s="20" customFormat="1" ht="15" customHeight="1" x14ac:dyDescent="0.25">
      <c r="C8" s="22" t="s">
        <v>75</v>
      </c>
      <c r="D8" s="458" t="str">
        <f>IF(Basisdaten!C6=0,"",Basisdaten!C6)</f>
        <v/>
      </c>
      <c r="E8" s="567"/>
      <c r="F8" s="461"/>
      <c r="G8" s="18"/>
      <c r="I8" s="160" t="s">
        <v>229</v>
      </c>
      <c r="K8" s="28" t="str">
        <f>IF(Basisdaten!I12=0,"",Basisdaten!I12)</f>
        <v/>
      </c>
      <c r="L8" s="18"/>
    </row>
    <row r="9" spans="2:14" s="5" customFormat="1" ht="14.25" customHeight="1" x14ac:dyDescent="0.2">
      <c r="L9" s="18"/>
    </row>
    <row r="10" spans="2:14" s="5" customFormat="1" ht="14.25" customHeight="1" x14ac:dyDescent="0.2">
      <c r="C10" s="191" t="str">
        <f ca="1">IF($N$11=TRUE,"Kein Datendefizit vorhanden","")</f>
        <v/>
      </c>
      <c r="L10" s="18"/>
      <c r="N10" s="162" t="s">
        <v>228</v>
      </c>
    </row>
    <row r="11" spans="2:14" s="5" customFormat="1" ht="14.25" customHeight="1" x14ac:dyDescent="0.2">
      <c r="C11" s="161" t="str">
        <f ca="1">IF($N$11=TRUE,"","Übertragung erfolgt automatisch aus Kennzahlenbogen (Ist-Werte, Begründungen und Aktionen)")</f>
        <v>Übertragung erfolgt automatisch aus Kennzahlenbogen (Ist-Werte, Begründungen und Aktionen)</v>
      </c>
      <c r="L11" s="18"/>
      <c r="N11" s="162" t="b">
        <f t="array" aca="1" ref="N11" ca="1">$B$14:$L$29=""</f>
        <v>0</v>
      </c>
    </row>
    <row r="12" spans="2:14" ht="21.95" customHeight="1" x14ac:dyDescent="0.25">
      <c r="B12" s="564" t="str">
        <f ca="1">IF($N$11=TRUE,"","KN")</f>
        <v>KN</v>
      </c>
      <c r="C12" s="564" t="str">
        <f ca="1">IF($N$11=TRUE,"","Kennzahlendefinition")</f>
        <v>Kennzahlendefinition</v>
      </c>
      <c r="D12" s="564" t="str">
        <f ca="1">IF($N$11=TRUE,"","Vorgaben Datenqualität")</f>
        <v>Vorgaben Datenqualität</v>
      </c>
      <c r="E12" s="568"/>
      <c r="F12" s="568"/>
      <c r="G12" s="564" t="str">
        <f ca="1">IF($N$11=TRUE,"","Ist-Werte")</f>
        <v>Ist-Werte</v>
      </c>
      <c r="H12" s="568"/>
      <c r="I12" s="568"/>
      <c r="J12" s="564" t="str">
        <f ca="1">IF($N$11=TRUE,"","Daten-qualität")</f>
        <v>Daten-qualität</v>
      </c>
      <c r="K12" s="190" t="str">
        <f ca="1">IF($N$11=TRUE,"","Verifizierung Zentrum")</f>
        <v>Verifizierung Zentrum</v>
      </c>
      <c r="L12" s="189"/>
    </row>
    <row r="13" spans="2:14" ht="22.5" customHeight="1" x14ac:dyDescent="0.25">
      <c r="B13" s="565"/>
      <c r="C13" s="566"/>
      <c r="D13" s="176" t="str">
        <f ca="1">IF($N$11=TRUE,"","Plausi unklar")</f>
        <v>Plausi unklar</v>
      </c>
      <c r="E13" s="176" t="str">
        <f ca="1">IF($N$11=TRUE,"","Sollvorgabe")</f>
        <v>Sollvorgabe</v>
      </c>
      <c r="F13" s="176" t="str">
        <f ca="1">IF($N$11=TRUE,"","Plausi unklar")</f>
        <v>Plausi unklar</v>
      </c>
      <c r="G13" s="176" t="str">
        <f ca="1">IF($N$11=TRUE,"","Zähler / Anzahl")</f>
        <v>Zähler / Anzahl</v>
      </c>
      <c r="H13" s="176" t="str">
        <f ca="1">IF($N$11=TRUE,"","Nenner")</f>
        <v>Nenner</v>
      </c>
      <c r="I13" s="176" t="str">
        <f ca="1">IF($N$11=TRUE,"","Quote")</f>
        <v>Quote</v>
      </c>
      <c r="J13" s="566"/>
      <c r="K13" s="188" t="str">
        <f ca="1">IF($N$11=TRUE,"","Begründung / Ursache")</f>
        <v>Begründung / Ursache</v>
      </c>
      <c r="L13" s="177" t="str">
        <f ca="1">IF($N$11=TRUE,"","Eingeleitete / geplante Aktionen")</f>
        <v>Eingeleitete / geplante Aktionen</v>
      </c>
    </row>
    <row r="14" spans="2:14" ht="139.5" customHeight="1" x14ac:dyDescent="0.25">
      <c r="B14" s="178" t="str">
        <f ca="1">'Hilfstabelle Datendef_KB'!O2</f>
        <v>1  a)</v>
      </c>
      <c r="C14" s="179" t="str">
        <f ca="1">'Hilfstabelle Datendef_KB'!P2</f>
        <v>Primärfälle</v>
      </c>
      <c r="D14" s="180" t="str">
        <f ca="1">'Hilfstabelle Datendef_KB'!Q2</f>
        <v>-----</v>
      </c>
      <c r="E14" s="180" t="str">
        <f ca="1">'Hilfstabelle Datendef_KB'!R2</f>
        <v>Derzeit keine Vorgaben</v>
      </c>
      <c r="F14" s="180" t="str">
        <f ca="1">'Hilfstabelle Datendef_KB'!S2</f>
        <v>-----</v>
      </c>
      <c r="G14" s="181">
        <f ca="1">'Hilfstabelle Datendef_KB'!T2</f>
        <v>0</v>
      </c>
      <c r="H14" s="181" t="str">
        <f ca="1">'Hilfstabelle Datendef_KB'!U2</f>
        <v>-----</v>
      </c>
      <c r="I14" s="182" t="str">
        <f ca="1">'Hilfstabelle Datendef_KB'!V2</f>
        <v>-----</v>
      </c>
      <c r="J14" s="178" t="str">
        <f ca="1">'Hilfstabelle Datendef_KB'!W2</f>
        <v>Unvollständig</v>
      </c>
      <c r="K14" s="187" t="str">
        <f ca="1">'Hilfstabelle Datendef_KB'!X2</f>
        <v>-----</v>
      </c>
      <c r="L14" s="179" t="str">
        <f ca="1">'Hilfstabelle Datendef_KB'!Y2</f>
        <v>-----</v>
      </c>
    </row>
    <row r="15" spans="2:14" s="202" customFormat="1" ht="139.5" customHeight="1" x14ac:dyDescent="0.25">
      <c r="B15" s="178" t="str">
        <f ca="1">'Hilfstabelle Datendef_KB'!O3</f>
        <v>1  b)</v>
      </c>
      <c r="C15" s="179" t="str">
        <f ca="1">'Hilfstabelle Datendef_KB'!P3</f>
        <v>Pat. mit neuaufgetretenem Rezidiv und/oder Fernmetastasen</v>
      </c>
      <c r="D15" s="180" t="str">
        <f ca="1">'Hilfstabelle Datendef_KB'!Q3</f>
        <v>-----</v>
      </c>
      <c r="E15" s="180" t="str">
        <f ca="1">'Hilfstabelle Datendef_KB'!R3</f>
        <v>Derzeit keine Vorgaben</v>
      </c>
      <c r="F15" s="180" t="str">
        <f ca="1">'Hilfstabelle Datendef_KB'!S3</f>
        <v>-----</v>
      </c>
      <c r="G15" s="181">
        <f ca="1">'Hilfstabelle Datendef_KB'!T3</f>
        <v>0</v>
      </c>
      <c r="H15" s="181" t="str">
        <f ca="1">'Hilfstabelle Datendef_KB'!U3</f>
        <v>-----</v>
      </c>
      <c r="I15" s="182" t="str">
        <f ca="1">'Hilfstabelle Datendef_KB'!V3</f>
        <v>-----</v>
      </c>
      <c r="J15" s="178" t="str">
        <f ca="1">'Hilfstabelle Datendef_KB'!W3</f>
        <v>Unvollständig</v>
      </c>
      <c r="K15" s="187" t="str">
        <f ca="1">'Hilfstabelle Datendef_KB'!X3</f>
        <v>-----</v>
      </c>
      <c r="L15" s="179" t="str">
        <f ca="1">'Hilfstabelle Datendef_KB'!Y3</f>
        <v>-----</v>
      </c>
    </row>
    <row r="16" spans="2:14" ht="139.5" customHeight="1" x14ac:dyDescent="0.25">
      <c r="B16" s="178" t="str">
        <f ca="1">'Hilfstabelle Datendef_KB'!O4</f>
        <v>1  c)</v>
      </c>
      <c r="C16" s="179" t="str">
        <f ca="1">'Hilfstabelle Datendef_KB'!P4</f>
        <v>Zentrumspat.</v>
      </c>
      <c r="D16" s="180" t="str">
        <f ca="1">'Hilfstabelle Datendef_KB'!Q4</f>
        <v>-----</v>
      </c>
      <c r="E16" s="180" t="str">
        <f ca="1">'Hilfstabelle Datendef_KB'!R4</f>
        <v>≥ 35</v>
      </c>
      <c r="F16" s="180" t="str">
        <f ca="1">'Hilfstabelle Datendef_KB'!S4</f>
        <v>-----</v>
      </c>
      <c r="G16" s="181">
        <f ca="1">'Hilfstabelle Datendef_KB'!T4</f>
        <v>0</v>
      </c>
      <c r="H16" s="181" t="str">
        <f ca="1">'Hilfstabelle Datendef_KB'!U4</f>
        <v>-----</v>
      </c>
      <c r="I16" s="182" t="str">
        <f ca="1">'Hilfstabelle Datendef_KB'!V4</f>
        <v>-----</v>
      </c>
      <c r="J16" s="178" t="str">
        <f ca="1">'Hilfstabelle Datendef_KB'!W4</f>
        <v>Unvollständig</v>
      </c>
      <c r="K16" s="187" t="str">
        <f ca="1">'Hilfstabelle Datendef_KB'!X4</f>
        <v>-----</v>
      </c>
      <c r="L16" s="179" t="str">
        <f ca="1">'Hilfstabelle Datendef_KB'!Y4</f>
        <v>-----</v>
      </c>
    </row>
    <row r="17" spans="2:12" ht="139.5" customHeight="1" x14ac:dyDescent="0.25">
      <c r="B17" s="178" t="str">
        <f ca="1">'Hilfstabelle Datendef_KB'!O5</f>
        <v>2 a)</v>
      </c>
      <c r="C17" s="179" t="str">
        <f ca="1">'Hilfstabelle Datendef_KB'!P5</f>
        <v>Tumorkonferenz</v>
      </c>
      <c r="D17" s="180" t="str">
        <f ca="1">'Hilfstabelle Datendef_KB'!Q5</f>
        <v>-----</v>
      </c>
      <c r="E17" s="180" t="str">
        <f ca="1">'Hilfstabelle Datendef_KB'!R5</f>
        <v>≥ 95%</v>
      </c>
      <c r="F17" s="180" t="str">
        <f ca="1">'Hilfstabelle Datendef_KB'!S5</f>
        <v>-----</v>
      </c>
      <c r="G17" s="181" t="str">
        <f ca="1">'Hilfstabelle Datendef_KB'!T5</f>
        <v>-----</v>
      </c>
      <c r="H17" s="181" t="str">
        <f ca="1">'Hilfstabelle Datendef_KB'!U5</f>
        <v>-----</v>
      </c>
      <c r="I17" s="182" t="str">
        <f ca="1">'Hilfstabelle Datendef_KB'!V5</f>
        <v>n.d.</v>
      </c>
      <c r="J17" s="178" t="str">
        <f ca="1">'Hilfstabelle Datendef_KB'!W5</f>
        <v>Unvollständig</v>
      </c>
      <c r="K17" s="187" t="str">
        <f ca="1">'Hilfstabelle Datendef_KB'!X5</f>
        <v>-----</v>
      </c>
      <c r="L17" s="179" t="str">
        <f ca="1">'Hilfstabelle Datendef_KB'!Y5</f>
        <v>-----</v>
      </c>
    </row>
    <row r="18" spans="2:12" ht="139.5" customHeight="1" x14ac:dyDescent="0.25">
      <c r="B18" s="178" t="str">
        <f ca="1">'Hilfstabelle Datendef_KB'!O6</f>
        <v>2 b)</v>
      </c>
      <c r="C18" s="179" t="str">
        <f ca="1">'Hilfstabelle Datendef_KB'!P6</f>
        <v>Tumorkonferenz</v>
      </c>
      <c r="D18" s="180" t="str">
        <f ca="1">'Hilfstabelle Datendef_KB'!Q6</f>
        <v>-----</v>
      </c>
      <c r="E18" s="180" t="str">
        <f ca="1">'Hilfstabelle Datendef_KB'!R6</f>
        <v>≥ 95%</v>
      </c>
      <c r="F18" s="180" t="str">
        <f ca="1">'Hilfstabelle Datendef_KB'!S6</f>
        <v>-----</v>
      </c>
      <c r="G18" s="181" t="str">
        <f ca="1">'Hilfstabelle Datendef_KB'!T6</f>
        <v>-----</v>
      </c>
      <c r="H18" s="181">
        <f ca="1">'Hilfstabelle Datendef_KB'!U6</f>
        <v>0</v>
      </c>
      <c r="I18" s="182" t="str">
        <f ca="1">'Hilfstabelle Datendef_KB'!V6</f>
        <v>n.d.</v>
      </c>
      <c r="J18" s="178" t="str">
        <f ca="1">'Hilfstabelle Datendef_KB'!W6</f>
        <v>Unvollständig</v>
      </c>
      <c r="K18" s="187" t="str">
        <f ca="1">'Hilfstabelle Datendef_KB'!X6</f>
        <v>-----</v>
      </c>
      <c r="L18" s="179" t="str">
        <f ca="1">'Hilfstabelle Datendef_KB'!Y6</f>
        <v>-----</v>
      </c>
    </row>
    <row r="19" spans="2:12" ht="139.5" customHeight="1" x14ac:dyDescent="0.25">
      <c r="B19" s="178">
        <f ca="1">'Hilfstabelle Datendef_KB'!O7</f>
        <v>3</v>
      </c>
      <c r="C19" s="179" t="str">
        <f ca="1">'Hilfstabelle Datendef_KB'!P7</f>
        <v>Psychoonkologische Betreuung</v>
      </c>
      <c r="D19" s="180" t="str">
        <f ca="1">'Hilfstabelle Datendef_KB'!Q7</f>
        <v>&lt; 4%</v>
      </c>
      <c r="E19" s="180" t="str">
        <f ca="1">'Hilfstabelle Datendef_KB'!R7</f>
        <v>Derzeit keine Vorgaben</v>
      </c>
      <c r="F19" s="180" t="str">
        <f ca="1">'Hilfstabelle Datendef_KB'!S7</f>
        <v>&gt; 80%</v>
      </c>
      <c r="G19" s="181" t="str">
        <f ca="1">'Hilfstabelle Datendef_KB'!T7</f>
        <v>-----</v>
      </c>
      <c r="H19" s="181">
        <f ca="1">'Hilfstabelle Datendef_KB'!U7</f>
        <v>0</v>
      </c>
      <c r="I19" s="182" t="str">
        <f ca="1">'Hilfstabelle Datendef_KB'!V7</f>
        <v>n.d.</v>
      </c>
      <c r="J19" s="178" t="str">
        <f ca="1">'Hilfstabelle Datendef_KB'!W7</f>
        <v>Unvollständig</v>
      </c>
      <c r="K19" s="187" t="str">
        <f ca="1">'Hilfstabelle Datendef_KB'!X7</f>
        <v>-----</v>
      </c>
      <c r="L19" s="179" t="str">
        <f ca="1">'Hilfstabelle Datendef_KB'!Y7</f>
        <v>-----</v>
      </c>
    </row>
    <row r="20" spans="2:12" ht="139.5" customHeight="1" x14ac:dyDescent="0.25">
      <c r="B20" s="178">
        <f ca="1">'Hilfstabelle Datendef_KB'!O8</f>
        <v>4</v>
      </c>
      <c r="C20" s="179" t="str">
        <f ca="1">'Hilfstabelle Datendef_KB'!P8</f>
        <v>Beratung Sozialdienst</v>
      </c>
      <c r="D20" s="180" t="str">
        <f ca="1">'Hilfstabelle Datendef_KB'!Q8</f>
        <v>&lt; 50%</v>
      </c>
      <c r="E20" s="180" t="str">
        <f ca="1">'Hilfstabelle Datendef_KB'!R8</f>
        <v>Derzeit keine Vorgaben</v>
      </c>
      <c r="F20" s="180" t="str">
        <f ca="1">'Hilfstabelle Datendef_KB'!S8</f>
        <v>-----</v>
      </c>
      <c r="G20" s="181" t="str">
        <f ca="1">'Hilfstabelle Datendef_KB'!T8</f>
        <v>-----</v>
      </c>
      <c r="H20" s="181">
        <f ca="1">'Hilfstabelle Datendef_KB'!U8</f>
        <v>0</v>
      </c>
      <c r="I20" s="182" t="str">
        <f ca="1">'Hilfstabelle Datendef_KB'!V8</f>
        <v>n.d.</v>
      </c>
      <c r="J20" s="178" t="str">
        <f ca="1">'Hilfstabelle Datendef_KB'!W8</f>
        <v>Unvollständig</v>
      </c>
      <c r="K20" s="187" t="str">
        <f ca="1">'Hilfstabelle Datendef_KB'!X8</f>
        <v>-----</v>
      </c>
      <c r="L20" s="179" t="str">
        <f ca="1">'Hilfstabelle Datendef_KB'!Y8</f>
        <v>-----</v>
      </c>
    </row>
    <row r="21" spans="2:12" ht="139.5" customHeight="1" x14ac:dyDescent="0.25">
      <c r="B21" s="178">
        <f ca="1">'Hilfstabelle Datendef_KB'!O9</f>
        <v>5</v>
      </c>
      <c r="C21" s="179" t="str">
        <f ca="1">'Hilfstabelle Datendef_KB'!P9</f>
        <v>Anteil 
Studienpat.</v>
      </c>
      <c r="D21" s="180" t="str">
        <f ca="1">'Hilfstabelle Datendef_KB'!Q9</f>
        <v>-----</v>
      </c>
      <c r="E21" s="180" t="str">
        <f ca="1">'Hilfstabelle Datendef_KB'!R9</f>
        <v>≥ 5%</v>
      </c>
      <c r="F21" s="180" t="str">
        <f ca="1">'Hilfstabelle Datendef_KB'!S9</f>
        <v>&gt; 80%</v>
      </c>
      <c r="G21" s="181" t="str">
        <f ca="1">'Hilfstabelle Datendef_KB'!T9</f>
        <v>-----</v>
      </c>
      <c r="H21" s="181">
        <f ca="1">'Hilfstabelle Datendef_KB'!U9</f>
        <v>0</v>
      </c>
      <c r="I21" s="182" t="str">
        <f ca="1">'Hilfstabelle Datendef_KB'!V9</f>
        <v>n.d.</v>
      </c>
      <c r="J21" s="178" t="str">
        <f ca="1">'Hilfstabelle Datendef_KB'!W9</f>
        <v>Unvollständig</v>
      </c>
      <c r="K21" s="187" t="str">
        <f ca="1">'Hilfstabelle Datendef_KB'!X9</f>
        <v>-----</v>
      </c>
      <c r="L21" s="179" t="str">
        <f ca="1">'Hilfstabelle Datendef_KB'!Y9</f>
        <v>-----</v>
      </c>
    </row>
    <row r="22" spans="2:12" ht="139.5" customHeight="1" x14ac:dyDescent="0.25">
      <c r="B22" s="178">
        <f ca="1">'Hilfstabelle Datendef_KB'!O10</f>
        <v>6</v>
      </c>
      <c r="C22" s="179" t="str">
        <f ca="1">'Hilfstabelle Datendef_KB'!P10</f>
        <v>Biopsie vor ablativer Therapie</v>
      </c>
      <c r="D22" s="180" t="str">
        <f ca="1">'Hilfstabelle Datendef_KB'!Q10</f>
        <v>-----</v>
      </c>
      <c r="E22" s="180" t="str">
        <f ca="1">'Hilfstabelle Datendef_KB'!R10</f>
        <v>≥ 90%</v>
      </c>
      <c r="F22" s="180" t="str">
        <f ca="1">'Hilfstabelle Datendef_KB'!S10</f>
        <v>-----</v>
      </c>
      <c r="G22" s="181" t="str">
        <f ca="1">'Hilfstabelle Datendef_KB'!T10</f>
        <v>-----</v>
      </c>
      <c r="H22" s="181">
        <f ca="1">'Hilfstabelle Datendef_KB'!U10</f>
        <v>0</v>
      </c>
      <c r="I22" s="182" t="str">
        <f ca="1">'Hilfstabelle Datendef_KB'!V10</f>
        <v>n.d.</v>
      </c>
      <c r="J22" s="178" t="str">
        <f ca="1">'Hilfstabelle Datendef_KB'!W10</f>
        <v>Unvollständig</v>
      </c>
      <c r="K22" s="187" t="str">
        <f ca="1">'Hilfstabelle Datendef_KB'!X10</f>
        <v>-----</v>
      </c>
      <c r="L22" s="179" t="str">
        <f ca="1">'Hilfstabelle Datendef_KB'!Y10</f>
        <v>-----</v>
      </c>
    </row>
    <row r="23" spans="2:12" ht="139.5" customHeight="1" x14ac:dyDescent="0.25">
      <c r="B23" s="178">
        <f ca="1">'Hilfstabelle Datendef_KB'!O11</f>
        <v>7</v>
      </c>
      <c r="C23" s="179" t="str">
        <f ca="1">'Hilfstabelle Datendef_KB'!P11</f>
        <v>Histologie vor systemischer Therapie</v>
      </c>
      <c r="D23" s="180" t="str">
        <f ca="1">'Hilfstabelle Datendef_KB'!Q11</f>
        <v>-----</v>
      </c>
      <c r="E23" s="180" t="str">
        <f ca="1">'Hilfstabelle Datendef_KB'!R11</f>
        <v>≥ 90%</v>
      </c>
      <c r="F23" s="180" t="str">
        <f ca="1">'Hilfstabelle Datendef_KB'!S11</f>
        <v>-----</v>
      </c>
      <c r="G23" s="181" t="str">
        <f ca="1">'Hilfstabelle Datendef_KB'!T11</f>
        <v>-----</v>
      </c>
      <c r="H23" s="181" t="str">
        <f ca="1">'Hilfstabelle Datendef_KB'!U11</f>
        <v>-----</v>
      </c>
      <c r="I23" s="182" t="str">
        <f ca="1">'Hilfstabelle Datendef_KB'!V11</f>
        <v>n.d.</v>
      </c>
      <c r="J23" s="178" t="str">
        <f ca="1">'Hilfstabelle Datendef_KB'!W11</f>
        <v>Unvollständig</v>
      </c>
      <c r="K23" s="187" t="str">
        <f ca="1">'Hilfstabelle Datendef_KB'!X11</f>
        <v>-----</v>
      </c>
      <c r="L23" s="179" t="str">
        <f ca="1">'Hilfstabelle Datendef_KB'!Y11</f>
        <v>-----</v>
      </c>
    </row>
    <row r="24" spans="2:12" ht="139.5" customHeight="1" x14ac:dyDescent="0.25">
      <c r="B24" s="178">
        <f ca="1">'Hilfstabelle Datendef_KB'!O12</f>
        <v>8</v>
      </c>
      <c r="C24" s="179" t="str">
        <f ca="1">'Hilfstabelle Datendef_KB'!P12</f>
        <v>Histologischer Typ nach aktueller WHO-Klassifikation</v>
      </c>
      <c r="D24" s="180" t="str">
        <f ca="1">'Hilfstabelle Datendef_KB'!Q12</f>
        <v>-----</v>
      </c>
      <c r="E24" s="180" t="str">
        <f ca="1">'Hilfstabelle Datendef_KB'!R12</f>
        <v>≥ 90%</v>
      </c>
      <c r="F24" s="180" t="str">
        <f ca="1">'Hilfstabelle Datendef_KB'!S12</f>
        <v>-----</v>
      </c>
      <c r="G24" s="181" t="str">
        <f ca="1">'Hilfstabelle Datendef_KB'!T12</f>
        <v>-----</v>
      </c>
      <c r="H24" s="181">
        <f ca="1">'Hilfstabelle Datendef_KB'!U12</f>
        <v>0</v>
      </c>
      <c r="I24" s="182" t="str">
        <f ca="1">'Hilfstabelle Datendef_KB'!V12</f>
        <v>n.d.</v>
      </c>
      <c r="J24" s="178" t="str">
        <f ca="1">'Hilfstabelle Datendef_KB'!W12</f>
        <v>Unvollständig</v>
      </c>
      <c r="K24" s="187" t="str">
        <f ca="1">'Hilfstabelle Datendef_KB'!X12</f>
        <v>-----</v>
      </c>
      <c r="L24" s="179" t="str">
        <f ca="1">'Hilfstabelle Datendef_KB'!Y12</f>
        <v>-----</v>
      </c>
    </row>
    <row r="25" spans="2:12" ht="139.5" customHeight="1" x14ac:dyDescent="0.25">
      <c r="B25" s="178">
        <f ca="1">'Hilfstabelle Datendef_KB'!O13</f>
        <v>9</v>
      </c>
      <c r="C25" s="179" t="str">
        <f ca="1">'Hilfstabelle Datendef_KB'!P13</f>
        <v>R0-Resektion</v>
      </c>
      <c r="D25" s="180" t="str">
        <f ca="1">'Hilfstabelle Datendef_KB'!Q13</f>
        <v>-----</v>
      </c>
      <c r="E25" s="180" t="str">
        <f ca="1">'Hilfstabelle Datendef_KB'!R13</f>
        <v>≥ 90%</v>
      </c>
      <c r="F25" s="180" t="str">
        <f ca="1">'Hilfstabelle Datendef_KB'!S13</f>
        <v>-----</v>
      </c>
      <c r="G25" s="181" t="str">
        <f ca="1">'Hilfstabelle Datendef_KB'!T13</f>
        <v>-----</v>
      </c>
      <c r="H25" s="181">
        <f ca="1">'Hilfstabelle Datendef_KB'!U13</f>
        <v>0</v>
      </c>
      <c r="I25" s="182" t="str">
        <f ca="1">'Hilfstabelle Datendef_KB'!V13</f>
        <v>n.d.</v>
      </c>
      <c r="J25" s="178" t="str">
        <f ca="1">'Hilfstabelle Datendef_KB'!W13</f>
        <v>Unvollständig</v>
      </c>
      <c r="K25" s="187" t="str">
        <f ca="1">'Hilfstabelle Datendef_KB'!X13</f>
        <v>-----</v>
      </c>
      <c r="L25" s="179" t="str">
        <f ca="1">'Hilfstabelle Datendef_KB'!Y13</f>
        <v>-----</v>
      </c>
    </row>
    <row r="26" spans="2:12" ht="139.5" customHeight="1" x14ac:dyDescent="0.25">
      <c r="B26" s="178">
        <f ca="1">'Hilfstabelle Datendef_KB'!O14</f>
        <v>10</v>
      </c>
      <c r="C26" s="179" t="str">
        <f ca="1">'Hilfstabelle Datendef_KB'!P14</f>
        <v>Nephrektomie bei pT1</v>
      </c>
      <c r="D26" s="180" t="str">
        <f ca="1">'Hilfstabelle Datendef_KB'!Q14</f>
        <v>-----</v>
      </c>
      <c r="E26" s="180" t="str">
        <f ca="1">'Hilfstabelle Datendef_KB'!R14</f>
        <v>≤ 30%</v>
      </c>
      <c r="F26" s="180" t="str">
        <f ca="1">'Hilfstabelle Datendef_KB'!S14</f>
        <v>-----</v>
      </c>
      <c r="G26" s="181" t="str">
        <f ca="1">'Hilfstabelle Datendef_KB'!T14</f>
        <v>-----</v>
      </c>
      <c r="H26" s="181">
        <f ca="1">'Hilfstabelle Datendef_KB'!U14</f>
        <v>0</v>
      </c>
      <c r="I26" s="182" t="str">
        <f ca="1">'Hilfstabelle Datendef_KB'!V14</f>
        <v>n.d.</v>
      </c>
      <c r="J26" s="178" t="str">
        <f ca="1">'Hilfstabelle Datendef_KB'!W14</f>
        <v>Unvollständig</v>
      </c>
      <c r="K26" s="187" t="str">
        <f ca="1">'Hilfstabelle Datendef_KB'!X14</f>
        <v>-----</v>
      </c>
      <c r="L26" s="179" t="str">
        <f ca="1">'Hilfstabelle Datendef_KB'!Y14</f>
        <v>-----</v>
      </c>
    </row>
    <row r="27" spans="2:12" ht="139.5" customHeight="1" x14ac:dyDescent="0.25">
      <c r="B27" s="178">
        <f ca="1">'Hilfstabelle Datendef_KB'!O15</f>
        <v>11</v>
      </c>
      <c r="C27" s="179" t="str">
        <f ca="1">'Hilfstabelle Datendef_KB'!P15</f>
        <v>Zahnärztliche Untersuchung vor Bisphosphonat-/ Denosumab-Therapie</v>
      </c>
      <c r="D27" s="180" t="str">
        <f ca="1">'Hilfstabelle Datendef_KB'!Q15</f>
        <v>-----</v>
      </c>
      <c r="E27" s="180" t="str">
        <f ca="1">'Hilfstabelle Datendef_KB'!R15</f>
        <v>≥ 90%</v>
      </c>
      <c r="F27" s="180" t="str">
        <f ca="1">'Hilfstabelle Datendef_KB'!S15</f>
        <v>-----</v>
      </c>
      <c r="G27" s="181" t="str">
        <f ca="1">'Hilfstabelle Datendef_KB'!T15</f>
        <v>-----</v>
      </c>
      <c r="H27" s="181" t="str">
        <f ca="1">'Hilfstabelle Datendef_KB'!U15</f>
        <v>-----</v>
      </c>
      <c r="I27" s="182" t="str">
        <f ca="1">'Hilfstabelle Datendef_KB'!V15</f>
        <v>n.d.</v>
      </c>
      <c r="J27" s="178" t="str">
        <f ca="1">'Hilfstabelle Datendef_KB'!W15</f>
        <v>Unvollständig</v>
      </c>
      <c r="K27" s="187" t="str">
        <f ca="1">'Hilfstabelle Datendef_KB'!X15</f>
        <v>-----</v>
      </c>
      <c r="L27" s="179" t="str">
        <f ca="1">'Hilfstabelle Datendef_KB'!Y15</f>
        <v>-----</v>
      </c>
    </row>
    <row r="28" spans="2:12" ht="139.5" customHeight="1" x14ac:dyDescent="0.25">
      <c r="B28" s="178">
        <f ca="1">'Hilfstabelle Datendef_KB'!O16</f>
        <v>12</v>
      </c>
      <c r="C28" s="179" t="str">
        <f ca="1">'Hilfstabelle Datendef_KB'!P16</f>
        <v>Operative Expertise</v>
      </c>
      <c r="D28" s="180" t="str">
        <f ca="1">'Hilfstabelle Datendef_KB'!Q16</f>
        <v>-----</v>
      </c>
      <c r="E28" s="180" t="str">
        <f ca="1">'Hilfstabelle Datendef_KB'!R16</f>
        <v>≥ 30</v>
      </c>
      <c r="F28" s="180" t="str">
        <f ca="1">'Hilfstabelle Datendef_KB'!S16</f>
        <v>-----</v>
      </c>
      <c r="G28" s="181">
        <f ca="1">'Hilfstabelle Datendef_KB'!T16</f>
        <v>0</v>
      </c>
      <c r="H28" s="181" t="str">
        <f ca="1">'Hilfstabelle Datendef_KB'!U16</f>
        <v>-----</v>
      </c>
      <c r="I28" s="182" t="str">
        <f ca="1">'Hilfstabelle Datendef_KB'!V16</f>
        <v>-----</v>
      </c>
      <c r="J28" s="178" t="str">
        <f ca="1">'Hilfstabelle Datendef_KB'!W16</f>
        <v>Unvollständig</v>
      </c>
      <c r="K28" s="187" t="str">
        <f ca="1">'Hilfstabelle Datendef_KB'!X16</f>
        <v>-----</v>
      </c>
      <c r="L28" s="179" t="str">
        <f ca="1">'Hilfstabelle Datendef_KB'!Y16</f>
        <v>-----</v>
      </c>
    </row>
    <row r="29" spans="2:12" ht="132.75" customHeight="1" x14ac:dyDescent="0.25">
      <c r="B29" s="178" t="str">
        <f ca="1">'Hilfstabelle Datendef_KB'!O17</f>
        <v xml:space="preserve">13
</v>
      </c>
      <c r="C29" s="179" t="str">
        <f ca="1">'Hilfstabelle Datendef_KB'!P17</f>
        <v>Postoperative Kom-plikationen nach Nierenteilresektion</v>
      </c>
      <c r="D29" s="180" t="str">
        <f ca="1">'Hilfstabelle Datendef_KB'!Q17</f>
        <v>-----</v>
      </c>
      <c r="E29" s="180" t="str">
        <f ca="1">'Hilfstabelle Datendef_KB'!R17</f>
        <v>Derzeit keine Vorgaben</v>
      </c>
      <c r="F29" s="180" t="str">
        <f ca="1">'Hilfstabelle Datendef_KB'!S17</f>
        <v>&gt; 30%</v>
      </c>
      <c r="G29" s="181" t="str">
        <f ca="1">'Hilfstabelle Datendef_KB'!T17</f>
        <v>-----</v>
      </c>
      <c r="H29" s="181">
        <f ca="1">'Hilfstabelle Datendef_KB'!U17</f>
        <v>0</v>
      </c>
      <c r="I29" s="182" t="str">
        <f ca="1">'Hilfstabelle Datendef_KB'!V17</f>
        <v>n.d.</v>
      </c>
      <c r="J29" s="178" t="str">
        <f ca="1">'Hilfstabelle Datendef_KB'!W17</f>
        <v>Unvollständig</v>
      </c>
      <c r="K29" s="187" t="str">
        <f ca="1">'Hilfstabelle Datendef_KB'!X17</f>
        <v>-----</v>
      </c>
      <c r="L29" s="179" t="str">
        <f ca="1">'Hilfstabelle Datendef_KB'!Y17</f>
        <v>-----</v>
      </c>
    </row>
  </sheetData>
  <sheetProtection algorithmName="SHA-512" hashValue="im/T+Gui/bEWH25I5n0kukZApKAQ+nzG/t1Z8efnELfWKUIiULlfpLpWz1cy1hJFDSSZ4ZIzaIz2/FScefKsYQ==" saltValue="tvYGbl6kgelzlZeKRHjp3Q==" spinCount="100000" sheet="1" objects="1" scenarios="1"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J12:J13"/>
    <mergeCell ref="C12:C13"/>
    <mergeCell ref="D8:F8"/>
    <mergeCell ref="D12:F12"/>
    <mergeCell ref="G12:I12"/>
  </mergeCells>
  <phoneticPr fontId="34" type="noConversion"/>
  <conditionalFormatting sqref="B12:B13 K12">
    <cfRule type="expression" dxfId="23" priority="26" stopIfTrue="1">
      <formula>$C$10="Kein Datendefizit vorhanden"</formula>
    </cfRule>
  </conditionalFormatting>
  <conditionalFormatting sqref="C12:C13">
    <cfRule type="expression" dxfId="22" priority="25" stopIfTrue="1">
      <formula>$C$10="Kein Datendefizit vorhanden"</formula>
    </cfRule>
  </conditionalFormatting>
  <conditionalFormatting sqref="D12:F12">
    <cfRule type="expression" dxfId="21" priority="24" stopIfTrue="1">
      <formula>$C$10="Kein Datendefizit vorhanden"</formula>
    </cfRule>
  </conditionalFormatting>
  <conditionalFormatting sqref="G12:I12">
    <cfRule type="expression" dxfId="20" priority="23" stopIfTrue="1">
      <formula>$C$10="Kein Datendefizit vorhanden"</formula>
    </cfRule>
  </conditionalFormatting>
  <conditionalFormatting sqref="D13">
    <cfRule type="expression" dxfId="19" priority="22" stopIfTrue="1">
      <formula>$C$10="Kein Datendefizit vorhanden"</formula>
    </cfRule>
  </conditionalFormatting>
  <conditionalFormatting sqref="E13">
    <cfRule type="expression" dxfId="18" priority="21" stopIfTrue="1">
      <formula>$C$10="Kein Datendefizit vorhanden"</formula>
    </cfRule>
  </conditionalFormatting>
  <conditionalFormatting sqref="F13">
    <cfRule type="expression" dxfId="17" priority="20" stopIfTrue="1">
      <formula>$C$10="Kein Datendefizit vorhanden"</formula>
    </cfRule>
  </conditionalFormatting>
  <conditionalFormatting sqref="G13">
    <cfRule type="expression" dxfId="16" priority="19" stopIfTrue="1">
      <formula>$C$10="Kein Datendefizit vorhanden"</formula>
    </cfRule>
  </conditionalFormatting>
  <conditionalFormatting sqref="H13">
    <cfRule type="expression" dxfId="15" priority="18" stopIfTrue="1">
      <formula>$C$10="Kein Datendefizit vorhanden"</formula>
    </cfRule>
  </conditionalFormatting>
  <conditionalFormatting sqref="I13">
    <cfRule type="expression" dxfId="14" priority="17" stopIfTrue="1">
      <formula>$C$10="Kein Datendefizit vorhanden"</formula>
    </cfRule>
  </conditionalFormatting>
  <conditionalFormatting sqref="J12:J13">
    <cfRule type="expression" dxfId="13" priority="16" stopIfTrue="1">
      <formula>$C$10="Kein Datendefizit vorhanden"</formula>
    </cfRule>
  </conditionalFormatting>
  <conditionalFormatting sqref="K13">
    <cfRule type="expression" dxfId="12" priority="14" stopIfTrue="1">
      <formula>$C$10="Kein Datendefizit vorhanden"</formula>
    </cfRule>
  </conditionalFormatting>
  <conditionalFormatting sqref="L13">
    <cfRule type="expression" dxfId="11" priority="13" stopIfTrue="1">
      <formula>$C$10="Kein Datendefizit vorhanden"</formula>
    </cfRule>
  </conditionalFormatting>
  <conditionalFormatting sqref="B14:I28 K14:L28">
    <cfRule type="notContainsBlanks" dxfId="10" priority="12" stopIfTrue="1">
      <formula>LEN(TRIM(B14))&gt;0</formula>
    </cfRule>
  </conditionalFormatting>
  <conditionalFormatting sqref="J14:J28">
    <cfRule type="expression" dxfId="9" priority="6" stopIfTrue="1">
      <formula>OR(AND($J14&lt;&gt;"",$J14="Unvollständig"),AND($J14&lt;&gt;"",$J14="Inkorrekt"))</formula>
    </cfRule>
    <cfRule type="expression" dxfId="8" priority="8" stopIfTrue="1">
      <formula>AND($J14&lt;&gt;"",$J14="Sollvorgabe nicht erfüllt")</formula>
    </cfRule>
    <cfRule type="expression" dxfId="7" priority="9">
      <formula>AND($J14&lt;&gt;"",$J14="Ausnahme (Plausibilität unklar)")=TRUE</formula>
    </cfRule>
    <cfRule type="expression" dxfId="6" priority="10" stopIfTrue="1">
      <formula>AND($J14&lt;&gt;"",$J14="I.O. (Plausibilität unklar)")</formula>
    </cfRule>
  </conditionalFormatting>
  <conditionalFormatting sqref="L12">
    <cfRule type="expression" dxfId="5" priority="7" stopIfTrue="1">
      <formula>$C$10="Kein Datendefizit vorhanden"</formula>
    </cfRule>
  </conditionalFormatting>
  <conditionalFormatting sqref="B29:I29 K29:L29">
    <cfRule type="notContainsBlanks" dxfId="4" priority="5" stopIfTrue="1">
      <formula>LEN(TRIM(B29))&gt;0</formula>
    </cfRule>
  </conditionalFormatting>
  <conditionalFormatting sqref="J29">
    <cfRule type="expression" dxfId="3" priority="1" stopIfTrue="1">
      <formula>OR(AND($J29&lt;&gt;"",$J29="Unvollständig"),AND($J29&lt;&gt;"",$J29="Inkorrekt"))</formula>
    </cfRule>
    <cfRule type="expression" dxfId="2" priority="2" stopIfTrue="1">
      <formula>AND($J29&lt;&gt;"",$J29="Sollvorgabe nicht erfüllt")</formula>
    </cfRule>
    <cfRule type="expression" dxfId="1" priority="3">
      <formula>AND($J29&lt;&gt;"",$J29="Ausnahme (Plausibilität unklar)")=TRUE</formula>
    </cfRule>
    <cfRule type="expression" dxfId="0" priority="4" stopIfTrue="1">
      <formula>AND($J29&lt;&gt;"",$J29="I.O. (Plausibilität unklar)")</formula>
    </cfRule>
  </conditionalFormatting>
  <pageMargins left="7.874015748031496E-2" right="7.874015748031496E-2" top="0.19685039370078741" bottom="0.27559055118110237" header="0.11811023622047245" footer="0.11811023622047245"/>
  <pageSetup paperSize="9" scale="90" orientation="landscape" r:id="rId3"/>
  <headerFooter>
    <oddFooter>&amp;L&amp;"Arial,Standard"&amp;7&amp;F&amp;C&amp;"Arial,Standard"&amp;7 © DKG  Alle Rechte vorbehalten&amp;R&amp;"Arial,Standard"&amp;7&amp;P</oddFooter>
  </headerFooter>
  <rowBreaks count="2" manualBreakCount="2">
    <brk id="16" min="1" max="11" man="1"/>
    <brk id="27" min="1" max="11" man="1"/>
  </rowBreaks>
  <ignoredErrors>
    <ignoredError sqref="E13" formula="1"/>
  </ignoredError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Y17"/>
  <sheetViews>
    <sheetView showGridLines="0" zoomScale="80" zoomScaleNormal="80" workbookViewId="0">
      <selection activeCell="L19" sqref="L19"/>
    </sheetView>
  </sheetViews>
  <sheetFormatPr defaultColWidth="11.42578125" defaultRowHeight="11.25" x14ac:dyDescent="0.25"/>
  <cols>
    <col min="1" max="1" width="21.42578125" style="163" customWidth="1"/>
    <col min="2" max="2" width="6" style="163" customWidth="1"/>
    <col min="3" max="3" width="7.28515625" style="163" customWidth="1"/>
    <col min="4" max="4" width="28.42578125" style="199" customWidth="1"/>
    <col min="5" max="5" width="9.140625" style="163" customWidth="1"/>
    <col min="6" max="6" width="16.140625" style="164" customWidth="1"/>
    <col min="7" max="10" width="9.140625" style="163" customWidth="1"/>
    <col min="11" max="11" width="16.85546875" style="163" customWidth="1"/>
    <col min="12" max="12" width="23.7109375" style="163" customWidth="1"/>
    <col min="13" max="13" width="25.28515625" style="163" customWidth="1"/>
    <col min="14" max="14" width="9.140625" style="163" customWidth="1"/>
    <col min="15" max="15" width="5.28515625" style="163" customWidth="1"/>
    <col min="16" max="16" width="27.85546875" style="163" customWidth="1"/>
    <col min="17" max="17" width="9.140625" style="163" customWidth="1"/>
    <col min="18" max="18" width="14.42578125" style="164" customWidth="1"/>
    <col min="19" max="22" width="9.140625" style="163" customWidth="1"/>
    <col min="23" max="23" width="21.42578125" style="163" customWidth="1"/>
    <col min="24" max="24" width="18.7109375" style="163" customWidth="1"/>
    <col min="25" max="25" width="20.7109375" style="163" customWidth="1"/>
    <col min="26" max="16384" width="11.42578125" style="163"/>
  </cols>
  <sheetData>
    <row r="1" spans="1:25" ht="36" customHeight="1" x14ac:dyDescent="0.25">
      <c r="A1" s="169" t="s">
        <v>55</v>
      </c>
      <c r="C1" s="170" t="s">
        <v>236</v>
      </c>
      <c r="D1" s="170" t="s">
        <v>230</v>
      </c>
      <c r="E1" s="170" t="s">
        <v>209</v>
      </c>
      <c r="F1" s="171" t="s">
        <v>3</v>
      </c>
      <c r="G1" s="170" t="s">
        <v>209</v>
      </c>
      <c r="H1" s="170" t="s">
        <v>231</v>
      </c>
      <c r="I1" s="170" t="s">
        <v>4</v>
      </c>
      <c r="J1" s="170" t="s">
        <v>13</v>
      </c>
      <c r="K1" s="170" t="s">
        <v>55</v>
      </c>
      <c r="L1" s="170" t="s">
        <v>232</v>
      </c>
      <c r="M1" s="170" t="s">
        <v>233</v>
      </c>
      <c r="O1" s="168" t="s">
        <v>234</v>
      </c>
    </row>
    <row r="2" spans="1:25" ht="36" customHeight="1" x14ac:dyDescent="0.25">
      <c r="A2" s="172" t="str">
        <f>IF('Kennzahlenbogen_(KB)'!R12=0,"",'Kennzahlenbogen_(KB)'!R12)</f>
        <v>Unvollständig</v>
      </c>
      <c r="C2" s="172" t="str">
        <f>IF($A2="I.O.","",'Kennzahlenbogen_(KB)'!B12 &amp; " " &amp; 'Kennzahlenbogen_(KB)'!C12)</f>
        <v>1  a)</v>
      </c>
      <c r="D2" s="198" t="str">
        <f>IF($A2="I.O.","",'Kennzahlenbogen_(KB)'!E12)</f>
        <v>Primärfälle</v>
      </c>
      <c r="E2" s="174" t="str">
        <f>IF(AND('Kennzahlenbogen_(KB)'!L12="",$A2&lt;&gt;"I.O."),"-----",IF($A2="I.O.","",'Kennzahlenbogen_(KB)'!L12))</f>
        <v>-----</v>
      </c>
      <c r="F2" s="175" t="str">
        <f>IF($A2="I.O.","",'Kennzahlenbogen_(KB)'!M12)</f>
        <v>Derzeit keine Vorgaben</v>
      </c>
      <c r="G2" s="174" t="str">
        <f>IF(AND('Kennzahlenbogen_(KB)'!O12="",$A2&lt;&gt;"I.O."),"-----",IF($A2="I.O.","",'Kennzahlenbogen_(KB)'!O12))</f>
        <v>-----</v>
      </c>
      <c r="H2" s="166">
        <f>IF($A2="I.O.","",IF('Kennzahlenbogen_(KB)'!Q12="","-----",'Kennzahlenbogen_(KB)'!Q12))</f>
        <v>0</v>
      </c>
      <c r="I2" s="166" t="str">
        <f>IF($A2="I.O.","","-----")</f>
        <v>-----</v>
      </c>
      <c r="J2" s="174" t="str">
        <f>IF($A2="I.O.","","-----")</f>
        <v>-----</v>
      </c>
      <c r="K2" s="172" t="str">
        <f>IF($A2="I.O.","",'Kennzahlenbogen_(KB)'!R12)</f>
        <v>Unvollständig</v>
      </c>
      <c r="L2" s="173" t="str">
        <f>IF(AND('Kennzahlenbogen_(KB)'!S12="",$A2&lt;&gt;"I.O."),"-----",IF($A2="I.O.","",'Kennzahlenbogen_(KB)'!S12))</f>
        <v>-----</v>
      </c>
      <c r="M2" s="173" t="str">
        <f>IF(AND('Kennzahlenbogen_(KB)'!T12="",$A2&lt;&gt;"I.O."),"-----",IF($A2="I.O.","",'Kennzahlenbogen_(KB)'!T12))</f>
        <v>-----</v>
      </c>
      <c r="O2" s="172" t="str">
        <f t="array" aca="1" ref="O2" ca="1">IF(ROW()-ROW($D$2:$D$17)+1&gt;ROWS($C$2:$C$17)-COUNTBLANK($C$2:$C$17),"",INDIRECT(ADDRESS(SMALL((IF($C$2:$C$17&lt;&gt;"",ROW($C$2:$C$17),ROW()+ROWS($C$2:$C$17))),ROW()-ROW($D$2:$D$17)+1),COLUMN($C$2:$C$17),4)))</f>
        <v>1  a)</v>
      </c>
      <c r="P2" s="173" t="str">
        <f t="array" aca="1" ref="P2" ca="1">IF(ROW()-ROW($E$2:$E$17)+1&gt;ROWS($D$2:$D$17)-COUNTBLANK($D$2:$D$17),"",INDIRECT(ADDRESS(SMALL((IF($D$2:$D$17&gt;"",ROW($D$2:$D$17),ROW()+ROWS($D$2:$D$17))),ROW()-ROW($E$2:$E$17)+1),COLUMN($D$2:$D$17),4)))</f>
        <v>Primärfälle</v>
      </c>
      <c r="Q2" s="174" t="str">
        <f t="array" aca="1" ref="Q2" ca="1">IF(ROW()-ROW($F$2:$F$17)+1&gt;ROWS($E$2:$E$17)-COUNTBLANK($E$2:$E$17),"",INDIRECT(ADDRESS(SMALL((IF($E$2:$E$17&gt;"",ROW($E$2:$E$17),ROW()+ROWS($E$2:$E$17))),ROW()-ROW($F$2:$F$17)+1),COLUMN($E$2:$E$17),4)))</f>
        <v>-----</v>
      </c>
      <c r="R2" s="175" t="str">
        <f t="array" aca="1" ref="R2" ca="1">IF(ROW()-ROW($G$2:$G$17)+1&gt;ROWS($F$2:$F$17)-COUNTBLANK($F$2:$F$17),"",INDIRECT(ADDRESS(SMALL((IF($F$2:$F$17&gt;"",ROW($F$2:$F$17),ROW()+ROWS($F$2:$F$17))),ROW()-ROW($G$2:$G$17)+1),COLUMN($F$2:$F$17),4)))</f>
        <v>Derzeit keine Vorgaben</v>
      </c>
      <c r="S2" s="174" t="str">
        <f t="array" aca="1" ref="S2" ca="1">IF(ROW()-ROW($H$2:$H$17)+1&gt;ROWS($G$2:$G$17)-COUNTBLANK($G$2:$G$17),"",INDIRECT(ADDRESS(SMALL((IF($G$2:$G$17&lt;&gt;"",ROW($G$2:$G$17),ROW()+ROWS($G$2:$G$17))),ROW()-ROW($H$2:$H$17)+1),COLUMN($G$2:$G$17),4)))</f>
        <v>-----</v>
      </c>
      <c r="T2" s="166">
        <f t="array" aca="1" ref="T2" ca="1">IF(ROW()-ROW($I$2:$I$17)+1&gt;ROWS($H$2:$H$17)-COUNTBLANK($H$2:$H$17),"",INDIRECT(ADDRESS(SMALL((IF($H$2:$H$17&lt;&gt;"",ROW($H$2:$H$17),ROW()+ROWS($H$2:$H$17))),ROW()-ROW($I$2:$I$17)+1),COLUMN($H$2:$H$17),4)))</f>
        <v>0</v>
      </c>
      <c r="U2" s="166" t="str">
        <f t="array" aca="1" ref="U2" ca="1">IF(ROW()-ROW($J$2:$J$17)+1&gt;ROWS($I$2:$I$17)-COUNTBLANK($I$2:$I$17),"",INDIRECT(ADDRESS(SMALL((IF($I$2:$I$17&lt;&gt;"",ROW($I$2:$I$17),ROW()+ROWS($I$2:$I$17))),ROW()-ROW($J$2:$J$17)+1),COLUMN($I$2:$I$17),4)))</f>
        <v>-----</v>
      </c>
      <c r="V2" s="167" t="str">
        <f t="array" aca="1" ref="V2" ca="1">IF(ROW()-ROW($K$2:$K$17)+1&gt;ROWS($J$2:$J$17)-COUNTBLANK($J$2:$J$17),"",INDIRECT(ADDRESS(SMALL((IF($J$2:$J$17&lt;&gt;"",ROW($J$2:$J$17),ROW()+ROWS($J$2:$J$17))),ROW()-ROW($K$2:$K$17)+1),COLUMN($J$2:$J$17),4)))</f>
        <v>-----</v>
      </c>
      <c r="W2" s="172" t="str">
        <f t="array" aca="1" ref="W2" ca="1">IF(ROW()-ROW($L$2:$L$17)+1&gt;ROWS($K$2:$K$17)-COUNTBLANK($K$2:$K$17),"",INDIRECT(ADDRESS(SMALL((IF($K$2:$K$17&lt;&gt;"",ROW($K$2:$K$17),ROW()+ROWS($K$2:$K$17))),ROW()-ROW($L$2:$L$17)+1),COLUMN($K$2:$K$17),4)))</f>
        <v>Unvollständig</v>
      </c>
      <c r="X2" s="173" t="str">
        <f t="array" aca="1" ref="X2" ca="1">IF(ROW()-ROW($M$2:$M$17)+1&gt;ROWS($L$2:$L$17)-COUNTBLANK($L$2:$L$17),"",INDIRECT(ADDRESS(SMALL((IF($L$2:$L$17&lt;&gt;"",ROW($L$2:$L$17),ROW()+ROWS($L$2:$L$17))),ROW()-ROW($M$2:$M$17)+1),COLUMN($L$2:$L$17),4)))</f>
        <v>-----</v>
      </c>
      <c r="Y2" s="173" t="str">
        <f t="array" aca="1" ref="Y2" ca="1">IF(ROW()-ROW($N$2:$N$17)+1&gt;ROWS($M$2:$M$17)-COUNTBLANK($M$2:$M$17),"",INDIRECT(ADDRESS(SMALL((IF($M$2:$M$17&lt;&gt;"",ROW($M$2:$M$17),ROW()+ROWS($M$2:$M$17))),ROW()-ROW($N$2:$N$17)+1),COLUMN($M$2:$M$17),4)))</f>
        <v>-----</v>
      </c>
    </row>
    <row r="3" spans="1:25" ht="36" customHeight="1" x14ac:dyDescent="0.25">
      <c r="A3" s="204" t="str">
        <f>IF('Kennzahlenbogen_(KB)'!R15=0,"",'Kennzahlenbogen_(KB)'!R15)</f>
        <v>Unvollständig</v>
      </c>
      <c r="C3" s="204" t="str">
        <f>IF($A3="I.O.","",'Kennzahlenbogen_(KB)'!B12 &amp; " " &amp; 'Kennzahlenbogen_(KB)'!C15)</f>
        <v>1  b)</v>
      </c>
      <c r="D3" s="198" t="str">
        <f>IF($A3="I.O.","",'Kennzahlenbogen_(KB)'!E15)</f>
        <v>Pat. mit neuaufgetretenem Rezidiv und/oder Fernmetastasen</v>
      </c>
      <c r="E3" s="174" t="str">
        <f>IF(AND('Kennzahlenbogen_(KB)'!L15="",$A3&lt;&gt;"I.O."),"-----",IF($A3="I.O.","",'Kennzahlenbogen_(KB)'!L15))</f>
        <v>-----</v>
      </c>
      <c r="F3" s="175" t="str">
        <f>IF($A3="I.O.","",'Kennzahlenbogen_(KB)'!M15)</f>
        <v>Derzeit keine Vorgaben</v>
      </c>
      <c r="G3" s="174" t="str">
        <f>IF(AND('Kennzahlenbogen_(KB)'!O15="",$A3&lt;&gt;"I.O."),"-----",IF($A3="I.O.","",'Kennzahlenbogen_(KB)'!O15))</f>
        <v>-----</v>
      </c>
      <c r="H3" s="166">
        <f>IF($A3="I.O.","",IF('Kennzahlenbogen_(KB)'!Q15="","-----",'Kennzahlenbogen_(KB)'!Q15))</f>
        <v>0</v>
      </c>
      <c r="I3" s="166" t="str">
        <f t="shared" ref="I3:J3" si="0">IF($A3="I.O.","","-----")</f>
        <v>-----</v>
      </c>
      <c r="J3" s="174" t="str">
        <f t="shared" si="0"/>
        <v>-----</v>
      </c>
      <c r="K3" s="204" t="str">
        <f>IF($A3="I.O.","",'Kennzahlenbogen_(KB)'!R15)</f>
        <v>Unvollständig</v>
      </c>
      <c r="L3" s="173" t="str">
        <f>IF(AND('Kennzahlenbogen_(KB)'!S15="",$A3&lt;&gt;"I.O."),"-----",IF($A3="I.O.","",'Kennzahlenbogen_(KB)'!S15))</f>
        <v>-----</v>
      </c>
      <c r="M3" s="173" t="str">
        <f>IF(AND('Kennzahlenbogen_(KB)'!T15="",$A3&lt;&gt;"I.O."),"-----",IF($A3="I.O.","",'Kennzahlenbogen_(KB)'!T15))</f>
        <v>-----</v>
      </c>
      <c r="O3" s="204" t="str">
        <f t="array" aca="1" ref="O3" ca="1">IF(ROW()-ROW($D$2:$D$17)+1&gt;ROWS($C$2:$C$17)-COUNTBLANK($C$2:$C$17),"",INDIRECT(ADDRESS(SMALL((IF($C$2:$C$17&lt;&gt;"",ROW($C$2:$C$17),ROW()+ROWS($C$2:$C$17))),ROW()-ROW($D$2:$D$17)+1),COLUMN($C$2:$C$17),4)))</f>
        <v>1  b)</v>
      </c>
      <c r="P3" s="173" t="str">
        <f t="array" aca="1" ref="P3" ca="1">IF(ROW()-ROW($E$2:$E$17)+1&gt;ROWS($D$2:$D$17)-COUNTBLANK($D$2:$D$17),"",INDIRECT(ADDRESS(SMALL((IF($D$2:$D$17&gt;"",ROW($D$2:$D$17),ROW()+ROWS($D$2:$D$17))),ROW()-ROW($E$2:$E$17)+1),COLUMN($D$2:$D$17),4)))</f>
        <v>Pat. mit neuaufgetretenem Rezidiv und/oder Fernmetastasen</v>
      </c>
      <c r="Q3" s="174" t="str">
        <f t="array" aca="1" ref="Q3" ca="1">IF(ROW()-ROW($F$2:$F$17)+1&gt;ROWS($E$2:$E$17)-COUNTBLANK($E$2:$E$17),"",INDIRECT(ADDRESS(SMALL((IF($E$2:$E$17&gt;"",ROW($E$2:$E$17),ROW()+ROWS($E$2:$E$17))),ROW()-ROW($F$2:$F$17)+1),COLUMN($E$2:$E$17),4)))</f>
        <v>-----</v>
      </c>
      <c r="R3" s="175" t="str">
        <f t="array" aca="1" ref="R3" ca="1">IF(ROW()-ROW($G$2:$G$17)+1&gt;ROWS($F$2:$F$17)-COUNTBLANK($F$2:$F$17),"",INDIRECT(ADDRESS(SMALL((IF($F$2:$F$17&gt;"",ROW($F$2:$F$17),ROW()+ROWS($F$2:$F$17))),ROW()-ROW($G$2:$G$17)+1),COLUMN($F$2:$F$17),4)))</f>
        <v>Derzeit keine Vorgaben</v>
      </c>
      <c r="S3" s="174" t="str">
        <f t="array" aca="1" ref="S3" ca="1">IF(ROW()-ROW($H$2:$H$17)+1&gt;ROWS($G$2:$G$17)-COUNTBLANK($G$2:$G$17),"",INDIRECT(ADDRESS(SMALL((IF($G$2:$G$17&lt;&gt;"",ROW($G$2:$G$17),ROW()+ROWS($G$2:$G$17))),ROW()-ROW($H$2:$H$17)+1),COLUMN($G$2:$G$17),4)))</f>
        <v>-----</v>
      </c>
      <c r="T3" s="166">
        <f t="array" aca="1" ref="T3" ca="1">IF(ROW()-ROW($I$2:$I$17)+1&gt;ROWS($H$2:$H$17)-COUNTBLANK($H$2:$H$17),"",INDIRECT(ADDRESS(SMALL((IF($H$2:$H$17&lt;&gt;"",ROW($H$2:$H$17),ROW()+ROWS($H$2:$H$17))),ROW()-ROW($I$2:$I$17)+1),COLUMN($H$2:$H$17),4)))</f>
        <v>0</v>
      </c>
      <c r="U3" s="166" t="str">
        <f t="array" aca="1" ref="U3" ca="1">IF(ROW()-ROW($J$2:$J$17)+1&gt;ROWS($I$2:$I$17)-COUNTBLANK($I$2:$I$17),"",INDIRECT(ADDRESS(SMALL((IF($I$2:$I$17&lt;&gt;"",ROW($I$2:$I$17),ROW()+ROWS($I$2:$I$17))),ROW()-ROW($J$2:$J$17)+1),COLUMN($I$2:$I$17),4)))</f>
        <v>-----</v>
      </c>
      <c r="V3" s="167" t="str">
        <f t="array" aca="1" ref="V3" ca="1">IF(ROW()-ROW($K$2:$K$17)+1&gt;ROWS($J$2:$J$17)-COUNTBLANK($J$2:$J$17),"",INDIRECT(ADDRESS(SMALL((IF($J$2:$J$17&lt;&gt;"",ROW($J$2:$J$17),ROW()+ROWS($J$2:$J$17))),ROW()-ROW($K$2:$K$17)+1),COLUMN($J$2:$J$17),4)))</f>
        <v>-----</v>
      </c>
      <c r="W3" s="204" t="str">
        <f t="array" aca="1" ref="W3" ca="1">IF(ROW()-ROW($L$2:$L$17)+1&gt;ROWS($K$2:$K$17)-COUNTBLANK($K$2:$K$17),"",INDIRECT(ADDRESS(SMALL((IF($K$2:$K$17&lt;&gt;"",ROW($K$2:$K$17),ROW()+ROWS($K$2:$K$17))),ROW()-ROW($L$2:$L$17)+1),COLUMN($K$2:$K$17),4)))</f>
        <v>Unvollständig</v>
      </c>
      <c r="X3" s="173" t="str">
        <f t="array" aca="1" ref="X3" ca="1">IF(ROW()-ROW($M$2:$M$17)+1&gt;ROWS($L$2:$L$17)-COUNTBLANK($L$2:$L$17),"",INDIRECT(ADDRESS(SMALL((IF($L$2:$L$17&lt;&gt;"",ROW($L$2:$L$17),ROW()+ROWS($L$2:$L$17))),ROW()-ROW($M$2:$M$17)+1),COLUMN($L$2:$L$17),4)))</f>
        <v>-----</v>
      </c>
      <c r="Y3" s="173" t="str">
        <f t="array" aca="1" ref="Y3" ca="1">IF(ROW()-ROW($N$2:$N$17)+1&gt;ROWS($M$2:$M$17)-COUNTBLANK($M$2:$M$17),"",INDIRECT(ADDRESS(SMALL((IF($M$2:$M$17&lt;&gt;"",ROW($M$2:$M$17),ROW()+ROWS($M$2:$M$17))),ROW()-ROW($N$2:$N$17)+1),COLUMN($M$2:$M$17),4)))</f>
        <v>-----</v>
      </c>
    </row>
    <row r="4" spans="1:25" ht="36" customHeight="1" x14ac:dyDescent="0.25">
      <c r="A4" s="172" t="str">
        <f>IF('Kennzahlenbogen_(KB)'!R18=0,"",'Kennzahlenbogen_(KB)'!R18)</f>
        <v>Unvollständig</v>
      </c>
      <c r="C4" s="172" t="str">
        <f>IF($A4="I.O.","",'Kennzahlenbogen_(KB)'!B12 &amp; " " &amp; 'Kennzahlenbogen_(KB)'!C18)</f>
        <v>1  c)</v>
      </c>
      <c r="D4" s="198" t="str">
        <f>IF($A4="I.O.","",'Kennzahlenbogen_(KB)'!E18)</f>
        <v>Zentrumspat.</v>
      </c>
      <c r="E4" s="174" t="str">
        <f>IF(AND('Kennzahlenbogen_(KB)'!L18="",$A4&lt;&gt;"I.O."),"-----",IF($A4="I.O.","",'Kennzahlenbogen_(KB)'!L18))</f>
        <v>-----</v>
      </c>
      <c r="F4" s="175" t="str">
        <f>IF($A4="I.O.","",'Kennzahlenbogen_(KB)'!M18)</f>
        <v>≥ 35</v>
      </c>
      <c r="G4" s="174" t="str">
        <f>IF(AND('Kennzahlenbogen_(KB)'!O18="",$A4&lt;&gt;"I.O."),"-----",IF($A4="I.O.","",'Kennzahlenbogen_(KB)'!O18))</f>
        <v>-----</v>
      </c>
      <c r="H4" s="166">
        <f>IF($A4="I.O.","",IF('Kennzahlenbogen_(KB)'!Q18="","-----",'Kennzahlenbogen_(KB)'!Q18))</f>
        <v>0</v>
      </c>
      <c r="I4" s="166" t="str">
        <f>IF($A4="I.O.","","-----")</f>
        <v>-----</v>
      </c>
      <c r="J4" s="174" t="str">
        <f>IF($A4="I.O.","","-----")</f>
        <v>-----</v>
      </c>
      <c r="K4" s="172" t="str">
        <f>IF($A4="I.O.","",'Kennzahlenbogen_(KB)'!R18)</f>
        <v>Unvollständig</v>
      </c>
      <c r="L4" s="173" t="str">
        <f>IF(AND('Kennzahlenbogen_(KB)'!S18="",$A4&lt;&gt;"I.O."),"-----",IF($A4="I.O.","",'Kennzahlenbogen_(KB)'!S18))</f>
        <v>-----</v>
      </c>
      <c r="M4" s="173" t="str">
        <f>IF(AND('Kennzahlenbogen_(KB)'!T18="",$A4&lt;&gt;"I.O."),"-----",IF($A4="I.O.","",'Kennzahlenbogen_(KB)'!T18))</f>
        <v>-----</v>
      </c>
      <c r="O4" s="204" t="str">
        <f t="array" aca="1" ref="O4" ca="1">IF(ROW()-ROW($D$2:$D$17)+1&gt;ROWS($C$2:$C$17)-COUNTBLANK($C$2:$C$17),"",INDIRECT(ADDRESS(SMALL((IF($C$2:$C$17&lt;&gt;"",ROW($C$2:$C$17),ROW()+ROWS($C$2:$C$17))),ROW()-ROW($D$2:$D$17)+1),COLUMN($C$2:$C$17),4)))</f>
        <v>1  c)</v>
      </c>
      <c r="P4" s="173" t="str">
        <f t="array" aca="1" ref="P4" ca="1">IF(ROW()-ROW($E$2:$E$17)+1&gt;ROWS($D$2:$D$17)-COUNTBLANK($D$2:$D$17),"",INDIRECT(ADDRESS(SMALL((IF($D$2:$D$17&gt;"",ROW($D$2:$D$17),ROW()+ROWS($D$2:$D$17))),ROW()-ROW($E$2:$E$17)+1),COLUMN($D$2:$D$17),4)))</f>
        <v>Zentrumspat.</v>
      </c>
      <c r="Q4" s="174" t="str">
        <f t="array" aca="1" ref="Q4" ca="1">IF(ROW()-ROW($F$2:$F$17)+1&gt;ROWS($E$2:$E$17)-COUNTBLANK($E$2:$E$17),"",INDIRECT(ADDRESS(SMALL((IF($E$2:$E$17&gt;"",ROW($E$2:$E$17),ROW()+ROWS($E$2:$E$17))),ROW()-ROW($F$2:$F$17)+1),COLUMN($E$2:$E$17),4)))</f>
        <v>-----</v>
      </c>
      <c r="R4" s="175" t="str">
        <f t="array" aca="1" ref="R4" ca="1">IF(ROW()-ROW($G$2:$G$17)+1&gt;ROWS($F$2:$F$17)-COUNTBLANK($F$2:$F$17),"",INDIRECT(ADDRESS(SMALL((IF($F$2:$F$17&gt;"",ROW($F$2:$F$17),ROW()+ROWS($F$2:$F$17))),ROW()-ROW($G$2:$G$17)+1),COLUMN($F$2:$F$17),4)))</f>
        <v>≥ 35</v>
      </c>
      <c r="S4" s="174" t="str">
        <f t="array" aca="1" ref="S4" ca="1">IF(ROW()-ROW($H$2:$H$17)+1&gt;ROWS($G$2:$G$17)-COUNTBLANK($G$2:$G$17),"",INDIRECT(ADDRESS(SMALL((IF($G$2:$G$17&lt;&gt;"",ROW($G$2:$G$17),ROW()+ROWS($G$2:$G$17))),ROW()-ROW($H$2:$H$17)+1),COLUMN($G$2:$G$17),4)))</f>
        <v>-----</v>
      </c>
      <c r="T4" s="166">
        <f t="array" aca="1" ref="T4" ca="1">IF(ROW()-ROW($I$2:$I$17)+1&gt;ROWS($H$2:$H$17)-COUNTBLANK($H$2:$H$17),"",INDIRECT(ADDRESS(SMALL((IF($H$2:$H$17&lt;&gt;"",ROW($H$2:$H$17),ROW()+ROWS($H$2:$H$17))),ROW()-ROW($I$2:$I$17)+1),COLUMN($H$2:$H$17),4)))</f>
        <v>0</v>
      </c>
      <c r="U4" s="166" t="str">
        <f t="array" aca="1" ref="U4" ca="1">IF(ROW()-ROW($J$2:$J$17)+1&gt;ROWS($I$2:$I$17)-COUNTBLANK($I$2:$I$17),"",INDIRECT(ADDRESS(SMALL((IF($I$2:$I$17&lt;&gt;"",ROW($I$2:$I$17),ROW()+ROWS($I$2:$I$17))),ROW()-ROW($J$2:$J$17)+1),COLUMN($I$2:$I$17),4)))</f>
        <v>-----</v>
      </c>
      <c r="V4" s="167" t="str">
        <f t="array" aca="1" ref="V4" ca="1">IF(ROW()-ROW($K$2:$K$17)+1&gt;ROWS($J$2:$J$17)-COUNTBLANK($J$2:$J$17),"",INDIRECT(ADDRESS(SMALL((IF($J$2:$J$17&lt;&gt;"",ROW($J$2:$J$17),ROW()+ROWS($J$2:$J$17))),ROW()-ROW($K$2:$K$17)+1),COLUMN($J$2:$J$17),4)))</f>
        <v>-----</v>
      </c>
      <c r="W4" s="204" t="str">
        <f t="array" aca="1" ref="W4" ca="1">IF(ROW()-ROW($L$2:$L$17)+1&gt;ROWS($K$2:$K$17)-COUNTBLANK($K$2:$K$17),"",INDIRECT(ADDRESS(SMALL((IF($K$2:$K$17&lt;&gt;"",ROW($K$2:$K$17),ROW()+ROWS($K$2:$K$17))),ROW()-ROW($L$2:$L$17)+1),COLUMN($K$2:$K$17),4)))</f>
        <v>Unvollständig</v>
      </c>
      <c r="X4" s="173" t="str">
        <f t="array" aca="1" ref="X4" ca="1">IF(ROW()-ROW($M$2:$M$17)+1&gt;ROWS($L$2:$L$17)-COUNTBLANK($L$2:$L$17),"",INDIRECT(ADDRESS(SMALL((IF($L$2:$L$17&lt;&gt;"",ROW($L$2:$L$17),ROW()+ROWS($L$2:$L$17))),ROW()-ROW($M$2:$M$17)+1),COLUMN($L$2:$L$17),4)))</f>
        <v>-----</v>
      </c>
      <c r="Y4" s="173" t="str">
        <f t="array" aca="1" ref="Y4" ca="1">IF(ROW()-ROW($N$2:$N$17)+1&gt;ROWS($M$2:$M$17)-COUNTBLANK($M$2:$M$17),"",INDIRECT(ADDRESS(SMALL((IF($M$2:$M$17&lt;&gt;"",ROW($M$2:$M$17),ROW()+ROWS($M$2:$M$17))),ROW()-ROW($N$2:$N$17)+1),COLUMN($M$2:$M$17),4)))</f>
        <v>-----</v>
      </c>
    </row>
    <row r="5" spans="1:25" ht="36" customHeight="1" x14ac:dyDescent="0.25">
      <c r="A5" s="172" t="str">
        <f>IF('Kennzahlenbogen_(KB)'!R21=0,"",'Kennzahlenbogen_(KB)'!R21)</f>
        <v>Unvollständig</v>
      </c>
      <c r="C5" s="172" t="str">
        <f>IF($A5="I.O.","",'Kennzahlenbogen_(KB)'!B21 &amp; " " &amp; 'Kennzahlenbogen_(KB)'!C21)</f>
        <v>2 a)</v>
      </c>
      <c r="D5" s="198" t="str">
        <f>IF($A5="I.O.","",'Kennzahlenbogen_(KB)'!E21)</f>
        <v>Tumorkonferenz</v>
      </c>
      <c r="E5" s="174" t="str">
        <f>IF(AND('Kennzahlenbogen_(KB)'!L21="",$A5&lt;&gt;"I.O."),"-----",IF($A5="I.O.","",'Kennzahlenbogen_(KB)'!L21))</f>
        <v>-----</v>
      </c>
      <c r="F5" s="175" t="str">
        <f>IF($A5="I.O.","",'Kennzahlenbogen_(KB)'!M21)</f>
        <v>≥ 95%</v>
      </c>
      <c r="G5" s="174" t="str">
        <f>IF(AND('Kennzahlenbogen_(KB)'!O21="",$A5&lt;&gt;"I.O."),"-----",IF($A5="I.O.","",'Kennzahlenbogen_(KB)'!O21))</f>
        <v>-----</v>
      </c>
      <c r="H5" s="166" t="str">
        <f>IF($A5="I.O.","",IF('Kennzahlenbogen_(KB)'!Q21="","-----",'Kennzahlenbogen_(KB)'!Q21))</f>
        <v>-----</v>
      </c>
      <c r="I5" s="166" t="str">
        <f>IF($A5="I.O.","",IF('Kennzahlenbogen_(KB)'!Q22="","-----",'Kennzahlenbogen_(KB)'!Q22))</f>
        <v>-----</v>
      </c>
      <c r="J5" s="174" t="str">
        <f>IF($A5="I.O.","",IF('Kennzahlenbogen_(KB)'!Q23="",0,'Kennzahlenbogen_(KB)'!Q23))</f>
        <v>n.d.</v>
      </c>
      <c r="K5" s="172" t="str">
        <f>IF($A5="I.O.","",'Kennzahlenbogen_(KB)'!R21)</f>
        <v>Unvollständig</v>
      </c>
      <c r="L5" s="173" t="str">
        <f>IF(AND('Kennzahlenbogen_(KB)'!S21="",$A5&lt;&gt;"I.O."),"-----",IF($A5="I.O.","",'Kennzahlenbogen_(KB)'!S21))</f>
        <v>-----</v>
      </c>
      <c r="M5" s="173" t="str">
        <f>IF(AND('Kennzahlenbogen_(KB)'!T21="",$A5&lt;&gt;"I.O."),"-----",IF($A5="I.O.","",'Kennzahlenbogen_(KB)'!T21))</f>
        <v>-----</v>
      </c>
      <c r="O5" s="204" t="str">
        <f t="array" aca="1" ref="O5" ca="1">IF(ROW()-ROW($D$2:$D$17)+1&gt;ROWS($C$2:$C$17)-COUNTBLANK($C$2:$C$17),"",INDIRECT(ADDRESS(SMALL((IF($C$2:$C$17&lt;&gt;"",ROW($C$2:$C$17),ROW()+ROWS($C$2:$C$17))),ROW()-ROW($D$2:$D$17)+1),COLUMN($C$2:$C$17),4)))</f>
        <v>2 a)</v>
      </c>
      <c r="P5" s="173" t="str">
        <f t="array" aca="1" ref="P5" ca="1">IF(ROW()-ROW($E$2:$E$17)+1&gt;ROWS($D$2:$D$17)-COUNTBLANK($D$2:$D$17),"",INDIRECT(ADDRESS(SMALL((IF($D$2:$D$17&gt;"",ROW($D$2:$D$17),ROW()+ROWS($D$2:$D$17))),ROW()-ROW($E$2:$E$17)+1),COLUMN($D$2:$D$17),4)))</f>
        <v>Tumorkonferenz</v>
      </c>
      <c r="Q5" s="174" t="str">
        <f t="array" aca="1" ref="Q5" ca="1">IF(ROW()-ROW($F$2:$F$17)+1&gt;ROWS($E$2:$E$17)-COUNTBLANK($E$2:$E$17),"",INDIRECT(ADDRESS(SMALL((IF($E$2:$E$17&gt;"",ROW($E$2:$E$17),ROW()+ROWS($E$2:$E$17))),ROW()-ROW($F$2:$F$17)+1),COLUMN($E$2:$E$17),4)))</f>
        <v>-----</v>
      </c>
      <c r="R5" s="175" t="str">
        <f t="array" aca="1" ref="R5" ca="1">IF(ROW()-ROW($G$2:$G$17)+1&gt;ROWS($F$2:$F$17)-COUNTBLANK($F$2:$F$17),"",INDIRECT(ADDRESS(SMALL((IF($F$2:$F$17&gt;"",ROW($F$2:$F$17),ROW()+ROWS($F$2:$F$17))),ROW()-ROW($G$2:$G$17)+1),COLUMN($F$2:$F$17),4)))</f>
        <v>≥ 95%</v>
      </c>
      <c r="S5" s="174" t="str">
        <f t="array" aca="1" ref="S5" ca="1">IF(ROW()-ROW($H$2:$H$17)+1&gt;ROWS($G$2:$G$17)-COUNTBLANK($G$2:$G$17),"",INDIRECT(ADDRESS(SMALL((IF($G$2:$G$17&lt;&gt;"",ROW($G$2:$G$17),ROW()+ROWS($G$2:$G$17))),ROW()-ROW($H$2:$H$17)+1),COLUMN($G$2:$G$17),4)))</f>
        <v>-----</v>
      </c>
      <c r="T5" s="166" t="str">
        <f t="array" aca="1" ref="T5" ca="1">IF(ROW()-ROW($I$2:$I$17)+1&gt;ROWS($H$2:$H$17)-COUNTBLANK($H$2:$H$17),"",INDIRECT(ADDRESS(SMALL((IF($H$2:$H$17&lt;&gt;"",ROW($H$2:$H$17),ROW()+ROWS($H$2:$H$17))),ROW()-ROW($I$2:$I$17)+1),COLUMN($H$2:$H$17),4)))</f>
        <v>-----</v>
      </c>
      <c r="U5" s="166" t="str">
        <f t="array" aca="1" ref="U5" ca="1">IF(ROW()-ROW($J$2:$J$17)+1&gt;ROWS($I$2:$I$17)-COUNTBLANK($I$2:$I$17),"",INDIRECT(ADDRESS(SMALL((IF($I$2:$I$17&lt;&gt;"",ROW($I$2:$I$17),ROW()+ROWS($I$2:$I$17))),ROW()-ROW($J$2:$J$17)+1),COLUMN($I$2:$I$17),4)))</f>
        <v>-----</v>
      </c>
      <c r="V5" s="167" t="str">
        <f t="array" aca="1" ref="V5" ca="1">IF(ROW()-ROW($K$2:$K$17)+1&gt;ROWS($J$2:$J$17)-COUNTBLANK($J$2:$J$17),"",INDIRECT(ADDRESS(SMALL((IF($J$2:$J$17&lt;&gt;"",ROW($J$2:$J$17),ROW()+ROWS($J$2:$J$17))),ROW()-ROW($K$2:$K$17)+1),COLUMN($J$2:$J$17),4)))</f>
        <v>n.d.</v>
      </c>
      <c r="W5" s="204" t="str">
        <f t="array" aca="1" ref="W5" ca="1">IF(ROW()-ROW($L$2:$L$17)+1&gt;ROWS($K$2:$K$17)-COUNTBLANK($K$2:$K$17),"",INDIRECT(ADDRESS(SMALL((IF($K$2:$K$17&lt;&gt;"",ROW($K$2:$K$17),ROW()+ROWS($K$2:$K$17))),ROW()-ROW($L$2:$L$17)+1),COLUMN($K$2:$K$17),4)))</f>
        <v>Unvollständig</v>
      </c>
      <c r="X5" s="173" t="str">
        <f t="array" aca="1" ref="X5" ca="1">IF(ROW()-ROW($M$2:$M$17)+1&gt;ROWS($L$2:$L$17)-COUNTBLANK($L$2:$L$17),"",INDIRECT(ADDRESS(SMALL((IF($L$2:$L$17&lt;&gt;"",ROW($L$2:$L$17),ROW()+ROWS($L$2:$L$17))),ROW()-ROW($M$2:$M$17)+1),COLUMN($L$2:$L$17),4)))</f>
        <v>-----</v>
      </c>
      <c r="Y5" s="173" t="str">
        <f t="array" aca="1" ref="Y5" ca="1">IF(ROW()-ROW($N$2:$N$17)+1&gt;ROWS($M$2:$M$17)-COUNTBLANK($M$2:$M$17),"",INDIRECT(ADDRESS(SMALL((IF($M$2:$M$17&lt;&gt;"",ROW($M$2:$M$17),ROW()+ROWS($M$2:$M$17))),ROW()-ROW($N$2:$N$17)+1),COLUMN($M$2:$M$17),4)))</f>
        <v>-----</v>
      </c>
    </row>
    <row r="6" spans="1:25" ht="36" customHeight="1" x14ac:dyDescent="0.25">
      <c r="A6" s="172" t="str">
        <f>IF('Kennzahlenbogen_(KB)'!R24=0,"",'Kennzahlenbogen_(KB)'!R24)</f>
        <v>Unvollständig</v>
      </c>
      <c r="C6" s="172" t="str">
        <f>IF($A6="I.O.","",'Kennzahlenbogen_(KB)'!B21 &amp; " " &amp; 'Kennzahlenbogen_(KB)'!C24)</f>
        <v>2 b)</v>
      </c>
      <c r="D6" s="198" t="str">
        <f>IF($A6="I.O.","",'Kennzahlenbogen_(KB)'!E21)</f>
        <v>Tumorkonferenz</v>
      </c>
      <c r="E6" s="174" t="str">
        <f>IF(AND('Kennzahlenbogen_(KB)'!L24="",$A6&lt;&gt;"I.O."),"-----",IF($A6="I.O.","",'Kennzahlenbogen_(KB)'!L24))</f>
        <v>-----</v>
      </c>
      <c r="F6" s="175" t="str">
        <f>IF($A6="I.O.","",'Kennzahlenbogen_(KB)'!M24)</f>
        <v>≥ 95%</v>
      </c>
      <c r="G6" s="174" t="str">
        <f>IF(AND('Kennzahlenbogen_(KB)'!O24="",$A6&lt;&gt;"I.O."),"-----",IF($A6="I.O.","",'Kennzahlenbogen_(KB)'!O24))</f>
        <v>-----</v>
      </c>
      <c r="H6" s="166" t="str">
        <f>IF($A6="I.O.","",IF('Kennzahlenbogen_(KB)'!Q24="","-----",'Kennzahlenbogen_(KB)'!Q24))</f>
        <v>-----</v>
      </c>
      <c r="I6" s="166">
        <f>IF($A6="I.O.","",IF('Kennzahlenbogen_(KB)'!Q25="","-----",'Kennzahlenbogen_(KB)'!Q25))</f>
        <v>0</v>
      </c>
      <c r="J6" s="174" t="str">
        <f>IF($A6="I.O.","",IF('Kennzahlenbogen_(KB)'!Q26="",0,'Kennzahlenbogen_(KB)'!Q26))</f>
        <v>n.d.</v>
      </c>
      <c r="K6" s="172" t="str">
        <f>IF($A6="I.O.","",'Kennzahlenbogen_(KB)'!R24)</f>
        <v>Unvollständig</v>
      </c>
      <c r="L6" s="173" t="str">
        <f>IF(AND('Kennzahlenbogen_(KB)'!S24="",$A6&lt;&gt;"I.O."),"-----",IF($A6="I.O.","",'Kennzahlenbogen_(KB)'!S24))</f>
        <v>-----</v>
      </c>
      <c r="M6" s="173" t="str">
        <f>IF(AND('Kennzahlenbogen_(KB)'!T24="",$A6&lt;&gt;"I.O."),"-----",IF($A6="I.O.","",'Kennzahlenbogen_(KB)'!T24))</f>
        <v>-----</v>
      </c>
      <c r="O6" s="204" t="str">
        <f t="array" aca="1" ref="O6" ca="1">IF(ROW()-ROW($D$2:$D$17)+1&gt;ROWS($C$2:$C$17)-COUNTBLANK($C$2:$C$17),"",INDIRECT(ADDRESS(SMALL((IF($C$2:$C$17&lt;&gt;"",ROW($C$2:$C$17),ROW()+ROWS($C$2:$C$17))),ROW()-ROW($D$2:$D$17)+1),COLUMN($C$2:$C$17),4)))</f>
        <v>2 b)</v>
      </c>
      <c r="P6" s="173" t="str">
        <f t="array" aca="1" ref="P6" ca="1">IF(ROW()-ROW($E$2:$E$17)+1&gt;ROWS($D$2:$D$17)-COUNTBLANK($D$2:$D$17),"",INDIRECT(ADDRESS(SMALL((IF($D$2:$D$17&gt;"",ROW($D$2:$D$17),ROW()+ROWS($D$2:$D$17))),ROW()-ROW($E$2:$E$17)+1),COLUMN($D$2:$D$17),4)))</f>
        <v>Tumorkonferenz</v>
      </c>
      <c r="Q6" s="174" t="str">
        <f t="array" aca="1" ref="Q6" ca="1">IF(ROW()-ROW($F$2:$F$17)+1&gt;ROWS($E$2:$E$17)-COUNTBLANK($E$2:$E$17),"",INDIRECT(ADDRESS(SMALL((IF($E$2:$E$17&gt;"",ROW($E$2:$E$17),ROW()+ROWS($E$2:$E$17))),ROW()-ROW($F$2:$F$17)+1),COLUMN($E$2:$E$17),4)))</f>
        <v>-----</v>
      </c>
      <c r="R6" s="175" t="str">
        <f t="array" aca="1" ref="R6" ca="1">IF(ROW()-ROW($G$2:$G$17)+1&gt;ROWS($F$2:$F$17)-COUNTBLANK($F$2:$F$17),"",INDIRECT(ADDRESS(SMALL((IF($F$2:$F$17&gt;"",ROW($F$2:$F$17),ROW()+ROWS($F$2:$F$17))),ROW()-ROW($G$2:$G$17)+1),COLUMN($F$2:$F$17),4)))</f>
        <v>≥ 95%</v>
      </c>
      <c r="S6" s="174" t="str">
        <f t="array" aca="1" ref="S6" ca="1">IF(ROW()-ROW($H$2:$H$17)+1&gt;ROWS($G$2:$G$17)-COUNTBLANK($G$2:$G$17),"",INDIRECT(ADDRESS(SMALL((IF($G$2:$G$17&lt;&gt;"",ROW($G$2:$G$17),ROW()+ROWS($G$2:$G$17))),ROW()-ROW($H$2:$H$17)+1),COLUMN($G$2:$G$17),4)))</f>
        <v>-----</v>
      </c>
      <c r="T6" s="166" t="str">
        <f t="array" aca="1" ref="T6" ca="1">IF(ROW()-ROW($I$2:$I$17)+1&gt;ROWS($H$2:$H$17)-COUNTBLANK($H$2:$H$17),"",INDIRECT(ADDRESS(SMALL((IF($H$2:$H$17&lt;&gt;"",ROW($H$2:$H$17),ROW()+ROWS($H$2:$H$17))),ROW()-ROW($I$2:$I$17)+1),COLUMN($H$2:$H$17),4)))</f>
        <v>-----</v>
      </c>
      <c r="U6" s="166">
        <f t="array" aca="1" ref="U6" ca="1">IF(ROW()-ROW($J$2:$J$17)+1&gt;ROWS($I$2:$I$17)-COUNTBLANK($I$2:$I$17),"",INDIRECT(ADDRESS(SMALL((IF($I$2:$I$17&lt;&gt;"",ROW($I$2:$I$17),ROW()+ROWS($I$2:$I$17))),ROW()-ROW($J$2:$J$17)+1),COLUMN($I$2:$I$17),4)))</f>
        <v>0</v>
      </c>
      <c r="V6" s="167" t="str">
        <f t="array" aca="1" ref="V6" ca="1">IF(ROW()-ROW($K$2:$K$17)+1&gt;ROWS($J$2:$J$17)-COUNTBLANK($J$2:$J$17),"",INDIRECT(ADDRESS(SMALL((IF($J$2:$J$17&lt;&gt;"",ROW($J$2:$J$17),ROW()+ROWS($J$2:$J$17))),ROW()-ROW($K$2:$K$17)+1),COLUMN($J$2:$J$17),4)))</f>
        <v>n.d.</v>
      </c>
      <c r="W6" s="204" t="str">
        <f t="array" aca="1" ref="W6" ca="1">IF(ROW()-ROW($L$2:$L$17)+1&gt;ROWS($K$2:$K$17)-COUNTBLANK($K$2:$K$17),"",INDIRECT(ADDRESS(SMALL((IF($K$2:$K$17&lt;&gt;"",ROW($K$2:$K$17),ROW()+ROWS($K$2:$K$17))),ROW()-ROW($L$2:$L$17)+1),COLUMN($K$2:$K$17),4)))</f>
        <v>Unvollständig</v>
      </c>
      <c r="X6" s="173" t="str">
        <f t="array" aca="1" ref="X6" ca="1">IF(ROW()-ROW($M$2:$M$17)+1&gt;ROWS($L$2:$L$17)-COUNTBLANK($L$2:$L$17),"",INDIRECT(ADDRESS(SMALL((IF($L$2:$L$17&lt;&gt;"",ROW($L$2:$L$17),ROW()+ROWS($L$2:$L$17))),ROW()-ROW($M$2:$M$17)+1),COLUMN($L$2:$L$17),4)))</f>
        <v>-----</v>
      </c>
      <c r="Y6" s="173" t="str">
        <f t="array" aca="1" ref="Y6" ca="1">IF(ROW()-ROW($N$2:$N$17)+1&gt;ROWS($M$2:$M$17)-COUNTBLANK($M$2:$M$17),"",INDIRECT(ADDRESS(SMALL((IF($M$2:$M$17&lt;&gt;"",ROW($M$2:$M$17),ROW()+ROWS($M$2:$M$17))),ROW()-ROW($N$2:$N$17)+1),COLUMN($M$2:$M$17),4)))</f>
        <v>-----</v>
      </c>
    </row>
    <row r="7" spans="1:25" ht="36" customHeight="1" x14ac:dyDescent="0.25">
      <c r="A7" s="172" t="str">
        <f>IF('Kennzahlenbogen_(KB)'!R27=0,"",'Kennzahlenbogen_(KB)'!R27)</f>
        <v>Unvollständig</v>
      </c>
      <c r="C7" s="172">
        <f>IF($A7="I.O.","",'Kennzahlenbogen_(KB)'!B27)</f>
        <v>3</v>
      </c>
      <c r="D7" s="198" t="str">
        <f>IF($A7="I.O.","",'Kennzahlenbogen_(KB)'!E27)</f>
        <v>Psychoonkologische Betreuung</v>
      </c>
      <c r="E7" s="174" t="str">
        <f>IF(AND('Kennzahlenbogen_(KB)'!L27="",$A7&lt;&gt;"I.O."),"-----",IF($A7="I.O.","",'Kennzahlenbogen_(KB)'!L27))</f>
        <v>&lt; 4%</v>
      </c>
      <c r="F7" s="175" t="str">
        <f>IF($A7="I.O.","",'Kennzahlenbogen_(KB)'!M27)</f>
        <v>Derzeit keine Vorgaben</v>
      </c>
      <c r="G7" s="174" t="str">
        <f>IF(AND('Kennzahlenbogen_(KB)'!O27="",$A7&lt;&gt;"I.O."),"-----",IF($A7="I.O.","",'Kennzahlenbogen_(KB)'!O27))</f>
        <v>&gt; 80%</v>
      </c>
      <c r="H7" s="166" t="str">
        <f>IF($A7="I.O.","",IF('Kennzahlenbogen_(KB)'!Q27="","-----",'Kennzahlenbogen_(KB)'!Q27))</f>
        <v>-----</v>
      </c>
      <c r="I7" s="166">
        <f>IF($A7="I.O.","",IF('Kennzahlenbogen_(KB)'!Q28="","-----",'Kennzahlenbogen_(KB)'!Q28))</f>
        <v>0</v>
      </c>
      <c r="J7" s="174" t="str">
        <f>IF($A7="I.O.","",IF('Kennzahlenbogen_(KB)'!Q29="",0,'Kennzahlenbogen_(KB)'!Q29))</f>
        <v>n.d.</v>
      </c>
      <c r="K7" s="172" t="str">
        <f>IF($A7="I.O.","",'Kennzahlenbogen_(KB)'!R27)</f>
        <v>Unvollständig</v>
      </c>
      <c r="L7" s="173" t="str">
        <f>IF(AND('Kennzahlenbogen_(KB)'!S27="",$A7&lt;&gt;"I.O."),"-----",IF($A7="I.O.","",'Kennzahlenbogen_(KB)'!S27))</f>
        <v>-----</v>
      </c>
      <c r="M7" s="173" t="str">
        <f>IF(AND('Kennzahlenbogen_(KB)'!T27="",$A7&lt;&gt;"I.O."),"-----",IF($A7="I.O.","",'Kennzahlenbogen_(KB)'!T27))</f>
        <v>-----</v>
      </c>
      <c r="O7" s="204">
        <f t="array" aca="1" ref="O7" ca="1">IF(ROW()-ROW($D$2:$D$17)+1&gt;ROWS($C$2:$C$17)-COUNTBLANK($C$2:$C$17),"",INDIRECT(ADDRESS(SMALL((IF($C$2:$C$17&lt;&gt;"",ROW($C$2:$C$17),ROW()+ROWS($C$2:$C$17))),ROW()-ROW($D$2:$D$17)+1),COLUMN($C$2:$C$17),4)))</f>
        <v>3</v>
      </c>
      <c r="P7" s="173" t="str">
        <f t="array" aca="1" ref="P7" ca="1">IF(ROW()-ROW($E$2:$E$17)+1&gt;ROWS($D$2:$D$17)-COUNTBLANK($D$2:$D$17),"",INDIRECT(ADDRESS(SMALL((IF($D$2:$D$17&gt;"",ROW($D$2:$D$17),ROW()+ROWS($D$2:$D$17))),ROW()-ROW($E$2:$E$17)+1),COLUMN($D$2:$D$17),4)))</f>
        <v>Psychoonkologische Betreuung</v>
      </c>
      <c r="Q7" s="174" t="str">
        <f t="array" aca="1" ref="Q7" ca="1">IF(ROW()-ROW($F$2:$F$17)+1&gt;ROWS($E$2:$E$17)-COUNTBLANK($E$2:$E$17),"",INDIRECT(ADDRESS(SMALL((IF($E$2:$E$17&gt;"",ROW($E$2:$E$17),ROW()+ROWS($E$2:$E$17))),ROW()-ROW($F$2:$F$17)+1),COLUMN($E$2:$E$17),4)))</f>
        <v>&lt; 4%</v>
      </c>
      <c r="R7" s="175" t="str">
        <f t="array" aca="1" ref="R7" ca="1">IF(ROW()-ROW($G$2:$G$17)+1&gt;ROWS($F$2:$F$17)-COUNTBLANK($F$2:$F$17),"",INDIRECT(ADDRESS(SMALL((IF($F$2:$F$17&gt;"",ROW($F$2:$F$17),ROW()+ROWS($F$2:$F$17))),ROW()-ROW($G$2:$G$17)+1),COLUMN($F$2:$F$17),4)))</f>
        <v>Derzeit keine Vorgaben</v>
      </c>
      <c r="S7" s="174" t="str">
        <f t="array" aca="1" ref="S7" ca="1">IF(ROW()-ROW($H$2:$H$17)+1&gt;ROWS($G$2:$G$17)-COUNTBLANK($G$2:$G$17),"",INDIRECT(ADDRESS(SMALL((IF($G$2:$G$17&lt;&gt;"",ROW($G$2:$G$17),ROW()+ROWS($G$2:$G$17))),ROW()-ROW($H$2:$H$17)+1),COLUMN($G$2:$G$17),4)))</f>
        <v>&gt; 80%</v>
      </c>
      <c r="T7" s="166" t="str">
        <f t="array" aca="1" ref="T7" ca="1">IF(ROW()-ROW($I$2:$I$17)+1&gt;ROWS($H$2:$H$17)-COUNTBLANK($H$2:$H$17),"",INDIRECT(ADDRESS(SMALL((IF($H$2:$H$17&lt;&gt;"",ROW($H$2:$H$17),ROW()+ROWS($H$2:$H$17))),ROW()-ROW($I$2:$I$17)+1),COLUMN($H$2:$H$17),4)))</f>
        <v>-----</v>
      </c>
      <c r="U7" s="166">
        <f t="array" aca="1" ref="U7" ca="1">IF(ROW()-ROW($J$2:$J$17)+1&gt;ROWS($I$2:$I$17)-COUNTBLANK($I$2:$I$17),"",INDIRECT(ADDRESS(SMALL((IF($I$2:$I$17&lt;&gt;"",ROW($I$2:$I$17),ROW()+ROWS($I$2:$I$17))),ROW()-ROW($J$2:$J$17)+1),COLUMN($I$2:$I$17),4)))</f>
        <v>0</v>
      </c>
      <c r="V7" s="167" t="str">
        <f t="array" aca="1" ref="V7" ca="1">IF(ROW()-ROW($K$2:$K$17)+1&gt;ROWS($J$2:$J$17)-COUNTBLANK($J$2:$J$17),"",INDIRECT(ADDRESS(SMALL((IF($J$2:$J$17&lt;&gt;"",ROW($J$2:$J$17),ROW()+ROWS($J$2:$J$17))),ROW()-ROW($K$2:$K$17)+1),COLUMN($J$2:$J$17),4)))</f>
        <v>n.d.</v>
      </c>
      <c r="W7" s="204" t="str">
        <f t="array" aca="1" ref="W7" ca="1">IF(ROW()-ROW($L$2:$L$17)+1&gt;ROWS($K$2:$K$17)-COUNTBLANK($K$2:$K$17),"",INDIRECT(ADDRESS(SMALL((IF($K$2:$K$17&lt;&gt;"",ROW($K$2:$K$17),ROW()+ROWS($K$2:$K$17))),ROW()-ROW($L$2:$L$17)+1),COLUMN($K$2:$K$17),4)))</f>
        <v>Unvollständig</v>
      </c>
      <c r="X7" s="173" t="str">
        <f t="array" aca="1" ref="X7" ca="1">IF(ROW()-ROW($M$2:$M$17)+1&gt;ROWS($L$2:$L$17)-COUNTBLANK($L$2:$L$17),"",INDIRECT(ADDRESS(SMALL((IF($L$2:$L$17&lt;&gt;"",ROW($L$2:$L$17),ROW()+ROWS($L$2:$L$17))),ROW()-ROW($M$2:$M$17)+1),COLUMN($L$2:$L$17),4)))</f>
        <v>-----</v>
      </c>
      <c r="Y7" s="173" t="str">
        <f t="array" aca="1" ref="Y7" ca="1">IF(ROW()-ROW($N$2:$N$17)+1&gt;ROWS($M$2:$M$17)-COUNTBLANK($M$2:$M$17),"",INDIRECT(ADDRESS(SMALL((IF($M$2:$M$17&lt;&gt;"",ROW($M$2:$M$17),ROW()+ROWS($M$2:$M$17))),ROW()-ROW($N$2:$N$17)+1),COLUMN($M$2:$M$17),4)))</f>
        <v>-----</v>
      </c>
    </row>
    <row r="8" spans="1:25" ht="36" customHeight="1" x14ac:dyDescent="0.25">
      <c r="A8" s="172" t="str">
        <f>IF('Kennzahlenbogen_(KB)'!R30=0,"",'Kennzahlenbogen_(KB)'!R30)</f>
        <v>Unvollständig</v>
      </c>
      <c r="C8" s="172">
        <f>IF($A8="I.O.","",'Kennzahlenbogen_(KB)'!B30)</f>
        <v>4</v>
      </c>
      <c r="D8" s="198" t="str">
        <f>IF($A8="I.O.","",'Kennzahlenbogen_(KB)'!E30)</f>
        <v>Beratung Sozialdienst</v>
      </c>
      <c r="E8" s="174" t="str">
        <f>IF(AND('Kennzahlenbogen_(KB)'!L30="",$A8&lt;&gt;"I.O."),"-----",IF($A8="I.O.","",'Kennzahlenbogen_(KB)'!L30))</f>
        <v>&lt; 50%</v>
      </c>
      <c r="F8" s="175" t="str">
        <f>IF($A8="I.O.","",'Kennzahlenbogen_(KB)'!M30)</f>
        <v>Derzeit keine Vorgaben</v>
      </c>
      <c r="G8" s="174" t="str">
        <f>IF(AND('Kennzahlenbogen_(KB)'!O30="",$A8&lt;&gt;"I.O."),"-----",IF($A8="I.O.","",'Kennzahlenbogen_(KB)'!O30))</f>
        <v>-----</v>
      </c>
      <c r="H8" s="166" t="str">
        <f>IF($A8="I.O.","",IF('Kennzahlenbogen_(KB)'!Q30="","-----",'Kennzahlenbogen_(KB)'!Q30))</f>
        <v>-----</v>
      </c>
      <c r="I8" s="166">
        <f>IF($A8="I.O.","",IF('Kennzahlenbogen_(KB)'!Q31="","-----",'Kennzahlenbogen_(KB)'!Q31))</f>
        <v>0</v>
      </c>
      <c r="J8" s="174" t="str">
        <f>IF($A8="I.O.","",IF('Kennzahlenbogen_(KB)'!Q32="",0,'Kennzahlenbogen_(KB)'!Q32))</f>
        <v>n.d.</v>
      </c>
      <c r="K8" s="172" t="str">
        <f>IF($A8="I.O.","",'Kennzahlenbogen_(KB)'!R30)</f>
        <v>Unvollständig</v>
      </c>
      <c r="L8" s="173" t="str">
        <f>IF(AND('Kennzahlenbogen_(KB)'!S30="",$A8&lt;&gt;"I.O."),"-----",IF($A8="I.O.","",'Kennzahlenbogen_(KB)'!S30))</f>
        <v>-----</v>
      </c>
      <c r="M8" s="173" t="str">
        <f>IF(AND('Kennzahlenbogen_(KB)'!T30="",$A8&lt;&gt;"I.O."),"-----",IF($A8="I.O.","",'Kennzahlenbogen_(KB)'!T30))</f>
        <v>-----</v>
      </c>
      <c r="O8" s="204">
        <f t="array" aca="1" ref="O8" ca="1">IF(ROW()-ROW($D$2:$D$17)+1&gt;ROWS($C$2:$C$17)-COUNTBLANK($C$2:$C$17),"",INDIRECT(ADDRESS(SMALL((IF($C$2:$C$17&lt;&gt;"",ROW($C$2:$C$17),ROW()+ROWS($C$2:$C$17))),ROW()-ROW($D$2:$D$17)+1),COLUMN($C$2:$C$17),4)))</f>
        <v>4</v>
      </c>
      <c r="P8" s="173" t="str">
        <f t="array" aca="1" ref="P8" ca="1">IF(ROW()-ROW($E$2:$E$17)+1&gt;ROWS($D$2:$D$17)-COUNTBLANK($D$2:$D$17),"",INDIRECT(ADDRESS(SMALL((IF($D$2:$D$17&gt;"",ROW($D$2:$D$17),ROW()+ROWS($D$2:$D$17))),ROW()-ROW($E$2:$E$17)+1),COLUMN($D$2:$D$17),4)))</f>
        <v>Beratung Sozialdienst</v>
      </c>
      <c r="Q8" s="174" t="str">
        <f t="array" aca="1" ref="Q8" ca="1">IF(ROW()-ROW($F$2:$F$17)+1&gt;ROWS($E$2:$E$17)-COUNTBLANK($E$2:$E$17),"",INDIRECT(ADDRESS(SMALL((IF($E$2:$E$17&gt;"",ROW($E$2:$E$17),ROW()+ROWS($E$2:$E$17))),ROW()-ROW($F$2:$F$17)+1),COLUMN($E$2:$E$17),4)))</f>
        <v>&lt; 50%</v>
      </c>
      <c r="R8" s="175" t="str">
        <f t="array" aca="1" ref="R8" ca="1">IF(ROW()-ROW($G$2:$G$17)+1&gt;ROWS($F$2:$F$17)-COUNTBLANK($F$2:$F$17),"",INDIRECT(ADDRESS(SMALL((IF($F$2:$F$17&gt;"",ROW($F$2:$F$17),ROW()+ROWS($F$2:$F$17))),ROW()-ROW($G$2:$G$17)+1),COLUMN($F$2:$F$17),4)))</f>
        <v>Derzeit keine Vorgaben</v>
      </c>
      <c r="S8" s="174" t="str">
        <f t="array" aca="1" ref="S8" ca="1">IF(ROW()-ROW($H$2:$H$17)+1&gt;ROWS($G$2:$G$17)-COUNTBLANK($G$2:$G$17),"",INDIRECT(ADDRESS(SMALL((IF($G$2:$G$17&lt;&gt;"",ROW($G$2:$G$17),ROW()+ROWS($G$2:$G$17))),ROW()-ROW($H$2:$H$17)+1),COLUMN($G$2:$G$17),4)))</f>
        <v>-----</v>
      </c>
      <c r="T8" s="166" t="str">
        <f t="array" aca="1" ref="T8" ca="1">IF(ROW()-ROW($I$2:$I$17)+1&gt;ROWS($H$2:$H$17)-COUNTBLANK($H$2:$H$17),"",INDIRECT(ADDRESS(SMALL((IF($H$2:$H$17&lt;&gt;"",ROW($H$2:$H$17),ROW()+ROWS($H$2:$H$17))),ROW()-ROW($I$2:$I$17)+1),COLUMN($H$2:$H$17),4)))</f>
        <v>-----</v>
      </c>
      <c r="U8" s="166">
        <f t="array" aca="1" ref="U8" ca="1">IF(ROW()-ROW($J$2:$J$17)+1&gt;ROWS($I$2:$I$17)-COUNTBLANK($I$2:$I$17),"",INDIRECT(ADDRESS(SMALL((IF($I$2:$I$17&lt;&gt;"",ROW($I$2:$I$17),ROW()+ROWS($I$2:$I$17))),ROW()-ROW($J$2:$J$17)+1),COLUMN($I$2:$I$17),4)))</f>
        <v>0</v>
      </c>
      <c r="V8" s="167" t="str">
        <f t="array" aca="1" ref="V8" ca="1">IF(ROW()-ROW($K$2:$K$17)+1&gt;ROWS($J$2:$J$17)-COUNTBLANK($J$2:$J$17),"",INDIRECT(ADDRESS(SMALL((IF($J$2:$J$17&lt;&gt;"",ROW($J$2:$J$17),ROW()+ROWS($J$2:$J$17))),ROW()-ROW($K$2:$K$17)+1),COLUMN($J$2:$J$17),4)))</f>
        <v>n.d.</v>
      </c>
      <c r="W8" s="204" t="str">
        <f t="array" aca="1" ref="W8" ca="1">IF(ROW()-ROW($L$2:$L$17)+1&gt;ROWS($K$2:$K$17)-COUNTBLANK($K$2:$K$17),"",INDIRECT(ADDRESS(SMALL((IF($K$2:$K$17&lt;&gt;"",ROW($K$2:$K$17),ROW()+ROWS($K$2:$K$17))),ROW()-ROW($L$2:$L$17)+1),COLUMN($K$2:$K$17),4)))</f>
        <v>Unvollständig</v>
      </c>
      <c r="X8" s="173" t="str">
        <f t="array" aca="1" ref="X8" ca="1">IF(ROW()-ROW($M$2:$M$17)+1&gt;ROWS($L$2:$L$17)-COUNTBLANK($L$2:$L$17),"",INDIRECT(ADDRESS(SMALL((IF($L$2:$L$17&lt;&gt;"",ROW($L$2:$L$17),ROW()+ROWS($L$2:$L$17))),ROW()-ROW($M$2:$M$17)+1),COLUMN($L$2:$L$17),4)))</f>
        <v>-----</v>
      </c>
      <c r="Y8" s="173" t="str">
        <f t="array" aca="1" ref="Y8" ca="1">IF(ROW()-ROW($N$2:$N$17)+1&gt;ROWS($M$2:$M$17)-COUNTBLANK($M$2:$M$17),"",INDIRECT(ADDRESS(SMALL((IF($M$2:$M$17&lt;&gt;"",ROW($M$2:$M$17),ROW()+ROWS($M$2:$M$17))),ROW()-ROW($N$2:$N$17)+1),COLUMN($M$2:$M$17),4)))</f>
        <v>-----</v>
      </c>
    </row>
    <row r="9" spans="1:25" ht="36" customHeight="1" x14ac:dyDescent="0.25">
      <c r="A9" s="172" t="str">
        <f>IF('Kennzahlenbogen_(KB)'!R33=0,"",'Kennzahlenbogen_(KB)'!R33)</f>
        <v>Unvollständig</v>
      </c>
      <c r="C9" s="172">
        <f>IF($A9="I.O.","",'Kennzahlenbogen_(KB)'!B33)</f>
        <v>5</v>
      </c>
      <c r="D9" s="198" t="str">
        <f>IF($A9="I.O.","",'Kennzahlenbogen_(KB)'!E33)</f>
        <v>Anteil 
Studienpat.</v>
      </c>
      <c r="E9" s="174" t="str">
        <f>IF(AND('Kennzahlenbogen_(KB)'!L33="",$A9&lt;&gt;"I.O."),"-----",IF($A9="I.O.","",'Kennzahlenbogen_(KB)'!L33))</f>
        <v>-----</v>
      </c>
      <c r="F9" s="175" t="str">
        <f>IF($A9="I.O.","",'Kennzahlenbogen_(KB)'!M33)</f>
        <v>≥ 5%</v>
      </c>
      <c r="G9" s="174" t="str">
        <f>IF(AND('Kennzahlenbogen_(KB)'!O33="",$A9&lt;&gt;"I.O."),"-----",IF($A9="I.O.","",'Kennzahlenbogen_(KB)'!O33))</f>
        <v>&gt; 80%</v>
      </c>
      <c r="H9" s="166" t="str">
        <f>IF($A9="I.O.","",IF('Kennzahlenbogen_(KB)'!Q33="","-----",'Kennzahlenbogen_(KB)'!Q33))</f>
        <v>-----</v>
      </c>
      <c r="I9" s="166">
        <f>IF($A9="I.O.","",IF('Kennzahlenbogen_(KB)'!Q34="","-----",'Kennzahlenbogen_(KB)'!Q34))</f>
        <v>0</v>
      </c>
      <c r="J9" s="174" t="str">
        <f>IF($A9="I.O.","",IF('Kennzahlenbogen_(KB)'!Q35="",0,'Kennzahlenbogen_(KB)'!Q35))</f>
        <v>n.d.</v>
      </c>
      <c r="K9" s="172" t="str">
        <f>IF($A9="I.O.","",'Kennzahlenbogen_(KB)'!R33)</f>
        <v>Unvollständig</v>
      </c>
      <c r="L9" s="173" t="str">
        <f>IF(AND('Kennzahlenbogen_(KB)'!S33="",$A9&lt;&gt;"I.O."),"-----",IF($A9="I.O.","",'Kennzahlenbogen_(KB)'!S33))</f>
        <v>-----</v>
      </c>
      <c r="M9" s="173" t="str">
        <f>IF(AND('Kennzahlenbogen_(KB)'!T33="",$A9&lt;&gt;"I.O."),"-----",IF($A9="I.O.","",'Kennzahlenbogen_(KB)'!T33))</f>
        <v>-----</v>
      </c>
      <c r="O9" s="204">
        <f t="array" aca="1" ref="O9" ca="1">IF(ROW()-ROW($D$2:$D$17)+1&gt;ROWS($C$2:$C$17)-COUNTBLANK($C$2:$C$17),"",INDIRECT(ADDRESS(SMALL((IF($C$2:$C$17&lt;&gt;"",ROW($C$2:$C$17),ROW()+ROWS($C$2:$C$17))),ROW()-ROW($D$2:$D$17)+1),COLUMN($C$2:$C$17),4)))</f>
        <v>5</v>
      </c>
      <c r="P9" s="173" t="str">
        <f t="array" aca="1" ref="P9" ca="1">IF(ROW()-ROW($E$2:$E$17)+1&gt;ROWS($D$2:$D$17)-COUNTBLANK($D$2:$D$17),"",INDIRECT(ADDRESS(SMALL((IF($D$2:$D$17&gt;"",ROW($D$2:$D$17),ROW()+ROWS($D$2:$D$17))),ROW()-ROW($E$2:$E$17)+1),COLUMN($D$2:$D$17),4)))</f>
        <v>Anteil 
Studienpat.</v>
      </c>
      <c r="Q9" s="174" t="str">
        <f t="array" aca="1" ref="Q9" ca="1">IF(ROW()-ROW($F$2:$F$17)+1&gt;ROWS($E$2:$E$17)-COUNTBLANK($E$2:$E$17),"",INDIRECT(ADDRESS(SMALL((IF($E$2:$E$17&gt;"",ROW($E$2:$E$17),ROW()+ROWS($E$2:$E$17))),ROW()-ROW($F$2:$F$17)+1),COLUMN($E$2:$E$17),4)))</f>
        <v>-----</v>
      </c>
      <c r="R9" s="175" t="str">
        <f t="array" aca="1" ref="R9" ca="1">IF(ROW()-ROW($G$2:$G$17)+1&gt;ROWS($F$2:$F$17)-COUNTBLANK($F$2:$F$17),"",INDIRECT(ADDRESS(SMALL((IF($F$2:$F$17&gt;"",ROW($F$2:$F$17),ROW()+ROWS($F$2:$F$17))),ROW()-ROW($G$2:$G$17)+1),COLUMN($F$2:$F$17),4)))</f>
        <v>≥ 5%</v>
      </c>
      <c r="S9" s="174" t="str">
        <f t="array" aca="1" ref="S9" ca="1">IF(ROW()-ROW($H$2:$H$17)+1&gt;ROWS($G$2:$G$17)-COUNTBLANK($G$2:$G$17),"",INDIRECT(ADDRESS(SMALL((IF($G$2:$G$17&lt;&gt;"",ROW($G$2:$G$17),ROW()+ROWS($G$2:$G$17))),ROW()-ROW($H$2:$H$17)+1),COLUMN($G$2:$G$17),4)))</f>
        <v>&gt; 80%</v>
      </c>
      <c r="T9" s="166" t="str">
        <f t="array" aca="1" ref="T9" ca="1">IF(ROW()-ROW($I$2:$I$17)+1&gt;ROWS($H$2:$H$17)-COUNTBLANK($H$2:$H$17),"",INDIRECT(ADDRESS(SMALL((IF($H$2:$H$17&lt;&gt;"",ROW($H$2:$H$17),ROW()+ROWS($H$2:$H$17))),ROW()-ROW($I$2:$I$17)+1),COLUMN($H$2:$H$17),4)))</f>
        <v>-----</v>
      </c>
      <c r="U9" s="166">
        <f t="array" aca="1" ref="U9" ca="1">IF(ROW()-ROW($J$2:$J$17)+1&gt;ROWS($I$2:$I$17)-COUNTBLANK($I$2:$I$17),"",INDIRECT(ADDRESS(SMALL((IF($I$2:$I$17&lt;&gt;"",ROW($I$2:$I$17),ROW()+ROWS($I$2:$I$17))),ROW()-ROW($J$2:$J$17)+1),COLUMN($I$2:$I$17),4)))</f>
        <v>0</v>
      </c>
      <c r="V9" s="167" t="str">
        <f t="array" aca="1" ref="V9" ca="1">IF(ROW()-ROW($K$2:$K$17)+1&gt;ROWS($J$2:$J$17)-COUNTBLANK($J$2:$J$17),"",INDIRECT(ADDRESS(SMALL((IF($J$2:$J$17&lt;&gt;"",ROW($J$2:$J$17),ROW()+ROWS($J$2:$J$17))),ROW()-ROW($K$2:$K$17)+1),COLUMN($J$2:$J$17),4)))</f>
        <v>n.d.</v>
      </c>
      <c r="W9" s="204" t="str">
        <f t="array" aca="1" ref="W9" ca="1">IF(ROW()-ROW($L$2:$L$17)+1&gt;ROWS($K$2:$K$17)-COUNTBLANK($K$2:$K$17),"",INDIRECT(ADDRESS(SMALL((IF($K$2:$K$17&lt;&gt;"",ROW($K$2:$K$17),ROW()+ROWS($K$2:$K$17))),ROW()-ROW($L$2:$L$17)+1),COLUMN($K$2:$K$17),4)))</f>
        <v>Unvollständig</v>
      </c>
      <c r="X9" s="173" t="str">
        <f t="array" aca="1" ref="X9" ca="1">IF(ROW()-ROW($M$2:$M$17)+1&gt;ROWS($L$2:$L$17)-COUNTBLANK($L$2:$L$17),"",INDIRECT(ADDRESS(SMALL((IF($L$2:$L$17&lt;&gt;"",ROW($L$2:$L$17),ROW()+ROWS($L$2:$L$17))),ROW()-ROW($M$2:$M$17)+1),COLUMN($L$2:$L$17),4)))</f>
        <v>-----</v>
      </c>
      <c r="Y9" s="173" t="str">
        <f t="array" aca="1" ref="Y9" ca="1">IF(ROW()-ROW($N$2:$N$17)+1&gt;ROWS($M$2:$M$17)-COUNTBLANK($M$2:$M$17),"",INDIRECT(ADDRESS(SMALL((IF($M$2:$M$17&lt;&gt;"",ROW($M$2:$M$17),ROW()+ROWS($M$2:$M$17))),ROW()-ROW($N$2:$N$17)+1),COLUMN($M$2:$M$17),4)))</f>
        <v>-----</v>
      </c>
    </row>
    <row r="10" spans="1:25" ht="36" customHeight="1" x14ac:dyDescent="0.25">
      <c r="A10" s="172" t="str">
        <f>IF('Kennzahlenbogen_(KB)'!R36=0,"",'Kennzahlenbogen_(KB)'!R36)</f>
        <v>Unvollständig</v>
      </c>
      <c r="C10" s="172">
        <f>IF($A10="I.O.","",'Kennzahlenbogen_(KB)'!B36)</f>
        <v>6</v>
      </c>
      <c r="D10" s="198" t="str">
        <f>IF($A10="I.O.","",'Kennzahlenbogen_(KB)'!E36)</f>
        <v>Biopsie vor ablativer Therapie</v>
      </c>
      <c r="E10" s="174" t="str">
        <f>IF(AND('Kennzahlenbogen_(KB)'!L36="",$A10&lt;&gt;"I.O."),"-----",IF($A10="I.O.","",'Kennzahlenbogen_(KB)'!L36))</f>
        <v>-----</v>
      </c>
      <c r="F10" s="175" t="str">
        <f>IF($A10="I.O.","",'Kennzahlenbogen_(KB)'!M36)</f>
        <v>≥ 90%</v>
      </c>
      <c r="G10" s="174" t="str">
        <f>IF(AND('Kennzahlenbogen_(KB)'!O36="",$A10&lt;&gt;"I.O."),"-----",IF($A10="I.O.","",'Kennzahlenbogen_(KB)'!O36))</f>
        <v>-----</v>
      </c>
      <c r="H10" s="166" t="str">
        <f>IF($A10="I.O.","",IF('Kennzahlenbogen_(KB)'!Q36="","-----",'Kennzahlenbogen_(KB)'!Q36))</f>
        <v>-----</v>
      </c>
      <c r="I10" s="166">
        <f>IF($A10="I.O.","",IF('Kennzahlenbogen_(KB)'!Q37="","-----",'Kennzahlenbogen_(KB)'!Q37))</f>
        <v>0</v>
      </c>
      <c r="J10" s="174" t="str">
        <f>IF($A10="I.O.","",IF('Kennzahlenbogen_(KB)'!Q38="","-----",'Kennzahlenbogen_(KB)'!Q38))</f>
        <v>n.d.</v>
      </c>
      <c r="K10" s="172" t="str">
        <f>IF($A10="I.O.","",'Kennzahlenbogen_(KB)'!R36)</f>
        <v>Unvollständig</v>
      </c>
      <c r="L10" s="173" t="str">
        <f>IF(AND('Kennzahlenbogen_(KB)'!S36="",$A10&lt;&gt;"I.O."),"-----",IF($A10="I.O.","",'Kennzahlenbogen_(KB)'!S36))</f>
        <v>-----</v>
      </c>
      <c r="M10" s="173" t="str">
        <f>IF(AND('Kennzahlenbogen_(KB)'!T36="",$A10&lt;&gt;"I.O."),"-----",IF($A10="I.O.","",'Kennzahlenbogen_(KB)'!T36))</f>
        <v>-----</v>
      </c>
      <c r="O10" s="204">
        <f t="array" aca="1" ref="O10" ca="1">IF(ROW()-ROW($D$2:$D$17)+1&gt;ROWS($C$2:$C$17)-COUNTBLANK($C$2:$C$17),"",INDIRECT(ADDRESS(SMALL((IF($C$2:$C$17&lt;&gt;"",ROW($C$2:$C$17),ROW()+ROWS($C$2:$C$17))),ROW()-ROW($D$2:$D$17)+1),COLUMN($C$2:$C$17),4)))</f>
        <v>6</v>
      </c>
      <c r="P10" s="173" t="str">
        <f t="array" aca="1" ref="P10" ca="1">IF(ROW()-ROW($E$2:$E$17)+1&gt;ROWS($D$2:$D$17)-COUNTBLANK($D$2:$D$17),"",INDIRECT(ADDRESS(SMALL((IF($D$2:$D$17&gt;"",ROW($D$2:$D$17),ROW()+ROWS($D$2:$D$17))),ROW()-ROW($E$2:$E$17)+1),COLUMN($D$2:$D$17),4)))</f>
        <v>Biopsie vor ablativer Therapie</v>
      </c>
      <c r="Q10" s="174" t="str">
        <f t="array" aca="1" ref="Q10" ca="1">IF(ROW()-ROW($F$2:$F$17)+1&gt;ROWS($E$2:$E$17)-COUNTBLANK($E$2:$E$17),"",INDIRECT(ADDRESS(SMALL((IF($E$2:$E$17&gt;"",ROW($E$2:$E$17),ROW()+ROWS($E$2:$E$17))),ROW()-ROW($F$2:$F$17)+1),COLUMN($E$2:$E$17),4)))</f>
        <v>-----</v>
      </c>
      <c r="R10" s="175" t="str">
        <f t="array" aca="1" ref="R10" ca="1">IF(ROW()-ROW($G$2:$G$17)+1&gt;ROWS($F$2:$F$17)-COUNTBLANK($F$2:$F$17),"",INDIRECT(ADDRESS(SMALL((IF($F$2:$F$17&gt;"",ROW($F$2:$F$17),ROW()+ROWS($F$2:$F$17))),ROW()-ROW($G$2:$G$17)+1),COLUMN($F$2:$F$17),4)))</f>
        <v>≥ 90%</v>
      </c>
      <c r="S10" s="174" t="str">
        <f t="array" aca="1" ref="S10" ca="1">IF(ROW()-ROW($H$2:$H$17)+1&gt;ROWS($G$2:$G$17)-COUNTBLANK($G$2:$G$17),"",INDIRECT(ADDRESS(SMALL((IF($G$2:$G$17&lt;&gt;"",ROW($G$2:$G$17),ROW()+ROWS($G$2:$G$17))),ROW()-ROW($H$2:$H$17)+1),COLUMN($G$2:$G$17),4)))</f>
        <v>-----</v>
      </c>
      <c r="T10" s="166" t="str">
        <f t="array" aca="1" ref="T10" ca="1">IF(ROW()-ROW($I$2:$I$17)+1&gt;ROWS($H$2:$H$17)-COUNTBLANK($H$2:$H$17),"",INDIRECT(ADDRESS(SMALL((IF($H$2:$H$17&lt;&gt;"",ROW($H$2:$H$17),ROW()+ROWS($H$2:$H$17))),ROW()-ROW($I$2:$I$17)+1),COLUMN($H$2:$H$17),4)))</f>
        <v>-----</v>
      </c>
      <c r="U10" s="166">
        <f t="array" aca="1" ref="U10" ca="1">IF(ROW()-ROW($J$2:$J$17)+1&gt;ROWS($I$2:$I$17)-COUNTBLANK($I$2:$I$17),"",INDIRECT(ADDRESS(SMALL((IF($I$2:$I$17&lt;&gt;"",ROW($I$2:$I$17),ROW()+ROWS($I$2:$I$17))),ROW()-ROW($J$2:$J$17)+1),COLUMN($I$2:$I$17),4)))</f>
        <v>0</v>
      </c>
      <c r="V10" s="167" t="str">
        <f t="array" aca="1" ref="V10" ca="1">IF(ROW()-ROW($K$2:$K$17)+1&gt;ROWS($J$2:$J$17)-COUNTBLANK($J$2:$J$17),"",INDIRECT(ADDRESS(SMALL((IF($J$2:$J$17&lt;&gt;"",ROW($J$2:$J$17),ROW()+ROWS($J$2:$J$17))),ROW()-ROW($K$2:$K$17)+1),COLUMN($J$2:$J$17),4)))</f>
        <v>n.d.</v>
      </c>
      <c r="W10" s="204" t="str">
        <f t="array" aca="1" ref="W10" ca="1">IF(ROW()-ROW($L$2:$L$17)+1&gt;ROWS($K$2:$K$17)-COUNTBLANK($K$2:$K$17),"",INDIRECT(ADDRESS(SMALL((IF($K$2:$K$17&lt;&gt;"",ROW($K$2:$K$17),ROW()+ROWS($K$2:$K$17))),ROW()-ROW($L$2:$L$17)+1),COLUMN($K$2:$K$17),4)))</f>
        <v>Unvollständig</v>
      </c>
      <c r="X10" s="173" t="str">
        <f t="array" aca="1" ref="X10" ca="1">IF(ROW()-ROW($M$2:$M$17)+1&gt;ROWS($L$2:$L$17)-COUNTBLANK($L$2:$L$17),"",INDIRECT(ADDRESS(SMALL((IF($L$2:$L$17&lt;&gt;"",ROW($L$2:$L$17),ROW()+ROWS($L$2:$L$17))),ROW()-ROW($M$2:$M$17)+1),COLUMN($L$2:$L$17),4)))</f>
        <v>-----</v>
      </c>
      <c r="Y10" s="173" t="str">
        <f t="array" aca="1" ref="Y10" ca="1">IF(ROW()-ROW($N$2:$N$17)+1&gt;ROWS($M$2:$M$17)-COUNTBLANK($M$2:$M$17),"",INDIRECT(ADDRESS(SMALL((IF($M$2:$M$17&lt;&gt;"",ROW($M$2:$M$17),ROW()+ROWS($M$2:$M$17))),ROW()-ROW($N$2:$N$17)+1),COLUMN($M$2:$M$17),4)))</f>
        <v>-----</v>
      </c>
    </row>
    <row r="11" spans="1:25" ht="36" customHeight="1" x14ac:dyDescent="0.25">
      <c r="A11" s="172" t="str">
        <f>IF('Kennzahlenbogen_(KB)'!R39=0,"",'Kennzahlenbogen_(KB)'!R39)</f>
        <v>Unvollständig</v>
      </c>
      <c r="C11" s="172">
        <f>IF($A11="I.O.","",'Kennzahlenbogen_(KB)'!B39)</f>
        <v>7</v>
      </c>
      <c r="D11" s="198" t="str">
        <f>IF($A11="I.O.","",'Kennzahlenbogen_(KB)'!E39)</f>
        <v>Histologie vor systemischer Therapie</v>
      </c>
      <c r="E11" s="174" t="str">
        <f>IF(AND('Kennzahlenbogen_(KB)'!L39="",$A11&lt;&gt;"I.O."),"-----",IF($A11="I.O.","",'Kennzahlenbogen_(KB)'!L39))</f>
        <v>-----</v>
      </c>
      <c r="F11" s="175" t="str">
        <f>IF($A11="I.O.","",'Kennzahlenbogen_(KB)'!M39)</f>
        <v>≥ 90%</v>
      </c>
      <c r="G11" s="174" t="str">
        <f>IF(AND('Kennzahlenbogen_(KB)'!O39="",$A11&lt;&gt;"I.O."),"-----",IF($A11="I.O.","",'Kennzahlenbogen_(KB)'!O39))</f>
        <v>-----</v>
      </c>
      <c r="H11" s="166" t="str">
        <f>IF($A11="I.O.","",IF('Kennzahlenbogen_(KB)'!Q39="","-----",'Kennzahlenbogen_(KB)'!Q39))</f>
        <v>-----</v>
      </c>
      <c r="I11" s="166" t="str">
        <f>IF($A11="I.O.","",IF('Kennzahlenbogen_(KB)'!Q40="","-----",'Kennzahlenbogen_(KB)'!Q40))</f>
        <v>-----</v>
      </c>
      <c r="J11" s="174" t="str">
        <f>IF($A11="I.O.","",IF('Kennzahlenbogen_(KB)'!Q41="","-----",'Kennzahlenbogen_(KB)'!Q41))</f>
        <v>n.d.</v>
      </c>
      <c r="K11" s="172" t="str">
        <f>IF($A11="I.O.","",'Kennzahlenbogen_(KB)'!R39)</f>
        <v>Unvollständig</v>
      </c>
      <c r="L11" s="173" t="str">
        <f>IF(AND('Kennzahlenbogen_(KB)'!S39="",$A11&lt;&gt;"I.O."),"-----",IF($A11="I.O.","",'Kennzahlenbogen_(KB)'!S39))</f>
        <v>-----</v>
      </c>
      <c r="M11" s="173" t="str">
        <f>IF(AND('Kennzahlenbogen_(KB)'!T39="",$A11&lt;&gt;"I.O."),"-----",IF($A11="I.O.","",'Kennzahlenbogen_(KB)'!T39))</f>
        <v>-----</v>
      </c>
      <c r="O11" s="204">
        <f t="array" aca="1" ref="O11" ca="1">IF(ROW()-ROW($D$2:$D$17)+1&gt;ROWS($C$2:$C$17)-COUNTBLANK($C$2:$C$17),"",INDIRECT(ADDRESS(SMALL((IF($C$2:$C$17&lt;&gt;"",ROW($C$2:$C$17),ROW()+ROWS($C$2:$C$17))),ROW()-ROW($D$2:$D$17)+1),COLUMN($C$2:$C$17),4)))</f>
        <v>7</v>
      </c>
      <c r="P11" s="173" t="str">
        <f t="array" aca="1" ref="P11" ca="1">IF(ROW()-ROW($E$2:$E$17)+1&gt;ROWS($D$2:$D$17)-COUNTBLANK($D$2:$D$17),"",INDIRECT(ADDRESS(SMALL((IF($D$2:$D$17&gt;"",ROW($D$2:$D$17),ROW()+ROWS($D$2:$D$17))),ROW()-ROW($E$2:$E$17)+1),COLUMN($D$2:$D$17),4)))</f>
        <v>Histologie vor systemischer Therapie</v>
      </c>
      <c r="Q11" s="174" t="str">
        <f t="array" aca="1" ref="Q11" ca="1">IF(ROW()-ROW($F$2:$F$17)+1&gt;ROWS($E$2:$E$17)-COUNTBLANK($E$2:$E$17),"",INDIRECT(ADDRESS(SMALL((IF($E$2:$E$17&gt;"",ROW($E$2:$E$17),ROW()+ROWS($E$2:$E$17))),ROW()-ROW($F$2:$F$17)+1),COLUMN($E$2:$E$17),4)))</f>
        <v>-----</v>
      </c>
      <c r="R11" s="175" t="str">
        <f t="array" aca="1" ref="R11" ca="1">IF(ROW()-ROW($G$2:$G$17)+1&gt;ROWS($F$2:$F$17)-COUNTBLANK($F$2:$F$17),"",INDIRECT(ADDRESS(SMALL((IF($F$2:$F$17&gt;"",ROW($F$2:$F$17),ROW()+ROWS($F$2:$F$17))),ROW()-ROW($G$2:$G$17)+1),COLUMN($F$2:$F$17),4)))</f>
        <v>≥ 90%</v>
      </c>
      <c r="S11" s="174" t="str">
        <f t="array" aca="1" ref="S11" ca="1">IF(ROW()-ROW($H$2:$H$17)+1&gt;ROWS($G$2:$G$17)-COUNTBLANK($G$2:$G$17),"",INDIRECT(ADDRESS(SMALL((IF($G$2:$G$17&lt;&gt;"",ROW($G$2:$G$17),ROW()+ROWS($G$2:$G$17))),ROW()-ROW($H$2:$H$17)+1),COLUMN($G$2:$G$17),4)))</f>
        <v>-----</v>
      </c>
      <c r="T11" s="166" t="str">
        <f t="array" aca="1" ref="T11" ca="1">IF(ROW()-ROW($I$2:$I$17)+1&gt;ROWS($H$2:$H$17)-COUNTBLANK($H$2:$H$17),"",INDIRECT(ADDRESS(SMALL((IF($H$2:$H$17&lt;&gt;"",ROW($H$2:$H$17),ROW()+ROWS($H$2:$H$17))),ROW()-ROW($I$2:$I$17)+1),COLUMN($H$2:$H$17),4)))</f>
        <v>-----</v>
      </c>
      <c r="U11" s="166" t="str">
        <f t="array" aca="1" ref="U11" ca="1">IF(ROW()-ROW($J$2:$J$17)+1&gt;ROWS($I$2:$I$17)-COUNTBLANK($I$2:$I$17),"",INDIRECT(ADDRESS(SMALL((IF($I$2:$I$17&lt;&gt;"",ROW($I$2:$I$17),ROW()+ROWS($I$2:$I$17))),ROW()-ROW($J$2:$J$17)+1),COLUMN($I$2:$I$17),4)))</f>
        <v>-----</v>
      </c>
      <c r="V11" s="167" t="str">
        <f t="array" aca="1" ref="V11" ca="1">IF(ROW()-ROW($K$2:$K$17)+1&gt;ROWS($J$2:$J$17)-COUNTBLANK($J$2:$J$17),"",INDIRECT(ADDRESS(SMALL((IF($J$2:$J$17&lt;&gt;"",ROW($J$2:$J$17),ROW()+ROWS($J$2:$J$17))),ROW()-ROW($K$2:$K$17)+1),COLUMN($J$2:$J$17),4)))</f>
        <v>n.d.</v>
      </c>
      <c r="W11" s="204" t="str">
        <f t="array" aca="1" ref="W11" ca="1">IF(ROW()-ROW($L$2:$L$17)+1&gt;ROWS($K$2:$K$17)-COUNTBLANK($K$2:$K$17),"",INDIRECT(ADDRESS(SMALL((IF($K$2:$K$17&lt;&gt;"",ROW($K$2:$K$17),ROW()+ROWS($K$2:$K$17))),ROW()-ROW($L$2:$L$17)+1),COLUMN($K$2:$K$17),4)))</f>
        <v>Unvollständig</v>
      </c>
      <c r="X11" s="173" t="str">
        <f t="array" aca="1" ref="X11" ca="1">IF(ROW()-ROW($M$2:$M$17)+1&gt;ROWS($L$2:$L$17)-COUNTBLANK($L$2:$L$17),"",INDIRECT(ADDRESS(SMALL((IF($L$2:$L$17&lt;&gt;"",ROW($L$2:$L$17),ROW()+ROWS($L$2:$L$17))),ROW()-ROW($M$2:$M$17)+1),COLUMN($L$2:$L$17),4)))</f>
        <v>-----</v>
      </c>
      <c r="Y11" s="173" t="str">
        <f t="array" aca="1" ref="Y11" ca="1">IF(ROW()-ROW($N$2:$N$17)+1&gt;ROWS($M$2:$M$17)-COUNTBLANK($M$2:$M$17),"",INDIRECT(ADDRESS(SMALL((IF($M$2:$M$17&lt;&gt;"",ROW($M$2:$M$17),ROW()+ROWS($M$2:$M$17))),ROW()-ROW($N$2:$N$17)+1),COLUMN($M$2:$M$17),4)))</f>
        <v>-----</v>
      </c>
    </row>
    <row r="12" spans="1:25" ht="36" customHeight="1" x14ac:dyDescent="0.25">
      <c r="A12" s="172" t="str">
        <f>IF('Kennzahlenbogen_(KB)'!R42=0,"",'Kennzahlenbogen_(KB)'!R42)</f>
        <v>Unvollständig</v>
      </c>
      <c r="C12" s="172">
        <f>IF($A12="I.O.","",'Kennzahlenbogen_(KB)'!B42)</f>
        <v>8</v>
      </c>
      <c r="D12" s="198" t="str">
        <f>IF($A12="I.O.","",'Kennzahlenbogen_(KB)'!E42)</f>
        <v>Histologischer Typ nach aktueller WHO-Klassifikation</v>
      </c>
      <c r="E12" s="174" t="str">
        <f>IF(AND('Kennzahlenbogen_(KB)'!L42="",$A12&lt;&gt;"I.O."),"-----",IF($A12="I.O.","",'Kennzahlenbogen_(KB)'!L42))</f>
        <v>-----</v>
      </c>
      <c r="F12" s="175" t="str">
        <f>IF($A12="I.O.","",'Kennzahlenbogen_(KB)'!M42)</f>
        <v>≥ 90%</v>
      </c>
      <c r="G12" s="174" t="str">
        <f>IF(AND('Kennzahlenbogen_(KB)'!O42="",$A12&lt;&gt;"I.O."),"-----",IF($A12="I.O.","",'Kennzahlenbogen_(KB)'!O42))</f>
        <v>-----</v>
      </c>
      <c r="H12" s="166" t="str">
        <f>IF($A12="I.O.","",IF('Kennzahlenbogen_(KB)'!Q42="","-----",'Kennzahlenbogen_(KB)'!Q42))</f>
        <v>-----</v>
      </c>
      <c r="I12" s="166">
        <f>IF($A12="I.O.","",IF('Kennzahlenbogen_(KB)'!Q43="","-----",'Kennzahlenbogen_(KB)'!Q43))</f>
        <v>0</v>
      </c>
      <c r="J12" s="174" t="str">
        <f>IF($A12="I.O.","",IF('Kennzahlenbogen_(KB)'!Q44="",0,'Kennzahlenbogen_(KB)'!Q44))</f>
        <v>n.d.</v>
      </c>
      <c r="K12" s="172" t="str">
        <f>IF($A12="I.O.","",'Kennzahlenbogen_(KB)'!R42)</f>
        <v>Unvollständig</v>
      </c>
      <c r="L12" s="173" t="str">
        <f>IF(AND('Kennzahlenbogen_(KB)'!S42="",$A12&lt;&gt;"I.O."),"-----",IF($A12="I.O.","",'Kennzahlenbogen_(KB)'!S42))</f>
        <v>-----</v>
      </c>
      <c r="M12" s="173" t="str">
        <f>IF(AND('Kennzahlenbogen_(KB)'!T42="",$A12&lt;&gt;"I.O."),"-----",IF($A12="I.O.","",'Kennzahlenbogen_(KB)'!T42))</f>
        <v>-----</v>
      </c>
      <c r="O12" s="204">
        <f t="array" aca="1" ref="O12" ca="1">IF(ROW()-ROW($D$2:$D$17)+1&gt;ROWS($C$2:$C$17)-COUNTBLANK($C$2:$C$17),"",INDIRECT(ADDRESS(SMALL((IF($C$2:$C$17&lt;&gt;"",ROW($C$2:$C$17),ROW()+ROWS($C$2:$C$17))),ROW()-ROW($D$2:$D$17)+1),COLUMN($C$2:$C$17),4)))</f>
        <v>8</v>
      </c>
      <c r="P12" s="173" t="str">
        <f t="array" aca="1" ref="P12" ca="1">IF(ROW()-ROW($E$2:$E$17)+1&gt;ROWS($D$2:$D$17)-COUNTBLANK($D$2:$D$17),"",INDIRECT(ADDRESS(SMALL((IF($D$2:$D$17&gt;"",ROW($D$2:$D$17),ROW()+ROWS($D$2:$D$17))),ROW()-ROW($E$2:$E$17)+1),COLUMN($D$2:$D$17),4)))</f>
        <v>Histologischer Typ nach aktueller WHO-Klassifikation</v>
      </c>
      <c r="Q12" s="174" t="str">
        <f t="array" aca="1" ref="Q12" ca="1">IF(ROW()-ROW($F$2:$F$17)+1&gt;ROWS($E$2:$E$17)-COUNTBLANK($E$2:$E$17),"",INDIRECT(ADDRESS(SMALL((IF($E$2:$E$17&gt;"",ROW($E$2:$E$17),ROW()+ROWS($E$2:$E$17))),ROW()-ROW($F$2:$F$17)+1),COLUMN($E$2:$E$17),4)))</f>
        <v>-----</v>
      </c>
      <c r="R12" s="175" t="str">
        <f t="array" aca="1" ref="R12" ca="1">IF(ROW()-ROW($G$2:$G$17)+1&gt;ROWS($F$2:$F$17)-COUNTBLANK($F$2:$F$17),"",INDIRECT(ADDRESS(SMALL((IF($F$2:$F$17&gt;"",ROW($F$2:$F$17),ROW()+ROWS($F$2:$F$17))),ROW()-ROW($G$2:$G$17)+1),COLUMN($F$2:$F$17),4)))</f>
        <v>≥ 90%</v>
      </c>
      <c r="S12" s="174" t="str">
        <f t="array" aca="1" ref="S12" ca="1">IF(ROW()-ROW($H$2:$H$17)+1&gt;ROWS($G$2:$G$17)-COUNTBLANK($G$2:$G$17),"",INDIRECT(ADDRESS(SMALL((IF($G$2:$G$17&lt;&gt;"",ROW($G$2:$G$17),ROW()+ROWS($G$2:$G$17))),ROW()-ROW($H$2:$H$17)+1),COLUMN($G$2:$G$17),4)))</f>
        <v>-----</v>
      </c>
      <c r="T12" s="166" t="str">
        <f t="array" aca="1" ref="T12" ca="1">IF(ROW()-ROW($I$2:$I$17)+1&gt;ROWS($H$2:$H$17)-COUNTBLANK($H$2:$H$17),"",INDIRECT(ADDRESS(SMALL((IF($H$2:$H$17&lt;&gt;"",ROW($H$2:$H$17),ROW()+ROWS($H$2:$H$17))),ROW()-ROW($I$2:$I$17)+1),COLUMN($H$2:$H$17),4)))</f>
        <v>-----</v>
      </c>
      <c r="U12" s="166">
        <f t="array" aca="1" ref="U12" ca="1">IF(ROW()-ROW($J$2:$J$17)+1&gt;ROWS($I$2:$I$17)-COUNTBLANK($I$2:$I$17),"",INDIRECT(ADDRESS(SMALL((IF($I$2:$I$17&lt;&gt;"",ROW($I$2:$I$17),ROW()+ROWS($I$2:$I$17))),ROW()-ROW($J$2:$J$17)+1),COLUMN($I$2:$I$17),4)))</f>
        <v>0</v>
      </c>
      <c r="V12" s="167" t="str">
        <f t="array" aca="1" ref="V12" ca="1">IF(ROW()-ROW($K$2:$K$17)+1&gt;ROWS($J$2:$J$17)-COUNTBLANK($J$2:$J$17),"",INDIRECT(ADDRESS(SMALL((IF($J$2:$J$17&lt;&gt;"",ROW($J$2:$J$17),ROW()+ROWS($J$2:$J$17))),ROW()-ROW($K$2:$K$17)+1),COLUMN($J$2:$J$17),4)))</f>
        <v>n.d.</v>
      </c>
      <c r="W12" s="204" t="str">
        <f t="array" aca="1" ref="W12" ca="1">IF(ROW()-ROW($L$2:$L$17)+1&gt;ROWS($K$2:$K$17)-COUNTBLANK($K$2:$K$17),"",INDIRECT(ADDRESS(SMALL((IF($K$2:$K$17&lt;&gt;"",ROW($K$2:$K$17),ROW()+ROWS($K$2:$K$17))),ROW()-ROW($L$2:$L$17)+1),COLUMN($K$2:$K$17),4)))</f>
        <v>Unvollständig</v>
      </c>
      <c r="X12" s="173" t="str">
        <f t="array" aca="1" ref="X12" ca="1">IF(ROW()-ROW($M$2:$M$17)+1&gt;ROWS($L$2:$L$17)-COUNTBLANK($L$2:$L$17),"",INDIRECT(ADDRESS(SMALL((IF($L$2:$L$17&lt;&gt;"",ROW($L$2:$L$17),ROW()+ROWS($L$2:$L$17))),ROW()-ROW($M$2:$M$17)+1),COLUMN($L$2:$L$17),4)))</f>
        <v>-----</v>
      </c>
      <c r="Y12" s="173" t="str">
        <f t="array" aca="1" ref="Y12" ca="1">IF(ROW()-ROW($N$2:$N$17)+1&gt;ROWS($M$2:$M$17)-COUNTBLANK($M$2:$M$17),"",INDIRECT(ADDRESS(SMALL((IF($M$2:$M$17&lt;&gt;"",ROW($M$2:$M$17),ROW()+ROWS($M$2:$M$17))),ROW()-ROW($N$2:$N$17)+1),COLUMN($M$2:$M$17),4)))</f>
        <v>-----</v>
      </c>
    </row>
    <row r="13" spans="1:25" ht="36" customHeight="1" x14ac:dyDescent="0.25">
      <c r="A13" s="172" t="str">
        <f>IF('Kennzahlenbogen_(KB)'!R45=0,"",'Kennzahlenbogen_(KB)'!R45)</f>
        <v>Unvollständig</v>
      </c>
      <c r="C13" s="172">
        <f>IF($A13="I.O.","",'Kennzahlenbogen_(KB)'!B45)</f>
        <v>9</v>
      </c>
      <c r="D13" s="198" t="str">
        <f>IF($A13="I.O.","",'Kennzahlenbogen_(KB)'!E45)</f>
        <v>R0-Resektion</v>
      </c>
      <c r="E13" s="174" t="str">
        <f>IF(AND('Kennzahlenbogen_(KB)'!L45="",$A13&lt;&gt;"I.O."),"-----",IF($A13="I.O.","",'Kennzahlenbogen_(KB)'!L45))</f>
        <v>-----</v>
      </c>
      <c r="F13" s="175" t="str">
        <f>IF($A13="I.O.","",'Kennzahlenbogen_(KB)'!M45)</f>
        <v>≥ 90%</v>
      </c>
      <c r="G13" s="174" t="str">
        <f>IF(AND('Kennzahlenbogen_(KB)'!O45="",$A13&lt;&gt;"I.O."),"-----",IF($A13="I.O.","",'Kennzahlenbogen_(KB)'!O45))</f>
        <v>-----</v>
      </c>
      <c r="H13" s="166" t="str">
        <f>IF($A13="I.O.","",IF('Kennzahlenbogen_(KB)'!Q45="","-----",'Kennzahlenbogen_(KB)'!Q45))</f>
        <v>-----</v>
      </c>
      <c r="I13" s="166">
        <f>IF($A13="I.O.","",IF('Kennzahlenbogen_(KB)'!Q46="","-----",'Kennzahlenbogen_(KB)'!Q46))</f>
        <v>0</v>
      </c>
      <c r="J13" s="174" t="str">
        <f>IF($A13="I.O.","",IF('Kennzahlenbogen_(KB)'!Q47="",0,'Kennzahlenbogen_(KB)'!Q47))</f>
        <v>n.d.</v>
      </c>
      <c r="K13" s="172" t="str">
        <f>IF($A13="I.O.","",'Kennzahlenbogen_(KB)'!R45)</f>
        <v>Unvollständig</v>
      </c>
      <c r="L13" s="173" t="str">
        <f>IF(AND('Kennzahlenbogen_(KB)'!S45="",$A13&lt;&gt;"I.O."),"-----",IF($A13="I.O.","",'Kennzahlenbogen_(KB)'!S45))</f>
        <v>-----</v>
      </c>
      <c r="M13" s="173" t="str">
        <f>IF(AND('Kennzahlenbogen_(KB)'!T45="",$A13&lt;&gt;"I.O."),"-----",IF($A13="I.O.","",'Kennzahlenbogen_(KB)'!T45))</f>
        <v>-----</v>
      </c>
      <c r="O13" s="204">
        <f t="array" aca="1" ref="O13" ca="1">IF(ROW()-ROW($D$2:$D$17)+1&gt;ROWS($C$2:$C$17)-COUNTBLANK($C$2:$C$17),"",INDIRECT(ADDRESS(SMALL((IF($C$2:$C$17&lt;&gt;"",ROW($C$2:$C$17),ROW()+ROWS($C$2:$C$17))),ROW()-ROW($D$2:$D$17)+1),COLUMN($C$2:$C$17),4)))</f>
        <v>9</v>
      </c>
      <c r="P13" s="173" t="str">
        <f t="array" aca="1" ref="P13" ca="1">IF(ROW()-ROW($E$2:$E$17)+1&gt;ROWS($D$2:$D$17)-COUNTBLANK($D$2:$D$17),"",INDIRECT(ADDRESS(SMALL((IF($D$2:$D$17&gt;"",ROW($D$2:$D$17),ROW()+ROWS($D$2:$D$17))),ROW()-ROW($E$2:$E$17)+1),COLUMN($D$2:$D$17),4)))</f>
        <v>R0-Resektion</v>
      </c>
      <c r="Q13" s="174" t="str">
        <f t="array" aca="1" ref="Q13" ca="1">IF(ROW()-ROW($F$2:$F$17)+1&gt;ROWS($E$2:$E$17)-COUNTBLANK($E$2:$E$17),"",INDIRECT(ADDRESS(SMALL((IF($E$2:$E$17&gt;"",ROW($E$2:$E$17),ROW()+ROWS($E$2:$E$17))),ROW()-ROW($F$2:$F$17)+1),COLUMN($E$2:$E$17),4)))</f>
        <v>-----</v>
      </c>
      <c r="R13" s="175" t="str">
        <f t="array" aca="1" ref="R13" ca="1">IF(ROW()-ROW($G$2:$G$17)+1&gt;ROWS($F$2:$F$17)-COUNTBLANK($F$2:$F$17),"",INDIRECT(ADDRESS(SMALL((IF($F$2:$F$17&gt;"",ROW($F$2:$F$17),ROW()+ROWS($F$2:$F$17))),ROW()-ROW($G$2:$G$17)+1),COLUMN($F$2:$F$17),4)))</f>
        <v>≥ 90%</v>
      </c>
      <c r="S13" s="174" t="str">
        <f t="array" aca="1" ref="S13" ca="1">IF(ROW()-ROW($H$2:$H$17)+1&gt;ROWS($G$2:$G$17)-COUNTBLANK($G$2:$G$17),"",INDIRECT(ADDRESS(SMALL((IF($G$2:$G$17&lt;&gt;"",ROW($G$2:$G$17),ROW()+ROWS($G$2:$G$17))),ROW()-ROW($H$2:$H$17)+1),COLUMN($G$2:$G$17),4)))</f>
        <v>-----</v>
      </c>
      <c r="T13" s="166" t="str">
        <f t="array" aca="1" ref="T13" ca="1">IF(ROW()-ROW($I$2:$I$17)+1&gt;ROWS($H$2:$H$17)-COUNTBLANK($H$2:$H$17),"",INDIRECT(ADDRESS(SMALL((IF($H$2:$H$17&lt;&gt;"",ROW($H$2:$H$17),ROW()+ROWS($H$2:$H$17))),ROW()-ROW($I$2:$I$17)+1),COLUMN($H$2:$H$17),4)))</f>
        <v>-----</v>
      </c>
      <c r="U13" s="166">
        <f t="array" aca="1" ref="U13" ca="1">IF(ROW()-ROW($J$2:$J$17)+1&gt;ROWS($I$2:$I$17)-COUNTBLANK($I$2:$I$17),"",INDIRECT(ADDRESS(SMALL((IF($I$2:$I$17&lt;&gt;"",ROW($I$2:$I$17),ROW()+ROWS($I$2:$I$17))),ROW()-ROW($J$2:$J$17)+1),COLUMN($I$2:$I$17),4)))</f>
        <v>0</v>
      </c>
      <c r="V13" s="167" t="str">
        <f t="array" aca="1" ref="V13" ca="1">IF(ROW()-ROW($K$2:$K$17)+1&gt;ROWS($J$2:$J$17)-COUNTBLANK($J$2:$J$17),"",INDIRECT(ADDRESS(SMALL((IF($J$2:$J$17&lt;&gt;"",ROW($J$2:$J$17),ROW()+ROWS($J$2:$J$17))),ROW()-ROW($K$2:$K$17)+1),COLUMN($J$2:$J$17),4)))</f>
        <v>n.d.</v>
      </c>
      <c r="W13" s="204" t="str">
        <f t="array" aca="1" ref="W13" ca="1">IF(ROW()-ROW($L$2:$L$17)+1&gt;ROWS($K$2:$K$17)-COUNTBLANK($K$2:$K$17),"",INDIRECT(ADDRESS(SMALL((IF($K$2:$K$17&lt;&gt;"",ROW($K$2:$K$17),ROW()+ROWS($K$2:$K$17))),ROW()-ROW($L$2:$L$17)+1),COLUMN($K$2:$K$17),4)))</f>
        <v>Unvollständig</v>
      </c>
      <c r="X13" s="173" t="str">
        <f t="array" aca="1" ref="X13" ca="1">IF(ROW()-ROW($M$2:$M$17)+1&gt;ROWS($L$2:$L$17)-COUNTBLANK($L$2:$L$17),"",INDIRECT(ADDRESS(SMALL((IF($L$2:$L$17&lt;&gt;"",ROW($L$2:$L$17),ROW()+ROWS($L$2:$L$17))),ROW()-ROW($M$2:$M$17)+1),COLUMN($L$2:$L$17),4)))</f>
        <v>-----</v>
      </c>
      <c r="Y13" s="173" t="str">
        <f t="array" aca="1" ref="Y13" ca="1">IF(ROW()-ROW($N$2:$N$17)+1&gt;ROWS($M$2:$M$17)-COUNTBLANK($M$2:$M$17),"",INDIRECT(ADDRESS(SMALL((IF($M$2:$M$17&lt;&gt;"",ROW($M$2:$M$17),ROW()+ROWS($M$2:$M$17))),ROW()-ROW($N$2:$N$17)+1),COLUMN($M$2:$M$17),4)))</f>
        <v>-----</v>
      </c>
    </row>
    <row r="14" spans="1:25" ht="36" customHeight="1" x14ac:dyDescent="0.25">
      <c r="A14" s="172" t="str">
        <f>IF('Kennzahlenbogen_(KB)'!R48=0,"",'Kennzahlenbogen_(KB)'!R48)</f>
        <v>Unvollständig</v>
      </c>
      <c r="C14" s="172">
        <f>IF($A14="I.O.","",'Kennzahlenbogen_(KB)'!B48)</f>
        <v>10</v>
      </c>
      <c r="D14" s="198" t="str">
        <f>IF($A14="I.O.","",'Kennzahlenbogen_(KB)'!E48)</f>
        <v>Nephrektomie bei pT1</v>
      </c>
      <c r="E14" s="174" t="str">
        <f>IF(AND('Kennzahlenbogen_(KB)'!L48="",$A14&lt;&gt;"I.O."),"-----",IF($A14="I.O.","",'Kennzahlenbogen_(KB)'!L48))</f>
        <v>-----</v>
      </c>
      <c r="F14" s="175" t="str">
        <f>IF($A14="I.O.","",'Kennzahlenbogen_(KB)'!M48)</f>
        <v>≤ 30%</v>
      </c>
      <c r="G14" s="174" t="str">
        <f>IF(AND('Kennzahlenbogen_(KB)'!O48="",$A14&lt;&gt;"I.O."),"-----",IF($A14="I.O.","",'Kennzahlenbogen_(KB)'!O48))</f>
        <v>-----</v>
      </c>
      <c r="H14" s="166" t="str">
        <f>IF($A14="I.O.","",IF('Kennzahlenbogen_(KB)'!Q48="","-----",'Kennzahlenbogen_(KB)'!Q48))</f>
        <v>-----</v>
      </c>
      <c r="I14" s="166">
        <f>IF($A14="I.O.","",IF('Kennzahlenbogen_(KB)'!Q49="","-----",'Kennzahlenbogen_(KB)'!Q49))</f>
        <v>0</v>
      </c>
      <c r="J14" s="174" t="str">
        <f>IF($A14="I.O.","",IF('Kennzahlenbogen_(KB)'!Q50="","-----",'Kennzahlenbogen_(KB)'!Q50))</f>
        <v>n.d.</v>
      </c>
      <c r="K14" s="172" t="str">
        <f>IF($A14="I.O.","",'Kennzahlenbogen_(KB)'!R48)</f>
        <v>Unvollständig</v>
      </c>
      <c r="L14" s="173" t="str">
        <f>IF(AND('Kennzahlenbogen_(KB)'!S48="",$A14&lt;&gt;"I.O."),"-----",IF($A14="I.O.","",'Kennzahlenbogen_(KB)'!S48))</f>
        <v>-----</v>
      </c>
      <c r="M14" s="173" t="str">
        <f>IF(AND('Kennzahlenbogen_(KB)'!T48="",$A14&lt;&gt;"I.O."),"-----",IF($A14="I.O.","",'Kennzahlenbogen_(KB)'!T48))</f>
        <v>-----</v>
      </c>
      <c r="O14" s="204">
        <f t="array" aca="1" ref="O14" ca="1">IF(ROW()-ROW($D$2:$D$17)+1&gt;ROWS($C$2:$C$17)-COUNTBLANK($C$2:$C$17),"",INDIRECT(ADDRESS(SMALL((IF($C$2:$C$17&lt;&gt;"",ROW($C$2:$C$17),ROW()+ROWS($C$2:$C$17))),ROW()-ROW($D$2:$D$17)+1),COLUMN($C$2:$C$17),4)))</f>
        <v>10</v>
      </c>
      <c r="P14" s="173" t="str">
        <f t="array" aca="1" ref="P14" ca="1">IF(ROW()-ROW($E$2:$E$17)+1&gt;ROWS($D$2:$D$17)-COUNTBLANK($D$2:$D$17),"",INDIRECT(ADDRESS(SMALL((IF($D$2:$D$17&gt;"",ROW($D$2:$D$17),ROW()+ROWS($D$2:$D$17))),ROW()-ROW($E$2:$E$17)+1),COLUMN($D$2:$D$17),4)))</f>
        <v>Nephrektomie bei pT1</v>
      </c>
      <c r="Q14" s="174" t="str">
        <f t="array" aca="1" ref="Q14" ca="1">IF(ROW()-ROW($F$2:$F$17)+1&gt;ROWS($E$2:$E$17)-COUNTBLANK($E$2:$E$17),"",INDIRECT(ADDRESS(SMALL((IF($E$2:$E$17&gt;"",ROW($E$2:$E$17),ROW()+ROWS($E$2:$E$17))),ROW()-ROW($F$2:$F$17)+1),COLUMN($E$2:$E$17),4)))</f>
        <v>-----</v>
      </c>
      <c r="R14" s="175" t="str">
        <f t="array" aca="1" ref="R14" ca="1">IF(ROW()-ROW($G$2:$G$17)+1&gt;ROWS($F$2:$F$17)-COUNTBLANK($F$2:$F$17),"",INDIRECT(ADDRESS(SMALL((IF($F$2:$F$17&gt;"",ROW($F$2:$F$17),ROW()+ROWS($F$2:$F$17))),ROW()-ROW($G$2:$G$17)+1),COLUMN($F$2:$F$17),4)))</f>
        <v>≤ 30%</v>
      </c>
      <c r="S14" s="174" t="str">
        <f t="array" aca="1" ref="S14" ca="1">IF(ROW()-ROW($H$2:$H$17)+1&gt;ROWS($G$2:$G$17)-COUNTBLANK($G$2:$G$17),"",INDIRECT(ADDRESS(SMALL((IF($G$2:$G$17&lt;&gt;"",ROW($G$2:$G$17),ROW()+ROWS($G$2:$G$17))),ROW()-ROW($H$2:$H$17)+1),COLUMN($G$2:$G$17),4)))</f>
        <v>-----</v>
      </c>
      <c r="T14" s="166" t="str">
        <f t="array" aca="1" ref="T14" ca="1">IF(ROW()-ROW($I$2:$I$17)+1&gt;ROWS($H$2:$H$17)-COUNTBLANK($H$2:$H$17),"",INDIRECT(ADDRESS(SMALL((IF($H$2:$H$17&lt;&gt;"",ROW($H$2:$H$17),ROW()+ROWS($H$2:$H$17))),ROW()-ROW($I$2:$I$17)+1),COLUMN($H$2:$H$17),4)))</f>
        <v>-----</v>
      </c>
      <c r="U14" s="166">
        <f t="array" aca="1" ref="U14" ca="1">IF(ROW()-ROW($J$2:$J$17)+1&gt;ROWS($I$2:$I$17)-COUNTBLANK($I$2:$I$17),"",INDIRECT(ADDRESS(SMALL((IF($I$2:$I$17&lt;&gt;"",ROW($I$2:$I$17),ROW()+ROWS($I$2:$I$17))),ROW()-ROW($J$2:$J$17)+1),COLUMN($I$2:$I$17),4)))</f>
        <v>0</v>
      </c>
      <c r="V14" s="167" t="str">
        <f t="array" aca="1" ref="V14" ca="1">IF(ROW()-ROW($K$2:$K$17)+1&gt;ROWS($J$2:$J$17)-COUNTBLANK($J$2:$J$17),"",INDIRECT(ADDRESS(SMALL((IF($J$2:$J$17&lt;&gt;"",ROW($J$2:$J$17),ROW()+ROWS($J$2:$J$17))),ROW()-ROW($K$2:$K$17)+1),COLUMN($J$2:$J$17),4)))</f>
        <v>n.d.</v>
      </c>
      <c r="W14" s="204" t="str">
        <f t="array" aca="1" ref="W14" ca="1">IF(ROW()-ROW($L$2:$L$17)+1&gt;ROWS($K$2:$K$17)-COUNTBLANK($K$2:$K$17),"",INDIRECT(ADDRESS(SMALL((IF($K$2:$K$17&lt;&gt;"",ROW($K$2:$K$17),ROW()+ROWS($K$2:$K$17))),ROW()-ROW($L$2:$L$17)+1),COLUMN($K$2:$K$17),4)))</f>
        <v>Unvollständig</v>
      </c>
      <c r="X14" s="173" t="str">
        <f t="array" aca="1" ref="X14" ca="1">IF(ROW()-ROW($M$2:$M$17)+1&gt;ROWS($L$2:$L$17)-COUNTBLANK($L$2:$L$17),"",INDIRECT(ADDRESS(SMALL((IF($L$2:$L$17&lt;&gt;"",ROW($L$2:$L$17),ROW()+ROWS($L$2:$L$17))),ROW()-ROW($M$2:$M$17)+1),COLUMN($L$2:$L$17),4)))</f>
        <v>-----</v>
      </c>
      <c r="Y14" s="173" t="str">
        <f t="array" aca="1" ref="Y14" ca="1">IF(ROW()-ROW($N$2:$N$17)+1&gt;ROWS($M$2:$M$17)-COUNTBLANK($M$2:$M$17),"",INDIRECT(ADDRESS(SMALL((IF($M$2:$M$17&lt;&gt;"",ROW($M$2:$M$17),ROW()+ROWS($M$2:$M$17))),ROW()-ROW($N$2:$N$17)+1),COLUMN($M$2:$M$17),4)))</f>
        <v>-----</v>
      </c>
    </row>
    <row r="15" spans="1:25" ht="36" customHeight="1" x14ac:dyDescent="0.25">
      <c r="A15" s="172" t="str">
        <f>IF('Kennzahlenbogen_(KB)'!R51=0,"",'Kennzahlenbogen_(KB)'!R51)</f>
        <v>Unvollständig</v>
      </c>
      <c r="C15" s="172">
        <f>IF($A15="I.O.","",'Kennzahlenbogen_(KB)'!B51)</f>
        <v>11</v>
      </c>
      <c r="D15" s="198" t="str">
        <f>IF($A15="I.O.","",'Kennzahlenbogen_(KB)'!E51)</f>
        <v>Zahnärztliche Untersuchung vor Bisphosphonat-/ Denosumab-Therapie</v>
      </c>
      <c r="E15" s="174" t="str">
        <f>IF(AND('Kennzahlenbogen_(KB)'!L51="",$A15&lt;&gt;"I.O."),"-----",IF($A15="I.O.","",'Kennzahlenbogen_(KB)'!L51))</f>
        <v>-----</v>
      </c>
      <c r="F15" s="175" t="str">
        <f>IF($A15="I.O.","",'Kennzahlenbogen_(KB)'!M51)</f>
        <v>≥ 90%</v>
      </c>
      <c r="G15" s="174" t="str">
        <f>IF(AND('Kennzahlenbogen_(KB)'!O51="",$A15&lt;&gt;"I.O."),"-----",IF($A15="I.O.","",'Kennzahlenbogen_(KB)'!O51))</f>
        <v>-----</v>
      </c>
      <c r="H15" s="166" t="str">
        <f>IF($A15="I.O.","",IF('Kennzahlenbogen_(KB)'!Q51="","-----",'Kennzahlenbogen_(KB)'!Q51))</f>
        <v>-----</v>
      </c>
      <c r="I15" s="166" t="str">
        <f>IF($A15="I.O.","",IF('Kennzahlenbogen_(KB)'!Q52="","-----",'Kennzahlenbogen_(KB)'!Q52))</f>
        <v>-----</v>
      </c>
      <c r="J15" s="174" t="str">
        <f>IF($A15="I.O.","",IF('Kennzahlenbogen_(KB)'!Q53="","-----",'Kennzahlenbogen_(KB)'!Q53))</f>
        <v>n.d.</v>
      </c>
      <c r="K15" s="172" t="str">
        <f>IF($A15="I.O.","",'Kennzahlenbogen_(KB)'!R51)</f>
        <v>Unvollständig</v>
      </c>
      <c r="L15" s="173" t="str">
        <f>IF(AND('Kennzahlenbogen_(KB)'!S51="",$A15&lt;&gt;"I.O."),"-----",IF($A15="I.O.","",'Kennzahlenbogen_(KB)'!S51))</f>
        <v>-----</v>
      </c>
      <c r="M15" s="173" t="str">
        <f>IF(AND('Kennzahlenbogen_(KB)'!T51="",$A15&lt;&gt;"I.O."),"-----",IF($A15="I.O.","",'Kennzahlenbogen_(KB)'!T51))</f>
        <v>-----</v>
      </c>
      <c r="O15" s="204">
        <f t="array" aca="1" ref="O15" ca="1">IF(ROW()-ROW($D$2:$D$17)+1&gt;ROWS($C$2:$C$17)-COUNTBLANK($C$2:$C$17),"",INDIRECT(ADDRESS(SMALL((IF($C$2:$C$17&lt;&gt;"",ROW($C$2:$C$17),ROW()+ROWS($C$2:$C$17))),ROW()-ROW($D$2:$D$17)+1),COLUMN($C$2:$C$17),4)))</f>
        <v>11</v>
      </c>
      <c r="P15" s="173" t="str">
        <f t="array" aca="1" ref="P15" ca="1">IF(ROW()-ROW($E$2:$E$17)+1&gt;ROWS($D$2:$D$17)-COUNTBLANK($D$2:$D$17),"",INDIRECT(ADDRESS(SMALL((IF($D$2:$D$17&gt;"",ROW($D$2:$D$17),ROW()+ROWS($D$2:$D$17))),ROW()-ROW($E$2:$E$17)+1),COLUMN($D$2:$D$17),4)))</f>
        <v>Zahnärztliche Untersuchung vor Bisphosphonat-/ Denosumab-Therapie</v>
      </c>
      <c r="Q15" s="174" t="str">
        <f t="array" aca="1" ref="Q15" ca="1">IF(ROW()-ROW($F$2:$F$17)+1&gt;ROWS($E$2:$E$17)-COUNTBLANK($E$2:$E$17),"",INDIRECT(ADDRESS(SMALL((IF($E$2:$E$17&gt;"",ROW($E$2:$E$17),ROW()+ROWS($E$2:$E$17))),ROW()-ROW($F$2:$F$17)+1),COLUMN($E$2:$E$17),4)))</f>
        <v>-----</v>
      </c>
      <c r="R15" s="175" t="str">
        <f t="array" aca="1" ref="R15" ca="1">IF(ROW()-ROW($G$2:$G$17)+1&gt;ROWS($F$2:$F$17)-COUNTBLANK($F$2:$F$17),"",INDIRECT(ADDRESS(SMALL((IF($F$2:$F$17&gt;"",ROW($F$2:$F$17),ROW()+ROWS($F$2:$F$17))),ROW()-ROW($G$2:$G$17)+1),COLUMN($F$2:$F$17),4)))</f>
        <v>≥ 90%</v>
      </c>
      <c r="S15" s="174" t="str">
        <f t="array" aca="1" ref="S15" ca="1">IF(ROW()-ROW($H$2:$H$17)+1&gt;ROWS($G$2:$G$17)-COUNTBLANK($G$2:$G$17),"",INDIRECT(ADDRESS(SMALL((IF($G$2:$G$17&lt;&gt;"",ROW($G$2:$G$17),ROW()+ROWS($G$2:$G$17))),ROW()-ROW($H$2:$H$17)+1),COLUMN($G$2:$G$17),4)))</f>
        <v>-----</v>
      </c>
      <c r="T15" s="166" t="str">
        <f t="array" aca="1" ref="T15" ca="1">IF(ROW()-ROW($I$2:$I$17)+1&gt;ROWS($H$2:$H$17)-COUNTBLANK($H$2:$H$17),"",INDIRECT(ADDRESS(SMALL((IF($H$2:$H$17&lt;&gt;"",ROW($H$2:$H$17),ROW()+ROWS($H$2:$H$17))),ROW()-ROW($I$2:$I$17)+1),COLUMN($H$2:$H$17),4)))</f>
        <v>-----</v>
      </c>
      <c r="U15" s="166" t="str">
        <f t="array" aca="1" ref="U15" ca="1">IF(ROW()-ROW($J$2:$J$17)+1&gt;ROWS($I$2:$I$17)-COUNTBLANK($I$2:$I$17),"",INDIRECT(ADDRESS(SMALL((IF($I$2:$I$17&lt;&gt;"",ROW($I$2:$I$17),ROW()+ROWS($I$2:$I$17))),ROW()-ROW($J$2:$J$17)+1),COLUMN($I$2:$I$17),4)))</f>
        <v>-----</v>
      </c>
      <c r="V15" s="167" t="str">
        <f t="array" aca="1" ref="V15" ca="1">IF(ROW()-ROW($K$2:$K$17)+1&gt;ROWS($J$2:$J$17)-COUNTBLANK($J$2:$J$17),"",INDIRECT(ADDRESS(SMALL((IF($J$2:$J$17&lt;&gt;"",ROW($J$2:$J$17),ROW()+ROWS($J$2:$J$17))),ROW()-ROW($K$2:$K$17)+1),COLUMN($J$2:$J$17),4)))</f>
        <v>n.d.</v>
      </c>
      <c r="W15" s="204" t="str">
        <f t="array" aca="1" ref="W15" ca="1">IF(ROW()-ROW($L$2:$L$17)+1&gt;ROWS($K$2:$K$17)-COUNTBLANK($K$2:$K$17),"",INDIRECT(ADDRESS(SMALL((IF($K$2:$K$17&lt;&gt;"",ROW($K$2:$K$17),ROW()+ROWS($K$2:$K$17))),ROW()-ROW($L$2:$L$17)+1),COLUMN($K$2:$K$17),4)))</f>
        <v>Unvollständig</v>
      </c>
      <c r="X15" s="173" t="str">
        <f t="array" aca="1" ref="X15" ca="1">IF(ROW()-ROW($M$2:$M$17)+1&gt;ROWS($L$2:$L$17)-COUNTBLANK($L$2:$L$17),"",INDIRECT(ADDRESS(SMALL((IF($L$2:$L$17&lt;&gt;"",ROW($L$2:$L$17),ROW()+ROWS($L$2:$L$17))),ROW()-ROW($M$2:$M$17)+1),COLUMN($L$2:$L$17),4)))</f>
        <v>-----</v>
      </c>
      <c r="Y15" s="173" t="str">
        <f t="array" aca="1" ref="Y15" ca="1">IF(ROW()-ROW($N$2:$N$17)+1&gt;ROWS($M$2:$M$17)-COUNTBLANK($M$2:$M$17),"",INDIRECT(ADDRESS(SMALL((IF($M$2:$M$17&lt;&gt;"",ROW($M$2:$M$17),ROW()+ROWS($M$2:$M$17))),ROW()-ROW($N$2:$N$17)+1),COLUMN($M$2:$M$17),4)))</f>
        <v>-----</v>
      </c>
    </row>
    <row r="16" spans="1:25" ht="36" customHeight="1" x14ac:dyDescent="0.25">
      <c r="A16" s="204" t="str">
        <f>IF('Kennzahlenbogen_(KB)'!R54=0,"",'Kennzahlenbogen_(KB)'!R54)</f>
        <v>Unvollständig</v>
      </c>
      <c r="C16" s="204">
        <f>IF($A16="I.O.","",'Kennzahlenbogen_(KB)'!B54)</f>
        <v>12</v>
      </c>
      <c r="D16" s="198" t="str">
        <f>IF($A16="I.O.","",'Kennzahlenbogen_(KB)'!E54)</f>
        <v>Operative Expertise</v>
      </c>
      <c r="E16" s="174" t="str">
        <f>IF(AND('Kennzahlenbogen_(KB)'!L54="",$A16&lt;&gt;"I.O."),"-----",IF($A16="I.O.","",'Kennzahlenbogen_(KB)'!L54))</f>
        <v>-----</v>
      </c>
      <c r="F16" s="175" t="str">
        <f>IF($A16="I.O.","",'Kennzahlenbogen_(KB)'!M54)</f>
        <v>≥ 30</v>
      </c>
      <c r="G16" s="174" t="str">
        <f>IF(AND('Kennzahlenbogen_(KB)'!O54="",$A16&lt;&gt;"I.O."),"-----",IF($A16="I.O.","",'Kennzahlenbogen_(KB)'!O54))</f>
        <v>-----</v>
      </c>
      <c r="H16" s="166">
        <f>IF($A16="I.O.","",IF('Kennzahlenbogen_(KB)'!Q54="","-----",'Kennzahlenbogen_(KB)'!Q54))</f>
        <v>0</v>
      </c>
      <c r="I16" s="166" t="str">
        <f>IF($A16="I.O.","","-----")</f>
        <v>-----</v>
      </c>
      <c r="J16" s="174" t="str">
        <f>IF($A16="I.O.","","-----")</f>
        <v>-----</v>
      </c>
      <c r="K16" s="204" t="str">
        <f>IF($A16="I.O.","",'Kennzahlenbogen_(KB)'!R54)</f>
        <v>Unvollständig</v>
      </c>
      <c r="L16" s="173" t="str">
        <f>IF(AND('Kennzahlenbogen_(KB)'!S54="",$A16&lt;&gt;"I.O."),"-----",IF($A16="I.O.","",'Kennzahlenbogen_(KB)'!S54))</f>
        <v>-----</v>
      </c>
      <c r="M16" s="173" t="str">
        <f>IF(AND('Kennzahlenbogen_(KB)'!T54="",$A16&lt;&gt;"I.O."),"-----",IF($A16="I.O.","",'Kennzahlenbogen_(KB)'!T54))</f>
        <v>-----</v>
      </c>
      <c r="O16" s="204">
        <f t="array" aca="1" ref="O16" ca="1">IF(ROW()-ROW($D$2:$D$17)+1&gt;ROWS($C$2:$C$17)-COUNTBLANK($C$2:$C$17),"",INDIRECT(ADDRESS(SMALL((IF($C$2:$C$17&lt;&gt;"",ROW($C$2:$C$17),ROW()+ROWS($C$2:$C$17))),ROW()-ROW($D$2:$D$17)+1),COLUMN($C$2:$C$17),4)))</f>
        <v>12</v>
      </c>
      <c r="P16" s="173" t="str">
        <f t="array" aca="1" ref="P16" ca="1">IF(ROW()-ROW($E$2:$E$17)+1&gt;ROWS($D$2:$D$17)-COUNTBLANK($D$2:$D$17),"",INDIRECT(ADDRESS(SMALL((IF($D$2:$D$17&gt;"",ROW($D$2:$D$17),ROW()+ROWS($D$2:$D$17))),ROW()-ROW($E$2:$E$17)+1),COLUMN($D$2:$D$17),4)))</f>
        <v>Operative Expertise</v>
      </c>
      <c r="Q16" s="174" t="str">
        <f t="array" aca="1" ref="Q16" ca="1">IF(ROW()-ROW($F$2:$F$17)+1&gt;ROWS($E$2:$E$17)-COUNTBLANK($E$2:$E$17),"",INDIRECT(ADDRESS(SMALL((IF($E$2:$E$17&gt;"",ROW($E$2:$E$17),ROW()+ROWS($E$2:$E$17))),ROW()-ROW($F$2:$F$17)+1),COLUMN($E$2:$E$17),4)))</f>
        <v>-----</v>
      </c>
      <c r="R16" s="175" t="str">
        <f t="array" aca="1" ref="R16" ca="1">IF(ROW()-ROW($G$2:$G$17)+1&gt;ROWS($F$2:$F$17)-COUNTBLANK($F$2:$F$17),"",INDIRECT(ADDRESS(SMALL((IF($F$2:$F$17&gt;"",ROW($F$2:$F$17),ROW()+ROWS($F$2:$F$17))),ROW()-ROW($G$2:$G$17)+1),COLUMN($F$2:$F$17),4)))</f>
        <v>≥ 30</v>
      </c>
      <c r="S16" s="174" t="str">
        <f t="array" aca="1" ref="S16" ca="1">IF(ROW()-ROW($H$2:$H$17)+1&gt;ROWS($G$2:$G$17)-COUNTBLANK($G$2:$G$17),"",INDIRECT(ADDRESS(SMALL((IF($G$2:$G$17&lt;&gt;"",ROW($G$2:$G$17),ROW()+ROWS($G$2:$G$17))),ROW()-ROW($H$2:$H$17)+1),COLUMN($G$2:$G$17),4)))</f>
        <v>-----</v>
      </c>
      <c r="T16" s="166">
        <f t="array" aca="1" ref="T16" ca="1">IF(ROW()-ROW($I$2:$I$17)+1&gt;ROWS($H$2:$H$17)-COUNTBLANK($H$2:$H$17),"",INDIRECT(ADDRESS(SMALL((IF($H$2:$H$17&lt;&gt;"",ROW($H$2:$H$17),ROW()+ROWS($H$2:$H$17))),ROW()-ROW($I$2:$I$17)+1),COLUMN($H$2:$H$17),4)))</f>
        <v>0</v>
      </c>
      <c r="U16" s="166" t="str">
        <f t="array" aca="1" ref="U16" ca="1">IF(ROW()-ROW($J$2:$J$17)+1&gt;ROWS($I$2:$I$17)-COUNTBLANK($I$2:$I$17),"",INDIRECT(ADDRESS(SMALL((IF($I$2:$I$17&lt;&gt;"",ROW($I$2:$I$17),ROW()+ROWS($I$2:$I$17))),ROW()-ROW($J$2:$J$17)+1),COLUMN($I$2:$I$17),4)))</f>
        <v>-----</v>
      </c>
      <c r="V16" s="167" t="str">
        <f t="array" aca="1" ref="V16" ca="1">IF(ROW()-ROW($K$2:$K$17)+1&gt;ROWS($J$2:$J$17)-COUNTBLANK($J$2:$J$17),"",INDIRECT(ADDRESS(SMALL((IF($J$2:$J$17&lt;&gt;"",ROW($J$2:$J$17),ROW()+ROWS($J$2:$J$17))),ROW()-ROW($K$2:$K$17)+1),COLUMN($J$2:$J$17),4)))</f>
        <v>-----</v>
      </c>
      <c r="W16" s="204" t="str">
        <f t="array" aca="1" ref="W16" ca="1">IF(ROW()-ROW($L$2:$L$17)+1&gt;ROWS($K$2:$K$17)-COUNTBLANK($K$2:$K$17),"",INDIRECT(ADDRESS(SMALL((IF($K$2:$K$17&lt;&gt;"",ROW($K$2:$K$17),ROW()+ROWS($K$2:$K$17))),ROW()-ROW($L$2:$L$17)+1),COLUMN($K$2:$K$17),4)))</f>
        <v>Unvollständig</v>
      </c>
      <c r="X16" s="173" t="str">
        <f t="array" aca="1" ref="X16" ca="1">IF(ROW()-ROW($M$2:$M$17)+1&gt;ROWS($L$2:$L$17)-COUNTBLANK($L$2:$L$17),"",INDIRECT(ADDRESS(SMALL((IF($L$2:$L$17&lt;&gt;"",ROW($L$2:$L$17),ROW()+ROWS($L$2:$L$17))),ROW()-ROW($M$2:$M$17)+1),COLUMN($L$2:$L$17),4)))</f>
        <v>-----</v>
      </c>
      <c r="Y16" s="173" t="str">
        <f t="array" aca="1" ref="Y16" ca="1">IF(ROW()-ROW($N$2:$N$17)+1&gt;ROWS($M$2:$M$17)-COUNTBLANK($M$2:$M$17),"",INDIRECT(ADDRESS(SMALL((IF($M$2:$M$17&lt;&gt;"",ROW($M$2:$M$17),ROW()+ROWS($M$2:$M$17))),ROW()-ROW($N$2:$N$17)+1),COLUMN($M$2:$M$17),4)))</f>
        <v>-----</v>
      </c>
    </row>
    <row r="17" spans="1:25" ht="33" customHeight="1" x14ac:dyDescent="0.25">
      <c r="A17" s="204" t="str">
        <f>IF('Kennzahlenbogen_(KB)'!R57=0,"",'Kennzahlenbogen_(KB)'!R57)</f>
        <v>Unvollständig</v>
      </c>
      <c r="C17" s="204" t="str">
        <f>IF($A17="I.O.","",'Kennzahlenbogen_(KB)'!B57)</f>
        <v xml:space="preserve">13
</v>
      </c>
      <c r="D17" s="198" t="str">
        <f>IF($A17="I.O.","",'Kennzahlenbogen_(KB)'!E57)</f>
        <v>Postoperative Kom-plikationen nach Nierenteilresektion</v>
      </c>
      <c r="E17" s="174" t="str">
        <f>IF(AND('Kennzahlenbogen_(KB)'!L57="",$A17&lt;&gt;"I.O."),"-----",IF($A17="I.O.","",'Kennzahlenbogen_(KB)'!L57))</f>
        <v>-----</v>
      </c>
      <c r="F17" s="175" t="str">
        <f>IF($A17="I.O.","",'Kennzahlenbogen_(KB)'!M57)</f>
        <v>Derzeit keine Vorgaben</v>
      </c>
      <c r="G17" s="174" t="str">
        <f>IF(AND('Kennzahlenbogen_(KB)'!O57="",$A17&lt;&gt;"I.O."),"-----",IF($A17="I.O.","",'Kennzahlenbogen_(KB)'!O57))</f>
        <v>&gt; 30%</v>
      </c>
      <c r="H17" s="166" t="str">
        <f>IF($A17="I.O.","",IF('Kennzahlenbogen_(KB)'!Q57="","-----",'Kennzahlenbogen_(KB)'!Q57))</f>
        <v>-----</v>
      </c>
      <c r="I17" s="166">
        <f>IF($A17="I.O.","",IF('Kennzahlenbogen_(KB)'!Q58="","-----",'Kennzahlenbogen_(KB)'!Q58))</f>
        <v>0</v>
      </c>
      <c r="J17" s="174" t="str">
        <f>IF($A17="I.O.","",IF('Kennzahlenbogen_(KB)'!Q59="","-----",'Kennzahlenbogen_(KB)'!Q59))</f>
        <v>n.d.</v>
      </c>
      <c r="K17" s="204" t="str">
        <f>IF($A17="I.O.","",'Kennzahlenbogen_(KB)'!R57)</f>
        <v>Unvollständig</v>
      </c>
      <c r="L17" s="173" t="str">
        <f>IF(AND('Kennzahlenbogen_(KB)'!S57="",$A17&lt;&gt;"I.O."),"-----",IF($A17="I.O.","",'Kennzahlenbogen_(KB)'!S57))</f>
        <v>-----</v>
      </c>
      <c r="M17" s="173" t="str">
        <f>IF(AND('Kennzahlenbogen_(KB)'!T57="",$A17&lt;&gt;"I.O."),"-----",IF($A17="I.O.","",'Kennzahlenbogen_(KB)'!T57))</f>
        <v>-----</v>
      </c>
      <c r="O17" s="204" t="str">
        <f t="array" aca="1" ref="O17" ca="1">IF(ROW()-ROW($D$2:$D$17)+1&gt;ROWS($C$2:$C$17)-COUNTBLANK($C$2:$C$17),"",INDIRECT(ADDRESS(SMALL((IF($C$2:$C$17&lt;&gt;"",ROW($C$2:$C$17),ROW()+ROWS($C$2:$C$17))),ROW()-ROW($D$2:$D$17)+1),COLUMN($C$2:$C$17),4)))</f>
        <v xml:space="preserve">13
</v>
      </c>
      <c r="P17" s="173" t="str">
        <f t="array" aca="1" ref="P17" ca="1">IF(ROW()-ROW($E$2:$E$17)+1&gt;ROWS($D$2:$D$17)-COUNTBLANK($D$2:$D$17),"",INDIRECT(ADDRESS(SMALL((IF($D$2:$D$17&gt;"",ROW($D$2:$D$17),ROW()+ROWS($D$2:$D$17))),ROW()-ROW($E$2:$E$17)+1),COLUMN($D$2:$D$17),4)))</f>
        <v>Postoperative Kom-plikationen nach Nierenteilresektion</v>
      </c>
      <c r="Q17" s="174" t="str">
        <f t="array" aca="1" ref="Q17" ca="1">IF(ROW()-ROW($F$2:$F$17)+1&gt;ROWS($E$2:$E$17)-COUNTBLANK($E$2:$E$17),"",INDIRECT(ADDRESS(SMALL((IF($E$2:$E$17&gt;"",ROW($E$2:$E$17),ROW()+ROWS($E$2:$E$17))),ROW()-ROW($F$2:$F$17)+1),COLUMN($E$2:$E$17),4)))</f>
        <v>-----</v>
      </c>
      <c r="R17" s="175" t="str">
        <f t="array" aca="1" ref="R17" ca="1">IF(ROW()-ROW($G$2:$G$17)+1&gt;ROWS($F$2:$F$17)-COUNTBLANK($F$2:$F$17),"",INDIRECT(ADDRESS(SMALL((IF($F$2:$F$17&gt;"",ROW($F$2:$F$17),ROW()+ROWS($F$2:$F$17))),ROW()-ROW($G$2:$G$17)+1),COLUMN($F$2:$F$17),4)))</f>
        <v>Derzeit keine Vorgaben</v>
      </c>
      <c r="S17" s="174" t="str">
        <f t="array" aca="1" ref="S17" ca="1">IF(ROW()-ROW($H$2:$H$17)+1&gt;ROWS($G$2:$G$17)-COUNTBLANK($G$2:$G$17),"",INDIRECT(ADDRESS(SMALL((IF($G$2:$G$17&lt;&gt;"",ROW($G$2:$G$17),ROW()+ROWS($G$2:$G$17))),ROW()-ROW($H$2:$H$17)+1),COLUMN($G$2:$G$17),4)))</f>
        <v>&gt; 30%</v>
      </c>
      <c r="T17" s="166" t="str">
        <f t="array" aca="1" ref="T17" ca="1">IF(ROW()-ROW($I$2:$I$17)+1&gt;ROWS($H$2:$H$17)-COUNTBLANK($H$2:$H$17),"",INDIRECT(ADDRESS(SMALL((IF($H$2:$H$17&lt;&gt;"",ROW($H$2:$H$17),ROW()+ROWS($H$2:$H$17))),ROW()-ROW($I$2:$I$17)+1),COLUMN($H$2:$H$17),4)))</f>
        <v>-----</v>
      </c>
      <c r="U17" s="166">
        <f t="array" aca="1" ref="U17" ca="1">IF(ROW()-ROW($J$2:$J$17)+1&gt;ROWS($I$2:$I$17)-COUNTBLANK($I$2:$I$17),"",INDIRECT(ADDRESS(SMALL((IF($I$2:$I$17&lt;&gt;"",ROW($I$2:$I$17),ROW()+ROWS($I$2:$I$17))),ROW()-ROW($J$2:$J$17)+1),COLUMN($I$2:$I$17),4)))</f>
        <v>0</v>
      </c>
      <c r="V17" s="167" t="str">
        <f t="array" aca="1" ref="V17" ca="1">IF(ROW()-ROW($K$2:$K$17)+1&gt;ROWS($J$2:$J$17)-COUNTBLANK($J$2:$J$17),"",INDIRECT(ADDRESS(SMALL((IF($J$2:$J$17&lt;&gt;"",ROW($J$2:$J$17),ROW()+ROWS($J$2:$J$17))),ROW()-ROW($K$2:$K$17)+1),COLUMN($J$2:$J$17),4)))</f>
        <v>n.d.</v>
      </c>
      <c r="W17" s="204" t="str">
        <f t="array" aca="1" ref="W17" ca="1">IF(ROW()-ROW($L$2:$L$17)+1&gt;ROWS($K$2:$K$17)-COUNTBLANK($K$2:$K$17),"",INDIRECT(ADDRESS(SMALL((IF($K$2:$K$17&lt;&gt;"",ROW($K$2:$K$17),ROW()+ROWS($K$2:$K$17))),ROW()-ROW($L$2:$L$17)+1),COLUMN($K$2:$K$17),4)))</f>
        <v>Unvollständig</v>
      </c>
      <c r="X17" s="173" t="str">
        <f t="array" aca="1" ref="X17" ca="1">IF(ROW()-ROW($M$2:$M$17)+1&gt;ROWS($L$2:$L$17)-COUNTBLANK($L$2:$L$17),"",INDIRECT(ADDRESS(SMALL((IF($L$2:$L$17&lt;&gt;"",ROW($L$2:$L$17),ROW()+ROWS($L$2:$L$17))),ROW()-ROW($M$2:$M$17)+1),COLUMN($L$2:$L$17),4)))</f>
        <v>-----</v>
      </c>
      <c r="Y17" s="173" t="str">
        <f t="array" aca="1" ref="Y17" ca="1">IF(ROW()-ROW($N$2:$N$17)+1&gt;ROWS($M$2:$M$17)-COUNTBLANK($M$2:$M$17),"",INDIRECT(ADDRESS(SMALL((IF($M$2:$M$17&lt;&gt;"",ROW($M$2:$M$17),ROW()+ROWS($M$2:$M$17))),ROW()-ROW($N$2:$N$17)+1),COLUMN($M$2:$M$17),4)))</f>
        <v>-----</v>
      </c>
    </row>
  </sheetData>
  <pageMargins left="0.7" right="0.7" top="0.78740157499999996" bottom="0.78740157499999996"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Basisdaten</vt:lpstr>
      <vt:lpstr>HilfstabelleSD</vt:lpstr>
      <vt:lpstr>HilfstabelleB</vt:lpstr>
      <vt:lpstr>Datenquelle</vt:lpstr>
      <vt:lpstr>Kennzahlenbogen_(KB)</vt:lpstr>
      <vt:lpstr>HilfstabelleKB</vt:lpstr>
      <vt:lpstr>Berechnung1</vt:lpstr>
      <vt:lpstr>Datendefizite_KB</vt:lpstr>
      <vt:lpstr>Hilfstabelle Datendef_KB</vt:lpstr>
      <vt:lpstr>KrebsregisterZusammenarbeit</vt:lpstr>
      <vt:lpstr>myCategory</vt:lpstr>
      <vt:lpstr>Basisdaten!Print_Area</vt:lpstr>
      <vt:lpstr>'Kennzahlenbogen_(KB)'!Print_Area</vt:lpstr>
      <vt:lpstr>Datendefizite_KB!Print_Titles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Florina Dudu</cp:lastModifiedBy>
  <cp:lastPrinted>2021-09-17T13:42:16Z</cp:lastPrinted>
  <dcterms:created xsi:type="dcterms:W3CDTF">2012-04-12T09:13:43Z</dcterms:created>
  <dcterms:modified xsi:type="dcterms:W3CDTF">2021-11-16T10:18:03Z</dcterms:modified>
</cp:coreProperties>
</file>