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updateLinks="never" codeName="DieseArbeitsmappe" defaultThemeVersion="124226"/>
  <mc:AlternateContent xmlns:mc="http://schemas.openxmlformats.org/markup-compatibility/2006">
    <mc:Choice Requires="x15">
      <x15ac:absPath xmlns:x15ac="http://schemas.microsoft.com/office/spreadsheetml/2010/11/ac" url="Z:\06_daten\09_excel-kennzahlenbögen\16_excel-kb auditjahr 2022\organe\neuro\"/>
    </mc:Choice>
  </mc:AlternateContent>
  <xr:revisionPtr revIDLastSave="0" documentId="13_ncr:1_{7215387E-98AF-46F4-9F59-B59A00DE08F9}" xr6:coauthVersionLast="47" xr6:coauthVersionMax="47" xr10:uidLastSave="{00000000-0000-0000-0000-000000000000}"/>
  <bookViews>
    <workbookView xWindow="-120" yWindow="-120" windowWidth="29040" windowHeight="15840" tabRatio="776" xr2:uid="{00000000-000D-0000-FFFF-FFFF00000000}"/>
  </bookViews>
  <sheets>
    <sheet name="Basisdaten" sheetId="1" r:id="rId1"/>
    <sheet name="HilfstabelleB" sheetId="22" state="hidden" r:id="rId2"/>
    <sheet name="HilfstabelleSD" sheetId="8" state="hidden" r:id="rId3"/>
    <sheet name="Datenquelle" sheetId="16" state="hidden" r:id="rId4"/>
    <sheet name="Primärfalldefinition" sheetId="26" r:id="rId5"/>
    <sheet name="Kennzahlenbogen_(KB)" sheetId="18" r:id="rId6"/>
    <sheet name="Berechnung1" sheetId="11" state="hidden" r:id="rId7"/>
    <sheet name="Berechnung2" sheetId="12" state="hidden" r:id="rId8"/>
    <sheet name="HilfstabelleKB" sheetId="10" state="hidden" r:id="rId9"/>
    <sheet name="Datendefizite_KB" sheetId="3" r:id="rId10"/>
    <sheet name="Hilfstabelle Datendef_KB" sheetId="25" state="hidden" r:id="rId11"/>
    <sheet name="Matrix" sheetId="4" state="hidden" r:id="rId12"/>
    <sheet name="Datendefizite_Matrix" sheetId="5" state="hidden" r:id="rId13"/>
    <sheet name="HilfstabelleM" sheetId="9" state="hidden" r:id="rId14"/>
    <sheet name="HilfstabelleDM" sheetId="23" state="hidden" r:id="rId15"/>
    <sheet name="Berechnung3" sheetId="24" state="hidden" r:id="rId16"/>
  </sheets>
  <definedNames>
    <definedName name="_xlnm._FilterDatabase" localSheetId="7" hidden="1">Berechnung2!#REF!</definedName>
    <definedName name="C70.0" localSheetId="4">Primärfalldefinition!$B$14</definedName>
    <definedName name="C70.1" localSheetId="4">Primärfalldefinition!$B$23</definedName>
    <definedName name="C70.9" localSheetId="4">Primärfalldefinition!$B$27</definedName>
    <definedName name="C71.0" localSheetId="4">Primärfalldefinition!$B$33</definedName>
    <definedName name="C71.1" localSheetId="4">Primärfalldefinition!$B$53</definedName>
    <definedName name="C71.2" localSheetId="4">Primärfalldefinition!$B$55</definedName>
    <definedName name="C71.3" localSheetId="4">Primärfalldefinition!$B$57</definedName>
    <definedName name="C71.4" localSheetId="4">Primärfalldefinition!$B$59</definedName>
    <definedName name="C71.5" localSheetId="4">Primärfalldefinition!$B$61</definedName>
    <definedName name="C71.6" localSheetId="4">Primärfalldefinition!$B$69</definedName>
    <definedName name="C71.7" localSheetId="4">Primärfalldefinition!$B$73</definedName>
    <definedName name="C71.8" localSheetId="4">Primärfalldefinition!$B$84</definedName>
    <definedName name="C71.9" localSheetId="4">Primärfalldefinition!$B$87</definedName>
    <definedName name="C72.9" localSheetId="4">Primärfalldefinition!$B$112</definedName>
    <definedName name="Keine_Zusammenarbeit">Datenquelle!$B$90</definedName>
    <definedName name="KrebsregisterZusammenarbeit">Datenquelle!$B$90:$B$94</definedName>
    <definedName name="myCategory">Datenquelle!$A$66:$S$66</definedName>
    <definedName name="myItem" localSheetId="4">OFFSET([0]!myItemList,0,0,COUNTA([0]!myItemList),1)</definedName>
    <definedName name="myItem">OFFSET(myItemList,0,0,COUNTA(myItemList),1)</definedName>
    <definedName name="myItemList">INDEX(Datenquelle!$A$67:$S$87,0,MATCH(Datenquelle!$F$98,Datenquelle!$A$66:$S$66,0))</definedName>
    <definedName name="_xlnm.Print_Area" localSheetId="0">Basisdaten!$A$1:$J$39</definedName>
    <definedName name="_xlnm.Print_Area" localSheetId="9">OFFSET(Datendefizite_KB!$B$1,0,0,SUMPRODUCT((Datendefizite_KB!$B$14:$B$29&lt;&gt;"")+0)+13,11)</definedName>
    <definedName name="_xlnm.Print_Area" localSheetId="12">Datendefizite_Matrix!$A$1:$I$17</definedName>
    <definedName name="_xlnm.Print_Area" localSheetId="5">'Kennzahlenbogen_(KB)'!$A$1:$R$68</definedName>
    <definedName name="_xlnm.Print_Area" localSheetId="11">Matrix!$A$1:$I$31</definedName>
    <definedName name="_xlnm.Print_Area" localSheetId="4">Primärfalldefinition!$B$1:$G$191</definedName>
    <definedName name="_xlnm.Print_Titles" localSheetId="9">Datendefizite_KB!$12:$13</definedName>
    <definedName name="_xlnm.Print_Titles" localSheetId="12">Datendefizite_Matrix!$15:$16</definedName>
    <definedName name="_xlnm.Print_Titles" localSheetId="5">'Kennzahlenbogen_(KB)'!$10:$11</definedName>
    <definedName name="_xlnm.Print_Titles" localSheetId="4">Primärfalldefinition!$10:$11</definedName>
    <definedName name="Tumordokumentation">Datenquelle!$B$1:$B$45</definedName>
    <definedName name="Z_AD479C9E_06F7_4C03_8179_295428B49475_.wvu.PrintArea" localSheetId="0" hidden="1">Basisdaten!$A$1:$J$39</definedName>
    <definedName name="Z_AD479C9E_06F7_4C03_8179_295428B49475_.wvu.PrintTitles" localSheetId="9" hidden="1">Datendefizite_KB!$12:$13</definedName>
    <definedName name="Z_AD479C9E_06F7_4C03_8179_295428B49475_.wvu.PrintTitles" localSheetId="12" hidden="1">Datendefizite_Matrix!$15:$16</definedName>
    <definedName name="Z_AD479C9E_06F7_4C03_8179_295428B49475_.wvu.PrintTitles" localSheetId="5" hidden="1">'Kennzahlenbogen_(KB)'!$10:$11</definedName>
    <definedName name="Z_DAA0C1F4_4D8F_4BD8_91F9_40281B589772_.wvu.PrintArea" localSheetId="0" hidden="1">Basisdaten!$A$1:$J$39</definedName>
    <definedName name="Z_DAA0C1F4_4D8F_4BD8_91F9_40281B589772_.wvu.PrintTitles" localSheetId="9" hidden="1">Datendefizite_KB!$12:$13</definedName>
    <definedName name="Z_DAA0C1F4_4D8F_4BD8_91F9_40281B589772_.wvu.PrintTitles" localSheetId="12" hidden="1">Datendefizite_Matrix!$15:$16</definedName>
    <definedName name="Z_DAA0C1F4_4D8F_4BD8_91F9_40281B589772_.wvu.PrintTitles" localSheetId="5" hidden="1">'Kennzahlenbogen_(KB)'!$10:$11</definedName>
    <definedName name="Z_DAA0C1F4_4D8F_4BD8_91F9_40281B589772_.wvu.Rows" localSheetId="6" hidden="1">Berechnung1!$81:$103</definedName>
    <definedName name="ZentrumRegNr">Datenquelle!$A$101:$A$155</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18" l="1"/>
  <c r="Q26" i="18"/>
  <c r="R18" i="18" l="1"/>
  <c r="B2" i="18"/>
  <c r="M39" i="11" l="1"/>
  <c r="A4" i="25"/>
  <c r="J8" i="22"/>
  <c r="J9" i="22"/>
  <c r="F4" i="25" l="1"/>
  <c r="E4" i="25"/>
  <c r="C4" i="25"/>
  <c r="H4" i="25"/>
  <c r="I4" i="25"/>
  <c r="G4" i="25"/>
  <c r="L4" i="25"/>
  <c r="J4" i="25"/>
  <c r="M4" i="25"/>
  <c r="K4" i="25"/>
  <c r="D4" i="25"/>
  <c r="B14" i="10"/>
  <c r="B13" i="10" l="1"/>
  <c r="G26" i="10" l="1"/>
  <c r="F26" i="10"/>
  <c r="C26" i="10"/>
  <c r="B26" i="10"/>
  <c r="G22" i="10"/>
  <c r="F22" i="10"/>
  <c r="G16" i="10"/>
  <c r="F16" i="10"/>
  <c r="G14" i="10"/>
  <c r="G13" i="10"/>
  <c r="F14" i="10"/>
  <c r="F13" i="10"/>
  <c r="B16" i="10"/>
  <c r="Q42" i="18"/>
  <c r="B22" i="10" s="1"/>
  <c r="R15" i="18"/>
  <c r="A3" i="25" s="1"/>
  <c r="O75" i="11"/>
  <c r="H26" i="10" s="1"/>
  <c r="O63" i="11"/>
  <c r="H22" i="10" s="1"/>
  <c r="O45" i="11"/>
  <c r="H16" i="10" s="1"/>
  <c r="L39" i="11"/>
  <c r="O39" i="11"/>
  <c r="H14" i="10" s="1"/>
  <c r="L36" i="11"/>
  <c r="O36" i="11"/>
  <c r="H13" i="10" s="1"/>
  <c r="A9" i="22"/>
  <c r="A8" i="22"/>
  <c r="C3" i="25" l="1"/>
  <c r="K3" i="25"/>
  <c r="I3" i="25"/>
  <c r="L3" i="25"/>
  <c r="G3" i="25"/>
  <c r="J3" i="25"/>
  <c r="F3" i="25"/>
  <c r="M3" i="25"/>
  <c r="H3" i="25"/>
  <c r="E3" i="25"/>
  <c r="D3" i="25"/>
  <c r="L75" i="11"/>
  <c r="R54" i="18"/>
  <c r="L45" i="11"/>
  <c r="D16" i="10"/>
  <c r="D26" i="10"/>
  <c r="N39" i="11"/>
  <c r="E14" i="10" s="1"/>
  <c r="M36" i="11"/>
  <c r="N36" i="11" s="1"/>
  <c r="E13" i="10" s="1"/>
  <c r="A98" i="16"/>
  <c r="F98" i="16" s="1"/>
  <c r="M75" i="11" l="1"/>
  <c r="N75" i="11" s="1"/>
  <c r="E26" i="10" s="1"/>
  <c r="A16" i="25"/>
  <c r="J16" i="25" s="1"/>
  <c r="C98" i="16"/>
  <c r="C10" i="1" s="1"/>
  <c r="E98" i="16"/>
  <c r="G98" i="16"/>
  <c r="I14" i="1" s="1"/>
  <c r="B98" i="16"/>
  <c r="C8" i="1" s="1"/>
  <c r="D98" i="16"/>
  <c r="B19" i="1"/>
  <c r="B2" i="26"/>
  <c r="G16" i="25" l="1"/>
  <c r="I16" i="25"/>
  <c r="C16" i="25"/>
  <c r="K16" i="25"/>
  <c r="H16" i="25"/>
  <c r="E16" i="25"/>
  <c r="F16" i="25"/>
  <c r="D16" i="25"/>
  <c r="M16" i="25"/>
  <c r="L16" i="25"/>
  <c r="B3" i="24"/>
  <c r="B2" i="24"/>
  <c r="R39" i="18" l="1"/>
  <c r="A11" i="25" s="1"/>
  <c r="B24" i="10"/>
  <c r="F24" i="10"/>
  <c r="G24" i="10"/>
  <c r="O69" i="11"/>
  <c r="H24" i="10" s="1"/>
  <c r="F11" i="25" l="1"/>
  <c r="M11" i="25"/>
  <c r="J11" i="25"/>
  <c r="K11" i="25"/>
  <c r="H11" i="25"/>
  <c r="L11" i="25"/>
  <c r="E11" i="25"/>
  <c r="I11" i="25"/>
  <c r="D11" i="25"/>
  <c r="G11" i="25"/>
  <c r="C11" i="25"/>
  <c r="G3" i="22"/>
  <c r="G4" i="22"/>
  <c r="G5" i="22"/>
  <c r="G2" i="22"/>
  <c r="F3" i="22"/>
  <c r="F4" i="22"/>
  <c r="F5" i="22"/>
  <c r="F2" i="22"/>
  <c r="E3" i="22"/>
  <c r="E4" i="22"/>
  <c r="E5" i="22"/>
  <c r="E2" i="22"/>
  <c r="D3" i="22"/>
  <c r="D4" i="22"/>
  <c r="D5" i="22"/>
  <c r="D2" i="22"/>
  <c r="C3" i="22"/>
  <c r="C4" i="22"/>
  <c r="C5" i="22"/>
  <c r="C2" i="22"/>
  <c r="B3" i="22"/>
  <c r="B4" i="22"/>
  <c r="B5" i="22"/>
  <c r="B2" i="22"/>
  <c r="I1" i="22"/>
  <c r="H1" i="22"/>
  <c r="G1" i="22"/>
  <c r="F1" i="22"/>
  <c r="E1" i="22"/>
  <c r="D1" i="22"/>
  <c r="A5" i="22"/>
  <c r="A4" i="22"/>
  <c r="A3" i="22"/>
  <c r="A2" i="22"/>
  <c r="C1" i="22"/>
  <c r="B1" i="22"/>
  <c r="J31" i="1"/>
  <c r="I5" i="22" s="1"/>
  <c r="I31" i="1"/>
  <c r="H5" i="22" s="1"/>
  <c r="H32" i="1"/>
  <c r="G6" i="22" s="1"/>
  <c r="G32" i="1"/>
  <c r="F32" i="1"/>
  <c r="E6" i="22" s="1"/>
  <c r="E32" i="1"/>
  <c r="D6" i="22" s="1"/>
  <c r="D32" i="1"/>
  <c r="C6" i="22" s="1"/>
  <c r="C32" i="1"/>
  <c r="B6" i="22" s="1"/>
  <c r="I28" i="1"/>
  <c r="J28" i="1"/>
  <c r="I2" i="22" s="1"/>
  <c r="G21" i="10"/>
  <c r="O60" i="11"/>
  <c r="H21" i="10" s="1"/>
  <c r="L60" i="11"/>
  <c r="F21" i="10"/>
  <c r="B21" i="10"/>
  <c r="B2" i="8"/>
  <c r="B1" i="8"/>
  <c r="J29" i="1"/>
  <c r="I3" i="22" s="1"/>
  <c r="J30" i="1"/>
  <c r="I4" i="22" s="1"/>
  <c r="I29" i="1"/>
  <c r="H3" i="22" s="1"/>
  <c r="I30" i="1"/>
  <c r="H4" i="22" s="1"/>
  <c r="M9" i="9"/>
  <c r="L9" i="9"/>
  <c r="E6" i="12"/>
  <c r="G12" i="4" s="1"/>
  <c r="D6" i="12"/>
  <c r="E13" i="5" s="1"/>
  <c r="C6" i="12"/>
  <c r="D13" i="5" s="1"/>
  <c r="S9" i="9"/>
  <c r="R9" i="9"/>
  <c r="R8" i="9"/>
  <c r="S8" i="9"/>
  <c r="O8" i="9"/>
  <c r="P9" i="9"/>
  <c r="O9" i="9"/>
  <c r="P8" i="9"/>
  <c r="L8" i="9"/>
  <c r="M8" i="9"/>
  <c r="C8" i="9"/>
  <c r="J9" i="9"/>
  <c r="I9" i="9"/>
  <c r="G9" i="9"/>
  <c r="F9" i="9"/>
  <c r="F8" i="9"/>
  <c r="D9" i="9"/>
  <c r="C9" i="9"/>
  <c r="J8" i="9"/>
  <c r="I8" i="9"/>
  <c r="G8" i="9"/>
  <c r="D8" i="9"/>
  <c r="B9" i="9"/>
  <c r="B8" i="9"/>
  <c r="B7" i="9"/>
  <c r="A7" i="9"/>
  <c r="R6" i="9"/>
  <c r="O6" i="9"/>
  <c r="L6" i="9"/>
  <c r="I6" i="9"/>
  <c r="F6" i="9"/>
  <c r="C6" i="9"/>
  <c r="L5" i="9"/>
  <c r="C5" i="9"/>
  <c r="A69" i="18"/>
  <c r="B69" i="18"/>
  <c r="A70" i="18"/>
  <c r="B70" i="18"/>
  <c r="F70" i="18"/>
  <c r="F69" i="18"/>
  <c r="E24" i="4"/>
  <c r="Q8" i="9" s="1"/>
  <c r="F24" i="4"/>
  <c r="T8" i="9" s="1"/>
  <c r="G24" i="4"/>
  <c r="N9" i="9" s="1"/>
  <c r="H24" i="4"/>
  <c r="Q9" i="9" s="1"/>
  <c r="I24" i="4"/>
  <c r="T9" i="9" s="1"/>
  <c r="D24" i="4"/>
  <c r="N8" i="9" s="1"/>
  <c r="G20" i="4"/>
  <c r="E9" i="9" s="1"/>
  <c r="H20" i="4"/>
  <c r="H9" i="9" s="1"/>
  <c r="I20" i="4"/>
  <c r="K9" i="9" s="1"/>
  <c r="E20" i="4"/>
  <c r="H8" i="9" s="1"/>
  <c r="F20" i="4"/>
  <c r="K8" i="9" s="1"/>
  <c r="D20" i="4"/>
  <c r="E8" i="9" s="1"/>
  <c r="G8" i="5"/>
  <c r="H8" i="4"/>
  <c r="K8" i="3"/>
  <c r="K8" i="18"/>
  <c r="F8" i="18"/>
  <c r="B3" i="9"/>
  <c r="B2" i="9"/>
  <c r="D7" i="8"/>
  <c r="C7" i="8"/>
  <c r="B7" i="8"/>
  <c r="G12" i="10"/>
  <c r="G15" i="10"/>
  <c r="G17" i="10"/>
  <c r="G18" i="10"/>
  <c r="G19" i="10"/>
  <c r="G20" i="10"/>
  <c r="G23" i="10"/>
  <c r="G25" i="10"/>
  <c r="F23" i="10"/>
  <c r="F25" i="10"/>
  <c r="F20" i="10"/>
  <c r="F19" i="10"/>
  <c r="F18" i="10"/>
  <c r="F17" i="10"/>
  <c r="F15" i="10"/>
  <c r="F12" i="10"/>
  <c r="B25" i="10"/>
  <c r="B23" i="10"/>
  <c r="B19" i="10"/>
  <c r="B18" i="10"/>
  <c r="B17" i="10"/>
  <c r="B15" i="10"/>
  <c r="B3" i="10"/>
  <c r="B2" i="10"/>
  <c r="O57" i="11"/>
  <c r="H20" i="10" s="1"/>
  <c r="O66" i="11"/>
  <c r="H23" i="10" s="1"/>
  <c r="O72" i="11"/>
  <c r="H25" i="10" s="1"/>
  <c r="O48" i="11"/>
  <c r="H17" i="10" s="1"/>
  <c r="O51" i="11"/>
  <c r="H18" i="10" s="1"/>
  <c r="O54" i="11"/>
  <c r="H19" i="10" s="1"/>
  <c r="O42" i="11"/>
  <c r="H15" i="10" s="1"/>
  <c r="O33" i="11"/>
  <c r="H12" i="10" s="1"/>
  <c r="D25" i="11"/>
  <c r="D23" i="11"/>
  <c r="I47" i="12"/>
  <c r="F64" i="12"/>
  <c r="F63" i="12"/>
  <c r="F62" i="12"/>
  <c r="F61" i="12"/>
  <c r="F60" i="12"/>
  <c r="F59" i="12"/>
  <c r="F58" i="12"/>
  <c r="F57" i="12"/>
  <c r="F54" i="12"/>
  <c r="F53" i="12"/>
  <c r="F52" i="12"/>
  <c r="F51" i="12"/>
  <c r="F50" i="12"/>
  <c r="F49" i="12"/>
  <c r="F48" i="12"/>
  <c r="F47" i="12"/>
  <c r="I39" i="12"/>
  <c r="I40" i="12"/>
  <c r="I48" i="12"/>
  <c r="I49" i="12"/>
  <c r="I50" i="12"/>
  <c r="I51" i="12"/>
  <c r="I52" i="12"/>
  <c r="I53" i="12"/>
  <c r="I54" i="12"/>
  <c r="I57" i="12"/>
  <c r="I58" i="12"/>
  <c r="I59" i="12"/>
  <c r="I60" i="12"/>
  <c r="I61" i="12"/>
  <c r="I62" i="12"/>
  <c r="I63" i="12"/>
  <c r="I64" i="12"/>
  <c r="C8" i="4"/>
  <c r="C8" i="5"/>
  <c r="D8" i="3"/>
  <c r="E12" i="4" l="1"/>
  <c r="F12" i="4"/>
  <c r="A7" i="8"/>
  <c r="M60" i="11"/>
  <c r="N60" i="11" s="1"/>
  <c r="G33" i="1"/>
  <c r="F7" i="22" s="1"/>
  <c r="F6" i="22"/>
  <c r="C33" i="1"/>
  <c r="B7" i="22" s="1"/>
  <c r="A30" i="12"/>
  <c r="B30" i="12" s="1"/>
  <c r="C6" i="5"/>
  <c r="F13" i="5"/>
  <c r="J32" i="1"/>
  <c r="I6" i="22" s="1"/>
  <c r="I32" i="1"/>
  <c r="Q52" i="18" s="1"/>
  <c r="H2" i="22"/>
  <c r="E33" i="1"/>
  <c r="Q46" i="18" l="1"/>
  <c r="Q49" i="18"/>
  <c r="Q50" i="18" s="1"/>
  <c r="E21" i="10"/>
  <c r="D6" i="3"/>
  <c r="B3" i="8"/>
  <c r="G14" i="4"/>
  <c r="A9" i="9" s="1"/>
  <c r="A3" i="24"/>
  <c r="H3" i="24" s="1"/>
  <c r="D14" i="4"/>
  <c r="A8" i="9" s="1"/>
  <c r="F6" i="18"/>
  <c r="C6" i="4"/>
  <c r="A2" i="24"/>
  <c r="H2" i="24" s="1"/>
  <c r="E2" i="24" s="1"/>
  <c r="Q36" i="18"/>
  <c r="Q43" i="18" s="1"/>
  <c r="I33" i="1"/>
  <c r="H6" i="22"/>
  <c r="Q34" i="18"/>
  <c r="D7" i="22"/>
  <c r="Q25" i="18" l="1"/>
  <c r="R24" i="18" s="1"/>
  <c r="Q22" i="18"/>
  <c r="C22" i="10"/>
  <c r="Q44" i="18"/>
  <c r="C16" i="10"/>
  <c r="G3" i="24"/>
  <c r="E3" i="24"/>
  <c r="R48" i="18"/>
  <c r="A14" i="25" s="1"/>
  <c r="D24" i="10"/>
  <c r="L69" i="11"/>
  <c r="C24" i="10"/>
  <c r="Q35" i="18"/>
  <c r="R33" i="18" s="1"/>
  <c r="A9" i="25" s="1"/>
  <c r="Q47" i="18"/>
  <c r="Q53" i="18"/>
  <c r="R51" i="18" s="1"/>
  <c r="A15" i="25" s="1"/>
  <c r="R36" i="18"/>
  <c r="A10" i="25" s="1"/>
  <c r="E15" i="12"/>
  <c r="F3" i="24"/>
  <c r="J3" i="24"/>
  <c r="F2" i="24"/>
  <c r="B15" i="12"/>
  <c r="C15" i="12" s="1"/>
  <c r="G15" i="12" s="1" a="1"/>
  <c r="G15" i="12" s="1"/>
  <c r="B17" i="5" s="1"/>
  <c r="G2" i="24"/>
  <c r="J2" i="24"/>
  <c r="D15" i="12"/>
  <c r="C19" i="10"/>
  <c r="C23" i="10"/>
  <c r="Q12" i="18"/>
  <c r="H7" i="22"/>
  <c r="B20" i="10"/>
  <c r="L57" i="11"/>
  <c r="C25" i="10"/>
  <c r="O3" i="24" a="1"/>
  <c r="M2" i="24" a="1"/>
  <c r="N3" i="24" a="1"/>
  <c r="O2" i="24" a="1"/>
  <c r="L3" i="24" a="1"/>
  <c r="M9" i="25" l="1"/>
  <c r="J9" i="25"/>
  <c r="I9" i="25"/>
  <c r="F9" i="25"/>
  <c r="K9" i="25"/>
  <c r="E9" i="25"/>
  <c r="D9" i="25"/>
  <c r="C9" i="25"/>
  <c r="H9" i="25"/>
  <c r="L9" i="25"/>
  <c r="G9" i="25"/>
  <c r="E10" i="25"/>
  <c r="F10" i="25"/>
  <c r="M10" i="25"/>
  <c r="C10" i="25"/>
  <c r="H10" i="25"/>
  <c r="I10" i="25"/>
  <c r="G10" i="25"/>
  <c r="L10" i="25"/>
  <c r="J10" i="25"/>
  <c r="K10" i="25"/>
  <c r="D10" i="25"/>
  <c r="E15" i="25"/>
  <c r="J15" i="25"/>
  <c r="I15" i="25"/>
  <c r="F15" i="25"/>
  <c r="D15" i="25"/>
  <c r="C15" i="25"/>
  <c r="K15" i="25"/>
  <c r="G15" i="25"/>
  <c r="M15" i="25"/>
  <c r="L15" i="25"/>
  <c r="H15" i="25"/>
  <c r="E14" i="25"/>
  <c r="J14" i="25"/>
  <c r="I14" i="25"/>
  <c r="D14" i="25"/>
  <c r="K14" i="25"/>
  <c r="L14" i="25"/>
  <c r="H14" i="25"/>
  <c r="F14" i="25"/>
  <c r="G14" i="25"/>
  <c r="C14" i="25"/>
  <c r="M14" i="25"/>
  <c r="M45" i="11"/>
  <c r="N45" i="11" s="1"/>
  <c r="E16" i="10" s="1"/>
  <c r="A6" i="25"/>
  <c r="J6" i="25" s="1"/>
  <c r="Q28" i="18"/>
  <c r="Q31" i="18" s="1"/>
  <c r="C18" i="10" s="1"/>
  <c r="L63" i="11"/>
  <c r="R42" i="18"/>
  <c r="A12" i="25" s="1"/>
  <c r="D22" i="10"/>
  <c r="O3" i="24"/>
  <c r="C3" i="23" s="1"/>
  <c r="O2" i="24"/>
  <c r="C2" i="23" s="1"/>
  <c r="M69" i="11"/>
  <c r="N69" i="11" s="1"/>
  <c r="E24" i="10" s="1"/>
  <c r="L66" i="11"/>
  <c r="R45" i="18"/>
  <c r="A13" i="25" s="1"/>
  <c r="L54" i="11"/>
  <c r="D19" i="10"/>
  <c r="D23" i="10"/>
  <c r="L72" i="11"/>
  <c r="Q23" i="18"/>
  <c r="R21" i="18" s="1"/>
  <c r="A5" i="25" s="1"/>
  <c r="Q32" i="18"/>
  <c r="R12" i="18"/>
  <c r="D25" i="10"/>
  <c r="Q29" i="18"/>
  <c r="J4" i="24"/>
  <c r="F6" i="12" s="1"/>
  <c r="B6" i="12" s="1"/>
  <c r="B12" i="4" s="1"/>
  <c r="B11" i="4" s="1"/>
  <c r="H15" i="12" a="1"/>
  <c r="H15" i="12" s="1"/>
  <c r="C17" i="5" s="1"/>
  <c r="I15" i="12" a="1"/>
  <c r="I15" i="12" s="1"/>
  <c r="J15" i="12" s="1"/>
  <c r="N3" i="24"/>
  <c r="B3" i="23" s="1"/>
  <c r="M2" i="24"/>
  <c r="L3" i="24"/>
  <c r="A3" i="23" s="1"/>
  <c r="M57" i="11"/>
  <c r="N57" i="11" s="1"/>
  <c r="L33" i="11"/>
  <c r="B12" i="10"/>
  <c r="C15" i="10"/>
  <c r="L2" i="24" a="1"/>
  <c r="M3" i="24" a="1"/>
  <c r="N2" i="24" a="1"/>
  <c r="L2" i="24" l="1"/>
  <c r="A2" i="23" s="1"/>
  <c r="E13" i="25"/>
  <c r="J13" i="25"/>
  <c r="H13" i="25"/>
  <c r="I13" i="25"/>
  <c r="G13" i="25"/>
  <c r="F13" i="25"/>
  <c r="L13" i="25"/>
  <c r="K13" i="25"/>
  <c r="M13" i="25"/>
  <c r="D13" i="25"/>
  <c r="C13" i="25"/>
  <c r="G12" i="25"/>
  <c r="I12" i="25"/>
  <c r="J12" i="25"/>
  <c r="H12" i="25"/>
  <c r="M12" i="25"/>
  <c r="L12" i="25"/>
  <c r="D12" i="25"/>
  <c r="K12" i="25"/>
  <c r="E12" i="25"/>
  <c r="F12" i="25"/>
  <c r="C12" i="25"/>
  <c r="C17" i="10"/>
  <c r="F5" i="25"/>
  <c r="I5" i="25"/>
  <c r="J5" i="25"/>
  <c r="K5" i="25"/>
  <c r="D5" i="25"/>
  <c r="M5" i="25"/>
  <c r="E5" i="25"/>
  <c r="L5" i="25"/>
  <c r="C5" i="25"/>
  <c r="H5" i="25"/>
  <c r="G5" i="25"/>
  <c r="I6" i="25"/>
  <c r="F6" i="25"/>
  <c r="G6" i="25"/>
  <c r="L6" i="25"/>
  <c r="C6" i="25"/>
  <c r="M6" i="25"/>
  <c r="K6" i="25"/>
  <c r="H6" i="25"/>
  <c r="E6" i="25"/>
  <c r="D6" i="25"/>
  <c r="M63" i="11"/>
  <c r="N63" i="11" s="1"/>
  <c r="E22" i="10" s="1"/>
  <c r="M3" i="24"/>
  <c r="N2" i="24"/>
  <c r="B2" i="23" s="1"/>
  <c r="M66" i="11"/>
  <c r="N66" i="11" s="1"/>
  <c r="E23" i="10" s="1"/>
  <c r="M54" i="11"/>
  <c r="N54" i="11" s="1"/>
  <c r="E19" i="10" s="1"/>
  <c r="M72" i="11"/>
  <c r="N72" i="11" s="1"/>
  <c r="E25" i="10" s="1"/>
  <c r="L42" i="11"/>
  <c r="D15" i="10"/>
  <c r="D18" i="10"/>
  <c r="E20" i="10"/>
  <c r="R30" i="18"/>
  <c r="L51" i="11"/>
  <c r="M42" i="11"/>
  <c r="N42" i="11" s="1"/>
  <c r="D17" i="10"/>
  <c r="R27" i="18"/>
  <c r="A7" i="25" s="1"/>
  <c r="L48" i="11"/>
  <c r="H12" i="4"/>
  <c r="G13" i="5"/>
  <c r="B13" i="5"/>
  <c r="B12" i="5" s="1"/>
  <c r="I2" i="24"/>
  <c r="I3" i="24"/>
  <c r="A2" i="25"/>
  <c r="M33" i="11"/>
  <c r="N33" i="11" s="1"/>
  <c r="P3" i="24" a="1"/>
  <c r="F7" i="25" l="1"/>
  <c r="I7" i="25"/>
  <c r="J7" i="25"/>
  <c r="C7" i="25"/>
  <c r="H7" i="25"/>
  <c r="M7" i="25"/>
  <c r="G7" i="25"/>
  <c r="L7" i="25"/>
  <c r="D7" i="25"/>
  <c r="K7" i="25"/>
  <c r="E7" i="25"/>
  <c r="M51" i="11"/>
  <c r="N51" i="11" s="1"/>
  <c r="E18" i="10" s="1"/>
  <c r="A8" i="25"/>
  <c r="H2" i="25"/>
  <c r="F2" i="25"/>
  <c r="H5" i="11"/>
  <c r="H8" i="11" s="1"/>
  <c r="G5" i="11"/>
  <c r="G8" i="11" s="1"/>
  <c r="G62" i="18" s="1"/>
  <c r="D5" i="11"/>
  <c r="C5" i="11"/>
  <c r="F5" i="11"/>
  <c r="E5" i="11"/>
  <c r="E12" i="10"/>
  <c r="E15" i="10"/>
  <c r="M48" i="11"/>
  <c r="N48" i="11" s="1"/>
  <c r="P3" i="24"/>
  <c r="D3" i="23" s="1"/>
  <c r="M2" i="25"/>
  <c r="E2" i="25"/>
  <c r="C2" i="25"/>
  <c r="K2" i="25"/>
  <c r="I2" i="25"/>
  <c r="J2" i="25"/>
  <c r="D2" i="25"/>
  <c r="L2" i="25"/>
  <c r="G2" i="25"/>
  <c r="P2" i="24" a="1"/>
  <c r="E8" i="25" l="1"/>
  <c r="J8" i="25"/>
  <c r="I8" i="25"/>
  <c r="K8" i="25"/>
  <c r="F8" i="25"/>
  <c r="D8" i="25"/>
  <c r="L8" i="25"/>
  <c r="M8" i="25"/>
  <c r="C8" i="25"/>
  <c r="H8" i="25"/>
  <c r="G8" i="25"/>
  <c r="D6" i="11"/>
  <c r="E10" i="11"/>
  <c r="D9" i="11"/>
  <c r="I5" i="11"/>
  <c r="D8" i="11"/>
  <c r="K8" i="11" s="1"/>
  <c r="K5" i="11"/>
  <c r="G9" i="11"/>
  <c r="F8" i="11"/>
  <c r="G63" i="18" s="1"/>
  <c r="E9" i="11"/>
  <c r="E8" i="11"/>
  <c r="C8" i="11"/>
  <c r="G59" i="18" s="1"/>
  <c r="P2" i="24"/>
  <c r="D2" i="23" s="1"/>
  <c r="E17" i="10"/>
  <c r="G6" i="11"/>
  <c r="G7" i="11" s="1"/>
  <c r="E6" i="11"/>
  <c r="O4" i="25" a="1"/>
  <c r="Q15" i="25" a="1"/>
  <c r="O13" i="25" a="1"/>
  <c r="R13" i="25" a="1"/>
  <c r="R15" i="25" a="1"/>
  <c r="Q11" i="25" a="1"/>
  <c r="X11" i="25" a="1"/>
  <c r="P2" i="25" a="1"/>
  <c r="P7" i="25" a="1"/>
  <c r="O10" i="25" a="1"/>
  <c r="R7" i="25" a="1"/>
  <c r="V4" i="25" a="1"/>
  <c r="S11" i="25" a="1"/>
  <c r="Q7" i="25" a="1"/>
  <c r="T13" i="25" a="1"/>
  <c r="U8" i="25" a="1"/>
  <c r="O2" i="25" a="1"/>
  <c r="T8" i="25" a="1"/>
  <c r="T14" i="25" a="1"/>
  <c r="O3" i="25" a="1"/>
  <c r="S13" i="25" a="1"/>
  <c r="R3" i="25" a="1"/>
  <c r="R12" i="25" a="1"/>
  <c r="X9" i="25" a="1"/>
  <c r="T3" i="25" a="1"/>
  <c r="Q5" i="25" a="1"/>
  <c r="R6" i="25" a="1"/>
  <c r="T15" i="25" a="1"/>
  <c r="U13" i="25" a="1"/>
  <c r="T10" i="25" a="1"/>
  <c r="S3" i="25" a="1"/>
  <c r="Q16" i="25" a="1"/>
  <c r="V7" i="25" a="1"/>
  <c r="Q12" i="25" a="1"/>
  <c r="P11" i="25" a="1"/>
  <c r="X6" i="25" a="1"/>
  <c r="T12" i="25" a="1"/>
  <c r="W7" i="25" a="1"/>
  <c r="T6" i="25" a="1"/>
  <c r="U4" i="25" a="1"/>
  <c r="X4" i="25" a="1"/>
  <c r="R4" i="25" a="1"/>
  <c r="Q6" i="25" a="1"/>
  <c r="V12" i="25" a="1"/>
  <c r="X10" i="25" a="1"/>
  <c r="T16" i="25" a="1"/>
  <c r="Q3" i="25" a="1"/>
  <c r="P8" i="25" a="1"/>
  <c r="T11" i="25" a="1"/>
  <c r="X14" i="25" a="1"/>
  <c r="X7" i="25" a="1"/>
  <c r="X2" i="25" a="1"/>
  <c r="V10" i="25" a="1"/>
  <c r="V16" i="25" a="1"/>
  <c r="R11" i="25" a="1"/>
  <c r="Y6" i="25" a="1"/>
  <c r="R16" i="25" a="1"/>
  <c r="Q2" i="25" a="1"/>
  <c r="R9" i="25" a="1"/>
  <c r="O6" i="25" a="1"/>
  <c r="V8" i="25" a="1"/>
  <c r="V5" i="25" a="1"/>
  <c r="Q9" i="25" a="1"/>
  <c r="O9" i="25" a="1"/>
  <c r="O16" i="25" a="1"/>
  <c r="T9" i="25" a="1"/>
  <c r="R2" i="25" a="1"/>
  <c r="Q4" i="25" a="1"/>
  <c r="V9" i="25" a="1"/>
  <c r="P6" i="25" a="1"/>
  <c r="U9" i="25" a="1"/>
  <c r="S7" i="25" a="1"/>
  <c r="O7" i="25" a="1"/>
  <c r="P10" i="25" a="1"/>
  <c r="O11" i="25" a="1"/>
  <c r="X8" i="25" a="1"/>
  <c r="U14" i="25" a="1"/>
  <c r="V14" i="25" a="1"/>
  <c r="P4" i="25" a="1"/>
  <c r="O8" i="25" a="1"/>
  <c r="P15" i="25" a="1"/>
  <c r="P16" i="25" a="1"/>
  <c r="T4" i="25" a="1"/>
  <c r="P13" i="25" a="1"/>
  <c r="X13" i="25" a="1"/>
  <c r="P3" i="25" a="1"/>
  <c r="S10" i="25" a="1"/>
  <c r="Q8" i="25" a="1"/>
  <c r="Q14" i="25" a="1"/>
  <c r="S9" i="25" a="1"/>
  <c r="R14" i="25" a="1"/>
  <c r="V2" i="25" a="1"/>
  <c r="R5" i="25" a="1"/>
  <c r="O14" i="25" a="1"/>
  <c r="O5" i="25" a="1"/>
  <c r="P9" i="25" a="1"/>
  <c r="T7" i="25" a="1"/>
  <c r="V13" i="25" a="1"/>
  <c r="O12" i="25" a="1"/>
  <c r="R10" i="25" a="1"/>
  <c r="S16" i="25" a="1"/>
  <c r="P12" i="25" a="1"/>
  <c r="X3" i="25" a="1"/>
  <c r="V11" i="25" a="1"/>
  <c r="Q13" i="25" a="1"/>
  <c r="T2" i="25" a="1"/>
  <c r="X15" i="25" a="1"/>
  <c r="Q10" i="25" a="1"/>
  <c r="R8" i="25" a="1"/>
  <c r="S15" i="25" a="1"/>
  <c r="W3" i="25" a="1"/>
  <c r="S8" i="25" a="1"/>
  <c r="S5" i="25" a="1"/>
  <c r="U7" i="25" a="1"/>
  <c r="O15" i="25" a="1"/>
  <c r="V3" i="25" a="1"/>
  <c r="S2" i="25" a="1"/>
  <c r="P5" i="25" a="1"/>
  <c r="U15" i="25" a="1"/>
  <c r="X16" i="25" a="1"/>
  <c r="H61" i="18" l="1"/>
  <c r="G60" i="18"/>
  <c r="G10" i="11"/>
  <c r="I10" i="11" s="1"/>
  <c r="H62" i="18"/>
  <c r="H59" i="18"/>
  <c r="S11" i="25"/>
  <c r="F23" i="3" s="1"/>
  <c r="S15" i="25"/>
  <c r="F27" i="3" s="1"/>
  <c r="S10" i="25"/>
  <c r="F22" i="3" s="1"/>
  <c r="S5" i="25"/>
  <c r="F17" i="3" s="1"/>
  <c r="S9" i="25"/>
  <c r="F21" i="3" s="1"/>
  <c r="S16" i="25"/>
  <c r="F28" i="3" s="1"/>
  <c r="S8" i="25"/>
  <c r="F20" i="3" s="1"/>
  <c r="S2" i="25"/>
  <c r="S7" i="25"/>
  <c r="F19" i="3" s="1"/>
  <c r="S13" i="25"/>
  <c r="F25" i="3" s="1"/>
  <c r="S3" i="25"/>
  <c r="F15" i="3" s="1"/>
  <c r="X2" i="25"/>
  <c r="X16" i="25"/>
  <c r="K28" i="3" s="1"/>
  <c r="X7" i="25"/>
  <c r="K19" i="3" s="1"/>
  <c r="X14" i="25"/>
  <c r="K26" i="3" s="1"/>
  <c r="X3" i="25"/>
  <c r="K15" i="3" s="1"/>
  <c r="X11" i="25"/>
  <c r="K23" i="3" s="1"/>
  <c r="X4" i="25"/>
  <c r="K16" i="3" s="1"/>
  <c r="X10" i="25"/>
  <c r="K22" i="3" s="1"/>
  <c r="X13" i="25"/>
  <c r="K25" i="3" s="1"/>
  <c r="X9" i="25"/>
  <c r="K21" i="3" s="1"/>
  <c r="X8" i="25"/>
  <c r="K20" i="3" s="1"/>
  <c r="X6" i="25"/>
  <c r="K18" i="3" s="1"/>
  <c r="X15" i="25"/>
  <c r="K27" i="3" s="1"/>
  <c r="U13" i="25"/>
  <c r="H25" i="3" s="1"/>
  <c r="U14" i="25"/>
  <c r="H26" i="3" s="1"/>
  <c r="U15" i="25"/>
  <c r="H27" i="3" s="1"/>
  <c r="U4" i="25"/>
  <c r="H16" i="3" s="1"/>
  <c r="U7" i="25"/>
  <c r="H19" i="3" s="1"/>
  <c r="U8" i="25"/>
  <c r="H20" i="3" s="1"/>
  <c r="U9" i="25"/>
  <c r="H21" i="3" s="1"/>
  <c r="W3" i="25"/>
  <c r="J15" i="3" s="1"/>
  <c r="W7" i="25"/>
  <c r="J19" i="3" s="1"/>
  <c r="T4" i="25"/>
  <c r="G16" i="3" s="1"/>
  <c r="T3" i="25"/>
  <c r="G15" i="3" s="1"/>
  <c r="T13" i="25"/>
  <c r="G25" i="3" s="1"/>
  <c r="T9" i="25"/>
  <c r="G21" i="3" s="1"/>
  <c r="T8" i="25"/>
  <c r="G20" i="3" s="1"/>
  <c r="T6" i="25"/>
  <c r="G18" i="3" s="1"/>
  <c r="T2" i="25"/>
  <c r="T15" i="25"/>
  <c r="G27" i="3" s="1"/>
  <c r="T7" i="25"/>
  <c r="G19" i="3" s="1"/>
  <c r="T10" i="25"/>
  <c r="G22" i="3" s="1"/>
  <c r="T14" i="25"/>
  <c r="G26" i="3" s="1"/>
  <c r="T12" i="25"/>
  <c r="G24" i="3" s="1"/>
  <c r="T11" i="25"/>
  <c r="G23" i="3" s="1"/>
  <c r="T16" i="25"/>
  <c r="G28" i="3" s="1"/>
  <c r="P8" i="25"/>
  <c r="C20" i="3" s="1"/>
  <c r="P12" i="25"/>
  <c r="C24" i="3" s="1"/>
  <c r="P9" i="25"/>
  <c r="C21" i="3" s="1"/>
  <c r="P16" i="25"/>
  <c r="C28" i="3" s="1"/>
  <c r="P4" i="25"/>
  <c r="C16" i="3" s="1"/>
  <c r="P5" i="25"/>
  <c r="C17" i="3" s="1"/>
  <c r="P15" i="25"/>
  <c r="C27" i="3" s="1"/>
  <c r="P6" i="25"/>
  <c r="C18" i="3" s="1"/>
  <c r="P10" i="25"/>
  <c r="C22" i="3" s="1"/>
  <c r="P11" i="25"/>
  <c r="C23" i="3" s="1"/>
  <c r="P7" i="25"/>
  <c r="C19" i="3" s="1"/>
  <c r="P2" i="25"/>
  <c r="P13" i="25"/>
  <c r="C25" i="3" s="1"/>
  <c r="P3" i="25"/>
  <c r="C15" i="3" s="1"/>
  <c r="V14" i="25"/>
  <c r="I26" i="3" s="1"/>
  <c r="V13" i="25"/>
  <c r="I25" i="3" s="1"/>
  <c r="V9" i="25"/>
  <c r="I21" i="3" s="1"/>
  <c r="V10" i="25"/>
  <c r="I22" i="3" s="1"/>
  <c r="V12" i="25"/>
  <c r="I24" i="3" s="1"/>
  <c r="V7" i="25"/>
  <c r="I19" i="3" s="1"/>
  <c r="V2" i="25"/>
  <c r="V16" i="25"/>
  <c r="I28" i="3" s="1"/>
  <c r="V4" i="25"/>
  <c r="I16" i="3" s="1"/>
  <c r="V11" i="25"/>
  <c r="I23" i="3" s="1"/>
  <c r="V8" i="25"/>
  <c r="I20" i="3" s="1"/>
  <c r="V5" i="25"/>
  <c r="I17" i="3" s="1"/>
  <c r="V3" i="25"/>
  <c r="I15" i="3" s="1"/>
  <c r="Y6" i="25"/>
  <c r="L18" i="3" s="1"/>
  <c r="O5" i="25"/>
  <c r="B17" i="3" s="1"/>
  <c r="O6" i="25"/>
  <c r="B18" i="3" s="1"/>
  <c r="O2" i="25"/>
  <c r="O8" i="25"/>
  <c r="B20" i="3" s="1"/>
  <c r="O7" i="25"/>
  <c r="B19" i="3" s="1"/>
  <c r="O9" i="25"/>
  <c r="B21" i="3" s="1"/>
  <c r="O13" i="25"/>
  <c r="B25" i="3" s="1"/>
  <c r="O11" i="25"/>
  <c r="B23" i="3" s="1"/>
  <c r="O4" i="25"/>
  <c r="B16" i="3" s="1"/>
  <c r="O15" i="25"/>
  <c r="B27" i="3" s="1"/>
  <c r="O12" i="25"/>
  <c r="B24" i="3" s="1"/>
  <c r="O16" i="25"/>
  <c r="B28" i="3" s="1"/>
  <c r="O14" i="25"/>
  <c r="B26" i="3" s="1"/>
  <c r="O3" i="25"/>
  <c r="B15" i="3" s="1"/>
  <c r="O10" i="25"/>
  <c r="B22" i="3" s="1"/>
  <c r="R4" i="25"/>
  <c r="E16" i="3" s="1"/>
  <c r="R3" i="25"/>
  <c r="E15" i="3" s="1"/>
  <c r="R6" i="25"/>
  <c r="E18" i="3" s="1"/>
  <c r="R13" i="25"/>
  <c r="E25" i="3" s="1"/>
  <c r="R15" i="25"/>
  <c r="E27" i="3" s="1"/>
  <c r="R14" i="25"/>
  <c r="E26" i="3" s="1"/>
  <c r="R16" i="25"/>
  <c r="E28" i="3" s="1"/>
  <c r="R2" i="25"/>
  <c r="R5" i="25"/>
  <c r="E17" i="3" s="1"/>
  <c r="R10" i="25"/>
  <c r="E22" i="3" s="1"/>
  <c r="R8" i="25"/>
  <c r="E20" i="3" s="1"/>
  <c r="R7" i="25"/>
  <c r="E19" i="3" s="1"/>
  <c r="R9" i="25"/>
  <c r="E21" i="3" s="1"/>
  <c r="R12" i="25"/>
  <c r="E24" i="3" s="1"/>
  <c r="R11" i="25"/>
  <c r="E23" i="3" s="1"/>
  <c r="Q6" i="25"/>
  <c r="D18" i="3" s="1"/>
  <c r="Q16" i="25"/>
  <c r="D28" i="3" s="1"/>
  <c r="Q14" i="25"/>
  <c r="D26" i="3" s="1"/>
  <c r="Q8" i="25"/>
  <c r="D20" i="3" s="1"/>
  <c r="Q13" i="25"/>
  <c r="D25" i="3" s="1"/>
  <c r="Q4" i="25"/>
  <c r="D16" i="3" s="1"/>
  <c r="Q3" i="25"/>
  <c r="D15" i="3" s="1"/>
  <c r="Q5" i="25"/>
  <c r="D17" i="3" s="1"/>
  <c r="Q15" i="25"/>
  <c r="D27" i="3" s="1"/>
  <c r="Q9" i="25"/>
  <c r="D21" i="3" s="1"/>
  <c r="Q12" i="25"/>
  <c r="D24" i="3" s="1"/>
  <c r="Q10" i="25"/>
  <c r="D22" i="3" s="1"/>
  <c r="Q2" i="25"/>
  <c r="D14" i="3" s="1"/>
  <c r="Q11" i="25"/>
  <c r="D23" i="3" s="1"/>
  <c r="Q7" i="25"/>
  <c r="D19" i="3" s="1"/>
  <c r="I6" i="11"/>
  <c r="I9" i="11"/>
  <c r="E7" i="11"/>
  <c r="I7" i="11" s="1"/>
  <c r="U2" i="25" a="1"/>
  <c r="V15" i="25" a="1"/>
  <c r="S4" i="25" a="1"/>
  <c r="U12" i="25" a="1"/>
  <c r="U11" i="25" a="1"/>
  <c r="W5" i="25" a="1"/>
  <c r="Y15" i="25" a="1"/>
  <c r="Y3" i="25" a="1"/>
  <c r="U16" i="25" a="1"/>
  <c r="Y5" i="25" a="1"/>
  <c r="W4" i="25" a="1"/>
  <c r="U6" i="25" a="1"/>
  <c r="P14" i="25" a="1"/>
  <c r="W6" i="25" a="1"/>
  <c r="Y7" i="25" a="1"/>
  <c r="Y2" i="25" a="1"/>
  <c r="Y12" i="25" a="1"/>
  <c r="W10" i="25" a="1"/>
  <c r="X5" i="25" a="1"/>
  <c r="Y8" i="25" a="1"/>
  <c r="W8" i="25" a="1"/>
  <c r="U5" i="25" a="1"/>
  <c r="V6" i="25" a="1"/>
  <c r="Y11" i="25" a="1"/>
  <c r="U3" i="25" a="1"/>
  <c r="W14" i="25" a="1"/>
  <c r="S12" i="25" a="1"/>
  <c r="Y14" i="25" a="1"/>
  <c r="Y9" i="25" a="1"/>
  <c r="Y10" i="25" a="1"/>
  <c r="W9" i="25" a="1"/>
  <c r="W12" i="25" a="1"/>
  <c r="S14" i="25" a="1"/>
  <c r="S6" i="25" a="1"/>
  <c r="W11" i="25" a="1"/>
  <c r="X12" i="25" a="1"/>
  <c r="W15" i="25" a="1"/>
  <c r="Y16" i="25" a="1"/>
  <c r="W2" i="25" a="1"/>
  <c r="W13" i="25" a="1"/>
  <c r="U10" i="25" a="1"/>
  <c r="Y13" i="25" a="1"/>
  <c r="Y4" i="25" a="1"/>
  <c r="W16" i="25" a="1"/>
  <c r="T5" i="25" a="1"/>
  <c r="S6" i="25" l="1"/>
  <c r="F18" i="3" s="1"/>
  <c r="S14" i="25"/>
  <c r="F26" i="3" s="1"/>
  <c r="V6" i="25"/>
  <c r="I18" i="3" s="1"/>
  <c r="U5" i="25"/>
  <c r="H17" i="3" s="1"/>
  <c r="P14" i="25"/>
  <c r="C26" i="3" s="1"/>
  <c r="U6" i="25"/>
  <c r="H18" i="3" s="1"/>
  <c r="S4" i="25"/>
  <c r="F16" i="3" s="1"/>
  <c r="V15" i="25"/>
  <c r="I27" i="3" s="1"/>
  <c r="U2" i="25"/>
  <c r="H14" i="3" s="1"/>
  <c r="Y2" i="25"/>
  <c r="L14" i="3" s="1"/>
  <c r="Y4" i="25"/>
  <c r="L16" i="3" s="1"/>
  <c r="Y12" i="25"/>
  <c r="L24" i="3" s="1"/>
  <c r="W14" i="25"/>
  <c r="J26" i="3" s="1"/>
  <c r="Y11" i="25"/>
  <c r="L23" i="3" s="1"/>
  <c r="Y13" i="25"/>
  <c r="L25" i="3" s="1"/>
  <c r="W6" i="25"/>
  <c r="J18" i="3" s="1"/>
  <c r="X5" i="25"/>
  <c r="K17" i="3" s="1"/>
  <c r="U11" i="25"/>
  <c r="H23" i="3" s="1"/>
  <c r="Y16" i="25"/>
  <c r="L28" i="3" s="1"/>
  <c r="W15" i="25"/>
  <c r="J27" i="3" s="1"/>
  <c r="U12" i="25"/>
  <c r="H24" i="3" s="1"/>
  <c r="X12" i="25"/>
  <c r="K24" i="3" s="1"/>
  <c r="Y3" i="25"/>
  <c r="L15" i="3" s="1"/>
  <c r="W13" i="25"/>
  <c r="J25" i="3" s="1"/>
  <c r="S12" i="25"/>
  <c r="F24" i="3" s="1"/>
  <c r="Y7" i="25"/>
  <c r="L19" i="3" s="1"/>
  <c r="W2" i="25"/>
  <c r="J14" i="3" s="1"/>
  <c r="T5" i="25"/>
  <c r="G17" i="3" s="1"/>
  <c r="W11" i="25"/>
  <c r="J23" i="3" s="1"/>
  <c r="W16" i="25"/>
  <c r="J28" i="3" s="1"/>
  <c r="W5" i="25"/>
  <c r="J17" i="3" s="1"/>
  <c r="W9" i="25"/>
  <c r="J21" i="3" s="1"/>
  <c r="Y9" i="25"/>
  <c r="L21" i="3" s="1"/>
  <c r="Y5" i="25"/>
  <c r="L17" i="3" s="1"/>
  <c r="Y8" i="25"/>
  <c r="L20" i="3" s="1"/>
  <c r="Y15" i="25"/>
  <c r="L27" i="3" s="1"/>
  <c r="W4" i="25"/>
  <c r="J16" i="3" s="1"/>
  <c r="U10" i="25"/>
  <c r="H22" i="3" s="1"/>
  <c r="U3" i="25"/>
  <c r="H15" i="3" s="1"/>
  <c r="Y14" i="25"/>
  <c r="L26" i="3" s="1"/>
  <c r="Y10" i="25"/>
  <c r="L22" i="3" s="1"/>
  <c r="U16" i="25"/>
  <c r="H28" i="3" s="1"/>
  <c r="W8" i="25"/>
  <c r="J20" i="3" s="1"/>
  <c r="W10" i="25"/>
  <c r="J22" i="3" s="1"/>
  <c r="W12" i="25"/>
  <c r="J24" i="3" s="1"/>
  <c r="I61" i="18"/>
  <c r="I14" i="3"/>
  <c r="E14" i="3"/>
  <c r="K14" i="3"/>
  <c r="B14" i="3"/>
  <c r="N11" i="3" s="1" a="1"/>
  <c r="N11" i="3" s="1"/>
  <c r="C14" i="3"/>
  <c r="F14" i="3"/>
  <c r="G14" i="3"/>
  <c r="D13" i="3" l="1"/>
  <c r="B12" i="3" l="1"/>
  <c r="C1" i="3" s="1"/>
  <c r="C12" i="3"/>
  <c r="E13" i="3"/>
  <c r="I13" i="3"/>
  <c r="G12" i="3"/>
  <c r="J12" i="3"/>
  <c r="C10" i="3"/>
  <c r="G13" i="3"/>
  <c r="K12" i="3"/>
  <c r="C11" i="3"/>
  <c r="H13" i="3"/>
  <c r="K13" i="3"/>
  <c r="F13" i="3"/>
  <c r="L13" i="3"/>
  <c r="D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000-000001000000}">
      <text>
        <r>
          <rPr>
            <sz val="9"/>
            <color indexed="81"/>
            <rFont val="Arial"/>
            <family val="2"/>
          </rPr>
          <t>Bitte Reg.-Nr. auswählen, siehe Zertifikat Beispiel, und dann die grauen Felder ausfüllen.</t>
        </r>
      </text>
    </comment>
    <comment ref="H6" authorId="0" shapeId="0" xr:uid="{00000000-0006-0000-0000-000002000000}">
      <text/>
    </comment>
    <comment ref="C12" authorId="0" shapeId="0" xr:uid="{00000000-0006-0000-0000-000003000000}">
      <text>
        <r>
          <rPr>
            <sz val="9"/>
            <color indexed="81"/>
            <rFont val="Arial"/>
            <family val="2"/>
          </rPr>
          <t>Name, Vorname</t>
        </r>
      </text>
    </comment>
    <comment ref="I12" authorId="0" shapeId="0" xr:uid="{00000000-0006-0000-0000-000004000000}">
      <text>
        <r>
          <rPr>
            <sz val="9"/>
            <color indexed="81"/>
            <rFont val="Arial"/>
            <family val="2"/>
          </rPr>
          <t>tt.mm.jjjj
Übertrag in weitere Tabellenblätter erfolgt automatisch.</t>
        </r>
      </text>
    </comment>
    <comment ref="I14" authorId="0" shapeId="0" xr:uid="{00000000-0006-0000-0000-000005000000}">
      <text>
        <r>
          <rPr>
            <sz val="9"/>
            <color indexed="81"/>
            <rFont val="Arial"/>
            <family val="2"/>
          </rPr>
          <t>Auswahl erfolgt über Reg.-Nr.</t>
        </r>
      </text>
    </comment>
    <comment ref="F18" authorId="0" shapeId="0" xr:uid="{00000000-0006-0000-0000-000006000000}">
      <text>
        <r>
          <rPr>
            <sz val="9"/>
            <color indexed="81"/>
            <rFont val="Arial"/>
            <family val="2"/>
          </rPr>
          <t>Subjektive Bewertung der Zusammenarbeit hinsichtlich Darlegung der Zertifizierungsdaten und Rückmeldung der Follow-Up-Daten.</t>
        </r>
      </text>
    </comment>
    <comment ref="F21"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I32" authorId="0" shapeId="0" xr:uid="{00000000-0006-0000-0000-000008000000}">
      <text>
        <r>
          <rPr>
            <sz val="9"/>
            <color indexed="81"/>
            <rFont val="Arial"/>
            <family val="2"/>
          </rPr>
          <t>Anzahl KN: 6a 
Nenner KN: 6c, 7a, 7b, 8</t>
        </r>
      </text>
    </comment>
    <comment ref="E33" authorId="0" shapeId="0" xr:uid="{00000000-0006-0000-0000-000009000000}">
      <text>
        <r>
          <rPr>
            <sz val="9"/>
            <color indexed="81"/>
            <rFont val="Arial"/>
            <family val="2"/>
          </rPr>
          <t>Nenner KN: 5</t>
        </r>
      </text>
    </comment>
    <comment ref="I33" authorId="0" shapeId="0" xr:uid="{00000000-0006-0000-0000-00000A000000}">
      <text>
        <r>
          <rPr>
            <sz val="9"/>
            <color indexed="81"/>
            <rFont val="Arial"/>
            <family val="2"/>
          </rPr>
          <t>Anzahl KN: 1a
Nenner KN: 2a, 2b
Teil von Nenner KN: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s>
  <commentList>
    <comment ref="F6" authorId="0" shapeId="0" xr:uid="{00000000-0006-0000-0500-000001000000}">
      <text>
        <r>
          <rPr>
            <sz val="9"/>
            <color indexed="81"/>
            <rFont val="Arial"/>
            <family val="2"/>
          </rPr>
          <t>Übertrag erfolgt aus Tabellenblatt Basisdaten</t>
        </r>
      </text>
    </comment>
    <comment ref="F8" authorId="0" shapeId="0" xr:uid="{00000000-0006-0000-0500-000002000000}">
      <text>
        <r>
          <rPr>
            <sz val="9"/>
            <color indexed="81"/>
            <rFont val="Arial"/>
            <family val="2"/>
          </rPr>
          <t>Übertrag erfolgt aus Tabellenblatt Basisdaten</t>
        </r>
      </text>
    </comment>
    <comment ref="K8" authorId="0" shapeId="0" xr:uid="{00000000-0006-0000-0500-000003000000}">
      <text>
        <r>
          <rPr>
            <sz val="9"/>
            <color indexed="81"/>
            <rFont val="Arial"/>
            <family val="2"/>
          </rPr>
          <t>Übertrag erfolgt aus Tabellenblatt Basisdaten</t>
        </r>
      </text>
    </comment>
    <comment ref="B10" authorId="0" shapeId="0" xr:uid="{00000000-0006-0000-0500-000004000000}">
      <text>
        <r>
          <rPr>
            <sz val="9"/>
            <color indexed="81"/>
            <rFont val="Arial"/>
            <family val="2"/>
          </rPr>
          <t>KN = Kennzahl</t>
        </r>
      </text>
    </comment>
    <comment ref="D10" authorId="0" shapeId="0" xr:uid="{00000000-0006-0000-0500-000005000000}">
      <text>
        <r>
          <rPr>
            <sz val="9"/>
            <color indexed="81"/>
            <rFont val="Arial"/>
            <family val="2"/>
          </rPr>
          <t>EB = Erhebungsbogen
LL = Leitlinie (www.leitlinienprogramm-onkologie.de)</t>
        </r>
      </text>
    </comment>
    <comment ref="P10" authorId="0" shapeId="0" xr:uid="{00000000-0006-0000-0500-000006000000}">
      <text>
        <r>
          <rPr>
            <sz val="9"/>
            <color indexed="81"/>
            <rFont val="Arial"/>
            <family val="2"/>
          </rPr>
          <t>Bitte zuerst Tabellenblatt Basisdaten komplett bearbeiten, dann graue Felder Ist-Werte ausfüllen.</t>
        </r>
      </text>
    </comment>
    <comment ref="S11" authorId="0" shapeId="0" xr:uid="{00000000-0006-0000-0500-000007000000}">
      <text>
        <r>
          <rPr>
            <sz val="9"/>
            <color indexed="81"/>
            <rFont val="Arial"/>
            <family val="2"/>
          </rPr>
          <t>Wenn Zelle grau, bitte Begründung angeben.</t>
        </r>
      </text>
    </comment>
    <comment ref="Q12" authorId="0" shapeId="0" xr:uid="{00000000-0006-0000-0500-000008000000}">
      <text>
        <r>
          <rPr>
            <sz val="9"/>
            <color indexed="81"/>
            <rFont val="Arial"/>
            <family val="2"/>
          </rPr>
          <t>Übertrag erfolgt aus Tabellenblatt Basisdaten Zelle I33</t>
        </r>
      </text>
    </comment>
    <comment ref="Q22" authorId="0" shapeId="0" xr:uid="{00000000-0006-0000-0500-000009000000}">
      <text>
        <r>
          <rPr>
            <sz val="9"/>
            <color indexed="81"/>
            <rFont val="Arial"/>
            <family val="2"/>
          </rPr>
          <t>Übertrag erfolgt aus Tabellenblatt Basisdaten
Zelle I33</t>
        </r>
      </text>
    </comment>
    <comment ref="Q25" authorId="1" shapeId="0" xr:uid="{00000000-0006-0000-0500-00000A000000}">
      <text>
        <r>
          <rPr>
            <sz val="9"/>
            <color indexed="81"/>
            <rFont val="Arial"/>
            <family val="2"/>
          </rPr>
          <t>Übertrag erfolgt aus Tabellenblatt Basisdaten Zelle I33</t>
        </r>
      </text>
    </comment>
    <comment ref="Q28" authorId="1" shapeId="0" xr:uid="{00000000-0006-0000-0500-00000B000000}">
      <text>
        <r>
          <rPr>
            <sz val="9"/>
            <color indexed="81"/>
            <rFont val="Arial"/>
            <family val="2"/>
          </rPr>
          <t>Übertrag erfolgt aus Anzahl KN 1a und Anzahl KN 1b</t>
        </r>
      </text>
    </comment>
    <comment ref="Q31" authorId="0" shapeId="0" xr:uid="{00000000-0006-0000-0500-00000C000000}">
      <text>
        <r>
          <rPr>
            <sz val="9"/>
            <color indexed="81"/>
            <rFont val="Arial"/>
            <family val="2"/>
          </rPr>
          <t>Übertrag erfolgt aus Nenner KN 3</t>
        </r>
      </text>
    </comment>
    <comment ref="Q33" authorId="0" shapeId="0" xr:uid="{00000000-0006-0000-0500-00000D000000}">
      <text>
        <r>
          <rPr>
            <sz val="9"/>
            <color indexed="81"/>
            <rFont val="Arial"/>
            <family val="2"/>
          </rPr>
          <t>Der Zähler ist keine Teilmenge des Nenners.</t>
        </r>
      </text>
    </comment>
    <comment ref="Q34" authorId="0" shapeId="0" xr:uid="{00000000-0006-0000-0500-00000E000000}">
      <text>
        <r>
          <rPr>
            <sz val="9"/>
            <color indexed="81"/>
            <rFont val="Arial"/>
            <family val="2"/>
          </rPr>
          <t>Übertrag erfolgt aus Tabellenblatt Basisdaten
Zelle E33</t>
        </r>
      </text>
    </comment>
    <comment ref="Q36" authorId="0" shapeId="0" xr:uid="{00000000-0006-0000-0500-00000F000000}">
      <text>
        <r>
          <rPr>
            <sz val="9"/>
            <color indexed="81"/>
            <rFont val="Arial"/>
            <family val="2"/>
          </rPr>
          <t>Übertrag erfolgt aus Tabellenblatt Basisdaten
Zelle I32</t>
        </r>
      </text>
    </comment>
    <comment ref="Q42" authorId="1" shapeId="0" xr:uid="{00000000-0006-0000-0500-000010000000}">
      <text>
        <r>
          <rPr>
            <sz val="9"/>
            <color indexed="81"/>
            <rFont val="Arial"/>
            <family val="2"/>
          </rPr>
          <t>Übertrag erfolgt aus Anzahl KN 6b</t>
        </r>
      </text>
    </comment>
    <comment ref="Q43" authorId="1" shapeId="0" xr:uid="{00000000-0006-0000-0500-000011000000}">
      <text>
        <r>
          <rPr>
            <sz val="9"/>
            <color indexed="81"/>
            <rFont val="Arial"/>
            <family val="2"/>
          </rPr>
          <t>Übertrag erfolgt aus Anzahl KN 6a</t>
        </r>
      </text>
    </comment>
    <comment ref="Q46" authorId="0" shapeId="0" xr:uid="{00000000-0006-0000-0500-000012000000}">
      <text>
        <r>
          <rPr>
            <sz val="9"/>
            <color indexed="81"/>
            <rFont val="Arial"/>
            <family val="2"/>
          </rPr>
          <t>Übertrag erfolgt aus Tabellenblatt Basisdaten
Zelle I32</t>
        </r>
      </text>
    </comment>
    <comment ref="Q49" authorId="0" shapeId="0" xr:uid="{00000000-0006-0000-0500-000013000000}">
      <text>
        <r>
          <rPr>
            <sz val="9"/>
            <color indexed="81"/>
            <rFont val="Arial"/>
            <family val="2"/>
          </rPr>
          <t>Übertrag erfolgt aus Tabellenblatt Basisdaten
Zelle I32</t>
        </r>
      </text>
    </comment>
    <comment ref="Q52" authorId="0" shapeId="0" xr:uid="{00000000-0006-0000-0500-000014000000}">
      <text>
        <r>
          <rPr>
            <sz val="9"/>
            <color indexed="81"/>
            <rFont val="Arial"/>
            <family val="2"/>
          </rPr>
          <t>Übertrag erfolgt aus Tabellenblatt Basisdaten
Zelle I32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900-000001000000}">
      <text>
        <r>
          <rPr>
            <sz val="9"/>
            <color indexed="81"/>
            <rFont val="Arial"/>
            <family val="2"/>
          </rPr>
          <t>Übertrag erfolgt aus Tabellenblatt Basisdaten</t>
        </r>
      </text>
    </comment>
    <comment ref="D8" authorId="0" shapeId="0" xr:uid="{00000000-0006-0000-0900-000002000000}">
      <text>
        <r>
          <rPr>
            <sz val="9"/>
            <color indexed="81"/>
            <rFont val="Arial"/>
            <family val="2"/>
          </rPr>
          <t>Übertrag erfolgt aus Tabellenblatt Basisdaten</t>
        </r>
      </text>
    </comment>
    <comment ref="K8" authorId="0" shapeId="0" xr:uid="{00000000-0006-0000-09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H8" authorId="0" shapeId="0" xr:uid="{00000000-0006-0000-0B00-000003000000}">
      <text>
        <r>
          <rPr>
            <sz val="9"/>
            <color indexed="81"/>
            <rFont val="Arial"/>
            <family val="2"/>
          </rPr>
          <t xml:space="preserve">Übertrag erfolgt aus Tabellenblatt Basisdaten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G8" authorId="0" shapeId="0" xr:uid="{00000000-0006-0000-0C00-000003000000}">
      <text>
        <r>
          <rPr>
            <sz val="9"/>
            <color indexed="81"/>
            <rFont val="Arial"/>
            <family val="2"/>
          </rPr>
          <t>Übertrag erfolgt aus Tabellenblatt Basisdaten</t>
        </r>
      </text>
    </comment>
    <comment ref="C15" authorId="0" shapeId="0" xr:uid="{00000000-0006-0000-0C00-000004000000}">
      <text>
        <r>
          <rPr>
            <sz val="9"/>
            <color indexed="81"/>
            <rFont val="Arial"/>
            <family val="2"/>
          </rPr>
          <t>Weitere Erläuterungen siehe Tabellenblatt "Matrix"</t>
        </r>
      </text>
    </comment>
  </commentList>
</comments>
</file>

<file path=xl/sharedStrings.xml><?xml version="1.0" encoding="utf-8"?>
<sst xmlns="http://schemas.openxmlformats.org/spreadsheetml/2006/main" count="1668" uniqueCount="1104">
  <si>
    <t>Nr.</t>
  </si>
  <si>
    <t>Kennzahlenziel</t>
  </si>
  <si>
    <t>Zähler</t>
  </si>
  <si>
    <t>Sollvorgabe</t>
  </si>
  <si>
    <t>Nenner</t>
  </si>
  <si>
    <t>%</t>
  </si>
  <si>
    <t>Primärfälle</t>
  </si>
  <si>
    <t>Siehe Sollvorgabe</t>
  </si>
  <si>
    <t>Anzahl</t>
  </si>
  <si>
    <t>Psychoonkologische Betreuung</t>
  </si>
  <si>
    <t>Adäquate Rate an psychoonkologischer Betreuung</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</si>
  <si>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</si>
  <si>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</si>
  <si>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</si>
  <si>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</si>
  <si>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</si>
  <si>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</si>
  <si>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</si>
  <si>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</si>
  <si>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</si>
  <si>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</si>
  <si>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</si>
  <si>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</si>
  <si>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</si>
  <si>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</si>
  <si>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</si>
  <si>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</si>
  <si>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</si>
  <si>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</si>
  <si>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</si>
  <si>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</si>
  <si>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</si>
  <si>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</si>
  <si>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</si>
  <si>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</si>
  <si>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</si>
  <si>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</si>
  <si>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</si>
  <si>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</si>
  <si>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</si>
  <si>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</si>
  <si>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</si>
  <si>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</si>
  <si>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</si>
  <si>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</si>
  <si>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</si>
  <si>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</si>
  <si>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</si>
  <si>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</si>
  <si>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</si>
  <si>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</si>
  <si>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</si>
  <si>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</si>
  <si>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</si>
  <si>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</si>
  <si>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</si>
  <si>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</si>
  <si>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</si>
  <si>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</si>
  <si>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</si>
  <si>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</si>
  <si>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</si>
  <si>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</si>
  <si>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</si>
  <si>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</si>
  <si>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</si>
  <si>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</si>
  <si>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</si>
  <si>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</si>
  <si>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</si>
  <si>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</si>
  <si>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</si>
  <si>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</si>
  <si>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</si>
  <si>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</si>
  <si>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</si>
  <si>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</si>
  <si>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</si>
  <si>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</si>
  <si>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</si>
  <si>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</si>
  <si>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Basisdaten</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</si>
  <si>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</si>
  <si>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</si>
  <si>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</si>
  <si>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</si>
  <si>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</si>
  <si>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</si>
  <si>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</si>
  <si>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</si>
  <si>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</si>
  <si>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</si>
  <si>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</si>
  <si>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</si>
  <si>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</si>
  <si>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</si>
  <si>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</si>
  <si>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</si>
  <si>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</si>
  <si>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</si>
  <si>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</si>
  <si>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</si>
  <si>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</si>
  <si>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</si>
  <si>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</si>
  <si>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</si>
  <si>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</si>
  <si>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</si>
  <si>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</si>
  <si>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</si>
  <si>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</si>
  <si>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</si>
  <si>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</si>
  <si>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</si>
  <si>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geringe Follow-Up-Quote der letzten 1-3 Jahre</t>
  </si>
  <si>
    <t>zu hohe Follow-Up-Quote der letzten 1-3 Jahre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</si>
  <si>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</si>
  <si>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</si>
  <si>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</si>
  <si>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</si>
  <si>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</si>
  <si>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</si>
  <si>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</si>
  <si>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</si>
  <si>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</si>
  <si>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</si>
  <si>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</si>
  <si>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</si>
  <si>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</si>
  <si>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</si>
  <si>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</si>
  <si>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Prüfung der Nenner</t>
  </si>
  <si>
    <t>durchschnittliche Follow-Up-Quote &gt; 95%</t>
  </si>
  <si>
    <t>geringe Follow-Up Quote der Datenjahre</t>
  </si>
  <si>
    <t>Erläuterung</t>
  </si>
  <si>
    <t>relevant</t>
  </si>
  <si>
    <t>Ist-Wert
Ausfüllen</t>
  </si>
  <si>
    <t>Zentrum</t>
  </si>
  <si>
    <t>Standort</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</si>
  <si>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</si>
  <si>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</si>
  <si>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</si>
  <si>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</si>
  <si>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</si>
  <si>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</si>
  <si>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</si>
  <si>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</si>
  <si>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</si>
  <si>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</si>
  <si>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</si>
  <si>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</si>
  <si>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OnkoNet</t>
  </si>
  <si>
    <t>NUK</t>
  </si>
  <si>
    <t>durchschnittliche Follow-Up-Quote &lt; 80%</t>
  </si>
  <si>
    <t>DFS auffällig niedrig</t>
  </si>
  <si>
    <t xml:space="preserve">OAS auffällig niedrig </t>
  </si>
  <si>
    <t>3</t>
  </si>
  <si>
    <t>4</t>
  </si>
  <si>
    <t>5</t>
  </si>
  <si>
    <t>8</t>
  </si>
  <si>
    <t>Postoperative Wundinfektionen</t>
  </si>
  <si>
    <t>≥ 95%</t>
  </si>
  <si>
    <t>Zähler/ Anzahl</t>
  </si>
  <si>
    <t>KN mit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</si>
  <si>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</si>
  <si>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</si>
  <si>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</si>
  <si>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</si>
  <si>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</si>
  <si>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</si>
  <si>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</si>
  <si>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</si>
  <si>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</si>
  <si>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3. Nenner muss kleiner sein als Anzahl Primärfälle.</t>
  </si>
  <si>
    <t>1. Nur positive ganze Zahlen.</t>
  </si>
  <si>
    <t>2. Maximalwert 5000</t>
  </si>
  <si>
    <t>Zähler:</t>
  </si>
  <si>
    <t>1a); 1b)</t>
  </si>
  <si>
    <t>2;4;10;17</t>
  </si>
  <si>
    <t>5;6;7;8;9;11;13;14;17;18;20</t>
  </si>
  <si>
    <t>Übertrag erfolgt aus Tabellenblatt Basisdaten.</t>
  </si>
  <si>
    <t>Übertag in Kennzahlenbogen und Matrix erfolgt automatisch.</t>
  </si>
  <si>
    <t>Texte Matrix Datenquali</t>
  </si>
  <si>
    <t>Fehlermeldungen Matrix</t>
  </si>
  <si>
    <t>Ganze Zahl zwischen 0 und 5000 eingeben.</t>
  </si>
  <si>
    <t>zu wenig Primärfälle angegeben</t>
  </si>
  <si>
    <t>DFS auffällig hoch</t>
  </si>
  <si>
    <t>OAS auffällig hoch</t>
  </si>
  <si>
    <t>Tumordoku. liegt größtenteils beim Krebsregister</t>
  </si>
  <si>
    <t>Kennzahl-
definition</t>
  </si>
  <si>
    <t>Operative Primärfälle</t>
  </si>
  <si>
    <t>Interdisziplinäre Fallbesprechungen</t>
  </si>
  <si>
    <t>Derzeit keine Vorgaben</t>
  </si>
  <si>
    <t xml:space="preserve">Beratung Sozialarbeit </t>
  </si>
  <si>
    <t>Adäquate Rate an Beratung durch Sozialarbeit</t>
  </si>
  <si>
    <t>≥ 60</t>
  </si>
  <si>
    <t>Revisionsoperationen</t>
  </si>
  <si>
    <t>Möglichst niedrige Rate an postoperativen Wundinfektionen</t>
  </si>
  <si>
    <t>Basisdaten Neuroonkologie</t>
  </si>
  <si>
    <t>Keine Zusammenarbeit</t>
  </si>
  <si>
    <t>Geringe / punktuelle Zusammenarbeit</t>
  </si>
  <si>
    <t>Intensive / regelmäßige Zusammenarbeit</t>
  </si>
  <si>
    <t>Bundesland / Land</t>
  </si>
  <si>
    <t>Universitätsklinikum Münster</t>
  </si>
  <si>
    <t>Deutschland</t>
  </si>
  <si>
    <t>Interdisziplinäres Neuroonkologisches Zentrum (INOZ) im Charité Comprehensive Cancer Center</t>
  </si>
  <si>
    <t>Neuroonkologisches Tumorzentrum des Universitätsklinikums Regensburg</t>
  </si>
  <si>
    <t>Universitätsklinikum Regensburg</t>
  </si>
  <si>
    <t>Neuroonkologisches Tumorzentrum des Universitätsklinikums Würzburg</t>
  </si>
  <si>
    <t>Universitätsklinikum Würzburg</t>
  </si>
  <si>
    <t>Neuroonkologisches Tumorzentrum des RUCCC</t>
  </si>
  <si>
    <t>Universitätsklinikum Knappschaftskrankenhaus Bochum</t>
  </si>
  <si>
    <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</si>
  <si>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</si>
  <si>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</si>
  <si>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</si>
  <si>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</si>
  <si>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</si>
  <si>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</si>
  <si>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</si>
  <si>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</si>
  <si>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</si>
  <si>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</si>
  <si>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</si>
  <si>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</si>
  <si>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</si>
  <si>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</si>
  <si>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</si>
  <si>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</si>
  <si>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</si>
  <si>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</si>
  <si>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</si>
  <si>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</si>
  <si>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</si>
  <si>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</si>
  <si>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</si>
  <si>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</si>
  <si>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</si>
  <si>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</si>
  <si>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</si>
  <si>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</si>
  <si>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</si>
  <si>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</si>
  <si>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</si>
  <si>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</si>
  <si>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</si>
  <si>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</si>
  <si>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</si>
  <si>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</si>
  <si>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</si>
  <si>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</si>
  <si>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</si>
  <si>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</si>
  <si>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</si>
  <si>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</si>
  <si>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</si>
  <si>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</si>
  <si>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</si>
  <si>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</si>
  <si>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</si>
  <si>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</si>
  <si>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</si>
  <si>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</si>
  <si>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</si>
  <si>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</si>
  <si>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</si>
  <si>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</si>
  <si>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</si>
  <si>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</si>
  <si>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</si>
  <si>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</si>
  <si>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</si>
  <si>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Kennzahlenbogen Neuroonkologie</t>
  </si>
  <si>
    <t>Kennzahlenbogen - Analyseprotokoll Datendefizite Neuroonkologie</t>
  </si>
  <si>
    <t>Matrix - Ergebnisqualität Neuroonkologie</t>
  </si>
  <si>
    <t>Matrix - Analyseprotokoll Datendefizite Neuroonkologie</t>
  </si>
  <si>
    <t>Kalenderjahr</t>
  </si>
  <si>
    <t>Erläuterung hinsichtlich Datendefizit
Begründung / Ursachenanalyse / Aktionen</t>
  </si>
  <si>
    <t>1.2.1</t>
  </si>
  <si>
    <t>1.2.3</t>
  </si>
  <si>
    <t>1.7.4</t>
  </si>
  <si>
    <t>5.2.11</t>
  </si>
  <si>
    <t xml:space="preserve">≥ 100 </t>
  </si>
  <si>
    <t>Begründung / Ursache</t>
  </si>
  <si>
    <t>Eingeleitete / geplante Aktionen</t>
  </si>
  <si>
    <t>relevante Kalenderjahre nicht /unvollständig bearbeitet</t>
  </si>
  <si>
    <t>Bedingung Wert</t>
  </si>
  <si>
    <t>nicht relevant</t>
  </si>
  <si>
    <t>Nicht ausgefüllte Zellen von relevanten Nachsorgejahren</t>
  </si>
  <si>
    <t>leere Zellen</t>
  </si>
  <si>
    <t>Alle relevanten Nachsorgejahre sind zu bearbeiten, abhängig vom Datum der Erstzertifizierung</t>
  </si>
  <si>
    <t>Zeile 14</t>
  </si>
  <si>
    <t>Zeile/ Zelle</t>
  </si>
  <si>
    <t xml:space="preserve">Glioblastom </t>
  </si>
  <si>
    <t xml:space="preserve">Astrozytom </t>
  </si>
  <si>
    <t>WHO Grad 3</t>
  </si>
  <si>
    <t>WHO Grad 4</t>
  </si>
  <si>
    <t>&lt; 10%</t>
  </si>
  <si>
    <t>&lt; 1%</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</si>
  <si>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</si>
  <si>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</si>
  <si>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</si>
  <si>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</si>
  <si>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</si>
  <si>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</si>
  <si>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</si>
  <si>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</si>
  <si>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</si>
  <si>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</si>
  <si>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</si>
  <si>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</si>
  <si>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</si>
  <si>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</si>
  <si>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</si>
  <si>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</si>
  <si>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</si>
  <si>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</si>
  <si>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Daten-qualität</t>
  </si>
  <si>
    <t>Plausi unklar</t>
  </si>
  <si>
    <t xml:space="preserve">Oligodendrogliale Tm </t>
  </si>
  <si>
    <t>Ansprechpartner</t>
  </si>
  <si>
    <t>Noch nicht vorhanden</t>
  </si>
  <si>
    <t>Allgemeine Feststellungen</t>
  </si>
  <si>
    <t>Allgemeine Hinweise</t>
  </si>
  <si>
    <t>Allgemeine Abweichungen</t>
  </si>
  <si>
    <t>Bewertung Ausschuss</t>
  </si>
  <si>
    <t>Anmerkung OnkoZert</t>
  </si>
  <si>
    <t>Feststellung</t>
  </si>
  <si>
    <t>Hinweis</t>
  </si>
  <si>
    <t>Abweichung</t>
  </si>
  <si>
    <t>DFS - Glioblastom - Zähler</t>
  </si>
  <si>
    <t>DFS - Glioblastom - Nenner</t>
  </si>
  <si>
    <t>DFS - Glioblastom - %</t>
  </si>
  <si>
    <t>DFS - Astrozytom - Zähler</t>
  </si>
  <si>
    <t>DFS - Astrozytom - Nenner</t>
  </si>
  <si>
    <t>DFS - Astrozytom - %</t>
  </si>
  <si>
    <t>DFS Oligodendrogliale - Zähler</t>
  </si>
  <si>
    <t>DFS Oligodendrogliale - Nenner</t>
  </si>
  <si>
    <t>DFS Oligodendrogliale - %</t>
  </si>
  <si>
    <t>OAS - Glioblastom - Zähler</t>
  </si>
  <si>
    <t>OAS - Glioblastom - Nenner</t>
  </si>
  <si>
    <t>OAS - Glioblastom - %</t>
  </si>
  <si>
    <t>OAS - Astrozytom - Zähler</t>
  </si>
  <si>
    <t>OAS - Astrozytom - Nenner</t>
  </si>
  <si>
    <t>OAS - Astrozytom - %</t>
  </si>
  <si>
    <t>OAS Oligodendrogliale - Zähler</t>
  </si>
  <si>
    <t>OAS Oligodendrogliale - Nenner</t>
  </si>
  <si>
    <t>OAS Oligodendrogliale - %</t>
  </si>
  <si>
    <t>Neuroonkologisches Tumorzentrum Ludwigsburg</t>
  </si>
  <si>
    <t>Klinikum Ludwigsburg</t>
  </si>
  <si>
    <t>Krankenhaus der Barmherzigen Brüder Trier</t>
  </si>
  <si>
    <t>UniversitätsSpital Zürich</t>
  </si>
  <si>
    <t>Neuroonkologisches Tumorzentrum des Clemenshospitals Münster</t>
  </si>
  <si>
    <t>Datenverifizierung_ID</t>
  </si>
  <si>
    <t>ID_intern</t>
  </si>
  <si>
    <t>Erläuterung hinsichtlich Datendefizit</t>
  </si>
  <si>
    <t>Datum EZ</t>
  </si>
  <si>
    <t>Unvollständig
relevante Nachsorgejahre nicht/unvollständig bearbeitet
ID: a</t>
  </si>
  <si>
    <t>Primärfälle 
Def. gemäß 1.2.1</t>
  </si>
  <si>
    <t xml:space="preserve">Maligne Primärfälle </t>
  </si>
  <si>
    <t>C70</t>
  </si>
  <si>
    <t>C71</t>
  </si>
  <si>
    <t>C72</t>
  </si>
  <si>
    <t xml:space="preserve">Nicht operative
Primärfälle </t>
  </si>
  <si>
    <t>Nicht operative Primärfälle</t>
  </si>
  <si>
    <t>Heartsoft Tumordatenbank</t>
  </si>
  <si>
    <t>Prostata-Ca Register</t>
  </si>
  <si>
    <t>QuaDoSta</t>
  </si>
  <si>
    <t>UroCloud</t>
  </si>
  <si>
    <t>Österreich</t>
  </si>
  <si>
    <t>Tumorzentrum Ostsachsen</t>
  </si>
  <si>
    <t>Tumorzentrum Weser-Ems</t>
  </si>
  <si>
    <t>Kennzahldefinition</t>
  </si>
  <si>
    <t>Für Übertragung in Datendefizite_KB:</t>
  </si>
  <si>
    <t>&gt; 10%</t>
  </si>
  <si>
    <t>Alle KN leer:</t>
  </si>
  <si>
    <t>ixserv.4</t>
  </si>
  <si>
    <t>Unvollständige Jahre</t>
  </si>
  <si>
    <t xml:space="preserve">      Erstelldatum</t>
  </si>
  <si>
    <r>
      <rPr>
        <b/>
        <u/>
        <sz val="8"/>
        <color indexed="8"/>
        <rFont val="Arial"/>
        <family val="2"/>
      </rPr>
      <t xml:space="preserve">
Bearbeitungshinweise:</t>
    </r>
    <r>
      <rPr>
        <sz val="8"/>
        <color indexed="8"/>
        <rFont val="Arial"/>
        <family val="2"/>
      </rPr>
      <t xml:space="preserve">
Für Neuroonkologische Tumorzentren ist die Matrix Ergebnisqualität verbindlich zu bearbeiten.
Für die Bewertung der Matrix Ergebnisqualität gelten folgende Regelungen:
            a) Alle Patienten ab dem Folgejahr der EZ sind im Follow-Up zu berücksichtigen; erstmalig ist die Matrix zum ÜA2 verbindlich zu bearbeiten.
            b) Nachsorgejahr "relevant" (Zeile 14) =&gt; Sämtliche „hellgrau“ hinterlegte Felder sollten vollständig bearbeitet werden; dies gilt auch für Nullwerte (=0).
            c) Zahlen müssen manuell eingegeben werden, diese dürfen nicht kopiert werden.
            d) Es sollte Microsoft Office Excel 2007, besser 2010, verwendet werden, ansonsten kommt es zu einem erheblichen Qualitätsverlust.</t>
    </r>
  </si>
  <si>
    <t>KN</t>
  </si>
  <si>
    <t>Zentrum für Neuroonkologische Tumoren Klinikum Stuttgart</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</si>
  <si>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</si>
  <si>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</si>
  <si>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</si>
  <si>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</si>
  <si>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</si>
  <si>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</si>
  <si>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</si>
  <si>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</si>
  <si>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</si>
  <si>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</si>
  <si>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</si>
  <si>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</si>
  <si>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</si>
  <si>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6a</t>
  </si>
  <si>
    <t>5.2.3a</t>
  </si>
  <si>
    <t>5.2.3b</t>
  </si>
  <si>
    <t>Biopsien
Def. gemäß 5.2.3b</t>
  </si>
  <si>
    <t>Operative Primärfälle  
Def. gemäß 5.2.3a</t>
  </si>
  <si>
    <t>Operative Primärfälle  
(= Kennzahl 6a)</t>
  </si>
  <si>
    <t>Biopsie</t>
  </si>
  <si>
    <t>ICD-O-3-
Topographie</t>
  </si>
  <si>
    <t>ICD-O-3-Morphologie</t>
  </si>
  <si>
    <t>Benigne
(Code: _ _ _ _ /0)</t>
  </si>
  <si>
    <t>Maligne
(Code:_ _ _ _/3)</t>
  </si>
  <si>
    <t>Unklares Verhalten
(Code:_ _ _ _/1)</t>
  </si>
  <si>
    <t>Datum Erstzertifizierung</t>
  </si>
  <si>
    <t>Kennzahlenjahr</t>
  </si>
  <si>
    <t>Krebsregister Schweiz</t>
  </si>
  <si>
    <t>Krebsregister Österreich</t>
  </si>
  <si>
    <t>MaDoS</t>
  </si>
  <si>
    <t>Hirntumorzentrum Barmherzige Brüder Regensburg</t>
  </si>
  <si>
    <t>Neuroonkologisches Tumorzentrum Deggendorf</t>
  </si>
  <si>
    <t>Neuroonkologisches Tumorzentrum Klinikum Kassel</t>
  </si>
  <si>
    <t>Neuroonkologisches Tumorzentrum im Universitären Centrum für Tumorerkrankungen (UCT) Frankfurt</t>
  </si>
  <si>
    <t>Neuroonkologisches Zentrum des Tumorzentrums Freiburg - CCCF</t>
  </si>
  <si>
    <t>Krankenhaus Barmherzige Brüder Regensburg</t>
  </si>
  <si>
    <t>DONAUISAR Klinikum Deggendorf</t>
  </si>
  <si>
    <t>Klinikum Stuttgart, Katharinenhospital</t>
  </si>
  <si>
    <t>Universitätsklinikum Essen</t>
  </si>
  <si>
    <t>6b</t>
  </si>
  <si>
    <t>XML-OncoBox</t>
  </si>
  <si>
    <t>Krebsregister Italien</t>
  </si>
  <si>
    <t>Primärfälle in Neuroonkologischen Zentren</t>
  </si>
  <si>
    <t>ICD-O Topographie</t>
  </si>
  <si>
    <t>ICD-O Morphologie</t>
  </si>
  <si>
    <t>C70 Meningen</t>
  </si>
  <si>
    <t>C70.0 Hirnhäute</t>
  </si>
  <si>
    <t>9421/1</t>
  </si>
  <si>
    <t>WHO grade I</t>
  </si>
  <si>
    <t>Arachnoidea encephali</t>
  </si>
  <si>
    <t>9425/3</t>
  </si>
  <si>
    <t>WHO grade II</t>
  </si>
  <si>
    <t>Dura mater encephali</t>
  </si>
  <si>
    <t>9384/1</t>
  </si>
  <si>
    <t>Falx cerebelli</t>
  </si>
  <si>
    <t>9424/3</t>
  </si>
  <si>
    <t>Falx cerebri</t>
  </si>
  <si>
    <t>9400/3</t>
  </si>
  <si>
    <t>Falx o.n.A.</t>
  </si>
  <si>
    <t>Pia mater encephali</t>
  </si>
  <si>
    <t>9411/3</t>
  </si>
  <si>
    <t>Tentorium cerebelli</t>
  </si>
  <si>
    <t>Tentorium o.n.A.</t>
  </si>
  <si>
    <t>9401/3</t>
  </si>
  <si>
    <t>WHO grade III</t>
  </si>
  <si>
    <t>C70.1 Rückenmarkhäute</t>
  </si>
  <si>
    <t>9440/3</t>
  </si>
  <si>
    <t>WHO grade IV</t>
  </si>
  <si>
    <t>Arachnoidea spinalis</t>
  </si>
  <si>
    <t>9441/3</t>
  </si>
  <si>
    <t>Dura mater spinalis</t>
  </si>
  <si>
    <t>9442/3</t>
  </si>
  <si>
    <t>Gliosarcoma</t>
  </si>
  <si>
    <t>Pia mater spinalis</t>
  </si>
  <si>
    <t>C70.9 Meningen o.n.A.</t>
  </si>
  <si>
    <t>Arachnoidea o.n.A.</t>
  </si>
  <si>
    <t>9450/3</t>
  </si>
  <si>
    <t>Dura mater o.n.A.</t>
  </si>
  <si>
    <t>9451/3</t>
  </si>
  <si>
    <t>Dura o.n.A.</t>
  </si>
  <si>
    <t>Pia mater o.n.A.</t>
  </si>
  <si>
    <t>9382/3</t>
  </si>
  <si>
    <t>C71 Gehirn</t>
  </si>
  <si>
    <t>C71.0 Cerebrum</t>
  </si>
  <si>
    <t>Ependymal Tumors</t>
  </si>
  <si>
    <t>Basalganglien</t>
  </si>
  <si>
    <t>9383/1</t>
  </si>
  <si>
    <t>Subependymoma</t>
  </si>
  <si>
    <t>Capsula interna</t>
  </si>
  <si>
    <t>9394/1</t>
  </si>
  <si>
    <t>Myxopapillary Ependymoma</t>
  </si>
  <si>
    <t>Corpus striatum</t>
  </si>
  <si>
    <t>9391/3</t>
  </si>
  <si>
    <t>Ependymoma</t>
  </si>
  <si>
    <t>Cortex cerebri</t>
  </si>
  <si>
    <t>Gehirn, supratentoriell o.n.A.</t>
  </si>
  <si>
    <t>9393/3</t>
  </si>
  <si>
    <t>Papillary</t>
  </si>
  <si>
    <t>Globus pallidus</t>
  </si>
  <si>
    <t>Clear Cell</t>
  </si>
  <si>
    <t>Pallidum</t>
  </si>
  <si>
    <t>Tanycytic</t>
  </si>
  <si>
    <t>Großhirn</t>
  </si>
  <si>
    <t>9392/3</t>
  </si>
  <si>
    <t>Großhirnhemisphäre</t>
  </si>
  <si>
    <t>Hypothalamus</t>
  </si>
  <si>
    <t>9390/0</t>
  </si>
  <si>
    <t>Insel</t>
  </si>
  <si>
    <t>9390/1</t>
  </si>
  <si>
    <t>Operculum</t>
  </si>
  <si>
    <t>9390/3</t>
  </si>
  <si>
    <t>Pallium</t>
  </si>
  <si>
    <t>Putamen</t>
  </si>
  <si>
    <t>9430/3</t>
  </si>
  <si>
    <t>Astroblastoma</t>
  </si>
  <si>
    <t>Reil-Insel</t>
  </si>
  <si>
    <t>9444/1</t>
  </si>
  <si>
    <t>Rhinencephalon</t>
  </si>
  <si>
    <t>9431/1</t>
  </si>
  <si>
    <t>Thalamus</t>
  </si>
  <si>
    <t>Weiße Substanz des Großhirns</t>
  </si>
  <si>
    <t>Zentrale weiße Substanz</t>
  </si>
  <si>
    <t>C71.1 Frontallappen</t>
  </si>
  <si>
    <t>9493/0</t>
  </si>
  <si>
    <t>Polus frontalis</t>
  </si>
  <si>
    <t>9412/1</t>
  </si>
  <si>
    <t>C71.2 Temporallappen</t>
  </si>
  <si>
    <t>9413/0</t>
  </si>
  <si>
    <t>Hippokampus</t>
  </si>
  <si>
    <t>9492/0</t>
  </si>
  <si>
    <t>Gangliocytoma</t>
  </si>
  <si>
    <t>Unkus</t>
  </si>
  <si>
    <t>9505/1</t>
  </si>
  <si>
    <t>Ganglioglioma</t>
  </si>
  <si>
    <t>C71.3 Parietallappen</t>
  </si>
  <si>
    <t>9505/3</t>
  </si>
  <si>
    <t>C71.4 Okzipitallappen</t>
  </si>
  <si>
    <t>9506/1</t>
  </si>
  <si>
    <t>Polus occipitalis</t>
  </si>
  <si>
    <t>C71.5 Ventrikel o.n.A.</t>
  </si>
  <si>
    <t>Dritter Ventrikel o.n.A.</t>
  </si>
  <si>
    <t>9509/1</t>
  </si>
  <si>
    <t>Ependym</t>
  </si>
  <si>
    <t>Hirnventrikel</t>
  </si>
  <si>
    <t>Paraganglioma</t>
  </si>
  <si>
    <t>Plexus chorioideus, dritter Ventrikel</t>
  </si>
  <si>
    <t>Tumors of the Pineal Region</t>
  </si>
  <si>
    <t>Plexus chorioideus o.n.A.</t>
  </si>
  <si>
    <t>9361/1</t>
  </si>
  <si>
    <t>Pineocytoma</t>
  </si>
  <si>
    <t>Plexus chorioideus, Seitenventrikel</t>
  </si>
  <si>
    <t>9362/3</t>
  </si>
  <si>
    <t>WHO grade II, III</t>
  </si>
  <si>
    <t>Seitenventrikel o.n.A.</t>
  </si>
  <si>
    <t>Pineoblastoma</t>
  </si>
  <si>
    <t>C71.6 Kleinhirn o.n.A.</t>
  </si>
  <si>
    <t>9395/3</t>
  </si>
  <si>
    <t>Cerebellum</t>
  </si>
  <si>
    <t>Embryonal Tumors</t>
  </si>
  <si>
    <t>Kleinhirnbrückenwinkel</t>
  </si>
  <si>
    <t>9470/3</t>
  </si>
  <si>
    <t>Wurm (Kleinhirn)</t>
  </si>
  <si>
    <t>9471/3</t>
  </si>
  <si>
    <t>C71.7 Hirnstamm</t>
  </si>
  <si>
    <t>Infratentorielle Hirnanteile o.n.A.</t>
  </si>
  <si>
    <t>9474/3</t>
  </si>
  <si>
    <t>Medulla oblongata</t>
  </si>
  <si>
    <t>Mittelhirn</t>
  </si>
  <si>
    <t>9473/3</t>
  </si>
  <si>
    <t>Olive</t>
  </si>
  <si>
    <t>9500/3</t>
  </si>
  <si>
    <t>Pedunculus cerbri</t>
  </si>
  <si>
    <t>9490/3</t>
  </si>
  <si>
    <t>Ammonshorn</t>
  </si>
  <si>
    <t>9501/3</t>
  </si>
  <si>
    <t>Medulloepithelioma</t>
  </si>
  <si>
    <t>Plexus chorioideus, vierter Ventrikel</t>
  </si>
  <si>
    <t>Pons</t>
  </si>
  <si>
    <t>9508/3</t>
  </si>
  <si>
    <t>Pyramide</t>
  </si>
  <si>
    <t>Vierter Ventrikel o.n.A.</t>
  </si>
  <si>
    <t>9560/0</t>
  </si>
  <si>
    <t>Schwannoma (Neurilemoma, Neurinoma)</t>
  </si>
  <si>
    <t>C71.8 Gehirn, mehrere Teilbereiche überlappend</t>
  </si>
  <si>
    <t>Corpus callosum</t>
  </si>
  <si>
    <t>Tapetum</t>
  </si>
  <si>
    <t>C71.9 Gehirn o.n.A.</t>
  </si>
  <si>
    <t>9540/0</t>
  </si>
  <si>
    <t>Neurofibroma</t>
  </si>
  <si>
    <t>Hintere Schädelgrube</t>
  </si>
  <si>
    <t>9550/0</t>
  </si>
  <si>
    <t>Intrakranieller Sitz</t>
  </si>
  <si>
    <t>Perineurioma</t>
  </si>
  <si>
    <t>Mittlere Schädelgrube</t>
  </si>
  <si>
    <t>9571/0</t>
  </si>
  <si>
    <t>Schädelgrube o.n.A.</t>
  </si>
  <si>
    <t>Malignant Peripheral Nerve Sheath Tumor (MPNST)</t>
  </si>
  <si>
    <t>WHO grade II, III, IV</t>
  </si>
  <si>
    <t>C72 RM, Hirnnerven u. sonstige Teile d. ZNS</t>
  </si>
  <si>
    <t>9540/3</t>
  </si>
  <si>
    <t>Epithelioid MPNST</t>
  </si>
  <si>
    <t>C72.2 N. olfactorius</t>
  </si>
  <si>
    <t>C72.3 N. opticus</t>
  </si>
  <si>
    <t>Chiasma opticum</t>
  </si>
  <si>
    <t>Tractus opticus</t>
  </si>
  <si>
    <t>C72.4 N. acusticus</t>
  </si>
  <si>
    <t>C72.5 Hirnnerven o.n.A.</t>
  </si>
  <si>
    <t>9530/0</t>
  </si>
  <si>
    <t>N. abducens</t>
  </si>
  <si>
    <t>9531/0</t>
  </si>
  <si>
    <t>N. accessorius o.n.A.</t>
  </si>
  <si>
    <t>9532/0</t>
  </si>
  <si>
    <t>N. facialis</t>
  </si>
  <si>
    <t>9537/0</t>
  </si>
  <si>
    <t>N. glossopharyngeus</t>
  </si>
  <si>
    <t>9533/0</t>
  </si>
  <si>
    <t>N. hypoglossus</t>
  </si>
  <si>
    <t>9534/0</t>
  </si>
  <si>
    <t>N. oculomotorius</t>
  </si>
  <si>
    <t>N. trigeminus</t>
  </si>
  <si>
    <t>N. trochlearis</t>
  </si>
  <si>
    <t>N. vagus</t>
  </si>
  <si>
    <t>C72.8 Gehirn u. andere Teile d. ZNS, mehrere Teilbereiche überlappend</t>
  </si>
  <si>
    <t>9538/1</t>
  </si>
  <si>
    <t>9539/1</t>
  </si>
  <si>
    <t>9538/3</t>
  </si>
  <si>
    <t>C72.9 Nervensystem</t>
  </si>
  <si>
    <t>Epidural</t>
  </si>
  <si>
    <t>9530/3</t>
  </si>
  <si>
    <t>Extradural</t>
  </si>
  <si>
    <t>Parasellär</t>
  </si>
  <si>
    <t>8850/0</t>
  </si>
  <si>
    <t>Lipoma</t>
  </si>
  <si>
    <t>Zentralnervensystem</t>
  </si>
  <si>
    <t>8861/0</t>
  </si>
  <si>
    <t>Angiolipoma</t>
  </si>
  <si>
    <t>8880/0</t>
  </si>
  <si>
    <t>Hibernoma</t>
  </si>
  <si>
    <t>8850/3</t>
  </si>
  <si>
    <t>Liposarcoma</t>
  </si>
  <si>
    <t>8815/0</t>
  </si>
  <si>
    <t>8810/3</t>
  </si>
  <si>
    <t>Fibrosarcoma</t>
  </si>
  <si>
    <t>8890/0</t>
  </si>
  <si>
    <t>Leiomyoma</t>
  </si>
  <si>
    <t>8890/3</t>
  </si>
  <si>
    <t>Leiomyosarcoma</t>
  </si>
  <si>
    <t>8900/0</t>
  </si>
  <si>
    <t>Rhabdomyoma</t>
  </si>
  <si>
    <t>8900/3</t>
  </si>
  <si>
    <t>Rhabdomyosarcoma</t>
  </si>
  <si>
    <t>9220/0</t>
  </si>
  <si>
    <t>Chondroma</t>
  </si>
  <si>
    <t>9220/3</t>
  </si>
  <si>
    <t>Chondrosarcoma</t>
  </si>
  <si>
    <t>9180/0</t>
  </si>
  <si>
    <t>Osteoma</t>
  </si>
  <si>
    <t>9180/3</t>
  </si>
  <si>
    <t>Osteosarcoma</t>
  </si>
  <si>
    <t>9210/0</t>
  </si>
  <si>
    <t>Osteochondroma</t>
  </si>
  <si>
    <t>9120/0</t>
  </si>
  <si>
    <t>Haemangioma</t>
  </si>
  <si>
    <t>9120/3</t>
  </si>
  <si>
    <t>Angiosarcoma</t>
  </si>
  <si>
    <t>9140/3</t>
  </si>
  <si>
    <t>9364/3</t>
  </si>
  <si>
    <t>8728/0</t>
  </si>
  <si>
    <t>8728/1</t>
  </si>
  <si>
    <t>8720/3</t>
  </si>
  <si>
    <t>8728/3</t>
  </si>
  <si>
    <t>9161/1</t>
  </si>
  <si>
    <t>Haemangioblastoma</t>
  </si>
  <si>
    <t>9064/3</t>
  </si>
  <si>
    <t>Germinoma</t>
  </si>
  <si>
    <t>9070/3</t>
  </si>
  <si>
    <t>Embryonal Carcinoma</t>
  </si>
  <si>
    <t>9071/3</t>
  </si>
  <si>
    <t>9100/3</t>
  </si>
  <si>
    <t>Choriocarcinoma</t>
  </si>
  <si>
    <t>9080/1</t>
  </si>
  <si>
    <t>Teratoma</t>
  </si>
  <si>
    <t>9080/0</t>
  </si>
  <si>
    <t>9080/3</t>
  </si>
  <si>
    <t>9084/3</t>
  </si>
  <si>
    <t>9085/3</t>
  </si>
  <si>
    <t>9350/1</t>
  </si>
  <si>
    <t>Craniopharyngioma</t>
  </si>
  <si>
    <t>9351/1</t>
  </si>
  <si>
    <t>9352/1</t>
  </si>
  <si>
    <t>9582/0</t>
  </si>
  <si>
    <t>9432/1</t>
  </si>
  <si>
    <t>Pituicytoma</t>
  </si>
  <si>
    <t>8272/0</t>
  </si>
  <si>
    <t>8271/0</t>
  </si>
  <si>
    <t>8272/3</t>
  </si>
  <si>
    <t>Pituitary carcinoma</t>
  </si>
  <si>
    <t>Chordoma</t>
  </si>
  <si>
    <t>9370/3</t>
  </si>
  <si>
    <t>9371/3</t>
  </si>
  <si>
    <t>Chordoma, chondroid</t>
  </si>
  <si>
    <t>9372/3</t>
  </si>
  <si>
    <t>Chordoma, dedifferentiated</t>
  </si>
  <si>
    <t>≥ 5%</t>
  </si>
  <si>
    <t>Hinw.: Neoplasien des Nervensystems, deren Ursprung keiner der Kategorien C70 bis C72.5 zugeordnet werden kann</t>
  </si>
  <si>
    <t xml:space="preserve">C75 Sonstige endokrine Drüsen und verwandte Strukturen </t>
  </si>
  <si>
    <t>Fossa hypophysialis</t>
  </si>
  <si>
    <t>Rathke-Tasche</t>
  </si>
  <si>
    <t>Sella turcica</t>
  </si>
  <si>
    <t>C75.2 Ductus craniopharyngealis</t>
  </si>
  <si>
    <t>C75.3 Glandula pinealis</t>
  </si>
  <si>
    <r>
      <t xml:space="preserve">C75.1 Hirnanhangsdrüsen
             </t>
    </r>
    <r>
      <rPr>
        <sz val="9"/>
        <color indexed="8"/>
        <rFont val="Arial"/>
        <family val="2"/>
      </rPr>
      <t xml:space="preserve"> Hypophysär 
              Hypophyse</t>
    </r>
  </si>
  <si>
    <t>C75</t>
  </si>
  <si>
    <t>UCC-TDS (Tumorzentrum Dresden)</t>
  </si>
  <si>
    <t xml:space="preserve">                                        (Muster Zertifikat)</t>
  </si>
  <si>
    <t>FAO-Z001-1 MNOZ</t>
  </si>
  <si>
    <t>FAO-Z003 MNOZ</t>
  </si>
  <si>
    <t>FAO-Z009 MNOZ</t>
  </si>
  <si>
    <t>FAO-Z014 MNOZ</t>
  </si>
  <si>
    <t>FAO-Z020 MNOZ</t>
  </si>
  <si>
    <t>FAO-Z023 MNOZ</t>
  </si>
  <si>
    <t>FAO-Z027 MNOZ</t>
  </si>
  <si>
    <t>FAO-Z044 MNOZ</t>
  </si>
  <si>
    <t>UKM - Hirntumorzentrum</t>
  </si>
  <si>
    <t>FAO-Z045 MNOZ</t>
  </si>
  <si>
    <t>FAO-Z054 MNOZ</t>
  </si>
  <si>
    <t>FAO-Z055 MNOZ</t>
  </si>
  <si>
    <t>FAO-Z056 MNOZ</t>
  </si>
  <si>
    <t>FAO-Z057 MNOZ</t>
  </si>
  <si>
    <t>FAO-Z062 MNOZ</t>
  </si>
  <si>
    <t>FAO-Z063 MNOZ</t>
  </si>
  <si>
    <t>FAO-Z065 MNOZ</t>
  </si>
  <si>
    <t>FAO-Z066 MNOZ</t>
  </si>
  <si>
    <t>FAO-Z077 MNOZ</t>
  </si>
  <si>
    <t>FAO-Z080 MNOZ</t>
  </si>
  <si>
    <t>Universitätsklinikum Freiburg</t>
  </si>
  <si>
    <t>FAO-Z081 MNOZ</t>
  </si>
  <si>
    <t>FAO-Z084 MNOZ</t>
  </si>
  <si>
    <t>Neuroonkologisches Zentrum am Universitätsklinikum Leipzig</t>
  </si>
  <si>
    <t>Universitätsklinikum Leipzig AöR</t>
  </si>
  <si>
    <t>FAO-Z089 MNOZ</t>
  </si>
  <si>
    <t>Neuroonkologisches Zentrum der TU München</t>
  </si>
  <si>
    <t>Klinikum rechts der Isar der Technischen Universität München</t>
  </si>
  <si>
    <t>FAO-Z093 MNOZ</t>
  </si>
  <si>
    <t xml:space="preserve">Neuroonkologisches Zentrum der Universitätsmedizin Mainz </t>
  </si>
  <si>
    <t>Universitätsmedizin der Johannes Gutenberg - Universität Mainz</t>
  </si>
  <si>
    <t>OncoBox</t>
  </si>
  <si>
    <t>7b</t>
  </si>
  <si>
    <t>7a</t>
  </si>
  <si>
    <t>Klinisch symptomatische Nachblutungen</t>
  </si>
  <si>
    <t>Möglichst niedrige Rate an klinisch symptomatischen Nachblutungen</t>
  </si>
  <si>
    <t>C72.0 Rückenmark</t>
  </si>
  <si>
    <t>Gesamt1</t>
  </si>
  <si>
    <t>Gesamt2</t>
  </si>
  <si>
    <t>Uro-Link</t>
  </si>
  <si>
    <t>8693/1</t>
  </si>
  <si>
    <t>9560/1</t>
  </si>
  <si>
    <t>9133/3</t>
  </si>
  <si>
    <t>8290/0</t>
  </si>
  <si>
    <t>Zusammenarbeit mit KFRG-Krebsregister</t>
  </si>
  <si>
    <t>FAO-Z021 MNOZ</t>
  </si>
  <si>
    <t>FAO-Z028 MNOZ</t>
  </si>
  <si>
    <t>Neuroonkologisches Zentrum Mannheim</t>
  </si>
  <si>
    <t>Universitätsmedizin Mannheim (UMM)</t>
  </si>
  <si>
    <t>FAO-Z036 MNOZ</t>
  </si>
  <si>
    <t>FAO-Z037 MNOZ</t>
  </si>
  <si>
    <t>Neuroonkologisches Zentrum Erlangen</t>
  </si>
  <si>
    <t>Universitätsklinikum Erlangen</t>
  </si>
  <si>
    <t>FAO-Z048 MNOZ</t>
  </si>
  <si>
    <t>Neuroonkologisches Zentrum der Universitätsmedizin Greifswald</t>
  </si>
  <si>
    <t>Universitätsmedizin Greifswald</t>
  </si>
  <si>
    <t>Hirntumorzentrum am Krankenhaus der Barmherzigen Brüder Trier</t>
  </si>
  <si>
    <t>Klinikum Kassel</t>
  </si>
  <si>
    <t>FAO-Z060 MNOZ</t>
  </si>
  <si>
    <t>NOKUM Neuroonkologisches Zentrum am Klinikum der Universität München</t>
  </si>
  <si>
    <t>Klinikum der Universität München, Campus Großhadern</t>
  </si>
  <si>
    <t>Neuroonkologie am Westdeutschen Tumorzentrum - Universitätsmedizin Essen</t>
  </si>
  <si>
    <t>Diagnostizierte Primärfälle 2013</t>
  </si>
  <si>
    <r>
      <t xml:space="preserve">Diagnostizierte Primärfälle </t>
    </r>
    <r>
      <rPr>
        <b/>
        <sz val="9"/>
        <color indexed="8"/>
        <rFont val="Arial"/>
        <family val="2"/>
      </rPr>
      <t>2014</t>
    </r>
  </si>
  <si>
    <t>Auditjahr 2018 / Kennzahlenjahr 2017</t>
  </si>
  <si>
    <t>FAO-Z034 MNOZ</t>
  </si>
  <si>
    <t>Neuroonkologisches Zentrum Marburg</t>
  </si>
  <si>
    <t>Universitätsklinikum Giessen und Marburg GmbH</t>
  </si>
  <si>
    <t>FAO-Z047 MNOZ</t>
  </si>
  <si>
    <t>Neuroonkologisches Zentrum Jena</t>
  </si>
  <si>
    <t>Universitätsklinikum Jena</t>
  </si>
  <si>
    <t>Hirntumorzentrum am Cancer Center UniversitätsSpital Zürich</t>
  </si>
  <si>
    <t>FAO-Z070 MNOZ</t>
  </si>
  <si>
    <t>Universitätsklinikum „Carl Gustav Carus“ Dresden</t>
  </si>
  <si>
    <t>FAO-Z078 MNOZ</t>
  </si>
  <si>
    <t>Neuroonkologisches Zentrum Chemnitz</t>
  </si>
  <si>
    <t>FAO-Z115 MNOZ</t>
  </si>
  <si>
    <t xml:space="preserve">Neuroonkologisches Zentrum am Universitätsklinikum Gießen </t>
  </si>
  <si>
    <t>Universitätsklinikum Gießen und Marburg, Standort Gießen</t>
  </si>
  <si>
    <t>FAO-Z117 MNOZ</t>
  </si>
  <si>
    <t>Neuroonkologisches Zentrum am Krukenberg-Krebszentrum Halle der Universitätsmedizin Halle (Saale)</t>
  </si>
  <si>
    <t>Universitätsklinikum Halle (Saale)</t>
  </si>
  <si>
    <t>MADOS 4</t>
  </si>
  <si>
    <r>
      <t xml:space="preserve">Als Primärfälle können die Tm gezählt werden, die einem ICD-O-Topographie-Code </t>
    </r>
    <r>
      <rPr>
        <b/>
        <sz val="9"/>
        <color indexed="8"/>
        <rFont val="Arial"/>
        <family val="2"/>
      </rPr>
      <t>UND</t>
    </r>
    <r>
      <rPr>
        <sz val="9"/>
        <color indexed="8"/>
        <rFont val="Arial"/>
        <family val="2"/>
      </rPr>
      <t xml:space="preserve"> einem ICD-O-Morphologie-Code aus der beigefügten Liste entsprechen.</t>
    </r>
  </si>
  <si>
    <t>Diffuse astrocytic and oligodendroglial tumours</t>
  </si>
  <si>
    <t>9385/3</t>
  </si>
  <si>
    <t>Diffuse midline glioma, H3 K27M-mutant</t>
  </si>
  <si>
    <t>Diffuse astrocytoma, IDH-mutant/  Diffuse astrocytoma, IDH-wildtype/  Diffuse astrocytoma, NOS</t>
  </si>
  <si>
    <t xml:space="preserve">
WHO grade II</t>
  </si>
  <si>
    <t>Gemistocytic astrocytoma, IDH-mutant</t>
  </si>
  <si>
    <t>Anaplastic astrocytoma, IDH-mutant/ 
Anaplastic astrocytoma, IDH-wildtype/ 
Anaplastic astrocytoma, NOS</t>
  </si>
  <si>
    <t xml:space="preserve">
WHO grade III</t>
  </si>
  <si>
    <t>Glioblastoma, IDH-wildtype/
Epithelioid glioblastoma/
Glioblastoma, NOS</t>
  </si>
  <si>
    <t xml:space="preserve">
WHO grade IV</t>
  </si>
  <si>
    <t>Giant cell glioblastoma</t>
  </si>
  <si>
    <t>9445/3</t>
  </si>
  <si>
    <t>Glioblastoma, IDH-mutant</t>
  </si>
  <si>
    <t>Oligodendroglioma, IDH-mutant and 1p/19q-codeleted/ 
Oligodendroglioma, NOS</t>
  </si>
  <si>
    <t>Anaplastic oligodendroglioma, IDH-mutant and 1p/19q-codeleted/ 
Anaplastic oligodendroglioma, NOS</t>
  </si>
  <si>
    <t>Oligoastrocytoma, NOS</t>
  </si>
  <si>
    <t>Anaplastic oligoastrocytoma, NOS</t>
  </si>
  <si>
    <t>Other astrocytic tumours</t>
  </si>
  <si>
    <t>Pilocytic astrocytoma</t>
  </si>
  <si>
    <t>Pilomyxoid astrocytoma</t>
  </si>
  <si>
    <t>Subependymal giant cell astrocytoma</t>
  </si>
  <si>
    <t>Pleomorphic xanthoastrocytoma</t>
  </si>
  <si>
    <t>Anaplastic pleomorphic 
xanthoastrocytoma</t>
  </si>
  <si>
    <t xml:space="preserve">
WHO grade III</t>
  </si>
  <si>
    <t>9396/3</t>
  </si>
  <si>
    <t>Ependymoma, RELA fusion-positive</t>
  </si>
  <si>
    <t>WHO grade II or III</t>
  </si>
  <si>
    <t>Anaplastic ependymoma</t>
  </si>
  <si>
    <t>Other gliomas</t>
  </si>
  <si>
    <t>Chordoid glioma of the third ventricle</t>
  </si>
  <si>
    <t>Angiocentric glioma</t>
  </si>
  <si>
    <t>Choroid plexus tumours</t>
  </si>
  <si>
    <t>Choroid plexus papilloma</t>
  </si>
  <si>
    <t>Atypical choroid plexus papilloma</t>
  </si>
  <si>
    <t>Choroid plexus carcinoma</t>
  </si>
  <si>
    <t>Neuronal and mixed neuronal-glial Tumors</t>
  </si>
  <si>
    <t>Dysplastic cerebellar gangliocytoma (Lhermitte-Duclos disease)</t>
  </si>
  <si>
    <t>Desmoplastic infantile astrocytoma/ganglioglioma</t>
  </si>
  <si>
    <t>Dysembryoplastic neuroepithelial tumour</t>
  </si>
  <si>
    <t>Anaplastic ganglioglioma</t>
  </si>
  <si>
    <t>Central neurocytoma</t>
  </si>
  <si>
    <t>Extraventricular neurocytoma</t>
  </si>
  <si>
    <t>Cerebellar liponeurocytoma</t>
  </si>
  <si>
    <t>Papillary glioneuronal tumour</t>
  </si>
  <si>
    <t>Rosette-forming glioneuronal tumour of the fourth ventricle</t>
  </si>
  <si>
    <t>Diffuse leptomeningeal glioneuronal tumour</t>
  </si>
  <si>
    <t>Pineal parenchymal tumour of intermediate differentiation</t>
  </si>
  <si>
    <t>Papillary tumour of the pineal region</t>
  </si>
  <si>
    <t>9475/3</t>
  </si>
  <si>
    <t>Medulloblastomas, WNT-activated</t>
  </si>
  <si>
    <t>9476/3</t>
  </si>
  <si>
    <t>Medulloblastomas, SHH-activated and TP53-mutant</t>
  </si>
  <si>
    <t>Medulloblastoma SHH-activated and TP53-wildtype</t>
  </si>
  <si>
    <t>9477/3</t>
  </si>
  <si>
    <t>Medulloblastoma, non-WNT/non-SHH (Group 3/ Group 4)</t>
  </si>
  <si>
    <t>Medulloblastoma, classic/ 
Medulloblastoma, NOS</t>
  </si>
  <si>
    <t xml:space="preserve">
WHO grade IV</t>
  </si>
  <si>
    <t>Medulloblastoma, desmoplastic/nodular</t>
  </si>
  <si>
    <t>Medulloblastoma with extensive nodularity</t>
  </si>
  <si>
    <t xml:space="preserve">Medulloblastoma, large cell/anaplastic </t>
  </si>
  <si>
    <t>9478/3</t>
  </si>
  <si>
    <t>Embryonal tumour with multilayered rosettes, C19MC-altered/ 
Embryonal tumour with multilayered rosettes, NOS</t>
  </si>
  <si>
    <t>CNS neuroblastoma</t>
  </si>
  <si>
    <t>CNS ganglioneuroblastoma</t>
  </si>
  <si>
    <t>CNS embryonal tumour, NOS</t>
  </si>
  <si>
    <t>Atypical teratoid/rhabdoid tumour</t>
  </si>
  <si>
    <t>CNS embroynal tumour with rhabdoid features</t>
  </si>
  <si>
    <t>Tumors of cranial and paraspinal nerves</t>
  </si>
  <si>
    <t>Cellular schwannoma</t>
  </si>
  <si>
    <t>Plexiform schwannoma</t>
  </si>
  <si>
    <t>Melanotic schwannoma</t>
  </si>
  <si>
    <t>Atypical neurofibroma</t>
  </si>
  <si>
    <t>Plexiform neurofibroma</t>
  </si>
  <si>
    <t>Hybrid nerve sheath tumours</t>
  </si>
  <si>
    <t>MPNST with perineurial differentiation</t>
  </si>
  <si>
    <t>Meningiomas</t>
  </si>
  <si>
    <t>Meningothelial meningioma</t>
  </si>
  <si>
    <t>Fibrous  meningioma</t>
  </si>
  <si>
    <t>Transitional  meningioma</t>
  </si>
  <si>
    <t>Psammomatous  meningioma</t>
  </si>
  <si>
    <t>Angiomatous  meningioma</t>
  </si>
  <si>
    <t>Microcystic  meningioma</t>
  </si>
  <si>
    <t>Secretory  meningioma</t>
  </si>
  <si>
    <t>Lymphoplasmacyte-rich  meningioma</t>
  </si>
  <si>
    <t>Metaplastic  meningioma</t>
  </si>
  <si>
    <t>Chordoid meningioma</t>
  </si>
  <si>
    <t>Clear Cell  meningioma</t>
  </si>
  <si>
    <t>Atypical  meningioma</t>
  </si>
  <si>
    <t>Papillary  meningioma</t>
  </si>
  <si>
    <t>Rhabdoid  meningioma</t>
  </si>
  <si>
    <t>Anaplastic (Malignant)  meningioma</t>
  </si>
  <si>
    <t>Mesenchymal, non-meningothelial Tumours</t>
  </si>
  <si>
    <t>8802/3</t>
  </si>
  <si>
    <t>Undifferentiated pleomorphic sarcoma/ Malignant fibrous histiocytoma</t>
  </si>
  <si>
    <t>Solitary fibrous tumour/ haemangiopericytoma</t>
  </si>
  <si>
    <t>Grade 1</t>
  </si>
  <si>
    <t>8815/1</t>
  </si>
  <si>
    <t>Grade 2</t>
  </si>
  <si>
    <t>8815/3</t>
  </si>
  <si>
    <t>Grade 3</t>
  </si>
  <si>
    <t>8821/1</t>
  </si>
  <si>
    <t>Desmoid-type fibromatosis</t>
  </si>
  <si>
    <t>8825/0</t>
  </si>
  <si>
    <t>Myofibroblastoma</t>
  </si>
  <si>
    <t>8825/1</t>
  </si>
  <si>
    <t>Inflammatory myofibroblastic tumour</t>
  </si>
  <si>
    <t>8830/0</t>
  </si>
  <si>
    <t>Benign fibrous Histiocytoma</t>
  </si>
  <si>
    <t>Epithelioid haemangioendothelioma</t>
  </si>
  <si>
    <t>Kaposi sarcoma</t>
  </si>
  <si>
    <t>Ewing sarcoma / PNET</t>
  </si>
  <si>
    <t>Melanocytic Tumours</t>
  </si>
  <si>
    <t>Meningeal melanocytosis</t>
  </si>
  <si>
    <t>Meningeal melanocytoma</t>
  </si>
  <si>
    <t>Meningeal melanoma</t>
  </si>
  <si>
    <t>Meningeal melanomatosis</t>
  </si>
  <si>
    <t>Lymphomas</t>
  </si>
  <si>
    <t>9680/3</t>
  </si>
  <si>
    <t>Diffuse large B-cell lymphoma of the CNS</t>
  </si>
  <si>
    <t>9766/1</t>
  </si>
  <si>
    <t>Lymphomatoid granulomatosis</t>
  </si>
  <si>
    <t>Immunodeficiency-associated CNS lymphomas</t>
  </si>
  <si>
    <t xml:space="preserve">AIDS-related diffuse large B-cell lymphoma </t>
  </si>
  <si>
    <t>EBV-positive  diffuse large B-cell lymphoma, NOS</t>
  </si>
  <si>
    <t>9712/3</t>
  </si>
  <si>
    <t>Intravascular large B-cell lymphoma</t>
  </si>
  <si>
    <t>Low-grade B-cell lymphomas of the CNS</t>
  </si>
  <si>
    <t>T-cell and NK/T-cell lymphomas of the CNS</t>
  </si>
  <si>
    <t>9714/3</t>
  </si>
  <si>
    <t>Anaplastic large cell lymphoma, ALK-positive</t>
  </si>
  <si>
    <t>9702/3</t>
  </si>
  <si>
    <t>Anaplastic large cell lymphoma, ALK-negative</t>
  </si>
  <si>
    <t>9699/3</t>
  </si>
  <si>
    <t>MALT-Lymphoma of the Dura</t>
  </si>
  <si>
    <t>Histiocytic Tumours</t>
  </si>
  <si>
    <t>9751/3</t>
  </si>
  <si>
    <t>Langerhans cell histiocytosis</t>
  </si>
  <si>
    <t>9750/1</t>
  </si>
  <si>
    <t>Erdheim-Chester disease</t>
  </si>
  <si>
    <t>Rosai-Dorfman disease</t>
  </si>
  <si>
    <t>Juvenile xanthogranuloma</t>
  </si>
  <si>
    <t>9755/3</t>
  </si>
  <si>
    <t>Histiocytic sarcoma</t>
  </si>
  <si>
    <t>Germ Cell Tumours</t>
  </si>
  <si>
    <t>Yolk Sac Tumour</t>
  </si>
  <si>
    <t>Mature teratoma</t>
  </si>
  <si>
    <t>Immature teratoma</t>
  </si>
  <si>
    <t>Teratoma with malignant transformation</t>
  </si>
  <si>
    <t>Mixed germ cell tumour</t>
  </si>
  <si>
    <t>Tumours of the sellar region</t>
  </si>
  <si>
    <t>Adamantinomatous craniopharyngioma</t>
  </si>
  <si>
    <t>Papillary  craniopharyngioma</t>
  </si>
  <si>
    <t>Granular cell tumour of the sellar region</t>
  </si>
  <si>
    <t xml:space="preserve">Spindle cell oncocytoma </t>
  </si>
  <si>
    <t>Pituitary adenoma
Somatotroph adenoma
Thyrotroph adenoma
Corticotroph adenoma
Gonadotroph adenoma
Null cell adenoma
Plurihormonal and double adenomas</t>
  </si>
  <si>
    <t>Lactotroph adenoma</t>
  </si>
  <si>
    <t>8273/3</t>
  </si>
  <si>
    <t>Pituitary blastoma</t>
  </si>
  <si>
    <t>Chordoma NOS</t>
  </si>
  <si>
    <t>&gt; 75%</t>
  </si>
  <si>
    <t>Charité - Campus Mitte</t>
  </si>
  <si>
    <t>Neuroonkologisches Zentrum Helios Kliniken Schwerin</t>
  </si>
  <si>
    <t>Helios Kliniken Schwerin</t>
  </si>
  <si>
    <t>FAO-Z049 MNOZ</t>
  </si>
  <si>
    <t xml:space="preserve">Neuroonkologisches Zentrum Universitätsklinikum Ulm </t>
  </si>
  <si>
    <t xml:space="preserve">Universitätsklinikum Ulm </t>
  </si>
  <si>
    <t>FAO-Z097 MNOZ</t>
  </si>
  <si>
    <t>Neuroonkologisches Zentrum am Kantonsspital Aarau</t>
  </si>
  <si>
    <t>Kantonsspital Aarau</t>
  </si>
  <si>
    <r>
      <t xml:space="preserve">Eingeleitete / geplante Aktionen
</t>
    </r>
    <r>
      <rPr>
        <sz val="9"/>
        <color theme="1"/>
        <rFont val="Arial"/>
        <family val="2"/>
      </rPr>
      <t>(bei plausibler Begründung keine Aktion erforderlich)</t>
    </r>
  </si>
  <si>
    <r>
      <t xml:space="preserve">Begründung / Ursache
</t>
    </r>
    <r>
      <rPr>
        <sz val="8"/>
        <color theme="1"/>
        <rFont val="Arial"/>
        <family val="2"/>
      </rPr>
      <t>(min. 30 Zeichen / max. 500 Zeichen)</t>
    </r>
  </si>
  <si>
    <t>Adjumed</t>
  </si>
  <si>
    <t>CADA (Eigenentwicklung)</t>
  </si>
  <si>
    <t>CaOnkoDok (Eigenentwicklung)</t>
  </si>
  <si>
    <t>Clinic WinData</t>
  </si>
  <si>
    <t>Eigenentwicklung auf Basis medico (Cerner)</t>
  </si>
  <si>
    <t>KoReDos</t>
  </si>
  <si>
    <t>Martini-Data</t>
  </si>
  <si>
    <t>ODSeasy / ODSeasyNet</t>
  </si>
  <si>
    <t>Oncodossier (Eigenentwicklung auf Basis ORBIS)</t>
  </si>
  <si>
    <t>ProDos</t>
  </si>
  <si>
    <t>Tumorregister München (TRM)</t>
  </si>
  <si>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</si>
  <si>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Verschlüsselung gemäß WHO-Klassifikation für Lymphome*</t>
  </si>
  <si>
    <t>9680/3*</t>
  </si>
  <si>
    <t>9750/1*</t>
  </si>
  <si>
    <t>9509/1*</t>
  </si>
  <si>
    <t>Verschlüsselung gemäß der jeweils vorherrschende Differenzierung (zB Neurinom, Neurofibrom oder Perineuriom)*</t>
  </si>
  <si>
    <t>*Für diese Morphologie existiert kein eigener, spezifischer ICD-O-Code. Der hier angegebene Code bzw. Kodierungsvorschlag kann hilfsweise zur Verschlüsselung der Morphologie verwendet werden.</t>
  </si>
  <si>
    <t>Möglichst niedrige Rate an postoperativen Revisionsoperationen</t>
  </si>
  <si>
    <t>Primärfälle des Nenners mit Revisionsoperationen infolge von postoperativen Komplikationen innerhalb von 30d nach OP</t>
  </si>
  <si>
    <t xml:space="preserve">Primärfälle des Nenners mit klinisch symptomatischen Nachblutungen
(= neu auftretende oder Verschlechterung einer vorbestehenden neurologischen Störung) </t>
  </si>
  <si>
    <t>Primärfälle des Nenners mit postoperativen, laborchemisch gesicherten Meningitiden und/oder Wundinfektionen, die einer chirurgischen Revision bedürfen innerhalb von 30d nach OP</t>
  </si>
  <si>
    <t>Anmerkung:</t>
  </si>
  <si>
    <t>Clinical Information Catalogue (CIC) (Eigenentwicklung)</t>
  </si>
  <si>
    <t>nur Prostata</t>
  </si>
  <si>
    <t>nur Darm</t>
  </si>
  <si>
    <t>nur Brust / Gyn</t>
  </si>
  <si>
    <t>SHGHoncoDoc</t>
  </si>
  <si>
    <t>Darm, Leber, Magen , Pankreas</t>
  </si>
  <si>
    <t>TD System KEM (Eigenentwicklung)</t>
  </si>
  <si>
    <t>Zentrum für Neuroonkologie - Center for Neuro-Oncology Tübingen</t>
  </si>
  <si>
    <t>Universitätsklinikum Tübingen</t>
  </si>
  <si>
    <t>Helios Neuroonkologisches Zentrum Erfurt</t>
  </si>
  <si>
    <t>Helios Klinikum Erfurt</t>
  </si>
  <si>
    <t>FAO-Z039 MNOZ</t>
  </si>
  <si>
    <t>Neuroonkologisches Zentrum Klinikum Nordstadt Hannover im Onkologischen Zentrum am KRH Klinikum Siloah</t>
  </si>
  <si>
    <t>KRH Klinikum Nordstadt</t>
  </si>
  <si>
    <t>Neuroonkologisches Tumorzentrum im CIO Köln</t>
  </si>
  <si>
    <t>Centrum für Integrierte Onkologie Aachen Bonn Köln Düsseldorf im Universitätsklinikum Köln</t>
  </si>
  <si>
    <t>FAO-Z061 MNOZ</t>
  </si>
  <si>
    <t>Neuroonkologisches Zentrum München Klinik Bogenhausen</t>
  </si>
  <si>
    <t>München Klinik Bogenhausen</t>
  </si>
  <si>
    <t>Hirntumorzentrum im CIO Aachen</t>
  </si>
  <si>
    <t>Centrum für Integrierte Onkologie Aachen Bonn Köln Düsseldorf in der Uniklinik RWTH Aachen</t>
  </si>
  <si>
    <t>FAO-Z064 MNOZ</t>
  </si>
  <si>
    <t>Neuroonkologisches Zentrum UKSH Kiel</t>
  </si>
  <si>
    <t>Universitätsklinikum Schleswig-Holstein Campus Kiel</t>
  </si>
  <si>
    <t>FAO-Z079 MNOZ</t>
  </si>
  <si>
    <t>Centrum für Integrierte Onkologie Aachen Bonn Köln Düsseldorf im Universitätsklinikum Düsseldorf</t>
  </si>
  <si>
    <t>Neuroonkologisches Zentrum im CIO Bonn</t>
  </si>
  <si>
    <t>Centrum für Integrierte Onkologie Aachen Bonn Köln Düsseldorf im Universitätsklinikum Bonn</t>
  </si>
  <si>
    <t>FAO-Z082 MNOZ</t>
  </si>
  <si>
    <t>Universitätsklinikum Schleswig-Holstein, Campus Lübeck</t>
  </si>
  <si>
    <t>FAO-Z101 MNOZ</t>
  </si>
  <si>
    <t>Neuroonkologisches Zentrum Medizinische Hochschule Hannover</t>
  </si>
  <si>
    <t>Medizinische Hochschule Hannover</t>
  </si>
  <si>
    <t>Operative Expertise - Anzahl Biopsien (gezählt werden die Prozeduren pro Kalenderjahr)</t>
  </si>
  <si>
    <t>Operative Expertise - Anzahl Resektionen (gezählt werden die Prozeduren pro Kalenderjahr)</t>
  </si>
  <si>
    <t>1a</t>
  </si>
  <si>
    <t>EB/ LL</t>
  </si>
  <si>
    <t>1b</t>
  </si>
  <si>
    <t>Zerebrale Metastasierung</t>
  </si>
  <si>
    <t>2a</t>
  </si>
  <si>
    <t>2b</t>
  </si>
  <si>
    <t>Prätherapeutische interdisziplinäre Fallbesprechungen</t>
  </si>
  <si>
    <t>Primärfälle des Nenners, die präinterventionell in der TK vorgestellt wurden</t>
  </si>
  <si>
    <t>Primärfälle
(= Kennzahl 1a)</t>
  </si>
  <si>
    <t>&lt; 50%</t>
  </si>
  <si>
    <t>&gt; 80%</t>
  </si>
  <si>
    <t>6c</t>
  </si>
  <si>
    <t>Verhältnis Biopsien/Resektionen</t>
  </si>
  <si>
    <t>Erfassung des Verhältnis zwischen Biopsien und Operationen (Definitionen gemäß EB 5.2.3a/b) bei Primärfällen</t>
  </si>
  <si>
    <t>Biopsien 
(= Kennzahl 6b)</t>
  </si>
  <si>
    <t>Operative Primärfälle
(= Kennzahl 6a)</t>
  </si>
  <si>
    <t>&gt; 25%</t>
  </si>
  <si>
    <t>Erfassung Palliativsymptome</t>
  </si>
  <si>
    <t>1c</t>
  </si>
  <si>
    <t>Ausnahme (Plausibilität unklar)</t>
  </si>
  <si>
    <t>optional - Ausnahme (Plausibilität unklar)</t>
  </si>
  <si>
    <t>Primärfälle 
(= Kennzahl 1a)</t>
  </si>
  <si>
    <t>&lt; 60%</t>
  </si>
  <si>
    <t>FAO-Z001-2 MNOZ</t>
  </si>
  <si>
    <t>Charité - Campus Benjamin-Franklin</t>
  </si>
  <si>
    <t>Ludgerus-Kliniken Münster, Standort Clemenshospital</t>
  </si>
  <si>
    <t>Klinikum Chemnitz, Standort Flemmingstraße</t>
  </si>
  <si>
    <t>Neuroonkologisches Zentrum im Universitätsklinikum Düsseldorf</t>
  </si>
  <si>
    <t>FAO-Z102 MNOZ</t>
  </si>
  <si>
    <t>Neuroonkologisches Zentrum Inselspital Bern</t>
  </si>
  <si>
    <t>Inselspital Bern</t>
  </si>
  <si>
    <t>Summe Plausibilität unklar</t>
  </si>
  <si>
    <t xml:space="preserve">Anlage EB Version F2.1 (Auditjahr 2022 / Kennzahlenjahr 2021)  </t>
  </si>
  <si>
    <t>Auditjahr 2022 / Kennzahlenjahr 2021</t>
  </si>
  <si>
    <t xml:space="preserve">1c 
</t>
  </si>
  <si>
    <t xml:space="preserve">2b
</t>
  </si>
  <si>
    <t xml:space="preserve">9
 </t>
  </si>
  <si>
    <t xml:space="preserve">Grundlage des Erhebungsbogens stellt die TNM – Klassifikation maligner Tumoren, 8. Auflage 2017 sowie die ICD-Klassifikation ICD-O-3 2014 (DIMDI) und die OPS-Klassifikation OPS 2021 (DIMDI) dar.
</t>
  </si>
  <si>
    <t>Suprasellär
Vordere Schädelgrube</t>
  </si>
  <si>
    <r>
      <t>Anlage EB Version</t>
    </r>
    <r>
      <rPr>
        <sz val="9"/>
        <rFont val="Arial"/>
        <family val="2"/>
      </rPr>
      <t xml:space="preserve"> F</t>
    </r>
    <r>
      <rPr>
        <sz val="9"/>
        <color indexed="8"/>
        <rFont val="Arial"/>
        <family val="2"/>
      </rPr>
      <t xml:space="preserve">2.1 (Auditjahr 2022 / Kennzahlenjahr 2021)  </t>
    </r>
  </si>
  <si>
    <t>5.2.3
a/b</t>
  </si>
  <si>
    <t xml:space="preserve"> In Ordnung</t>
  </si>
  <si>
    <t xml:space="preserve">              Sollvorgabe nicht erfüllt</t>
  </si>
  <si>
    <t>Nicht relevant – Zentrum nicht in Deutschland</t>
  </si>
  <si>
    <t>Im Sinne einer gendergerechten Sprache verwenden wir für die Begriffe „Patientinnen“, „Patienten“, „Patient*innen“ die Bezeichnung „Pat.“, die ausdrücklich jede Geschlechtszuschreibung (weiblich, männlich, divers) einschließt.</t>
  </si>
  <si>
    <t>Neuroonkologisches Zentrum am Nationalen Centrum für Tumorerkrankungen Dresden (NCT/UCC)</t>
  </si>
  <si>
    <t>FAO-Z145 MNOZ</t>
  </si>
  <si>
    <t>Neuroonkologisches Zentrum Vivantes Klinikum Neukölln</t>
  </si>
  <si>
    <t>Vivantes Klinikum Neukölln</t>
  </si>
  <si>
    <t>Neuroonkologisches Zentrum am UKSH, Campus Lübeck</t>
  </si>
  <si>
    <t>FAO-Z108 MNOZ</t>
  </si>
  <si>
    <t>HELIOS Neuroonkologisches Zentrum Krefeld</t>
  </si>
  <si>
    <t>HELIOS Klinikum Krefeld</t>
  </si>
  <si>
    <t>FAO-Z148 MNOZ</t>
  </si>
  <si>
    <t>Neuroonkologisches Zentrum Johannes Wesling Klinikum Minden</t>
  </si>
  <si>
    <t>Johannes Wesling Klinikum Minden</t>
  </si>
  <si>
    <t>FAO-Z067 MNOZ</t>
  </si>
  <si>
    <t>Neuroonkologisches Zentrum Berlin-Buch</t>
  </si>
  <si>
    <t>Helios Klinikum Berlin-Buch</t>
  </si>
  <si>
    <t>FAO-Z139 MNOZ</t>
  </si>
  <si>
    <t>Neuroonkologisches Zentrum Klinikum Nürnberg</t>
  </si>
  <si>
    <t>Klinikum Nürnberg</t>
  </si>
  <si>
    <t>FAO-Z103 MNOZ</t>
  </si>
  <si>
    <t>Hirntumorzentrum Universitätsspital Basel</t>
  </si>
  <si>
    <t>Universitätspital Basel</t>
  </si>
  <si>
    <t>Universitätsklinikum Frankfurt</t>
  </si>
  <si>
    <t>FAO-Z087 MNOZ</t>
  </si>
  <si>
    <t>Neuroonkologisches Zentrum Bremen-Mitte</t>
  </si>
  <si>
    <t>Gesundheit Nord Standort Klinikum Bremen-Mitte</t>
  </si>
  <si>
    <t>FAO-Z134 MNOZ</t>
  </si>
  <si>
    <t>Neuroonkologisches Zentrum am Klinikum Klagenfurt</t>
  </si>
  <si>
    <t>Klinikum Klagenfurt am Wörthersee</t>
  </si>
  <si>
    <t>Pat. mit Rezidiv/ Progress</t>
  </si>
  <si>
    <t>Erfassung der Pat. mit zerebraler Metastasierung, die im Kennzahlenjahr im NOZ betreut wurden</t>
  </si>
  <si>
    <t>Pat. mit zerebraler Metastasierung, die im NOZ betreut wurden</t>
  </si>
  <si>
    <t>Vorstellung möglichst vieler Primärfallpat. in der Tumorkonferenz</t>
  </si>
  <si>
    <t>Präinterventionelle Vorstellung möglichst vieler Primärfallpat. in der Tumorkonferenz</t>
  </si>
  <si>
    <t>Pat. des Nenners, die stationär oder ambulant psychoonkologisch betreut wurden 
(Gespräch ≥ 25 Min.)</t>
  </si>
  <si>
    <t>Primärfälle 
(= Kennzahl 1a) und Pat. mit Rezidiv / Progress (= Kennzahl 1b)</t>
  </si>
  <si>
    <t>Pat. des Nenners, die stationär oder ambulant durch Sozialarbeit beraten wurden</t>
  </si>
  <si>
    <t>Einschleusung von möglichst vielen Pat. in Studien</t>
  </si>
  <si>
    <t>Anteil Studienpat.</t>
  </si>
  <si>
    <t>Pat. (maligne und benigne)
die in eine Studie mit Ethikvotum eingebracht wurden</t>
  </si>
  <si>
    <t>Pat. mit Symptomerfassung mittels MIDOS oder IPOS</t>
  </si>
  <si>
    <t>Pat. mit ICD-O Topographie C71 und ICD-O Morphologie /03</t>
  </si>
  <si>
    <t>Primärfälle des Nenners (Elektivpat.: präinterventionell, Notfallpat.: postinterventionell), die in der TK vorgestellt wurden</t>
  </si>
  <si>
    <t>Möglichst häufig strukturierte Erfassung palliativer Symptome bei Pat. mit Hirntumoren</t>
  </si>
  <si>
    <r>
      <rPr>
        <b/>
        <u/>
        <sz val="8"/>
        <color indexed="8"/>
        <rFont val="Arial"/>
        <family val="2"/>
      </rPr>
      <t>Bearbeitungshinweise:</t>
    </r>
    <r>
      <rPr>
        <sz val="8"/>
        <color indexed="8"/>
        <rFont val="Arial"/>
        <family val="2"/>
      </rPr>
      <t xml:space="preserve">
Die jeweilige Eingabe oder Änderung  "Anzahl / Zähler / Nenner" (gepunkteten Felder) ist nur im Tabellenblatt "Basisdaten" möglich, die Übertragung erfolgt automatisch.
Der Zähler ist immer eine Teilmenge des Nenners (Ausnahme: Kennzahl 5 - Anteil Studienpat.).</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</si>
  <si>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</si>
  <si>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FAO-Z141 MNOZ</t>
  </si>
  <si>
    <t>Neuroonkologisches Zentrum Magdeburg</t>
  </si>
  <si>
    <t>Universitätsklinik Magdeburg A.ö.R.</t>
  </si>
  <si>
    <t>Stand: 01.11.2021</t>
  </si>
  <si>
    <t>Aktualisiert: 22.11.2021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</si>
</sst>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52"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b/>
      <sz val="12"/>
      <color indexed="8"/>
      <name val="Arial"/>
      <family val="2"/>
    </font>
    <font>
      <b/>
      <sz val="7"/>
      <color indexed="8"/>
      <name val="Arial"/>
      <family val="2"/>
    </font>
    <font>
      <sz val="9"/>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8"/>
      <color indexed="8"/>
      <name val="Times New Roman"/>
      <family val="1"/>
    </font>
    <font>
      <b/>
      <u/>
      <sz val="8"/>
      <color indexed="8"/>
      <name val="Arial"/>
      <family val="2"/>
    </font>
    <font>
      <b/>
      <sz val="7"/>
      <color indexed="10"/>
      <name val="Arial"/>
      <family val="2"/>
    </font>
    <font>
      <b/>
      <sz val="16"/>
      <color indexed="8"/>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11"/>
      <color indexed="8"/>
      <name val="Arial"/>
      <family val="2"/>
    </font>
    <font>
      <sz val="9"/>
      <color indexed="8"/>
      <name val="Calibri"/>
      <family val="2"/>
    </font>
    <font>
      <sz val="9"/>
      <color indexed="8"/>
      <name val="Arial"/>
      <family val="2"/>
    </font>
    <font>
      <sz val="10"/>
      <color indexed="8"/>
      <name val="Arial"/>
      <family val="2"/>
    </font>
    <font>
      <b/>
      <sz val="9"/>
      <color indexed="8"/>
      <name val="Calibri"/>
      <family val="2"/>
    </font>
    <font>
      <b/>
      <sz val="9"/>
      <color indexed="8"/>
      <name val="Arial"/>
      <family val="2"/>
    </font>
    <font>
      <b/>
      <sz val="10"/>
      <color indexed="8"/>
      <name val="Arial"/>
      <family val="2"/>
    </font>
    <font>
      <b/>
      <sz val="11"/>
      <color indexed="8"/>
      <name val="Arial"/>
      <family val="2"/>
    </font>
    <font>
      <b/>
      <sz val="8"/>
      <color indexed="8"/>
      <name val="Arial"/>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0"/>
      <color theme="1"/>
      <name val="Arial"/>
      <family val="2"/>
    </font>
    <font>
      <b/>
      <sz val="12"/>
      <color theme="1"/>
      <name val="Arial"/>
      <family val="2"/>
    </font>
    <font>
      <sz val="11"/>
      <color theme="1"/>
      <name val="Arial"/>
      <family val="2"/>
    </font>
    <font>
      <b/>
      <sz val="9"/>
      <color rgb="FF000000"/>
      <name val="Arial"/>
      <family val="2"/>
    </font>
    <font>
      <b/>
      <sz val="9"/>
      <color theme="1"/>
      <name val="Arial"/>
      <family val="2"/>
    </font>
    <font>
      <sz val="9"/>
      <color rgb="FF000000"/>
      <name val="Arial"/>
      <family val="2"/>
    </font>
    <font>
      <sz val="9"/>
      <color theme="1"/>
      <name val="Arial"/>
      <family val="2"/>
    </font>
    <font>
      <b/>
      <sz val="11"/>
      <color rgb="FF000000"/>
      <name val="Arial"/>
      <family val="2"/>
    </font>
    <font>
      <b/>
      <sz val="10"/>
      <color theme="1"/>
      <name val="Arial"/>
      <family val="2"/>
    </font>
    <font>
      <sz val="8"/>
      <color indexed="55"/>
      <name val="Arial"/>
      <family val="2"/>
    </font>
    <font>
      <sz val="8"/>
      <color theme="1"/>
      <name val="Arial"/>
      <family val="2"/>
    </font>
    <font>
      <sz val="8"/>
      <color rgb="FFFF0000"/>
      <name val="Arial"/>
      <family val="2"/>
    </font>
    <font>
      <b/>
      <u/>
      <sz val="8"/>
      <name val="Arial"/>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0"/>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0"/>
      <name val="Arial"/>
      <family val="2"/>
    </font>
    <font>
      <b/>
      <sz val="10"/>
      <name val="Arial"/>
      <family val="2"/>
    </font>
    <font>
      <sz val="8"/>
      <name val="Arial"/>
      <family val="2"/>
    </font>
    <font>
      <sz val="8"/>
      <color indexed="8"/>
      <name val="Arial"/>
      <family val="2"/>
    </font>
    <font>
      <b/>
      <sz val="8"/>
      <color indexed="8"/>
      <name val="Arial Narrow"/>
      <family val="2"/>
    </font>
    <font>
      <b/>
      <sz val="8"/>
      <color indexed="8"/>
      <name val="Arial"/>
      <family val="2"/>
    </font>
    <font>
      <sz val="6"/>
      <color indexed="8"/>
      <name val="Arial"/>
      <family val="2"/>
    </font>
    <font>
      <sz val="8"/>
      <color indexed="8"/>
      <name val="Arial Narrow"/>
      <family val="2"/>
    </font>
    <font>
      <b/>
      <sz val="8"/>
      <name val="Arial"/>
      <family val="2"/>
    </font>
    <font>
      <sz val="11"/>
      <name val="Calibri"/>
      <family val="2"/>
      <scheme val="minor"/>
    </font>
    <font>
      <sz val="11"/>
      <color indexed="23"/>
      <name val="Arial"/>
      <family val="2"/>
    </font>
    <font>
      <sz val="6"/>
      <name val="Arial"/>
      <family val="2"/>
    </font>
    <font>
      <sz val="8"/>
      <name val="Arial Narrow"/>
      <family val="2"/>
    </font>
    <font>
      <sz val="11"/>
      <color indexed="8"/>
      <name val="Arial"/>
      <family val="2"/>
    </font>
    <font>
      <sz val="9"/>
      <color indexed="8"/>
      <name val="Arial"/>
      <family val="2"/>
    </font>
    <font>
      <b/>
      <sz val="13"/>
      <color indexed="8"/>
      <name val="Arial"/>
      <family val="2"/>
    </font>
    <font>
      <b/>
      <sz val="10"/>
      <color indexed="8"/>
      <name val="Arial"/>
      <family val="2"/>
    </font>
    <font>
      <sz val="10"/>
      <color indexed="8"/>
      <name val="Arial"/>
      <family val="2"/>
    </font>
    <font>
      <sz val="9"/>
      <name val="Arial"/>
      <family val="2"/>
    </font>
    <font>
      <b/>
      <sz val="9"/>
      <name val="Arial"/>
      <family val="2"/>
    </font>
    <font>
      <b/>
      <sz val="10"/>
      <name val="Arial"/>
      <family val="2"/>
    </font>
    <font>
      <sz val="11"/>
      <color theme="1"/>
      <name val="Calibri"/>
      <family val="2"/>
      <scheme val="minor"/>
    </font>
    <font>
      <b/>
      <sz val="9"/>
      <color indexed="8"/>
      <name val="Arial"/>
      <family val="2"/>
    </font>
    <font>
      <b/>
      <sz val="11"/>
      <color indexed="8"/>
      <name val="Arial"/>
      <family val="2"/>
    </font>
    <font>
      <sz val="8"/>
      <color indexed="8"/>
      <name val="Arial"/>
      <family val="2"/>
    </font>
    <font>
      <b/>
      <sz val="8"/>
      <color indexed="8"/>
      <name val="Arial"/>
      <family val="2"/>
    </font>
    <font>
      <b/>
      <sz val="11"/>
      <color indexed="8"/>
      <name val="Calibri"/>
      <family val="2"/>
    </font>
    <font>
      <b/>
      <strike/>
      <sz val="9"/>
      <color rgb="FFFF0000"/>
      <name val="Arial"/>
      <family val="2"/>
    </font>
    <font>
      <sz val="8"/>
      <color theme="1" tint="0.499984740745262"/>
      <name val="Arial"/>
      <family val="2"/>
    </font>
    <font>
      <sz val="6"/>
      <color theme="1" tint="0.499984740745262"/>
      <name val="Arial"/>
      <family val="2"/>
    </font>
    <font>
      <sz val="11"/>
      <color theme="1" tint="0.499984740745262"/>
      <name val="Calibri"/>
      <family val="2"/>
      <scheme val="minor"/>
    </font>
    <font>
      <sz val="8"/>
      <color theme="1" tint="0.499984740745262"/>
      <name val="Arial Narrow"/>
      <family val="2"/>
    </font>
    <font>
      <b/>
      <sz val="8"/>
      <color theme="1"/>
      <name val="Arial"/>
      <family val="2"/>
    </font>
    <font>
      <b/>
      <sz val="11"/>
      <name val="Arial"/>
      <family val="2"/>
    </font>
  </fonts>
  <fills count="91">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gray0625">
        <fgColor indexed="23"/>
      </patternFill>
    </fill>
    <fill>
      <patternFill patternType="solid">
        <fgColor indexed="9"/>
        <bgColor indexed="9"/>
      </patternFill>
    </fill>
    <fill>
      <patternFill patternType="solid">
        <fgColor indexed="42"/>
        <bgColor indexed="64"/>
      </patternFill>
    </fill>
    <fill>
      <patternFill patternType="solid">
        <fgColor indexed="14"/>
        <bgColor indexed="64"/>
      </patternFill>
    </fill>
    <fill>
      <patternFill patternType="gray0625"/>
    </fill>
    <fill>
      <patternFill patternType="solid">
        <fgColor indexed="41"/>
        <bgColor indexed="64"/>
      </patternFill>
    </fill>
    <fill>
      <patternFill patternType="solid">
        <fgColor indexed="41"/>
        <bgColor indexed="23"/>
      </patternFill>
    </fill>
    <fill>
      <patternFill patternType="solid">
        <fgColor indexed="63"/>
        <bgColor indexed="64"/>
      </patternFill>
    </fill>
    <fill>
      <patternFill patternType="solid">
        <fgColor indexed="11"/>
        <bgColor indexed="64"/>
      </patternFill>
    </fill>
    <fill>
      <patternFill patternType="solid">
        <fgColor indexed="13"/>
        <bgColor indexed="64"/>
      </patternFill>
    </fill>
    <fill>
      <patternFill patternType="solid">
        <fgColor indexed="41"/>
        <bgColor indexed="9"/>
      </patternFill>
    </fill>
    <fill>
      <patternFill patternType="gray0625">
        <bgColor indexed="9"/>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
      <patternFill patternType="solid">
        <fgColor rgb="FFD9D9D9"/>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83">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rgb="FF000000"/>
      </right>
      <top/>
      <bottom/>
      <diagonal/>
    </border>
    <border>
      <left style="medium">
        <color rgb="FF000000"/>
      </left>
      <right/>
      <top style="medium">
        <color indexed="64"/>
      </top>
      <bottom style="medium">
        <color indexed="64"/>
      </bottom>
      <diagonal/>
    </border>
  </borders>
  <cellStyleXfs count="1059">
    <xf numFmtId="0" fontId="0" fillId="0" borderId="0"/>
    <xf numFmtId="0" fontId="77" fillId="45" borderId="0" applyNumberFormat="0" applyBorder="0" applyAlignment="0" applyProtection="0"/>
    <xf numFmtId="0" fontId="77" fillId="2"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77" fillId="46" borderId="0" applyNumberFormat="0" applyBorder="0" applyAlignment="0" applyProtection="0"/>
    <xf numFmtId="0" fontId="77" fillId="5"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7" fillId="47" borderId="0" applyNumberFormat="0" applyBorder="0" applyAlignment="0" applyProtection="0"/>
    <xf numFmtId="0" fontId="77" fillId="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7" fillId="48" borderId="0" applyNumberFormat="0" applyBorder="0" applyAlignment="0" applyProtection="0"/>
    <xf numFmtId="0" fontId="77" fillId="9"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 borderId="0" applyNumberFormat="0" applyBorder="0" applyAlignment="0" applyProtection="0"/>
    <xf numFmtId="0" fontId="77"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7" fillId="5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7" fillId="5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7" fillId="53" borderId="0" applyNumberFormat="0" applyBorder="0" applyAlignment="0" applyProtection="0"/>
    <xf numFmtId="0" fontId="77" fillId="13" borderId="0" applyNumberFormat="0" applyBorder="0" applyAlignment="0" applyProtection="0"/>
    <xf numFmtId="0" fontId="77" fillId="53" borderId="0" applyNumberFormat="0" applyBorder="0" applyAlignment="0" applyProtection="0"/>
    <xf numFmtId="0" fontId="77" fillId="53"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77"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4" borderId="0" applyNumberFormat="0" applyBorder="0" applyAlignment="0" applyProtection="0"/>
    <xf numFmtId="0" fontId="78" fillId="3"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78" fillId="58"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78" fillId="5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78" fillId="60" borderId="0" applyNumberFormat="0" applyBorder="0" applyAlignment="0" applyProtection="0"/>
    <xf numFmtId="0" fontId="78" fillId="18"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4" borderId="0" applyNumberFormat="0" applyBorder="0" applyAlignment="0" applyProtection="0"/>
    <xf numFmtId="0" fontId="78" fillId="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8" fillId="62" borderId="0" applyNumberFormat="0" applyBorder="0" applyAlignment="0" applyProtection="0"/>
    <xf numFmtId="0" fontId="78" fillId="20"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78" fillId="63" borderId="0" applyNumberFormat="0" applyBorder="0" applyAlignment="0" applyProtection="0"/>
    <xf numFmtId="0" fontId="36" fillId="21"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63" borderId="0" applyNumberFormat="0" applyBorder="0" applyAlignment="0" applyProtection="0"/>
    <xf numFmtId="0" fontId="78" fillId="63" borderId="0" applyNumberFormat="0" applyBorder="0" applyAlignment="0" applyProtection="0"/>
    <xf numFmtId="0" fontId="78" fillId="19" borderId="0" applyNumberFormat="0" applyBorder="0" applyAlignment="0" applyProtection="0"/>
    <xf numFmtId="0" fontId="78" fillId="21" borderId="0" applyNumberFormat="0" applyBorder="0" applyAlignment="0" applyProtection="0"/>
    <xf numFmtId="0" fontId="36" fillId="22" borderId="0" applyNumberFormat="0" applyBorder="0" applyAlignment="0" applyProtection="0"/>
    <xf numFmtId="0" fontId="78" fillId="23" borderId="0" applyNumberFormat="0" applyBorder="0" applyAlignment="0" applyProtection="0"/>
    <xf numFmtId="0" fontId="78" fillId="22" borderId="0" applyNumberFormat="0" applyBorder="0" applyAlignment="0" applyProtection="0"/>
    <xf numFmtId="0" fontId="36" fillId="24" borderId="0" applyNumberFormat="0" applyBorder="0" applyAlignment="0" applyProtection="0"/>
    <xf numFmtId="0" fontId="78" fillId="66" borderId="0" applyNumberFormat="0" applyBorder="0" applyAlignment="0" applyProtection="0"/>
    <xf numFmtId="0" fontId="36" fillId="18"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25" borderId="0" applyNumberFormat="0" applyBorder="0" applyAlignment="0" applyProtection="0"/>
    <xf numFmtId="0" fontId="78" fillId="18"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19" borderId="0" applyNumberFormat="0" applyBorder="0" applyAlignment="0" applyProtection="0"/>
    <xf numFmtId="0" fontId="78" fillId="64"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25" borderId="0" applyNumberFormat="0" applyBorder="0" applyAlignment="0" applyProtection="0"/>
    <xf numFmtId="0" fontId="78" fillId="67" borderId="0" applyNumberFormat="0" applyBorder="0" applyAlignment="0" applyProtection="0"/>
    <xf numFmtId="0" fontId="78" fillId="67" borderId="0" applyNumberFormat="0" applyBorder="0" applyAlignment="0" applyProtection="0"/>
    <xf numFmtId="0" fontId="78" fillId="67"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8" fillId="68" borderId="0" applyNumberFormat="0" applyBorder="0" applyAlignment="0" applyProtection="0"/>
    <xf numFmtId="0" fontId="79" fillId="69" borderId="72" applyNumberFormat="0" applyAlignment="0" applyProtection="0"/>
    <xf numFmtId="0" fontId="79" fillId="15" borderId="72" applyNumberFormat="0" applyAlignment="0" applyProtection="0"/>
    <xf numFmtId="0" fontId="79" fillId="15" borderId="72" applyNumberFormat="0" applyAlignment="0" applyProtection="0"/>
    <xf numFmtId="0" fontId="59" fillId="15" borderId="2" applyNumberFormat="0" applyAlignment="0" applyProtection="0"/>
    <xf numFmtId="0" fontId="12" fillId="15" borderId="2" applyNumberFormat="0" applyAlignment="0" applyProtection="0"/>
    <xf numFmtId="0" fontId="79" fillId="69" borderId="72" applyNumberFormat="0" applyAlignment="0" applyProtection="0"/>
    <xf numFmtId="0" fontId="79" fillId="69" borderId="72" applyNumberFormat="0" applyAlignment="0" applyProtection="0"/>
    <xf numFmtId="0" fontId="79" fillId="10" borderId="72" applyNumberFormat="0" applyAlignment="0" applyProtection="0"/>
    <xf numFmtId="0" fontId="59" fillId="10" borderId="2" applyNumberFormat="0" applyAlignment="0" applyProtection="0"/>
    <xf numFmtId="0" fontId="12" fillId="10" borderId="2" applyNumberFormat="0" applyAlignment="0" applyProtection="0"/>
    <xf numFmtId="0" fontId="79" fillId="15" borderId="72" applyNumberFormat="0" applyAlignment="0" applyProtection="0"/>
    <xf numFmtId="0" fontId="59" fillId="10" borderId="2" applyNumberFormat="0" applyAlignment="0" applyProtection="0"/>
    <xf numFmtId="0" fontId="12" fillId="10" borderId="2" applyNumberFormat="0" applyAlignment="0" applyProtection="0"/>
    <xf numFmtId="0" fontId="79" fillId="15" borderId="72" applyNumberFormat="0" applyAlignment="0" applyProtection="0"/>
    <xf numFmtId="0" fontId="79" fillId="15" borderId="72" applyNumberFormat="0" applyAlignment="0" applyProtection="0"/>
    <xf numFmtId="0" fontId="59" fillId="15" borderId="2" applyNumberFormat="0" applyAlignment="0" applyProtection="0"/>
    <xf numFmtId="0" fontId="12" fillId="15" borderId="2" applyNumberFormat="0" applyAlignment="0" applyProtection="0"/>
    <xf numFmtId="0" fontId="37" fillId="15" borderId="1" applyNumberFormat="0" applyAlignment="0" applyProtection="0"/>
    <xf numFmtId="0" fontId="37" fillId="15" borderId="1" applyNumberFormat="0" applyAlignment="0" applyProtection="0"/>
    <xf numFmtId="0" fontId="37" fillId="15" borderId="1" applyNumberFormat="0" applyAlignment="0" applyProtection="0"/>
    <xf numFmtId="0" fontId="79" fillId="15" borderId="72" applyNumberFormat="0" applyAlignment="0" applyProtection="0"/>
    <xf numFmtId="0" fontId="37" fillId="15" borderId="1" applyNumberFormat="0" applyAlignment="0" applyProtection="0"/>
    <xf numFmtId="0" fontId="59" fillId="15" borderId="2" applyNumberFormat="0" applyAlignment="0" applyProtection="0"/>
    <xf numFmtId="0" fontId="79" fillId="15" borderId="72" applyNumberFormat="0" applyAlignment="0" applyProtection="0"/>
    <xf numFmtId="0" fontId="12" fillId="15" borderId="2" applyNumberFormat="0" applyAlignment="0" applyProtection="0"/>
    <xf numFmtId="0" fontId="79" fillId="15" borderId="72" applyNumberFormat="0" applyAlignment="0" applyProtection="0"/>
    <xf numFmtId="0" fontId="79" fillId="15" borderId="72" applyNumberFormat="0" applyAlignment="0" applyProtection="0"/>
    <xf numFmtId="0" fontId="37" fillId="15" borderId="1" applyNumberFormat="0" applyAlignment="0" applyProtection="0"/>
    <xf numFmtId="0" fontId="49" fillId="5" borderId="0" applyNumberFormat="0" applyBorder="0" applyAlignment="0" applyProtection="0"/>
    <xf numFmtId="0" fontId="49" fillId="5" borderId="0" applyNumberFormat="0" applyBorder="0" applyAlignment="0" applyProtection="0"/>
    <xf numFmtId="0" fontId="81" fillId="69" borderId="73" applyNumberFormat="0" applyAlignment="0" applyProtection="0"/>
    <xf numFmtId="0" fontId="81" fillId="15" borderId="73" applyNumberFormat="0" applyAlignment="0" applyProtection="0"/>
    <xf numFmtId="0" fontId="81" fillId="69" borderId="73" applyNumberFormat="0" applyAlignment="0" applyProtection="0"/>
    <xf numFmtId="0" fontId="81" fillId="69" borderId="73" applyNumberFormat="0" applyAlignment="0" applyProtection="0"/>
    <xf numFmtId="0" fontId="81" fillId="10" borderId="73" applyNumberFormat="0" applyAlignment="0" applyProtection="0"/>
    <xf numFmtId="0" fontId="81" fillId="10" borderId="73" applyNumberFormat="0" applyAlignment="0" applyProtection="0"/>
    <xf numFmtId="0" fontId="81" fillId="10" borderId="73" applyNumberFormat="0" applyAlignment="0" applyProtection="0"/>
    <xf numFmtId="0" fontId="81" fillId="15" borderId="73"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81" fillId="15" borderId="73" applyNumberFormat="0" applyAlignment="0" applyProtection="0"/>
    <xf numFmtId="0" fontId="38" fillId="15" borderId="3" applyNumberFormat="0" applyAlignment="0" applyProtection="0"/>
    <xf numFmtId="0" fontId="81" fillId="15" borderId="73" applyNumberFormat="0" applyAlignment="0" applyProtection="0"/>
    <xf numFmtId="0" fontId="38" fillId="15" borderId="3" applyNumberFormat="0" applyAlignment="0" applyProtection="0"/>
    <xf numFmtId="0" fontId="38" fillId="15" borderId="3" applyNumberFormat="0" applyAlignment="0" applyProtection="0"/>
    <xf numFmtId="0" fontId="51" fillId="26" borderId="5" applyNumberFormat="0" applyAlignment="0" applyProtection="0"/>
    <xf numFmtId="0" fontId="51" fillId="26" borderId="5" applyNumberFormat="0" applyAlignment="0" applyProtection="0"/>
    <xf numFmtId="0" fontId="82" fillId="71" borderId="4" applyNumberFormat="0" applyAlignment="0" applyProtection="0"/>
    <xf numFmtId="0" fontId="82" fillId="71" borderId="74" applyNumberFormat="0" applyAlignment="0" applyProtection="0"/>
    <xf numFmtId="0" fontId="82" fillId="71" borderId="74" applyNumberFormat="0" applyAlignment="0" applyProtection="0"/>
    <xf numFmtId="0" fontId="82" fillId="71" borderId="4" applyNumberFormat="0" applyAlignment="0" applyProtection="0"/>
    <xf numFmtId="0" fontId="82" fillId="71" borderId="5" applyNumberFormat="0" applyAlignment="0" applyProtection="0"/>
    <xf numFmtId="0" fontId="83" fillId="72" borderId="7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84" fillId="0" borderId="75"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75" applyNumberFormat="0" applyFill="0" applyAlignment="0" applyProtection="0"/>
    <xf numFmtId="0" fontId="84" fillId="0" borderId="75" applyNumberFormat="0" applyFill="0" applyAlignment="0" applyProtection="0"/>
    <xf numFmtId="0" fontId="84" fillId="0" borderId="7" applyNumberFormat="0" applyFill="0" applyAlignment="0" applyProtection="0"/>
    <xf numFmtId="0" fontId="84" fillId="0" borderId="7" applyNumberFormat="0" applyFill="0" applyAlignment="0" applyProtection="0"/>
    <xf numFmtId="0" fontId="84" fillId="0" borderId="7"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4"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4" fillId="0" borderId="6" applyNumberFormat="0" applyFill="0" applyAlignment="0" applyProtection="0"/>
    <xf numFmtId="0" fontId="12" fillId="0" borderId="6" applyNumberFormat="0" applyFill="0" applyAlignment="0" applyProtection="0"/>
    <xf numFmtId="0" fontId="84" fillId="0" borderId="6" applyNumberFormat="0" applyFill="0" applyAlignment="0" applyProtection="0"/>
    <xf numFmtId="0" fontId="12" fillId="0" borderId="6" applyNumberFormat="0" applyFill="0" applyAlignment="0" applyProtection="0"/>
    <xf numFmtId="0" fontId="8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8" fillId="7" borderId="0" applyNumberFormat="0" applyBorder="0" applyAlignment="0" applyProtection="0"/>
    <xf numFmtId="0" fontId="48" fillId="7" borderId="0" applyNumberFormat="0" applyBorder="0" applyAlignment="0" applyProtection="0"/>
    <xf numFmtId="0" fontId="86" fillId="73" borderId="0" applyNumberFormat="0" applyBorder="0" applyAlignment="0" applyProtection="0"/>
    <xf numFmtId="0" fontId="86" fillId="73" borderId="0" applyNumberFormat="0" applyBorder="0" applyAlignment="0" applyProtection="0"/>
    <xf numFmtId="0" fontId="86" fillId="73" borderId="0" applyNumberFormat="0" applyBorder="0" applyAlignment="0" applyProtection="0"/>
    <xf numFmtId="0" fontId="87" fillId="0" borderId="76" applyNumberFormat="0" applyFill="0" applyAlignment="0" applyProtection="0"/>
    <xf numFmtId="0" fontId="60" fillId="0" borderId="8" applyNumberFormat="0" applyFill="0" applyAlignment="0" applyProtection="0"/>
    <xf numFmtId="0" fontId="60" fillId="0" borderId="8" applyNumberFormat="0" applyFill="0" applyAlignment="0" applyProtection="0"/>
    <xf numFmtId="0" fontId="87" fillId="0" borderId="76" applyNumberFormat="0" applyFill="0" applyAlignment="0" applyProtection="0"/>
    <xf numFmtId="0" fontId="87" fillId="0" borderId="76" applyNumberFormat="0" applyFill="0" applyAlignment="0" applyProtection="0"/>
    <xf numFmtId="0" fontId="60" fillId="0" borderId="8" applyNumberFormat="0" applyFill="0" applyAlignment="0" applyProtection="0"/>
    <xf numFmtId="0" fontId="43" fillId="0" borderId="9" applyNumberFormat="0" applyFill="0" applyAlignment="0" applyProtection="0"/>
    <xf numFmtId="0" fontId="88" fillId="0" borderId="77" applyNumberFormat="0" applyFill="0" applyAlignment="0" applyProtection="0"/>
    <xf numFmtId="0" fontId="61" fillId="0" borderId="10" applyNumberFormat="0" applyFill="0" applyAlignment="0" applyProtection="0"/>
    <xf numFmtId="0" fontId="61" fillId="0" borderId="11" applyNumberFormat="0" applyFill="0" applyAlignment="0" applyProtection="0"/>
    <xf numFmtId="0" fontId="88" fillId="0" borderId="77" applyNumberFormat="0" applyFill="0" applyAlignment="0" applyProtection="0"/>
    <xf numFmtId="0" fontId="88" fillId="0" borderId="77" applyNumberFormat="0" applyFill="0" applyAlignment="0" applyProtection="0"/>
    <xf numFmtId="0" fontId="61" fillId="0" borderId="10" applyNumberFormat="0" applyFill="0" applyAlignment="0" applyProtection="0"/>
    <xf numFmtId="0" fontId="46" fillId="0" borderId="12" applyNumberFormat="0" applyFill="0" applyAlignment="0" applyProtection="0"/>
    <xf numFmtId="0" fontId="89" fillId="0" borderId="78" applyNumberFormat="0" applyFill="0" applyAlignment="0" applyProtection="0"/>
    <xf numFmtId="0" fontId="62" fillId="0" borderId="13" applyNumberFormat="0" applyFill="0" applyAlignment="0" applyProtection="0"/>
    <xf numFmtId="0" fontId="62" fillId="0" borderId="14" applyNumberFormat="0" applyFill="0" applyAlignment="0" applyProtection="0"/>
    <xf numFmtId="0" fontId="89" fillId="0" borderId="78" applyNumberFormat="0" applyFill="0" applyAlignment="0" applyProtection="0"/>
    <xf numFmtId="0" fontId="89" fillId="0" borderId="78" applyNumberFormat="0" applyFill="0" applyAlignment="0" applyProtection="0"/>
    <xf numFmtId="0" fontId="62" fillId="0" borderId="13" applyNumberFormat="0" applyFill="0" applyAlignment="0" applyProtection="0"/>
    <xf numFmtId="0" fontId="44" fillId="0" borderId="15" applyNumberFormat="0" applyFill="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44" fillId="0" borderId="0" applyNumberFormat="0" applyFill="0" applyBorder="0" applyAlignment="0" applyProtection="0"/>
    <xf numFmtId="0" fontId="39" fillId="6" borderId="3" applyNumberFormat="0" applyAlignment="0" applyProtection="0"/>
    <xf numFmtId="164" fontId="2" fillId="0" borderId="0" applyFon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91" fillId="74" borderId="0" applyNumberFormat="0" applyBorder="0" applyAlignment="0" applyProtection="0"/>
    <xf numFmtId="0" fontId="77" fillId="0" borderId="0"/>
    <xf numFmtId="0" fontId="58" fillId="75" borderId="80"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58"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58" fillId="75" borderId="80" applyNumberFormat="0" applyFont="0" applyAlignment="0" applyProtection="0"/>
    <xf numFmtId="0" fontId="11" fillId="75" borderId="80" applyNumberFormat="0" applyFont="0" applyAlignment="0" applyProtection="0"/>
    <xf numFmtId="0" fontId="58"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58"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58" fillId="75" borderId="80" applyNumberFormat="0" applyFont="0" applyAlignment="0" applyProtection="0"/>
    <xf numFmtId="0" fontId="2" fillId="75" borderId="80" applyNumberFormat="0" applyFont="0" applyAlignment="0" applyProtection="0"/>
    <xf numFmtId="0" fontId="58"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58"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11"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2" fillId="75" borderId="80" applyNumberFormat="0" applyFont="0" applyAlignment="0" applyProtection="0"/>
    <xf numFmtId="0" fontId="37" fillId="15" borderId="1" applyNumberFormat="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3" fillId="0" borderId="0"/>
    <xf numFmtId="0" fontId="77" fillId="0" borderId="0"/>
    <xf numFmtId="0" fontId="77" fillId="0" borderId="0"/>
    <xf numFmtId="0" fontId="92" fillId="0" borderId="0"/>
    <xf numFmtId="0" fontId="3" fillId="0" borderId="0"/>
    <xf numFmtId="0" fontId="77" fillId="0" borderId="0"/>
    <xf numFmtId="0" fontId="77" fillId="0" borderId="0"/>
    <xf numFmtId="0" fontId="92" fillId="0" borderId="0"/>
    <xf numFmtId="0" fontId="27" fillId="0" borderId="0"/>
    <xf numFmtId="0" fontId="3"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3" fillId="0" borderId="0"/>
    <xf numFmtId="0" fontId="2" fillId="0" borderId="0"/>
    <xf numFmtId="0" fontId="2" fillId="0" borderId="0"/>
    <xf numFmtId="0" fontId="3" fillId="0" borderId="0"/>
    <xf numFmtId="0" fontId="9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92" fillId="0" borderId="0"/>
    <xf numFmtId="0" fontId="2" fillId="0" borderId="0"/>
    <xf numFmtId="0" fontId="2" fillId="0" borderId="0"/>
    <xf numFmtId="0" fontId="77" fillId="0" borderId="0"/>
    <xf numFmtId="0" fontId="3" fillId="0" borderId="0"/>
    <xf numFmtId="0" fontId="3" fillId="0" borderId="0"/>
    <xf numFmtId="0" fontId="75" fillId="0" borderId="0"/>
    <xf numFmtId="0" fontId="75" fillId="0" borderId="0"/>
    <xf numFmtId="0" fontId="3" fillId="0" borderId="0"/>
    <xf numFmtId="0" fontId="9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3" fillId="0" borderId="0" applyNumberFormat="0" applyFill="0" applyBorder="0" applyAlignment="0" applyProtection="0"/>
    <xf numFmtId="0" fontId="45" fillId="0" borderId="0" applyNumberFormat="0" applyFill="0" applyBorder="0" applyAlignment="0" applyProtection="0"/>
    <xf numFmtId="0" fontId="12" fillId="0" borderId="6"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60" fillId="0" borderId="8"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61" fillId="0" borderId="10"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2" fillId="0" borderId="13"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63" fillId="0" borderId="0" applyNumberFormat="0" applyFill="0" applyBorder="0" applyAlignment="0" applyProtection="0"/>
    <xf numFmtId="0" fontId="90" fillId="0" borderId="79" applyNumberFormat="0" applyFill="0" applyAlignment="0" applyProtection="0"/>
    <xf numFmtId="0" fontId="90" fillId="0" borderId="79" applyNumberFormat="0" applyFill="0" applyAlignment="0" applyProtection="0"/>
    <xf numFmtId="0" fontId="90" fillId="0" borderId="79" applyNumberFormat="0" applyFill="0" applyAlignment="0" applyProtection="0"/>
    <xf numFmtId="0" fontId="94" fillId="0" borderId="0" applyNumberFormat="0" applyFill="0" applyBorder="0" applyAlignment="0" applyProtection="0"/>
    <xf numFmtId="0" fontId="41" fillId="0" borderId="0" applyNumberFormat="0" applyFill="0" applyBorder="0" applyAlignment="0" applyProtection="0"/>
    <xf numFmtId="0" fontId="9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2" fillId="71" borderId="74" applyNumberFormat="0" applyAlignment="0" applyProtection="0"/>
    <xf numFmtId="0" fontId="82" fillId="71" borderId="74" applyNumberFormat="0" applyAlignment="0" applyProtection="0"/>
    <xf numFmtId="0" fontId="82" fillId="71" borderId="74" applyNumberFormat="0" applyAlignment="0" applyProtection="0"/>
    <xf numFmtId="0" fontId="82" fillId="71" borderId="4" applyNumberFormat="0" applyAlignment="0" applyProtection="0"/>
    <xf numFmtId="0" fontId="82" fillId="71" borderId="4" applyNumberFormat="0" applyAlignment="0" applyProtection="0"/>
    <xf numFmtId="0" fontId="82" fillId="71" borderId="74" applyNumberFormat="0" applyAlignment="0" applyProtection="0"/>
    <xf numFmtId="0" fontId="82" fillId="71" borderId="4" applyNumberFormat="0" applyAlignment="0" applyProtection="0"/>
    <xf numFmtId="164" fontId="2" fillId="0" borderId="0" applyFont="0" applyFill="0" applyBorder="0" applyAlignment="0" applyProtection="0"/>
    <xf numFmtId="0" fontId="2" fillId="75" borderId="80" applyNumberFormat="0" applyFont="0" applyAlignment="0" applyProtection="0"/>
    <xf numFmtId="0" fontId="2" fillId="75" borderId="8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75" fillId="0" borderId="0"/>
  </cellStyleXfs>
  <cellXfs count="992">
    <xf numFmtId="0" fontId="0" fillId="0" borderId="0" xfId="0"/>
    <xf numFmtId="0" fontId="0" fillId="0" borderId="0" xfId="0" applyProtection="1"/>
    <xf numFmtId="0" fontId="0" fillId="0" borderId="0" xfId="0" applyFill="1" applyProtection="1"/>
    <xf numFmtId="0" fontId="0" fillId="0" borderId="0" xfId="0" applyFill="1"/>
    <xf numFmtId="0" fontId="17" fillId="0" borderId="0" xfId="0" applyFont="1" applyProtection="1"/>
    <xf numFmtId="0" fontId="21" fillId="0" borderId="0" xfId="0" applyFont="1" applyProtection="1"/>
    <xf numFmtId="0" fontId="16" fillId="0" borderId="0" xfId="0" applyFont="1" applyProtection="1"/>
    <xf numFmtId="0" fontId="4" fillId="0" borderId="0" xfId="932" applyFont="1" applyProtection="1"/>
    <xf numFmtId="0" fontId="22" fillId="0" borderId="0" xfId="932" applyFont="1" applyProtection="1"/>
    <xf numFmtId="0" fontId="17" fillId="0" borderId="0" xfId="0" applyFont="1" applyFill="1" applyProtection="1"/>
    <xf numFmtId="0" fontId="16" fillId="0" borderId="0" xfId="932" applyFont="1" applyBorder="1" applyProtection="1"/>
    <xf numFmtId="0" fontId="21" fillId="0" borderId="0" xfId="0" applyFont="1" applyAlignment="1" applyProtection="1">
      <alignment vertical="center"/>
    </xf>
    <xf numFmtId="0" fontId="16" fillId="0" borderId="0" xfId="932" applyFont="1" applyBorder="1" applyAlignment="1" applyProtection="1">
      <alignment vertical="center"/>
    </xf>
    <xf numFmtId="0" fontId="17" fillId="0" borderId="0" xfId="0" applyFont="1" applyBorder="1" applyAlignment="1" applyProtection="1">
      <alignment horizontal="center"/>
    </xf>
    <xf numFmtId="0" fontId="21" fillId="0" borderId="0" xfId="0" applyFont="1" applyAlignment="1" applyProtection="1"/>
    <xf numFmtId="0" fontId="23" fillId="0" borderId="0" xfId="0" applyFont="1" applyAlignment="1" applyProtection="1">
      <alignment horizontal="left" vertical="center"/>
    </xf>
    <xf numFmtId="0" fontId="17" fillId="0" borderId="0" xfId="0" applyFont="1" applyFill="1" applyAlignment="1" applyProtection="1">
      <alignment horizontal="center"/>
    </xf>
    <xf numFmtId="0" fontId="17" fillId="0" borderId="0" xfId="0" applyFont="1" applyBorder="1" applyAlignment="1" applyProtection="1">
      <alignment horizontal="center" vertical="center"/>
    </xf>
    <xf numFmtId="0" fontId="3" fillId="0" borderId="0" xfId="0" applyFont="1" applyProtection="1"/>
    <xf numFmtId="0" fontId="19" fillId="0" borderId="0" xfId="0" applyFont="1" applyFill="1" applyProtection="1"/>
    <xf numFmtId="0" fontId="10" fillId="0" borderId="18" xfId="0" applyFont="1" applyFill="1" applyBorder="1" applyAlignment="1" applyProtection="1">
      <alignment horizontal="center" vertical="center"/>
    </xf>
    <xf numFmtId="0" fontId="10" fillId="27" borderId="18" xfId="0" applyFont="1" applyFill="1" applyBorder="1" applyAlignment="1" applyProtection="1">
      <alignment horizontal="center" vertical="center"/>
    </xf>
    <xf numFmtId="0" fontId="17" fillId="0" borderId="0" xfId="0" applyFont="1" applyBorder="1" applyProtection="1"/>
    <xf numFmtId="0" fontId="5" fillId="0" borderId="0" xfId="0" applyFont="1" applyProtection="1"/>
    <xf numFmtId="0" fontId="6" fillId="0" borderId="0" xfId="0" applyFont="1" applyBorder="1" applyAlignment="1" applyProtection="1"/>
    <xf numFmtId="0" fontId="3" fillId="0" borderId="0" xfId="932" applyFont="1" applyProtection="1"/>
    <xf numFmtId="0" fontId="18" fillId="0" borderId="0" xfId="0" applyFont="1" applyFill="1" applyProtection="1"/>
    <xf numFmtId="0" fontId="14" fillId="0" borderId="0" xfId="0" applyFont="1" applyProtection="1"/>
    <xf numFmtId="0" fontId="15" fillId="0" borderId="0" xfId="0" applyFont="1" applyProtection="1"/>
    <xf numFmtId="0" fontId="16" fillId="0" borderId="0" xfId="932" applyFont="1" applyProtection="1"/>
    <xf numFmtId="0" fontId="4" fillId="0" borderId="0" xfId="932" applyFont="1" applyAlignment="1" applyProtection="1">
      <alignment horizontal="left"/>
    </xf>
    <xf numFmtId="0" fontId="16" fillId="0" borderId="0" xfId="932" applyFont="1" applyAlignment="1" applyProtection="1">
      <alignment vertical="center"/>
    </xf>
    <xf numFmtId="0" fontId="3" fillId="0" borderId="0" xfId="932" applyFont="1" applyAlignment="1" applyProtection="1">
      <alignment horizontal="center"/>
    </xf>
    <xf numFmtId="0" fontId="3" fillId="0" borderId="0" xfId="0" applyFont="1" applyAlignment="1" applyProtection="1">
      <alignment wrapText="1"/>
    </xf>
    <xf numFmtId="0" fontId="17" fillId="0" borderId="0" xfId="0" applyFont="1" applyBorder="1" applyAlignment="1" applyProtection="1"/>
    <xf numFmtId="0" fontId="20" fillId="0" borderId="0" xfId="0" applyFont="1" applyFill="1" applyProtection="1"/>
    <xf numFmtId="0" fontId="26" fillId="0" borderId="0" xfId="0" applyFont="1" applyProtection="1"/>
    <xf numFmtId="0" fontId="18" fillId="0" borderId="0" xfId="0" applyFont="1" applyProtection="1"/>
    <xf numFmtId="0" fontId="19" fillId="0" borderId="0" xfId="0" applyFont="1" applyProtection="1"/>
    <xf numFmtId="0" fontId="7" fillId="0" borderId="0" xfId="0" applyFont="1" applyFill="1" applyBorder="1" applyAlignment="1" applyProtection="1">
      <alignment wrapText="1"/>
    </xf>
    <xf numFmtId="0" fontId="0" fillId="0" borderId="0" xfId="0" applyFill="1" applyBorder="1" applyProtection="1"/>
    <xf numFmtId="0" fontId="12" fillId="0" borderId="0" xfId="0" applyFont="1" applyProtection="1"/>
    <xf numFmtId="0" fontId="0" fillId="0" borderId="0" xfId="0" applyAlignment="1" applyProtection="1"/>
    <xf numFmtId="0" fontId="13" fillId="0" borderId="0" xfId="0" applyFont="1" applyFill="1"/>
    <xf numFmtId="0" fontId="13" fillId="0" borderId="0" xfId="0" applyFont="1" applyFill="1" applyProtection="1"/>
    <xf numFmtId="0" fontId="23" fillId="0" borderId="0" xfId="0" applyFont="1" applyProtection="1"/>
    <xf numFmtId="165" fontId="17" fillId="0" borderId="0" xfId="0" applyNumberFormat="1" applyFont="1" applyFill="1" applyProtection="1"/>
    <xf numFmtId="14" fontId="28" fillId="28" borderId="18" xfId="0" applyNumberFormat="1" applyFont="1" applyFill="1" applyBorder="1" applyAlignment="1" applyProtection="1">
      <alignment horizontal="center" vertical="center"/>
    </xf>
    <xf numFmtId="14" fontId="13" fillId="0" borderId="0" xfId="0" applyNumberFormat="1" applyFont="1" applyFill="1"/>
    <xf numFmtId="0" fontId="17" fillId="0" borderId="0" xfId="0" applyFont="1" applyFill="1" applyBorder="1" applyProtection="1"/>
    <xf numFmtId="0" fontId="21"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6" fillId="0" borderId="0" xfId="932" applyFont="1" applyAlignment="1" applyProtection="1">
      <alignment horizontal="center"/>
    </xf>
    <xf numFmtId="0" fontId="17" fillId="0" borderId="0" xfId="0" applyFont="1" applyFill="1" applyBorder="1" applyAlignment="1" applyProtection="1">
      <alignment horizontal="left" vertical="center"/>
    </xf>
    <xf numFmtId="0" fontId="16" fillId="0" borderId="0" xfId="932" applyFont="1" applyAlignment="1" applyProtection="1">
      <alignment horizontal="center" vertical="center"/>
    </xf>
    <xf numFmtId="0" fontId="4" fillId="0" borderId="0" xfId="932" applyFont="1" applyAlignment="1" applyProtection="1">
      <alignment horizontal="center"/>
    </xf>
    <xf numFmtId="0" fontId="17" fillId="0" borderId="0" xfId="0" applyFont="1" applyFill="1" applyAlignment="1" applyProtection="1">
      <alignment vertical="center"/>
    </xf>
    <xf numFmtId="0" fontId="10" fillId="0" borderId="0" xfId="932" applyFont="1" applyFill="1" applyBorder="1" applyAlignment="1" applyProtection="1">
      <alignment horizontal="left" vertical="center"/>
    </xf>
    <xf numFmtId="0" fontId="34" fillId="27" borderId="0" xfId="0" applyFont="1" applyFill="1" applyAlignment="1" applyProtection="1">
      <alignment horizontal="left"/>
    </xf>
    <xf numFmtId="0" fontId="21" fillId="0" borderId="0" xfId="0" applyFont="1" applyFill="1" applyProtection="1"/>
    <xf numFmtId="0" fontId="16" fillId="0" borderId="0" xfId="0" applyFont="1" applyFill="1" applyProtection="1"/>
    <xf numFmtId="0" fontId="33" fillId="0" borderId="0" xfId="0" applyFont="1" applyFill="1" applyAlignment="1">
      <alignment vertical="center"/>
    </xf>
    <xf numFmtId="10" fontId="13" fillId="0" borderId="0" xfId="0" applyNumberFormat="1" applyFont="1" applyFill="1" applyBorder="1" applyAlignment="1" applyProtection="1">
      <alignment horizontal="center" vertical="center"/>
    </xf>
    <xf numFmtId="0" fontId="23" fillId="0" borderId="0" xfId="0" applyFont="1" applyAlignment="1" applyProtection="1">
      <alignment vertical="top"/>
    </xf>
    <xf numFmtId="0" fontId="21" fillId="0" borderId="18" xfId="0" applyFont="1" applyFill="1" applyBorder="1" applyAlignment="1" applyProtection="1">
      <alignment horizontal="center" vertical="center"/>
    </xf>
    <xf numFmtId="0" fontId="7" fillId="0" borderId="0" xfId="0" applyFont="1" applyFill="1" applyBorder="1" applyAlignment="1" applyProtection="1">
      <alignment horizontal="center" wrapText="1"/>
    </xf>
    <xf numFmtId="165" fontId="7" fillId="0" borderId="0" xfId="690" applyNumberFormat="1" applyFont="1" applyFill="1" applyBorder="1" applyAlignment="1" applyProtection="1">
      <alignment horizontal="center" wrapText="1"/>
    </xf>
    <xf numFmtId="0" fontId="20" fillId="0" borderId="0" xfId="0" applyFont="1" applyProtection="1"/>
    <xf numFmtId="0" fontId="23" fillId="0" borderId="0" xfId="0" applyFont="1" applyAlignment="1" applyProtection="1">
      <alignment horizontal="left"/>
    </xf>
    <xf numFmtId="0" fontId="21" fillId="27" borderId="0" xfId="0" applyFont="1" applyFill="1" applyBorder="1" applyAlignment="1" applyProtection="1">
      <alignment horizontal="center" vertical="center" wrapText="1"/>
    </xf>
    <xf numFmtId="0" fontId="16" fillId="0" borderId="0" xfId="1010" applyFont="1"/>
    <xf numFmtId="0" fontId="30" fillId="0" borderId="0" xfId="0" applyFont="1"/>
    <xf numFmtId="0" fontId="16" fillId="0" borderId="0" xfId="0" applyFont="1" applyFill="1" applyBorder="1" applyAlignment="1">
      <alignment wrapText="1"/>
    </xf>
    <xf numFmtId="0" fontId="47" fillId="0" borderId="0" xfId="0" applyFont="1" applyProtection="1"/>
    <xf numFmtId="0" fontId="28" fillId="0" borderId="18" xfId="0" applyFont="1" applyBorder="1" applyAlignment="1" applyProtection="1">
      <alignment horizontal="center" vertical="center"/>
    </xf>
    <xf numFmtId="0" fontId="65" fillId="0" borderId="0" xfId="0" applyFont="1" applyFill="1"/>
    <xf numFmtId="14" fontId="65" fillId="0" borderId="0" xfId="0" applyNumberFormat="1" applyFont="1" applyFill="1"/>
    <xf numFmtId="0" fontId="65" fillId="0" borderId="0" xfId="0" applyFont="1"/>
    <xf numFmtId="0" fontId="10" fillId="0" borderId="20" xfId="1010" applyFont="1" applyBorder="1"/>
    <xf numFmtId="0" fontId="10" fillId="0" borderId="20" xfId="0" applyFont="1" applyFill="1" applyBorder="1" applyAlignment="1">
      <alignment wrapText="1"/>
    </xf>
    <xf numFmtId="0" fontId="16" fillId="0" borderId="18"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8" fillId="0" borderId="18" xfId="0" applyFont="1" applyFill="1" applyBorder="1" applyAlignment="1" applyProtection="1">
      <alignment horizontal="center" wrapText="1"/>
    </xf>
    <xf numFmtId="0" fontId="66" fillId="0" borderId="0" xfId="0" applyFont="1" applyProtection="1"/>
    <xf numFmtId="0" fontId="20" fillId="0" borderId="0" xfId="0" applyFont="1" applyFill="1" applyAlignment="1" applyProtection="1">
      <alignment vertical="center"/>
    </xf>
    <xf numFmtId="0" fontId="17" fillId="30" borderId="0" xfId="0" applyFont="1" applyFill="1" applyBorder="1" applyAlignment="1" applyProtection="1">
      <alignment horizontal="center"/>
    </xf>
    <xf numFmtId="0" fontId="17" fillId="0" borderId="0" xfId="0" applyFont="1" applyFill="1" applyBorder="1" applyAlignment="1" applyProtection="1">
      <alignment horizontal="center"/>
    </xf>
    <xf numFmtId="14" fontId="65" fillId="0" borderId="0" xfId="0" applyNumberFormat="1" applyFont="1" applyFill="1" applyAlignment="1">
      <alignment horizontal="center"/>
    </xf>
    <xf numFmtId="0" fontId="0" fillId="0" borderId="0" xfId="0" applyAlignment="1">
      <alignment horizontal="center" vertical="center"/>
    </xf>
    <xf numFmtId="0" fontId="7" fillId="0" borderId="0" xfId="1010" applyFont="1" applyAlignment="1">
      <alignment horizontal="center" vertical="center"/>
    </xf>
    <xf numFmtId="0" fontId="7" fillId="0" borderId="0" xfId="0" applyFont="1" applyAlignment="1">
      <alignment horizontal="center" vertical="center"/>
    </xf>
    <xf numFmtId="0" fontId="65" fillId="0" borderId="0" xfId="0" applyFont="1" applyAlignment="1">
      <alignment horizontal="center" vertical="center"/>
    </xf>
    <xf numFmtId="0" fontId="65" fillId="0" borderId="0" xfId="0" applyFont="1" applyFill="1" applyAlignment="1">
      <alignment horizontal="center" vertical="center"/>
    </xf>
    <xf numFmtId="0" fontId="13"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25" fillId="0" borderId="0" xfId="0" applyFont="1" applyFill="1" applyAlignment="1">
      <alignment horizontal="center"/>
    </xf>
    <xf numFmtId="0" fontId="12" fillId="31" borderId="19" xfId="0" applyFont="1" applyFill="1" applyBorder="1" applyAlignment="1">
      <alignment horizontal="center"/>
    </xf>
    <xf numFmtId="0" fontId="12" fillId="31" borderId="19" xfId="0" applyFont="1" applyFill="1" applyBorder="1" applyAlignment="1">
      <alignment horizontal="center" vertical="center"/>
    </xf>
    <xf numFmtId="0" fontId="25" fillId="31" borderId="19" xfId="0" applyFont="1" applyFill="1" applyBorder="1" applyAlignment="1">
      <alignment horizontal="center"/>
    </xf>
    <xf numFmtId="0" fontId="8" fillId="31" borderId="19" xfId="0" applyFont="1" applyFill="1" applyBorder="1" applyAlignment="1">
      <alignment horizontal="center"/>
    </xf>
    <xf numFmtId="0" fontId="0" fillId="31" borderId="19" xfId="0" applyFill="1" applyBorder="1" applyAlignment="1">
      <alignment horizontal="center"/>
    </xf>
    <xf numFmtId="0" fontId="0" fillId="31" borderId="19" xfId="0" applyFill="1" applyBorder="1" applyAlignment="1">
      <alignment horizontal="center" vertical="center"/>
    </xf>
    <xf numFmtId="14" fontId="0" fillId="31" borderId="19" xfId="0" applyNumberFormat="1" applyFill="1" applyBorder="1" applyAlignment="1">
      <alignment horizontal="center"/>
    </xf>
    <xf numFmtId="0" fontId="25" fillId="0" borderId="18" xfId="0" applyFont="1" applyBorder="1" applyAlignment="1" applyProtection="1">
      <alignment horizontal="center" vertical="center"/>
    </xf>
    <xf numFmtId="0" fontId="0" fillId="0" borderId="0" xfId="0" applyAlignment="1" applyProtection="1">
      <alignment vertical="center"/>
    </xf>
    <xf numFmtId="49" fontId="21" fillId="30" borderId="18" xfId="0" applyNumberFormat="1" applyFont="1" applyFill="1" applyBorder="1" applyAlignment="1" applyProtection="1">
      <alignment horizontal="center" vertical="center"/>
    </xf>
    <xf numFmtId="0" fontId="21" fillId="30" borderId="18" xfId="0" applyFont="1" applyFill="1" applyBorder="1" applyAlignment="1" applyProtection="1">
      <alignment horizontal="center" vertical="center"/>
    </xf>
    <xf numFmtId="0" fontId="21" fillId="30" borderId="18" xfId="690" applyNumberFormat="1" applyFont="1" applyFill="1" applyBorder="1" applyAlignment="1" applyProtection="1">
      <alignment horizontal="center" vertical="center"/>
    </xf>
    <xf numFmtId="1" fontId="21" fillId="30" borderId="18" xfId="0" applyNumberFormat="1" applyFont="1" applyFill="1" applyBorder="1" applyAlignment="1" applyProtection="1">
      <alignment horizontal="center" vertical="center"/>
    </xf>
    <xf numFmtId="49" fontId="21" fillId="0" borderId="18" xfId="0" applyNumberFormat="1" applyFont="1" applyBorder="1" applyAlignment="1" applyProtection="1">
      <alignment horizontal="center" vertical="center"/>
    </xf>
    <xf numFmtId="0" fontId="21" fillId="0" borderId="18" xfId="0" applyFont="1" applyBorder="1" applyAlignment="1" applyProtection="1">
      <alignment horizontal="center" vertical="center"/>
    </xf>
    <xf numFmtId="9" fontId="21" fillId="0" borderId="18" xfId="690" applyFont="1" applyBorder="1" applyAlignment="1" applyProtection="1">
      <alignment horizontal="center" vertical="center"/>
    </xf>
    <xf numFmtId="1" fontId="21" fillId="0" borderId="18" xfId="0" applyNumberFormat="1" applyFont="1" applyFill="1" applyBorder="1" applyAlignment="1" applyProtection="1">
      <alignment horizontal="center" vertical="center"/>
    </xf>
    <xf numFmtId="0" fontId="16" fillId="0" borderId="18" xfId="0" applyFont="1" applyFill="1" applyBorder="1" applyAlignment="1" applyProtection="1">
      <alignment vertical="center"/>
    </xf>
    <xf numFmtId="0" fontId="21" fillId="0" borderId="18" xfId="0" applyNumberFormat="1" applyFont="1" applyBorder="1" applyAlignment="1" applyProtection="1">
      <alignment horizontal="center" vertical="center"/>
    </xf>
    <xf numFmtId="0" fontId="21" fillId="0" borderId="18" xfId="690" applyNumberFormat="1" applyFont="1" applyBorder="1" applyAlignment="1" applyProtection="1">
      <alignment horizontal="center" vertical="center"/>
    </xf>
    <xf numFmtId="0" fontId="21" fillId="29" borderId="18" xfId="0" applyNumberFormat="1" applyFont="1" applyFill="1" applyBorder="1" applyAlignment="1" applyProtection="1">
      <alignment horizontal="center" vertical="center"/>
    </xf>
    <xf numFmtId="9" fontId="21" fillId="29" borderId="18" xfId="690" applyFont="1" applyFill="1" applyBorder="1" applyAlignment="1" applyProtection="1">
      <alignment horizontal="center" vertical="center"/>
    </xf>
    <xf numFmtId="0" fontId="21" fillId="29" borderId="18" xfId="690" applyNumberFormat="1" applyFont="1" applyFill="1" applyBorder="1" applyAlignment="1" applyProtection="1">
      <alignment horizontal="center" vertical="center"/>
    </xf>
    <xf numFmtId="0" fontId="21" fillId="29" borderId="18" xfId="0" applyFont="1" applyFill="1" applyBorder="1" applyAlignment="1" applyProtection="1">
      <alignment horizontal="center" vertical="center"/>
    </xf>
    <xf numFmtId="49" fontId="21" fillId="29" borderId="18" xfId="0" applyNumberFormat="1" applyFont="1" applyFill="1" applyBorder="1" applyAlignment="1" applyProtection="1">
      <alignment horizontal="center" vertical="center"/>
    </xf>
    <xf numFmtId="0" fontId="67" fillId="0" borderId="0" xfId="0" applyFont="1" applyProtection="1"/>
    <xf numFmtId="0" fontId="17" fillId="29" borderId="0" xfId="0" applyFont="1" applyFill="1" applyAlignment="1" applyProtection="1">
      <alignment vertical="center"/>
    </xf>
    <xf numFmtId="0" fontId="17" fillId="29" borderId="0" xfId="0" applyFont="1" applyFill="1" applyProtection="1"/>
    <xf numFmtId="0" fontId="20" fillId="29" borderId="0" xfId="0" applyFont="1" applyFill="1" applyProtection="1"/>
    <xf numFmtId="0" fontId="20" fillId="29" borderId="0" xfId="0" applyFont="1" applyFill="1" applyAlignment="1" applyProtection="1">
      <alignment vertical="center"/>
    </xf>
    <xf numFmtId="0" fontId="10" fillId="29" borderId="18" xfId="0" applyFont="1" applyFill="1" applyBorder="1" applyAlignment="1" applyProtection="1">
      <alignment horizontal="center" vertical="center" wrapText="1"/>
    </xf>
    <xf numFmtId="0" fontId="7" fillId="29" borderId="0" xfId="0" applyFont="1" applyFill="1" applyBorder="1" applyAlignment="1" applyProtection="1">
      <alignment wrapText="1"/>
    </xf>
    <xf numFmtId="0" fontId="16" fillId="0" borderId="0" xfId="0" applyFont="1" applyAlignment="1" applyProtection="1">
      <alignment horizontal="left"/>
    </xf>
    <xf numFmtId="0" fontId="16" fillId="0" borderId="0" xfId="932" applyFont="1" applyBorder="1" applyAlignment="1" applyProtection="1">
      <alignment horizontal="left" vertical="center"/>
    </xf>
    <xf numFmtId="0" fontId="13" fillId="0" borderId="0" xfId="0" applyFont="1" applyFill="1" applyAlignment="1">
      <alignment vertical="center"/>
    </xf>
    <xf numFmtId="0" fontId="54" fillId="27" borderId="0" xfId="0" applyFont="1" applyFill="1" applyAlignment="1" applyProtection="1">
      <alignment horizontal="left"/>
    </xf>
    <xf numFmtId="0" fontId="13" fillId="27" borderId="0" xfId="0" applyFont="1" applyFill="1" applyAlignment="1" applyProtection="1">
      <alignment horizontal="left"/>
    </xf>
    <xf numFmtId="0" fontId="21" fillId="0" borderId="0" xfId="0" applyFont="1" applyFill="1" applyAlignment="1" applyProtection="1">
      <alignment vertical="top"/>
    </xf>
    <xf numFmtId="0" fontId="16" fillId="0" borderId="0" xfId="932" applyFont="1" applyFill="1" applyAlignment="1" applyProtection="1">
      <alignment vertical="center"/>
    </xf>
    <xf numFmtId="0" fontId="16" fillId="33" borderId="0" xfId="932" applyFont="1" applyFill="1" applyBorder="1" applyAlignment="1" applyProtection="1">
      <alignment horizontal="left" vertical="center"/>
    </xf>
    <xf numFmtId="0" fontId="17" fillId="27" borderId="0" xfId="0" applyFont="1" applyFill="1" applyBorder="1" applyProtection="1"/>
    <xf numFmtId="0" fontId="13" fillId="0" borderId="0" xfId="0" applyFont="1" applyFill="1" applyAlignment="1" applyProtection="1">
      <alignment horizontal="justify" vertical="justify" wrapText="1"/>
    </xf>
    <xf numFmtId="0" fontId="25" fillId="0" borderId="18" xfId="0" applyFont="1" applyFill="1" applyBorder="1" applyAlignment="1">
      <alignment horizontal="center" vertical="center"/>
    </xf>
    <xf numFmtId="0" fontId="65" fillId="0" borderId="18" xfId="0" applyFont="1" applyBorder="1" applyAlignment="1">
      <alignment horizontal="center" vertical="center" wrapText="1"/>
    </xf>
    <xf numFmtId="0" fontId="65" fillId="0" borderId="0" xfId="0" applyFont="1" applyAlignment="1">
      <alignment horizontal="center" vertical="center" wrapText="1"/>
    </xf>
    <xf numFmtId="0" fontId="65" fillId="0" borderId="0" xfId="0" applyFont="1" applyFill="1" applyAlignment="1">
      <alignment horizontal="center" vertical="center" wrapText="1"/>
    </xf>
    <xf numFmtId="0" fontId="65" fillId="0" borderId="18" xfId="0" applyFont="1" applyFill="1" applyBorder="1" applyAlignment="1">
      <alignment horizontal="left" vertical="center" wrapText="1"/>
    </xf>
    <xf numFmtId="0" fontId="21" fillId="34" borderId="23" xfId="0" applyFont="1" applyFill="1" applyBorder="1" applyAlignment="1" applyProtection="1">
      <alignment horizontal="center" vertical="center" wrapText="1"/>
    </xf>
    <xf numFmtId="165" fontId="16" fillId="34" borderId="24" xfId="690" applyNumberFormat="1" applyFont="1" applyFill="1" applyBorder="1" applyAlignment="1" applyProtection="1">
      <alignment horizontal="center" vertical="center" wrapText="1"/>
    </xf>
    <xf numFmtId="0" fontId="68" fillId="0" borderId="0" xfId="0" applyFont="1" applyBorder="1" applyAlignment="1">
      <alignment horizontal="center" vertical="center" wrapText="1"/>
    </xf>
    <xf numFmtId="0" fontId="19" fillId="0" borderId="0" xfId="0" applyFont="1" applyFill="1" applyBorder="1" applyProtection="1"/>
    <xf numFmtId="165" fontId="17" fillId="0" borderId="0" xfId="0" applyNumberFormat="1" applyFont="1" applyFill="1" applyBorder="1" applyProtection="1"/>
    <xf numFmtId="0" fontId="13" fillId="0" borderId="0" xfId="0" applyFont="1" applyFill="1" applyBorder="1" applyProtection="1"/>
    <xf numFmtId="0" fontId="21" fillId="0" borderId="0" xfId="0" applyFont="1" applyFill="1" applyBorder="1" applyAlignment="1" applyProtection="1">
      <alignment vertical="center"/>
    </xf>
    <xf numFmtId="0" fontId="17" fillId="0" borderId="0" xfId="0" applyFont="1" applyFill="1" applyBorder="1" applyAlignment="1" applyProtection="1">
      <alignment horizontal="center" vertical="center" wrapText="1"/>
    </xf>
    <xf numFmtId="0" fontId="16" fillId="0" borderId="18" xfId="0" applyFont="1" applyFill="1" applyBorder="1" applyAlignment="1">
      <alignment wrapText="1"/>
    </xf>
    <xf numFmtId="0" fontId="14" fillId="0" borderId="0" xfId="0" applyFont="1" applyFill="1" applyProtection="1"/>
    <xf numFmtId="0" fontId="21" fillId="0" borderId="0" xfId="0" applyFont="1" applyFill="1" applyBorder="1" applyProtection="1"/>
    <xf numFmtId="0" fontId="15" fillId="0" borderId="0" xfId="0" applyFont="1" applyFill="1" applyProtection="1"/>
    <xf numFmtId="0" fontId="17" fillId="0" borderId="0" xfId="0" applyFont="1" applyFill="1" applyBorder="1" applyAlignment="1" applyProtection="1"/>
    <xf numFmtId="0" fontId="4" fillId="0" borderId="0" xfId="932" applyFont="1" applyFill="1" applyProtection="1"/>
    <xf numFmtId="0" fontId="4" fillId="0" borderId="0" xfId="932" applyFont="1" applyFill="1" applyAlignment="1" applyProtection="1">
      <alignment horizontal="left"/>
    </xf>
    <xf numFmtId="0" fontId="21" fillId="30" borderId="24" xfId="0" applyFont="1" applyFill="1" applyBorder="1" applyAlignment="1" applyProtection="1">
      <alignment horizontal="center" vertical="center"/>
    </xf>
    <xf numFmtId="0" fontId="21" fillId="35" borderId="25" xfId="0" applyFont="1" applyFill="1" applyBorder="1" applyAlignment="1" applyProtection="1">
      <alignment horizontal="center" vertical="center"/>
    </xf>
    <xf numFmtId="0" fontId="10" fillId="36" borderId="18" xfId="932" applyFont="1" applyFill="1" applyBorder="1" applyAlignment="1" applyProtection="1">
      <alignment vertical="center"/>
    </xf>
    <xf numFmtId="14" fontId="28" fillId="36" borderId="18" xfId="0" applyNumberFormat="1" applyFont="1" applyFill="1" applyBorder="1" applyAlignment="1" applyProtection="1">
      <alignment horizontal="center" vertical="center"/>
    </xf>
    <xf numFmtId="0" fontId="21" fillId="35" borderId="24" xfId="0" applyFont="1" applyFill="1" applyBorder="1" applyAlignment="1" applyProtection="1">
      <alignment horizontal="center" vertical="center"/>
    </xf>
    <xf numFmtId="0" fontId="68" fillId="37" borderId="18" xfId="0" applyFont="1" applyFill="1" applyBorder="1" applyAlignment="1" applyProtection="1">
      <alignment horizontal="center" vertical="center" wrapText="1"/>
      <protection locked="0"/>
    </xf>
    <xf numFmtId="9" fontId="69" fillId="29" borderId="0" xfId="690" applyFont="1" applyFill="1" applyBorder="1" applyAlignment="1" applyProtection="1">
      <alignment horizontal="center" vertical="center"/>
    </xf>
    <xf numFmtId="0" fontId="21" fillId="0" borderId="0" xfId="0" applyFont="1" applyFill="1" applyAlignment="1" applyProtection="1">
      <alignment horizontal="center"/>
    </xf>
    <xf numFmtId="10" fontId="21" fillId="0" borderId="18" xfId="690" applyNumberFormat="1" applyFont="1" applyFill="1" applyBorder="1" applyAlignment="1" applyProtection="1">
      <alignment horizontal="center" vertical="center"/>
    </xf>
    <xf numFmtId="9" fontId="21" fillId="29" borderId="22" xfId="690" applyFont="1" applyFill="1" applyBorder="1" applyAlignment="1" applyProtection="1">
      <alignment horizontal="center" vertical="center"/>
    </xf>
    <xf numFmtId="9" fontId="21" fillId="29" borderId="20" xfId="690" applyFont="1" applyFill="1" applyBorder="1" applyAlignment="1" applyProtection="1">
      <alignment horizontal="center" vertical="center"/>
    </xf>
    <xf numFmtId="9" fontId="21" fillId="0" borderId="22" xfId="690" applyFont="1" applyBorder="1" applyAlignment="1" applyProtection="1">
      <alignment horizontal="center" vertical="center"/>
    </xf>
    <xf numFmtId="9" fontId="21" fillId="0" borderId="20" xfId="690" applyFont="1" applyBorder="1" applyAlignment="1" applyProtection="1">
      <alignment horizontal="center" vertical="center"/>
    </xf>
    <xf numFmtId="0" fontId="0" fillId="35" borderId="0" xfId="0" applyFill="1" applyProtection="1"/>
    <xf numFmtId="0" fontId="28" fillId="35" borderId="0" xfId="0" applyFont="1" applyFill="1" applyProtection="1"/>
    <xf numFmtId="0" fontId="68" fillId="35" borderId="0" xfId="0" applyFont="1" applyFill="1" applyProtection="1"/>
    <xf numFmtId="0" fontId="67" fillId="35" borderId="0" xfId="0" applyFont="1" applyFill="1"/>
    <xf numFmtId="0" fontId="67" fillId="35" borderId="0" xfId="0" applyFont="1" applyFill="1" applyProtection="1"/>
    <xf numFmtId="0" fontId="68" fillId="35" borderId="0" xfId="0" applyFont="1" applyFill="1" applyAlignment="1" applyProtection="1">
      <alignment horizontal="left"/>
    </xf>
    <xf numFmtId="0" fontId="53" fillId="35" borderId="0" xfId="0" applyFont="1" applyFill="1" applyProtection="1"/>
    <xf numFmtId="0" fontId="70" fillId="35" borderId="0" xfId="0" applyFont="1" applyFill="1" applyProtection="1"/>
    <xf numFmtId="0" fontId="71" fillId="35" borderId="0" xfId="0" applyFont="1" applyFill="1" applyProtection="1"/>
    <xf numFmtId="0" fontId="21" fillId="30" borderId="23" xfId="0" applyFont="1" applyFill="1" applyBorder="1" applyAlignment="1" applyProtection="1">
      <alignment horizontal="center" vertical="center"/>
    </xf>
    <xf numFmtId="9" fontId="21" fillId="30" borderId="18" xfId="690" applyFont="1" applyFill="1" applyBorder="1" applyAlignment="1" applyProtection="1">
      <alignment horizontal="center" vertical="center"/>
    </xf>
    <xf numFmtId="0" fontId="68" fillId="35" borderId="26" xfId="0" applyFont="1" applyFill="1" applyBorder="1" applyAlignment="1" applyProtection="1">
      <alignment horizontal="center" vertical="center"/>
    </xf>
    <xf numFmtId="165" fontId="21" fillId="29" borderId="18" xfId="690" applyNumberFormat="1" applyFont="1" applyFill="1" applyBorder="1" applyAlignment="1" applyProtection="1">
      <alignment horizontal="center" vertical="center"/>
    </xf>
    <xf numFmtId="0" fontId="21" fillId="35" borderId="23" xfId="0" applyFont="1" applyFill="1" applyBorder="1" applyAlignment="1" applyProtection="1">
      <alignment horizontal="center" vertical="center"/>
    </xf>
    <xf numFmtId="9" fontId="15" fillId="29" borderId="18" xfId="701" applyFont="1" applyFill="1" applyBorder="1" applyAlignment="1" applyProtection="1">
      <alignment horizontal="center" vertical="center"/>
    </xf>
    <xf numFmtId="166" fontId="69" fillId="29" borderId="18" xfId="690" applyNumberFormat="1" applyFont="1" applyFill="1" applyBorder="1" applyAlignment="1" applyProtection="1">
      <alignment horizontal="center" vertical="center"/>
    </xf>
    <xf numFmtId="166" fontId="69" fillId="29" borderId="22" xfId="690" applyNumberFormat="1" applyFont="1" applyFill="1" applyBorder="1" applyAlignment="1" applyProtection="1">
      <alignment horizontal="center" vertical="center"/>
    </xf>
    <xf numFmtId="0" fontId="16" fillId="0" borderId="0" xfId="1010" applyFont="1" applyBorder="1"/>
    <xf numFmtId="0" fontId="0" fillId="0" borderId="0" xfId="0" applyBorder="1"/>
    <xf numFmtId="0" fontId="68" fillId="0" borderId="27" xfId="0" applyFont="1" applyBorder="1" applyAlignment="1">
      <alignment horizontal="center" vertical="center" wrapText="1"/>
    </xf>
    <xf numFmtId="0" fontId="71" fillId="0" borderId="28" xfId="0" applyFont="1" applyBorder="1" applyAlignment="1">
      <alignment vertical="center" wrapText="1"/>
    </xf>
    <xf numFmtId="0" fontId="71" fillId="0" borderId="27" xfId="0" applyFont="1" applyBorder="1" applyAlignment="1">
      <alignment vertical="center" wrapText="1"/>
    </xf>
    <xf numFmtId="0" fontId="68" fillId="37" borderId="29" xfId="0" applyFont="1" applyFill="1" applyBorder="1" applyAlignment="1" applyProtection="1">
      <alignment horizontal="center" vertical="center" wrapText="1"/>
      <protection locked="0"/>
    </xf>
    <xf numFmtId="0" fontId="68" fillId="37" borderId="30" xfId="0" applyFont="1" applyFill="1" applyBorder="1" applyAlignment="1" applyProtection="1">
      <alignment horizontal="center" vertical="center" wrapText="1"/>
      <protection locked="0"/>
    </xf>
    <xf numFmtId="0" fontId="68" fillId="37" borderId="31" xfId="0" applyFont="1" applyFill="1" applyBorder="1" applyAlignment="1" applyProtection="1">
      <alignment horizontal="center" vertical="center" wrapText="1"/>
      <protection locked="0"/>
    </xf>
    <xf numFmtId="0" fontId="68" fillId="37" borderId="32" xfId="0" applyFont="1" applyFill="1" applyBorder="1" applyAlignment="1" applyProtection="1">
      <alignment horizontal="center" vertical="center" wrapText="1"/>
      <protection locked="0"/>
    </xf>
    <xf numFmtId="0" fontId="68" fillId="37" borderId="33"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xf>
    <xf numFmtId="0" fontId="66" fillId="0" borderId="0" xfId="0" applyFont="1" applyBorder="1" applyAlignment="1">
      <alignment horizontal="center" vertical="center" wrapText="1"/>
    </xf>
    <xf numFmtId="165" fontId="66" fillId="0" borderId="0" xfId="690" applyNumberFormat="1" applyFont="1" applyBorder="1" applyAlignment="1">
      <alignment horizontal="center" vertical="center"/>
    </xf>
    <xf numFmtId="0" fontId="66" fillId="0" borderId="0" xfId="0" applyFont="1" applyBorder="1" applyAlignment="1">
      <alignment horizontal="center" vertical="center"/>
    </xf>
    <xf numFmtId="0" fontId="14" fillId="0" borderId="18" xfId="940" applyFont="1" applyBorder="1"/>
    <xf numFmtId="0" fontId="14" fillId="0" borderId="18" xfId="942" applyFont="1" applyFill="1" applyBorder="1"/>
    <xf numFmtId="0" fontId="72" fillId="0" borderId="34"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36" xfId="0" applyFont="1" applyBorder="1" applyAlignment="1">
      <alignment horizontal="center" vertical="center" wrapText="1"/>
    </xf>
    <xf numFmtId="0" fontId="71" fillId="0" borderId="38" xfId="0" applyFont="1" applyBorder="1" applyAlignment="1">
      <alignment vertical="center" wrapText="1"/>
    </xf>
    <xf numFmtId="0" fontId="72" fillId="0" borderId="39" xfId="0" applyFont="1" applyBorder="1" applyAlignment="1">
      <alignment horizontal="center" vertical="center" wrapText="1"/>
    </xf>
    <xf numFmtId="0" fontId="71" fillId="0" borderId="23" xfId="0" applyFont="1" applyBorder="1" applyAlignment="1">
      <alignment vertical="center" wrapText="1"/>
    </xf>
    <xf numFmtId="0" fontId="71" fillId="0" borderId="20" xfId="0" applyFont="1" applyBorder="1" applyAlignment="1">
      <alignment vertical="center" wrapText="1"/>
    </xf>
    <xf numFmtId="0" fontId="71" fillId="0" borderId="40" xfId="0" applyFont="1" applyBorder="1" applyAlignment="1">
      <alignment vertical="center" wrapText="1"/>
    </xf>
    <xf numFmtId="0" fontId="68" fillId="0" borderId="41" xfId="0" applyFont="1" applyBorder="1" applyAlignment="1">
      <alignment horizontal="center" vertical="center" wrapText="1"/>
    </xf>
    <xf numFmtId="0" fontId="68" fillId="0" borderId="42" xfId="0" applyFont="1" applyBorder="1" applyAlignment="1">
      <alignment horizontal="center" vertical="center" wrapText="1"/>
    </xf>
    <xf numFmtId="0" fontId="68" fillId="37" borderId="26" xfId="0" applyFont="1" applyFill="1" applyBorder="1" applyAlignment="1" applyProtection="1">
      <alignment horizontal="center" vertical="center" wrapText="1"/>
      <protection locked="0"/>
    </xf>
    <xf numFmtId="0" fontId="68" fillId="37" borderId="43" xfId="0" applyFont="1" applyFill="1" applyBorder="1" applyAlignment="1" applyProtection="1">
      <alignment horizontal="center" vertical="center" wrapText="1"/>
      <protection locked="0"/>
    </xf>
    <xf numFmtId="0" fontId="68" fillId="37" borderId="44" xfId="0" applyFont="1" applyFill="1" applyBorder="1" applyAlignment="1" applyProtection="1">
      <alignment horizontal="center" vertical="center" wrapText="1"/>
      <protection locked="0"/>
    </xf>
    <xf numFmtId="0" fontId="68" fillId="0" borderId="45" xfId="0" applyFont="1" applyBorder="1" applyAlignment="1">
      <alignment horizontal="center" vertical="center" wrapText="1"/>
    </xf>
    <xf numFmtId="0" fontId="68" fillId="0" borderId="46" xfId="0" applyFont="1" applyBorder="1" applyAlignment="1">
      <alignment horizontal="center" vertical="center" wrapText="1"/>
    </xf>
    <xf numFmtId="0" fontId="68" fillId="0" borderId="47" xfId="0" applyFont="1" applyBorder="1" applyAlignment="1">
      <alignment horizontal="center" vertical="center" wrapText="1"/>
    </xf>
    <xf numFmtId="0" fontId="4" fillId="0" borderId="0" xfId="932" applyFont="1" applyAlignment="1" applyProtection="1">
      <alignment vertical="center"/>
    </xf>
    <xf numFmtId="0" fontId="66" fillId="0" borderId="0" xfId="0" applyFont="1" applyAlignment="1">
      <alignment vertical="center"/>
    </xf>
    <xf numFmtId="0" fontId="0" fillId="0" borderId="0" xfId="0" applyAlignment="1">
      <alignment vertical="center" wrapText="1"/>
    </xf>
    <xf numFmtId="0" fontId="69" fillId="0" borderId="18" xfId="0" applyFont="1" applyBorder="1" applyAlignment="1">
      <alignment vertical="center" wrapText="1"/>
    </xf>
    <xf numFmtId="9" fontId="21" fillId="0" borderId="18" xfId="0" applyNumberFormat="1" applyFont="1" applyFill="1" applyBorder="1" applyAlignment="1" applyProtection="1">
      <alignment horizontal="center" vertical="center"/>
    </xf>
    <xf numFmtId="0" fontId="0" fillId="0" borderId="0" xfId="0" quotePrefix="1" applyProtection="1"/>
    <xf numFmtId="0" fontId="21" fillId="0" borderId="0" xfId="0" applyFont="1" applyBorder="1" applyAlignment="1" applyProtection="1">
      <alignment horizontal="center"/>
    </xf>
    <xf numFmtId="0" fontId="21" fillId="34" borderId="24" xfId="0" applyFont="1" applyFill="1" applyBorder="1" applyAlignment="1" applyProtection="1">
      <alignment horizontal="center" vertical="center"/>
    </xf>
    <xf numFmtId="0" fontId="24" fillId="0" borderId="18" xfId="0" applyFont="1" applyFill="1" applyBorder="1" applyAlignment="1">
      <alignment horizontal="center" vertical="center"/>
    </xf>
    <xf numFmtId="0" fontId="21" fillId="30" borderId="23" xfId="0" applyFont="1" applyFill="1" applyBorder="1" applyAlignment="1" applyProtection="1">
      <alignment horizontal="center" vertical="center" wrapText="1"/>
    </xf>
    <xf numFmtId="0" fontId="21" fillId="35" borderId="23" xfId="0" applyFont="1" applyFill="1" applyBorder="1" applyAlignment="1" applyProtection="1">
      <alignment horizontal="center" vertical="center" wrapText="1"/>
    </xf>
    <xf numFmtId="0" fontId="32" fillId="0" borderId="18" xfId="0" applyFont="1" applyBorder="1" applyAlignment="1">
      <alignment horizontal="center" vertical="center"/>
    </xf>
    <xf numFmtId="0" fontId="32" fillId="0" borderId="18" xfId="0" applyFont="1" applyBorder="1" applyAlignment="1" applyProtection="1">
      <alignment horizontal="center" vertical="center"/>
    </xf>
    <xf numFmtId="0" fontId="56" fillId="39" borderId="18" xfId="0" applyFont="1" applyFill="1" applyBorder="1" applyAlignment="1" applyProtection="1">
      <alignment horizontal="center"/>
    </xf>
    <xf numFmtId="1" fontId="32" fillId="29" borderId="18" xfId="0" applyNumberFormat="1" applyFont="1" applyFill="1" applyBorder="1" applyAlignment="1" applyProtection="1">
      <alignment horizontal="center" vertical="center"/>
    </xf>
    <xf numFmtId="0" fontId="24" fillId="35" borderId="18" xfId="0" applyFont="1" applyFill="1" applyBorder="1" applyAlignment="1" applyProtection="1">
      <alignment horizontal="center" vertical="center" wrapText="1"/>
    </xf>
    <xf numFmtId="0" fontId="10" fillId="0" borderId="0" xfId="932" applyFont="1" applyFill="1" applyBorder="1" applyAlignment="1" applyProtection="1">
      <alignment vertical="center"/>
    </xf>
    <xf numFmtId="14" fontId="28" fillId="0" borderId="0" xfId="0" applyNumberFormat="1" applyFont="1" applyFill="1" applyBorder="1" applyAlignment="1" applyProtection="1">
      <alignment horizontal="center" vertical="center"/>
    </xf>
    <xf numFmtId="0" fontId="21" fillId="35" borderId="26" xfId="0" applyFont="1" applyFill="1" applyBorder="1" applyAlignment="1" applyProtection="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21" fillId="40" borderId="24" xfId="0" applyFont="1" applyFill="1" applyBorder="1" applyAlignment="1" applyProtection="1">
      <alignment horizontal="center" vertical="center"/>
    </xf>
    <xf numFmtId="0" fontId="21" fillId="0" borderId="0" xfId="0" applyFont="1" applyFill="1" applyAlignment="1" applyProtection="1">
      <alignment vertical="center"/>
    </xf>
    <xf numFmtId="0" fontId="21" fillId="35" borderId="26" xfId="0" applyFont="1" applyFill="1" applyBorder="1" applyAlignment="1" applyProtection="1">
      <alignment horizontal="center" vertical="center"/>
    </xf>
    <xf numFmtId="0" fontId="65" fillId="0" borderId="33" xfId="0" applyFont="1" applyBorder="1" applyAlignment="1">
      <alignment horizontal="center" vertical="center" wrapText="1"/>
    </xf>
    <xf numFmtId="0" fontId="65" fillId="0" borderId="20" xfId="0" applyFont="1" applyBorder="1" applyAlignment="1">
      <alignment horizontal="center" vertical="center" wrapText="1"/>
    </xf>
    <xf numFmtId="0" fontId="66" fillId="0" borderId="0" xfId="0" applyFont="1" applyAlignment="1">
      <alignment vertical="center" wrapText="1"/>
    </xf>
    <xf numFmtId="0" fontId="73" fillId="0" borderId="0" xfId="0" applyFont="1" applyAlignment="1">
      <alignment vertical="center"/>
    </xf>
    <xf numFmtId="165" fontId="73" fillId="0" borderId="0" xfId="690" applyNumberFormat="1" applyFont="1" applyBorder="1" applyAlignment="1">
      <alignment horizontal="center" vertical="center"/>
    </xf>
    <xf numFmtId="0" fontId="73" fillId="0" borderId="0" xfId="0" applyFont="1" applyBorder="1" applyAlignment="1">
      <alignment horizontal="center" vertical="center"/>
    </xf>
    <xf numFmtId="0" fontId="68" fillId="0" borderId="18" xfId="0" applyFont="1" applyBorder="1" applyAlignment="1" applyProtection="1">
      <alignment horizontal="left"/>
    </xf>
    <xf numFmtId="0" fontId="28" fillId="0" borderId="0" xfId="0" applyFont="1" applyFill="1" applyAlignment="1" applyProtection="1">
      <alignment vertical="center"/>
    </xf>
    <xf numFmtId="0" fontId="68" fillId="0" borderId="0" xfId="0" applyFont="1" applyAlignment="1">
      <alignment horizontal="left" vertical="center"/>
    </xf>
    <xf numFmtId="0" fontId="7" fillId="0" borderId="20" xfId="0" applyFont="1" applyBorder="1" applyAlignment="1" applyProtection="1">
      <alignment horizontal="center" vertical="center" wrapText="1"/>
    </xf>
    <xf numFmtId="0" fontId="31" fillId="0" borderId="0" xfId="0" applyFont="1" applyFill="1" applyAlignment="1" applyProtection="1">
      <alignment vertical="center"/>
    </xf>
    <xf numFmtId="0" fontId="18" fillId="0" borderId="0" xfId="0" applyFont="1" applyFill="1" applyAlignment="1" applyProtection="1">
      <alignment vertical="center"/>
    </xf>
    <xf numFmtId="0" fontId="19" fillId="0" borderId="0" xfId="0" applyFont="1" applyFill="1" applyAlignment="1" applyProtection="1">
      <alignment vertical="center"/>
    </xf>
    <xf numFmtId="0" fontId="19" fillId="0" borderId="0" xfId="0" applyFont="1" applyAlignment="1" applyProtection="1">
      <alignment vertical="center"/>
    </xf>
    <xf numFmtId="0" fontId="18" fillId="0" borderId="0" xfId="0" applyFont="1" applyAlignment="1" applyProtection="1">
      <alignment vertical="center"/>
    </xf>
    <xf numFmtId="0" fontId="26" fillId="0" borderId="0" xfId="0" applyFont="1" applyAlignment="1" applyProtection="1">
      <alignment vertical="center"/>
    </xf>
    <xf numFmtId="0" fontId="20" fillId="0" borderId="0" xfId="0" applyFont="1" applyAlignment="1" applyProtection="1">
      <alignment vertical="center"/>
    </xf>
    <xf numFmtId="0" fontId="31" fillId="0" borderId="0" xfId="0" applyFont="1" applyAlignment="1" applyProtection="1">
      <alignment vertical="center"/>
    </xf>
    <xf numFmtId="0" fontId="15" fillId="0" borderId="18" xfId="0" applyFont="1" applyBorder="1" applyAlignment="1" applyProtection="1">
      <alignment vertical="center"/>
    </xf>
    <xf numFmtId="0" fontId="18" fillId="0" borderId="0" xfId="0" applyFont="1" applyBorder="1" applyAlignment="1" applyProtection="1">
      <alignment vertical="center"/>
    </xf>
    <xf numFmtId="0" fontId="8" fillId="0" borderId="0" xfId="0" applyFont="1" applyBorder="1" applyAlignment="1" applyProtection="1">
      <alignment horizontal="center" vertical="center"/>
    </xf>
    <xf numFmtId="0" fontId="25" fillId="0" borderId="18" xfId="0" applyFont="1" applyBorder="1" applyAlignment="1">
      <alignment vertical="center"/>
    </xf>
    <xf numFmtId="0" fontId="13" fillId="0" borderId="18" xfId="0" applyFont="1" applyBorder="1" applyAlignment="1">
      <alignment vertical="center"/>
    </xf>
    <xf numFmtId="14" fontId="13" fillId="0" borderId="18" xfId="0" applyNumberFormat="1" applyFont="1" applyBorder="1" applyAlignment="1">
      <alignment horizontal="left" vertical="center"/>
    </xf>
    <xf numFmtId="0" fontId="13" fillId="0" borderId="18" xfId="0" applyFont="1" applyBorder="1" applyAlignment="1">
      <alignment horizontal="left" vertical="center"/>
    </xf>
    <xf numFmtId="0" fontId="52" fillId="0" borderId="0" xfId="0" applyFont="1" applyAlignment="1" applyProtection="1">
      <alignment vertical="center"/>
    </xf>
    <xf numFmtId="0" fontId="14" fillId="0" borderId="20" xfId="0" applyFont="1" applyBorder="1" applyAlignment="1" applyProtection="1">
      <alignment vertical="center"/>
    </xf>
    <xf numFmtId="0" fontId="14" fillId="0" borderId="21" xfId="0" applyFont="1" applyBorder="1" applyAlignment="1" applyProtection="1">
      <alignment vertical="center"/>
    </xf>
    <xf numFmtId="0" fontId="14" fillId="0" borderId="22" xfId="0" applyFont="1" applyBorder="1" applyAlignment="1" applyProtection="1">
      <alignment vertical="center"/>
    </xf>
    <xf numFmtId="9" fontId="14" fillId="0" borderId="18" xfId="690" applyFont="1" applyBorder="1" applyAlignment="1" applyProtection="1">
      <alignment horizontal="left" vertical="center"/>
    </xf>
    <xf numFmtId="166" fontId="14" fillId="0" borderId="18" xfId="0" applyNumberFormat="1" applyFont="1" applyBorder="1" applyAlignment="1" applyProtection="1">
      <alignment horizontal="left" vertical="center"/>
    </xf>
    <xf numFmtId="0" fontId="14" fillId="0" borderId="18" xfId="0" applyFont="1" applyBorder="1" applyAlignment="1" applyProtection="1">
      <alignment horizontal="left" vertical="center"/>
    </xf>
    <xf numFmtId="0" fontId="69" fillId="0" borderId="20" xfId="0" applyFont="1" applyFill="1" applyBorder="1" applyAlignment="1" applyProtection="1">
      <alignment vertical="center"/>
    </xf>
    <xf numFmtId="0" fontId="69" fillId="0" borderId="21" xfId="0" applyFont="1" applyBorder="1" applyAlignment="1" applyProtection="1">
      <alignment vertical="center"/>
    </xf>
    <xf numFmtId="0" fontId="69" fillId="0" borderId="18" xfId="0" applyFont="1" applyBorder="1" applyAlignment="1" applyProtection="1">
      <alignment vertical="center" wrapText="1"/>
    </xf>
    <xf numFmtId="0" fontId="69" fillId="0" borderId="22" xfId="0" applyFont="1" applyBorder="1" applyAlignment="1" applyProtection="1">
      <alignment horizontal="center" vertical="center"/>
    </xf>
    <xf numFmtId="9" fontId="69" fillId="0" borderId="18" xfId="690" applyFont="1" applyBorder="1" applyAlignment="1" applyProtection="1">
      <alignment horizontal="center" vertical="center"/>
    </xf>
    <xf numFmtId="166" fontId="69" fillId="0" borderId="18" xfId="0" applyNumberFormat="1" applyFont="1" applyBorder="1" applyAlignment="1" applyProtection="1">
      <alignment horizontal="center" vertical="center"/>
    </xf>
    <xf numFmtId="0" fontId="69" fillId="29" borderId="20" xfId="0" applyFont="1" applyFill="1" applyBorder="1" applyAlignment="1" applyProtection="1">
      <alignment vertical="center"/>
    </xf>
    <xf numFmtId="0" fontId="69" fillId="29" borderId="21" xfId="0" applyFont="1" applyFill="1" applyBorder="1" applyAlignment="1" applyProtection="1">
      <alignment vertical="center"/>
    </xf>
    <xf numFmtId="0" fontId="69" fillId="29" borderId="18" xfId="0" applyFont="1" applyFill="1" applyBorder="1" applyAlignment="1" applyProtection="1">
      <alignment vertical="center"/>
    </xf>
    <xf numFmtId="0" fontId="69" fillId="29" borderId="18" xfId="0" applyNumberFormat="1" applyFont="1" applyFill="1" applyBorder="1" applyAlignment="1" applyProtection="1">
      <alignment horizontal="center" vertical="center"/>
    </xf>
    <xf numFmtId="9" fontId="69" fillId="29" borderId="18" xfId="0" applyNumberFormat="1" applyFont="1" applyFill="1" applyBorder="1" applyAlignment="1" applyProtection="1">
      <alignment horizontal="center" vertical="center"/>
    </xf>
    <xf numFmtId="0" fontId="69" fillId="29" borderId="0" xfId="0" applyFont="1" applyFill="1" applyAlignment="1" applyProtection="1">
      <alignment vertical="center"/>
    </xf>
    <xf numFmtId="9" fontId="69" fillId="29" borderId="18" xfId="690" applyFont="1" applyFill="1" applyBorder="1" applyAlignment="1" applyProtection="1">
      <alignment horizontal="center" vertical="center"/>
    </xf>
    <xf numFmtId="9" fontId="69" fillId="29" borderId="22" xfId="690" applyFont="1" applyFill="1" applyBorder="1" applyAlignment="1" applyProtection="1">
      <alignment horizontal="center" vertical="center"/>
    </xf>
    <xf numFmtId="0" fontId="69" fillId="29" borderId="21" xfId="0" applyFont="1" applyFill="1" applyBorder="1" applyAlignment="1" applyProtection="1">
      <alignment horizontal="left" vertical="center"/>
    </xf>
    <xf numFmtId="0" fontId="69" fillId="29" borderId="0" xfId="0" applyFont="1" applyFill="1" applyAlignment="1" applyProtection="1">
      <alignment horizontal="left" vertical="center"/>
    </xf>
    <xf numFmtId="0" fontId="57" fillId="0" borderId="0" xfId="0" quotePrefix="1" applyFont="1" applyAlignment="1" applyProtection="1">
      <alignment vertical="center"/>
    </xf>
    <xf numFmtId="0" fontId="57" fillId="0" borderId="0" xfId="0" applyFont="1" applyAlignment="1" applyProtection="1">
      <alignment vertical="center"/>
    </xf>
    <xf numFmtId="0" fontId="66" fillId="29" borderId="0" xfId="0" applyFont="1" applyFill="1" applyAlignment="1" applyProtection="1">
      <alignment vertical="center"/>
    </xf>
    <xf numFmtId="0" fontId="69" fillId="0" borderId="18" xfId="0" applyFont="1" applyFill="1" applyBorder="1" applyAlignment="1" applyProtection="1">
      <alignment horizontal="center" vertical="center"/>
    </xf>
    <xf numFmtId="0" fontId="69" fillId="0" borderId="18" xfId="0" applyFont="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18" xfId="0" applyFont="1" applyBorder="1" applyAlignment="1" applyProtection="1">
      <alignment horizontal="center" vertical="center"/>
    </xf>
    <xf numFmtId="0" fontId="69" fillId="0" borderId="18" xfId="0" applyFont="1" applyBorder="1" applyAlignment="1" applyProtection="1">
      <alignment vertical="center"/>
    </xf>
    <xf numFmtId="0" fontId="15" fillId="0" borderId="18" xfId="0" applyFont="1" applyBorder="1" applyAlignment="1" applyProtection="1">
      <alignment horizontal="left" vertical="center"/>
    </xf>
    <xf numFmtId="14" fontId="69" fillId="0" borderId="18" xfId="0" applyNumberFormat="1" applyFont="1" applyBorder="1" applyAlignment="1" applyProtection="1">
      <alignment horizontal="left" vertical="center"/>
    </xf>
    <xf numFmtId="0" fontId="69" fillId="0" borderId="0" xfId="0" applyFont="1" applyAlignment="1">
      <alignment vertical="center"/>
    </xf>
    <xf numFmtId="0" fontId="69" fillId="0" borderId="0" xfId="0" applyFont="1" applyAlignment="1" applyProtection="1">
      <alignment horizontal="center" vertical="center"/>
    </xf>
    <xf numFmtId="0" fontId="69" fillId="0" borderId="0" xfId="0" applyFont="1" applyAlignment="1" applyProtection="1">
      <alignment vertical="center"/>
    </xf>
    <xf numFmtId="0" fontId="69" fillId="0" borderId="18" xfId="0" applyFont="1" applyBorder="1" applyAlignment="1" applyProtection="1">
      <alignment horizontal="left" vertical="center"/>
    </xf>
    <xf numFmtId="0" fontId="14" fillId="0" borderId="0" xfId="0" applyFont="1" applyFill="1" applyAlignment="1" applyProtection="1">
      <alignment vertical="center"/>
    </xf>
    <xf numFmtId="0" fontId="66" fillId="0" borderId="0" xfId="0" applyFont="1" applyAlignment="1">
      <alignment horizontal="center" vertical="center"/>
    </xf>
    <xf numFmtId="0" fontId="66" fillId="0" borderId="0" xfId="0" applyFont="1" applyAlignment="1" applyProtection="1">
      <alignment vertical="center"/>
    </xf>
    <xf numFmtId="0" fontId="69" fillId="29" borderId="18" xfId="0" applyFont="1" applyFill="1" applyBorder="1" applyAlignment="1" applyProtection="1">
      <alignment horizontal="center" vertical="center"/>
    </xf>
    <xf numFmtId="165" fontId="65" fillId="0" borderId="18" xfId="690" applyNumberFormat="1" applyFont="1" applyBorder="1" applyAlignment="1">
      <alignment horizontal="center" vertical="center" wrapText="1"/>
    </xf>
    <xf numFmtId="0" fontId="74" fillId="0" borderId="0" xfId="0" applyFont="1" applyBorder="1" applyAlignment="1">
      <alignment vertical="center" wrapText="1"/>
    </xf>
    <xf numFmtId="0" fontId="65" fillId="0" borderId="0" xfId="0" applyFont="1" applyBorder="1" applyAlignment="1">
      <alignment vertical="center" wrapText="1"/>
    </xf>
    <xf numFmtId="165" fontId="66" fillId="0" borderId="0" xfId="690" applyNumberFormat="1" applyFont="1" applyBorder="1" applyAlignment="1">
      <alignment horizontal="center" vertical="center" wrapText="1"/>
    </xf>
    <xf numFmtId="0" fontId="66" fillId="0" borderId="0" xfId="0" applyFont="1" applyBorder="1" applyAlignment="1">
      <alignment vertical="center"/>
    </xf>
    <xf numFmtId="0" fontId="4" fillId="0" borderId="18" xfId="932" applyFont="1" applyBorder="1" applyAlignment="1" applyProtection="1">
      <alignment horizontal="left" vertical="center"/>
    </xf>
    <xf numFmtId="0" fontId="69" fillId="0" borderId="18" xfId="0" applyFont="1" applyBorder="1" applyAlignment="1">
      <alignment horizontal="left" vertical="center"/>
    </xf>
    <xf numFmtId="0" fontId="8" fillId="0" borderId="0" xfId="0" applyFont="1" applyFill="1" applyBorder="1" applyAlignment="1" applyProtection="1">
      <alignment horizontal="center" vertical="center" textRotation="90" wrapText="1"/>
    </xf>
    <xf numFmtId="0" fontId="8" fillId="0" borderId="0" xfId="0" applyFont="1" applyFill="1" applyBorder="1" applyAlignment="1" applyProtection="1">
      <alignment horizontal="center" vertical="center" textRotation="90"/>
    </xf>
    <xf numFmtId="0" fontId="65" fillId="0" borderId="18" xfId="0" applyFont="1" applyBorder="1" applyAlignment="1">
      <alignment vertical="center" wrapText="1"/>
    </xf>
    <xf numFmtId="14" fontId="68" fillId="0" borderId="18" xfId="0" applyNumberFormat="1" applyFont="1" applyBorder="1" applyAlignment="1" applyProtection="1">
      <alignment horizontal="left" vertical="center"/>
    </xf>
    <xf numFmtId="0" fontId="68" fillId="0" borderId="18" xfId="0" applyFont="1" applyBorder="1" applyAlignment="1" applyProtection="1">
      <alignment horizontal="left" vertical="center"/>
    </xf>
    <xf numFmtId="0" fontId="72" fillId="0" borderId="18" xfId="0" applyFont="1" applyBorder="1" applyAlignment="1" applyProtection="1">
      <alignment horizontal="center" vertical="center"/>
    </xf>
    <xf numFmtId="0" fontId="72" fillId="0" borderId="18" xfId="0" applyFont="1" applyBorder="1" applyAlignment="1">
      <alignment horizontal="center" vertical="center"/>
    </xf>
    <xf numFmtId="165" fontId="69" fillId="29" borderId="18" xfId="0" applyNumberFormat="1" applyFont="1" applyFill="1" applyBorder="1" applyAlignment="1" applyProtection="1">
      <alignment horizontal="center" vertical="center"/>
    </xf>
    <xf numFmtId="0" fontId="21" fillId="0" borderId="18" xfId="0" applyNumberFormat="1" applyFont="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3" fillId="0" borderId="18" xfId="0" applyNumberFormat="1" applyFont="1" applyBorder="1" applyAlignment="1" applyProtection="1">
      <alignment horizontal="center" vertical="center" wrapText="1"/>
    </xf>
    <xf numFmtId="0" fontId="21" fillId="40" borderId="23" xfId="0" applyFont="1" applyFill="1" applyBorder="1" applyAlignment="1" applyProtection="1">
      <alignment horizontal="center" vertical="center" wrapText="1"/>
    </xf>
    <xf numFmtId="0" fontId="21" fillId="0" borderId="0" xfId="0" applyFont="1" applyFill="1" applyAlignment="1" applyProtection="1">
      <alignment vertical="center" wrapText="1"/>
    </xf>
    <xf numFmtId="0" fontId="13" fillId="0" borderId="18" xfId="0" applyFont="1" applyBorder="1" applyAlignment="1" applyProtection="1">
      <alignment vertical="center"/>
    </xf>
    <xf numFmtId="0" fontId="69" fillId="29" borderId="0" xfId="0" applyFont="1" applyFill="1" applyBorder="1" applyAlignment="1" applyProtection="1">
      <alignment horizontal="center" vertical="center"/>
    </xf>
    <xf numFmtId="0" fontId="69" fillId="29" borderId="0" xfId="0" applyFont="1" applyFill="1" applyAlignment="1" applyProtection="1">
      <alignment horizontal="center" vertical="center"/>
    </xf>
    <xf numFmtId="166" fontId="69" fillId="29" borderId="18" xfId="0" applyNumberFormat="1" applyFont="1" applyFill="1" applyBorder="1" applyAlignment="1" applyProtection="1">
      <alignment horizontal="center" vertical="center"/>
    </xf>
    <xf numFmtId="0" fontId="69" fillId="29" borderId="22" xfId="0" applyFont="1" applyFill="1" applyBorder="1" applyAlignment="1" applyProtection="1">
      <alignment horizontal="center" vertical="center"/>
    </xf>
    <xf numFmtId="0" fontId="17" fillId="0" borderId="0" xfId="0" applyFont="1" applyAlignment="1" applyProtection="1">
      <alignment vertical="center"/>
    </xf>
    <xf numFmtId="0" fontId="15" fillId="0" borderId="0" xfId="0" applyFont="1" applyAlignment="1" applyProtection="1">
      <alignment vertical="center"/>
    </xf>
    <xf numFmtId="0" fontId="71" fillId="0" borderId="18" xfId="0" applyFont="1" applyBorder="1" applyAlignment="1">
      <alignment horizontal="center" vertical="center"/>
    </xf>
    <xf numFmtId="0" fontId="13" fillId="0" borderId="18" xfId="0" applyFont="1" applyBorder="1" applyAlignment="1" applyProtection="1">
      <alignment horizontal="center" vertical="center"/>
    </xf>
    <xf numFmtId="0" fontId="71" fillId="0" borderId="18" xfId="0" applyFont="1" applyBorder="1" applyAlignment="1">
      <alignment horizontal="center" vertical="center" wrapText="1"/>
    </xf>
    <xf numFmtId="0" fontId="14" fillId="0" borderId="18" xfId="0" applyFont="1" applyBorder="1" applyAlignment="1" applyProtection="1">
      <alignment vertical="center"/>
    </xf>
    <xf numFmtId="0" fontId="68" fillId="0" borderId="0" xfId="0" applyFont="1" applyAlignment="1">
      <alignment vertical="center"/>
    </xf>
    <xf numFmtId="0" fontId="13" fillId="0" borderId="18" xfId="0" applyFont="1" applyBorder="1" applyAlignment="1" applyProtection="1">
      <alignment horizontal="left" vertical="center"/>
    </xf>
    <xf numFmtId="0" fontId="7" fillId="0" borderId="18" xfId="0" applyFont="1" applyBorder="1" applyAlignment="1" applyProtection="1">
      <alignment vertical="center" wrapText="1"/>
    </xf>
    <xf numFmtId="0" fontId="13" fillId="0" borderId="18" xfId="0" applyNumberFormat="1" applyFont="1" applyFill="1" applyBorder="1" applyAlignment="1" applyProtection="1">
      <alignment horizontal="center" vertical="center" wrapText="1"/>
    </xf>
    <xf numFmtId="0" fontId="28" fillId="0" borderId="18" xfId="0" applyNumberFormat="1" applyFont="1" applyFill="1" applyBorder="1" applyAlignment="1" applyProtection="1">
      <alignment horizontal="center" vertical="center" wrapText="1"/>
    </xf>
    <xf numFmtId="0" fontId="28" fillId="0" borderId="18" xfId="0" applyNumberFormat="1" applyFont="1" applyFill="1" applyBorder="1" applyAlignment="1" applyProtection="1">
      <alignment horizontal="center" vertical="center"/>
    </xf>
    <xf numFmtId="0" fontId="67" fillId="0" borderId="0" xfId="0" applyFont="1"/>
    <xf numFmtId="0" fontId="13" fillId="0" borderId="18" xfId="0" applyFont="1" applyBorder="1" applyAlignment="1" applyProtection="1">
      <alignment vertical="center" wrapText="1"/>
    </xf>
    <xf numFmtId="0" fontId="21" fillId="31" borderId="18" xfId="0" applyNumberFormat="1" applyFont="1" applyFill="1" applyBorder="1" applyAlignment="1" applyProtection="1">
      <alignment horizontal="right" vertical="center" wrapText="1"/>
    </xf>
    <xf numFmtId="0" fontId="21" fillId="31" borderId="18" xfId="0" applyNumberFormat="1" applyFont="1" applyFill="1" applyBorder="1" applyAlignment="1" applyProtection="1">
      <alignment horizontal="center" vertical="center" wrapText="1"/>
    </xf>
    <xf numFmtId="0" fontId="21" fillId="31" borderId="18" xfId="0" applyFont="1" applyFill="1" applyBorder="1" applyAlignment="1">
      <alignment horizontal="right" vertical="center"/>
    </xf>
    <xf numFmtId="0" fontId="21" fillId="31" borderId="18" xfId="0" applyFont="1" applyFill="1" applyBorder="1" applyAlignment="1">
      <alignment horizontal="left" vertical="center"/>
    </xf>
    <xf numFmtId="0" fontId="21" fillId="40" borderId="18" xfId="0" applyFont="1" applyFill="1" applyBorder="1" applyAlignment="1">
      <alignment horizontal="right" vertical="center"/>
    </xf>
    <xf numFmtId="0" fontId="21" fillId="40" borderId="18" xfId="0" applyFont="1" applyFill="1" applyBorder="1" applyAlignment="1">
      <alignment horizontal="left" vertical="center"/>
    </xf>
    <xf numFmtId="0" fontId="21" fillId="30" borderId="18" xfId="0" applyFont="1" applyFill="1" applyBorder="1" applyAlignment="1">
      <alignment horizontal="right" vertical="center"/>
    </xf>
    <xf numFmtId="0" fontId="21" fillId="30" borderId="18" xfId="0" applyFont="1" applyFill="1" applyBorder="1" applyAlignment="1">
      <alignment horizontal="left" vertical="center"/>
    </xf>
    <xf numFmtId="0" fontId="21" fillId="0" borderId="18" xfId="0" applyNumberFormat="1" applyFont="1" applyBorder="1" applyAlignment="1" applyProtection="1">
      <alignment horizontal="left" vertical="center" wrapText="1"/>
    </xf>
    <xf numFmtId="4" fontId="65" fillId="0" borderId="18" xfId="0" applyNumberFormat="1" applyFont="1" applyBorder="1" applyAlignment="1">
      <alignment horizontal="center" vertical="center" wrapText="1"/>
    </xf>
    <xf numFmtId="4" fontId="65" fillId="0" borderId="20" xfId="0" applyNumberFormat="1" applyFont="1" applyBorder="1" applyAlignment="1">
      <alignment horizontal="center" vertical="center" wrapText="1"/>
    </xf>
    <xf numFmtId="4" fontId="65" fillId="0" borderId="18" xfId="690" applyNumberFormat="1" applyFont="1" applyBorder="1" applyAlignment="1">
      <alignment horizontal="center" vertical="center" wrapText="1"/>
    </xf>
    <xf numFmtId="0" fontId="13" fillId="0" borderId="0" xfId="0" applyNumberFormat="1" applyFont="1" applyBorder="1" applyAlignment="1" applyProtection="1">
      <alignment horizontal="center" vertical="center"/>
    </xf>
    <xf numFmtId="0" fontId="13" fillId="0" borderId="18" xfId="0" applyNumberFormat="1" applyFont="1" applyBorder="1" applyAlignment="1" applyProtection="1">
      <alignment horizontal="center" vertical="center"/>
    </xf>
    <xf numFmtId="0" fontId="13" fillId="0" borderId="0" xfId="0" applyFont="1" applyAlignment="1" applyProtection="1">
      <alignment vertical="center"/>
    </xf>
    <xf numFmtId="0" fontId="25" fillId="0" borderId="18" xfId="0" applyFont="1" applyFill="1" applyBorder="1" applyAlignment="1" applyProtection="1">
      <alignment horizontal="center" vertical="center" wrapText="1"/>
    </xf>
    <xf numFmtId="0" fontId="7" fillId="0" borderId="18" xfId="932" applyFont="1" applyFill="1" applyBorder="1" applyAlignment="1" applyProtection="1">
      <alignment horizontal="center" vertical="center"/>
    </xf>
    <xf numFmtId="0" fontId="13" fillId="0" borderId="0" xfId="0" applyFont="1" applyAlignment="1" applyProtection="1">
      <alignment horizontal="center" vertical="center"/>
    </xf>
    <xf numFmtId="0" fontId="7" fillId="37" borderId="18" xfId="932" applyFont="1" applyFill="1" applyBorder="1" applyAlignment="1" applyProtection="1">
      <alignment horizontal="center" vertical="center"/>
      <protection locked="0"/>
    </xf>
    <xf numFmtId="0" fontId="16" fillId="0" borderId="0" xfId="0" applyFont="1" applyBorder="1"/>
    <xf numFmtId="0" fontId="7" fillId="0" borderId="0" xfId="0" applyFont="1" applyBorder="1"/>
    <xf numFmtId="0" fontId="13" fillId="0" borderId="0" xfId="0" applyFont="1" applyBorder="1"/>
    <xf numFmtId="0" fontId="66" fillId="0" borderId="0" xfId="0" applyFont="1" applyBorder="1"/>
    <xf numFmtId="0" fontId="30" fillId="0" borderId="0" xfId="0" applyFont="1" applyBorder="1" applyAlignment="1">
      <alignment horizontal="center" vertical="center"/>
    </xf>
    <xf numFmtId="0" fontId="8" fillId="0" borderId="52" xfId="0" applyFont="1" applyBorder="1"/>
    <xf numFmtId="0" fontId="8" fillId="0" borderId="26" xfId="0" applyFont="1" applyBorder="1"/>
    <xf numFmtId="0" fontId="8" fillId="0" borderId="23" xfId="0" applyFont="1" applyBorder="1"/>
    <xf numFmtId="0" fontId="7" fillId="0" borderId="22" xfId="0" applyFont="1" applyBorder="1"/>
    <xf numFmtId="0" fontId="7" fillId="0" borderId="18" xfId="0" applyFont="1" applyBorder="1"/>
    <xf numFmtId="0" fontId="7" fillId="0" borderId="20" xfId="0" applyFont="1" applyBorder="1"/>
    <xf numFmtId="0" fontId="65" fillId="0" borderId="18" xfId="0" applyFont="1" applyBorder="1"/>
    <xf numFmtId="0" fontId="65" fillId="0" borderId="20" xfId="0" applyFont="1" applyBorder="1"/>
    <xf numFmtId="0" fontId="7" fillId="0" borderId="53" xfId="0" applyFont="1" applyBorder="1"/>
    <xf numFmtId="0" fontId="65" fillId="0" borderId="25" xfId="0" applyFont="1" applyBorder="1"/>
    <xf numFmtId="0" fontId="65" fillId="0" borderId="24" xfId="0" applyFont="1" applyBorder="1"/>
    <xf numFmtId="0" fontId="8" fillId="0" borderId="0" xfId="0" applyFont="1" applyBorder="1"/>
    <xf numFmtId="0" fontId="65" fillId="0" borderId="0" xfId="0" applyFont="1" applyBorder="1"/>
    <xf numFmtId="1" fontId="65" fillId="0" borderId="18" xfId="0" applyNumberFormat="1" applyFont="1" applyBorder="1" applyAlignment="1">
      <alignment horizontal="center" vertical="center"/>
    </xf>
    <xf numFmtId="10" fontId="65" fillId="0" borderId="18" xfId="0" applyNumberFormat="1" applyFont="1" applyBorder="1" applyAlignment="1">
      <alignment horizontal="center" vertical="center"/>
    </xf>
    <xf numFmtId="0" fontId="74" fillId="0" borderId="0" xfId="0" applyFont="1" applyAlignment="1">
      <alignment horizontal="left" vertical="center"/>
    </xf>
    <xf numFmtId="0" fontId="65" fillId="41" borderId="18" xfId="0" applyFont="1" applyFill="1" applyBorder="1" applyAlignment="1">
      <alignment horizontal="center" vertical="center"/>
    </xf>
    <xf numFmtId="0" fontId="74" fillId="0" borderId="18" xfId="0" applyNumberFormat="1" applyFont="1" applyBorder="1" applyAlignment="1">
      <alignment horizontal="center" vertical="center" wrapText="1"/>
    </xf>
    <xf numFmtId="9" fontId="74" fillId="0" borderId="18" xfId="0" applyNumberFormat="1" applyFont="1" applyBorder="1" applyAlignment="1">
      <alignment horizontal="center" vertical="center" wrapText="1"/>
    </xf>
    <xf numFmtId="0" fontId="74" fillId="0" borderId="18" xfId="0" applyNumberFormat="1" applyFont="1" applyBorder="1" applyAlignment="1">
      <alignment horizontal="left" vertical="center" wrapText="1"/>
    </xf>
    <xf numFmtId="0" fontId="65" fillId="0" borderId="0" xfId="0" applyFont="1" applyAlignment="1">
      <alignment horizontal="left" vertical="center"/>
    </xf>
    <xf numFmtId="0" fontId="65" fillId="0" borderId="18" xfId="0" applyFont="1" applyBorder="1" applyAlignment="1">
      <alignment horizontal="center" vertical="center"/>
    </xf>
    <xf numFmtId="0" fontId="65" fillId="0" borderId="18" xfId="0" applyFont="1" applyBorder="1" applyAlignment="1">
      <alignment horizontal="left" vertical="center"/>
    </xf>
    <xf numFmtId="9" fontId="65" fillId="0" borderId="18" xfId="0" applyNumberFormat="1" applyFont="1" applyBorder="1" applyAlignment="1">
      <alignment horizontal="center" vertical="center"/>
    </xf>
    <xf numFmtId="9" fontId="65" fillId="0" borderId="18" xfId="0" applyNumberFormat="1" applyFont="1" applyBorder="1" applyAlignment="1">
      <alignment horizontal="center" vertical="center" wrapText="1"/>
    </xf>
    <xf numFmtId="2" fontId="69" fillId="29" borderId="18" xfId="0" applyNumberFormat="1" applyFont="1" applyFill="1" applyBorder="1" applyAlignment="1" applyProtection="1">
      <alignment horizontal="center" vertical="center"/>
    </xf>
    <xf numFmtId="2" fontId="69" fillId="0" borderId="18" xfId="0" applyNumberFormat="1" applyFont="1" applyFill="1" applyBorder="1" applyAlignment="1" applyProtection="1">
      <alignment horizontal="center" vertical="center"/>
    </xf>
    <xf numFmtId="10" fontId="21" fillId="29" borderId="18" xfId="0" applyNumberFormat="1" applyFont="1" applyFill="1" applyBorder="1" applyAlignment="1" applyProtection="1">
      <alignment horizontal="center" vertical="center"/>
    </xf>
    <xf numFmtId="10" fontId="68" fillId="0" borderId="54" xfId="0" applyNumberFormat="1" applyFont="1" applyBorder="1" applyAlignment="1" applyProtection="1">
      <alignment horizontal="center" vertical="center" wrapText="1"/>
    </xf>
    <xf numFmtId="10" fontId="68" fillId="0" borderId="55" xfId="0" applyNumberFormat="1" applyFont="1" applyBorder="1" applyAlignment="1" applyProtection="1">
      <alignment horizontal="center" vertical="center" wrapText="1"/>
    </xf>
    <xf numFmtId="10" fontId="68" fillId="0" borderId="56" xfId="0" applyNumberFormat="1" applyFont="1" applyBorder="1" applyAlignment="1" applyProtection="1">
      <alignment horizontal="center" vertical="center" wrapText="1"/>
    </xf>
    <xf numFmtId="10" fontId="68" fillId="0" borderId="25" xfId="0" applyNumberFormat="1" applyFont="1" applyBorder="1" applyAlignment="1" applyProtection="1">
      <alignment horizontal="center" vertical="center" wrapText="1"/>
    </xf>
    <xf numFmtId="10" fontId="68" fillId="0" borderId="57" xfId="0" applyNumberFormat="1" applyFont="1" applyBorder="1" applyAlignment="1" applyProtection="1">
      <alignment horizontal="center" vertical="center" wrapText="1"/>
    </xf>
    <xf numFmtId="10" fontId="68" fillId="0" borderId="54" xfId="0" applyNumberFormat="1" applyFont="1" applyBorder="1" applyAlignment="1">
      <alignment horizontal="center" vertical="center" wrapText="1"/>
    </xf>
    <xf numFmtId="10" fontId="68" fillId="0" borderId="55" xfId="0" applyNumberFormat="1" applyFont="1" applyBorder="1" applyAlignment="1">
      <alignment horizontal="center" vertical="center" wrapText="1"/>
    </xf>
    <xf numFmtId="10" fontId="68" fillId="0" borderId="58" xfId="0" applyNumberFormat="1" applyFont="1" applyBorder="1" applyAlignment="1">
      <alignment horizontal="center" vertical="center" wrapText="1"/>
    </xf>
    <xf numFmtId="0" fontId="68" fillId="0" borderId="0" xfId="0" applyFont="1"/>
    <xf numFmtId="0" fontId="68" fillId="0" borderId="0" xfId="0" applyFont="1" applyAlignment="1">
      <alignment horizontal="center"/>
    </xf>
    <xf numFmtId="0" fontId="25" fillId="0" borderId="18" xfId="0" applyNumberFormat="1" applyFont="1" applyBorder="1" applyAlignment="1">
      <alignment horizontal="center" vertical="center" wrapText="1"/>
    </xf>
    <xf numFmtId="0" fontId="21" fillId="41" borderId="0" xfId="0" applyFont="1" applyFill="1" applyAlignment="1">
      <alignment vertical="center"/>
    </xf>
    <xf numFmtId="0" fontId="25" fillId="0" borderId="22" xfId="0" applyFont="1" applyFill="1" applyBorder="1" applyAlignment="1" applyProtection="1">
      <alignment horizontal="center" vertical="center" wrapText="1"/>
    </xf>
    <xf numFmtId="0" fontId="16" fillId="33" borderId="0" xfId="932" applyFont="1" applyFill="1" applyBorder="1" applyAlignment="1" applyProtection="1">
      <alignment vertical="center"/>
    </xf>
    <xf numFmtId="0" fontId="13" fillId="0" borderId="18" xfId="0" applyFont="1" applyBorder="1"/>
    <xf numFmtId="0" fontId="65" fillId="0" borderId="0" xfId="0" applyFont="1" applyFill="1" applyAlignment="1">
      <alignment horizontal="center"/>
    </xf>
    <xf numFmtId="0" fontId="65" fillId="0" borderId="18" xfId="0" quotePrefix="1" applyFont="1" applyFill="1" applyBorder="1" applyAlignment="1">
      <alignment horizontal="center" vertical="center" wrapText="1"/>
    </xf>
    <xf numFmtId="0" fontId="65" fillId="0" borderId="18" xfId="0" quotePrefix="1" applyFont="1" applyFill="1" applyBorder="1" applyAlignment="1">
      <alignment horizontal="left" vertical="center" wrapText="1"/>
    </xf>
    <xf numFmtId="0" fontId="16" fillId="76" borderId="0" xfId="1010" applyFont="1" applyFill="1"/>
    <xf numFmtId="0" fontId="16" fillId="0" borderId="18" xfId="0" applyFont="1" applyFill="1" applyBorder="1" applyAlignment="1">
      <alignment vertical="center"/>
    </xf>
    <xf numFmtId="0" fontId="15" fillId="0" borderId="18" xfId="0" applyFont="1" applyBorder="1" applyAlignment="1" applyProtection="1">
      <alignment horizontal="center" vertical="center"/>
    </xf>
    <xf numFmtId="0" fontId="69" fillId="0" borderId="18" xfId="0" applyFont="1" applyFill="1" applyBorder="1" applyAlignment="1" applyProtection="1">
      <alignment horizontal="left" vertical="center"/>
    </xf>
    <xf numFmtId="0" fontId="69" fillId="0" borderId="18" xfId="0" applyFont="1" applyFill="1" applyBorder="1" applyAlignment="1">
      <alignment horizontal="left" vertical="center"/>
    </xf>
    <xf numFmtId="0" fontId="69" fillId="0" borderId="0" xfId="0" applyFont="1" applyFill="1" applyAlignment="1" applyProtection="1">
      <alignment vertical="center"/>
    </xf>
    <xf numFmtId="49" fontId="21" fillId="77" borderId="18" xfId="0" applyNumberFormat="1" applyFont="1" applyFill="1" applyBorder="1" applyAlignment="1" applyProtection="1">
      <alignment horizontal="center" vertical="center"/>
    </xf>
    <xf numFmtId="0" fontId="21" fillId="77" borderId="18" xfId="0" applyFont="1" applyFill="1" applyBorder="1" applyAlignment="1" applyProtection="1">
      <alignment horizontal="center" vertical="center"/>
    </xf>
    <xf numFmtId="0" fontId="21" fillId="77" borderId="18" xfId="690" applyNumberFormat="1" applyFont="1" applyFill="1" applyBorder="1" applyAlignment="1" applyProtection="1">
      <alignment horizontal="center" vertical="center"/>
    </xf>
    <xf numFmtId="9" fontId="21" fillId="77" borderId="18" xfId="690" applyFont="1" applyFill="1" applyBorder="1" applyAlignment="1" applyProtection="1">
      <alignment horizontal="center" vertical="center"/>
    </xf>
    <xf numFmtId="1" fontId="21" fillId="76" borderId="18" xfId="0" applyNumberFormat="1" applyFont="1" applyFill="1" applyBorder="1" applyAlignment="1" applyProtection="1">
      <alignment horizontal="center" vertical="center"/>
    </xf>
    <xf numFmtId="0" fontId="76" fillId="0" borderId="23" xfId="0" applyFont="1" applyBorder="1"/>
    <xf numFmtId="9" fontId="21" fillId="30" borderId="18" xfId="690" applyNumberFormat="1" applyFont="1" applyFill="1" applyBorder="1" applyAlignment="1" applyProtection="1">
      <alignment horizontal="center" vertical="center"/>
    </xf>
    <xf numFmtId="0" fontId="20" fillId="78" borderId="0" xfId="0" applyFont="1" applyFill="1" applyAlignment="1" applyProtection="1">
      <alignment vertical="center"/>
    </xf>
    <xf numFmtId="0" fontId="17" fillId="78" borderId="0" xfId="0" applyFont="1" applyFill="1" applyProtection="1"/>
    <xf numFmtId="0" fontId="28" fillId="78" borderId="20" xfId="0" applyFont="1" applyFill="1" applyBorder="1" applyAlignment="1" applyProtection="1">
      <alignment horizontal="center" vertical="center"/>
    </xf>
    <xf numFmtId="0" fontId="28" fillId="78" borderId="18" xfId="0" applyFont="1" applyFill="1" applyBorder="1" applyAlignment="1" applyProtection="1">
      <alignment horizontal="center" vertical="center"/>
    </xf>
    <xf numFmtId="0" fontId="17" fillId="78" borderId="0" xfId="0" applyFont="1" applyFill="1" applyAlignment="1" applyProtection="1">
      <alignment vertical="center"/>
    </xf>
    <xf numFmtId="0" fontId="28" fillId="78" borderId="20" xfId="0" applyFont="1" applyFill="1" applyBorder="1" applyAlignment="1" applyProtection="1">
      <alignment vertical="center" wrapText="1"/>
    </xf>
    <xf numFmtId="0" fontId="21" fillId="78" borderId="18" xfId="0" applyFont="1" applyFill="1" applyBorder="1" applyAlignment="1" applyProtection="1">
      <alignment horizontal="center" vertical="center" wrapText="1"/>
    </xf>
    <xf numFmtId="0" fontId="10" fillId="78" borderId="20" xfId="932" applyFont="1" applyFill="1" applyBorder="1" applyAlignment="1" applyProtection="1"/>
    <xf numFmtId="0" fontId="0" fillId="78" borderId="18" xfId="0" applyFill="1" applyBorder="1" applyAlignment="1" applyProtection="1"/>
    <xf numFmtId="0" fontId="28" fillId="78" borderId="20" xfId="0" applyFont="1" applyFill="1" applyBorder="1" applyAlignment="1" applyProtection="1">
      <alignment horizontal="left" wrapText="1"/>
    </xf>
    <xf numFmtId="0" fontId="16" fillId="0" borderId="0" xfId="0" applyFont="1" applyFill="1" applyBorder="1" applyAlignment="1">
      <alignment vertical="center"/>
    </xf>
    <xf numFmtId="0" fontId="15" fillId="0" borderId="18" xfId="0" applyFont="1" applyFill="1" applyBorder="1" applyAlignment="1" applyProtection="1">
      <alignment horizontal="center" vertical="center"/>
    </xf>
    <xf numFmtId="0" fontId="95" fillId="0" borderId="0" xfId="0" applyFont="1" applyProtection="1"/>
    <xf numFmtId="0" fontId="96" fillId="0" borderId="0" xfId="0" applyFont="1" applyAlignment="1" applyProtection="1">
      <alignment horizontal="left"/>
    </xf>
    <xf numFmtId="0" fontId="95" fillId="0" borderId="0" xfId="0" applyFont="1" applyAlignment="1" applyProtection="1">
      <alignment vertical="center" wrapText="1"/>
    </xf>
    <xf numFmtId="0" fontId="97" fillId="0" borderId="0" xfId="0" applyFont="1" applyAlignment="1" applyProtection="1">
      <alignment horizontal="justify" vertical="center" wrapText="1"/>
    </xf>
    <xf numFmtId="0" fontId="98" fillId="0" borderId="81" xfId="0" applyFont="1" applyBorder="1" applyAlignment="1" applyProtection="1">
      <alignment vertical="center" wrapText="1"/>
    </xf>
    <xf numFmtId="0" fontId="7" fillId="0" borderId="25" xfId="932" applyFont="1" applyFill="1" applyBorder="1" applyAlignment="1" applyProtection="1">
      <alignment horizontal="center" vertical="center"/>
    </xf>
    <xf numFmtId="0" fontId="68" fillId="0" borderId="20" xfId="0" applyFont="1" applyFill="1" applyBorder="1" applyAlignment="1">
      <alignment horizontal="center" vertical="center"/>
    </xf>
    <xf numFmtId="0" fontId="68" fillId="0" borderId="18" xfId="0" applyFont="1" applyBorder="1" applyAlignment="1">
      <alignment horizontal="center"/>
    </xf>
    <xf numFmtId="0" fontId="68" fillId="0" borderId="18" xfId="0" applyFont="1" applyBorder="1" applyAlignment="1">
      <alignment horizontal="center" wrapText="1"/>
    </xf>
    <xf numFmtId="0" fontId="68" fillId="0" borderId="18" xfId="0" applyFont="1" applyBorder="1"/>
    <xf numFmtId="10" fontId="16" fillId="0" borderId="18" xfId="690" applyNumberFormat="1" applyFont="1" applyFill="1" applyBorder="1" applyAlignment="1" applyProtection="1">
      <alignment horizontal="center" vertical="center" wrapText="1"/>
    </xf>
    <xf numFmtId="10" fontId="21" fillId="0" borderId="18" xfId="0" applyNumberFormat="1" applyFont="1" applyFill="1" applyBorder="1" applyAlignment="1" applyProtection="1">
      <alignment vertical="center"/>
    </xf>
    <xf numFmtId="0" fontId="15" fillId="0" borderId="0" xfId="0" applyFont="1" applyFill="1" applyAlignment="1" applyProtection="1">
      <alignment vertical="top"/>
    </xf>
    <xf numFmtId="14" fontId="68" fillId="0" borderId="18" xfId="0" applyNumberFormat="1" applyFont="1" applyBorder="1" applyAlignment="1" applyProtection="1">
      <alignment horizontal="left"/>
    </xf>
    <xf numFmtId="49" fontId="21" fillId="0" borderId="18" xfId="0" applyNumberFormat="1" applyFont="1" applyFill="1" applyBorder="1" applyAlignment="1" applyProtection="1">
      <alignment horizontal="center" vertical="center"/>
    </xf>
    <xf numFmtId="9" fontId="21" fillId="0" borderId="18" xfId="690" applyFont="1" applyFill="1" applyBorder="1" applyAlignment="1" applyProtection="1">
      <alignment horizontal="center" vertical="center"/>
    </xf>
    <xf numFmtId="9" fontId="21" fillId="0" borderId="20" xfId="690" applyFont="1" applyFill="1" applyBorder="1" applyAlignment="1" applyProtection="1">
      <alignment horizontal="center" vertical="center"/>
    </xf>
    <xf numFmtId="165" fontId="21" fillId="0" borderId="18" xfId="690" applyNumberFormat="1" applyFont="1" applyFill="1" applyBorder="1" applyAlignment="1" applyProtection="1">
      <alignment horizontal="center" vertical="center"/>
    </xf>
    <xf numFmtId="9" fontId="21" fillId="0" borderId="22" xfId="690" applyFont="1" applyFill="1" applyBorder="1" applyAlignment="1" applyProtection="1">
      <alignment horizontal="center" vertical="center"/>
    </xf>
    <xf numFmtId="10" fontId="21" fillId="0" borderId="18" xfId="0" applyNumberFormat="1" applyFont="1" applyFill="1" applyBorder="1" applyAlignment="1" applyProtection="1">
      <alignment horizontal="center" vertical="center"/>
    </xf>
    <xf numFmtId="0" fontId="21" fillId="30" borderId="18" xfId="0" applyNumberFormat="1" applyFont="1" applyFill="1" applyBorder="1" applyAlignment="1" applyProtection="1">
      <alignment horizontal="center" vertical="center"/>
    </xf>
    <xf numFmtId="0" fontId="21" fillId="0" borderId="20" xfId="0" applyFont="1" applyBorder="1" applyAlignment="1">
      <alignment horizontal="center"/>
    </xf>
    <xf numFmtId="0" fontId="1" fillId="0" borderId="0" xfId="0" applyFont="1" applyAlignment="1" applyProtection="1">
      <alignment horizontal="left"/>
    </xf>
    <xf numFmtId="0" fontId="7" fillId="0" borderId="0" xfId="932"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108" fillId="0" borderId="0" xfId="932" applyFont="1" applyProtection="1"/>
    <xf numFmtId="0" fontId="109" fillId="0" borderId="0" xfId="0" applyFont="1" applyProtection="1"/>
    <xf numFmtId="0" fontId="109" fillId="0" borderId="0" xfId="0" applyFont="1" applyAlignment="1" applyProtection="1">
      <alignment horizontal="center" vertical="center"/>
    </xf>
    <xf numFmtId="0" fontId="111" fillId="0" borderId="0" xfId="0" applyFont="1" applyFill="1" applyAlignment="1" applyProtection="1">
      <alignment vertical="top"/>
    </xf>
    <xf numFmtId="0" fontId="112" fillId="0" borderId="0" xfId="0" applyFont="1" applyProtection="1"/>
    <xf numFmtId="0" fontId="113" fillId="0" borderId="0" xfId="0" applyFont="1" applyProtection="1"/>
    <xf numFmtId="0" fontId="109" fillId="0" borderId="0" xfId="0" applyFont="1" applyFill="1" applyAlignment="1" applyProtection="1">
      <alignment horizontal="center"/>
    </xf>
    <xf numFmtId="0" fontId="111" fillId="0" borderId="0" xfId="0" applyFont="1" applyProtection="1"/>
    <xf numFmtId="0" fontId="114" fillId="0" borderId="0" xfId="932" applyFont="1" applyAlignment="1" applyProtection="1">
      <alignment vertical="center"/>
    </xf>
    <xf numFmtId="0" fontId="114" fillId="0" borderId="0" xfId="932" applyFont="1" applyAlignment="1" applyProtection="1">
      <alignment horizontal="center" vertical="center"/>
    </xf>
    <xf numFmtId="0" fontId="117" fillId="0" borderId="0" xfId="0" applyFont="1" applyBorder="1" applyAlignment="1"/>
    <xf numFmtId="0" fontId="118" fillId="0" borderId="0" xfId="932" applyFont="1" applyProtection="1"/>
    <xf numFmtId="0" fontId="119" fillId="0" borderId="0" xfId="932" applyFont="1" applyProtection="1"/>
    <xf numFmtId="0" fontId="119" fillId="0" borderId="0" xfId="932" applyFont="1" applyAlignment="1" applyProtection="1">
      <alignment horizontal="center" vertical="center"/>
    </xf>
    <xf numFmtId="0" fontId="118" fillId="0" borderId="0" xfId="932" applyFont="1" applyAlignment="1" applyProtection="1">
      <alignment horizontal="left"/>
    </xf>
    <xf numFmtId="0" fontId="119" fillId="0" borderId="0" xfId="932" applyFont="1" applyAlignment="1" applyProtection="1">
      <alignment horizontal="left"/>
    </xf>
    <xf numFmtId="14" fontId="116" fillId="0" borderId="0" xfId="0" applyNumberFormat="1" applyFont="1" applyFill="1" applyBorder="1" applyAlignment="1" applyProtection="1">
      <alignment horizontal="center" vertical="center"/>
    </xf>
    <xf numFmtId="0" fontId="110" fillId="0" borderId="0" xfId="0" applyFont="1" applyAlignment="1" applyProtection="1">
      <alignment vertical="center"/>
    </xf>
    <xf numFmtId="16" fontId="121" fillId="0" borderId="19" xfId="0" applyNumberFormat="1" applyFont="1" applyBorder="1" applyAlignment="1" applyProtection="1">
      <alignment vertical="center" wrapText="1"/>
    </xf>
    <xf numFmtId="1" fontId="126" fillId="38" borderId="19" xfId="0" applyNumberFormat="1" applyFont="1" applyFill="1" applyBorder="1" applyAlignment="1" applyProtection="1">
      <alignment horizontal="center" vertical="center"/>
      <protection locked="0"/>
    </xf>
    <xf numFmtId="0" fontId="121" fillId="0" borderId="19" xfId="0" applyFont="1" applyBorder="1" applyAlignment="1" applyProtection="1">
      <alignment vertical="center" wrapText="1"/>
    </xf>
    <xf numFmtId="1" fontId="126" fillId="32" borderId="19" xfId="0" applyNumberFormat="1" applyFont="1" applyFill="1" applyBorder="1" applyAlignment="1" applyProtection="1">
      <alignment horizontal="center" vertical="center"/>
    </xf>
    <xf numFmtId="10" fontId="123" fillId="27" borderId="19" xfId="690" applyNumberFormat="1" applyFont="1" applyFill="1" applyBorder="1" applyAlignment="1" applyProtection="1">
      <alignment horizontal="center" vertical="center" wrapText="1"/>
    </xf>
    <xf numFmtId="1" fontId="126" fillId="38" borderId="37" xfId="0" applyNumberFormat="1" applyFont="1" applyFill="1" applyBorder="1" applyAlignment="1" applyProtection="1">
      <alignment horizontal="center" vertical="center"/>
      <protection locked="0"/>
    </xf>
    <xf numFmtId="1" fontId="123" fillId="37" borderId="19" xfId="0" applyNumberFormat="1" applyFont="1" applyFill="1" applyBorder="1" applyAlignment="1" applyProtection="1">
      <alignment horizontal="center" vertical="center"/>
      <protection locked="0"/>
    </xf>
    <xf numFmtId="1" fontId="123" fillId="36" borderId="19" xfId="0" applyNumberFormat="1" applyFont="1" applyFill="1" applyBorder="1" applyAlignment="1" applyProtection="1">
      <alignment horizontal="center" vertical="center"/>
    </xf>
    <xf numFmtId="0" fontId="128" fillId="0" borderId="0" xfId="0" applyFont="1" applyProtection="1"/>
    <xf numFmtId="1" fontId="123" fillId="32" borderId="19" xfId="0" applyNumberFormat="1" applyFont="1" applyFill="1" applyBorder="1" applyAlignment="1" applyProtection="1">
      <alignment horizontal="center" vertical="center"/>
    </xf>
    <xf numFmtId="1" fontId="123" fillId="32" borderId="0" xfId="0" applyNumberFormat="1" applyFont="1" applyFill="1" applyBorder="1" applyAlignment="1" applyProtection="1">
      <alignment horizontal="center" vertical="center"/>
    </xf>
    <xf numFmtId="0" fontId="109" fillId="0" borderId="20" xfId="0" applyFont="1" applyBorder="1" applyAlignment="1" applyProtection="1">
      <alignment horizontal="left" vertical="center"/>
    </xf>
    <xf numFmtId="0" fontId="109" fillId="0" borderId="21" xfId="0" applyFont="1" applyBorder="1" applyAlignment="1" applyProtection="1">
      <alignment horizontal="center" vertical="center"/>
    </xf>
    <xf numFmtId="0" fontId="109" fillId="0" borderId="22" xfId="0" applyFont="1" applyBorder="1" applyAlignment="1" applyProtection="1">
      <alignment horizontal="center" vertical="center"/>
    </xf>
    <xf numFmtId="0" fontId="109" fillId="0" borderId="18" xfId="0" applyFont="1" applyBorder="1" applyAlignment="1" applyProtection="1">
      <alignment horizontal="center" vertical="center"/>
    </xf>
    <xf numFmtId="0" fontId="109" fillId="27" borderId="0" xfId="0" applyFont="1" applyFill="1" applyProtection="1"/>
    <xf numFmtId="0" fontId="109" fillId="0" borderId="0" xfId="0" applyFont="1" applyAlignment="1" applyProtection="1">
      <alignment horizontal="left" vertical="center"/>
    </xf>
    <xf numFmtId="0" fontId="17" fillId="80" borderId="0" xfId="0" applyFont="1" applyFill="1" applyProtection="1"/>
    <xf numFmtId="0" fontId="131" fillId="0" borderId="0" xfId="0" applyFont="1" applyProtection="1"/>
    <xf numFmtId="0" fontId="132" fillId="41" borderId="0" xfId="0" applyFont="1" applyFill="1" applyAlignment="1" applyProtection="1">
      <alignment horizontal="center" vertical="center"/>
    </xf>
    <xf numFmtId="0" fontId="131" fillId="0" borderId="0" xfId="0" applyFont="1" applyFill="1" applyProtection="1"/>
    <xf numFmtId="0" fontId="133" fillId="0" borderId="0" xfId="0" applyFont="1" applyProtection="1"/>
    <xf numFmtId="0" fontId="134" fillId="0" borderId="0" xfId="0" applyFont="1" applyProtection="1"/>
    <xf numFmtId="0" fontId="131" fillId="0" borderId="0" xfId="0" applyFont="1" applyFill="1" applyAlignment="1" applyProtection="1">
      <alignment horizontal="center"/>
    </xf>
    <xf numFmtId="0" fontId="135" fillId="0" borderId="0" xfId="0" applyFont="1" applyProtection="1"/>
    <xf numFmtId="0" fontId="136" fillId="0" borderId="0" xfId="932" applyFont="1" applyAlignment="1" applyProtection="1">
      <alignment vertical="center"/>
    </xf>
    <xf numFmtId="0" fontId="138" fillId="0" borderId="0" xfId="932" applyFont="1" applyProtection="1"/>
    <xf numFmtId="0" fontId="132" fillId="0" borderId="0" xfId="0" applyFont="1" applyProtection="1"/>
    <xf numFmtId="14" fontId="140" fillId="28" borderId="18" xfId="0" applyNumberFormat="1" applyFont="1" applyFill="1" applyBorder="1" applyAlignment="1" applyProtection="1">
      <alignment horizontal="center" vertical="center"/>
    </xf>
    <xf numFmtId="0" fontId="141" fillId="0" borderId="0" xfId="0" applyFont="1" applyAlignment="1" applyProtection="1">
      <alignment vertical="center"/>
    </xf>
    <xf numFmtId="0" fontId="132" fillId="41" borderId="18" xfId="0" applyFont="1" applyFill="1" applyBorder="1" applyAlignment="1" applyProtection="1">
      <alignment horizontal="center" vertical="center"/>
    </xf>
    <xf numFmtId="0" fontId="142" fillId="0" borderId="0" xfId="0" applyFont="1" applyAlignment="1" applyProtection="1">
      <alignment vertical="top"/>
    </xf>
    <xf numFmtId="0" fontId="143" fillId="0" borderId="20" xfId="0" applyFont="1" applyBorder="1" applyAlignment="1">
      <alignment horizontal="right" vertical="center" wrapText="1"/>
    </xf>
    <xf numFmtId="0" fontId="143" fillId="0" borderId="22" xfId="0" applyFont="1" applyBorder="1" applyAlignment="1">
      <alignment vertical="center" wrapText="1"/>
    </xf>
    <xf numFmtId="0" fontId="139" fillId="0" borderId="0" xfId="0" applyFont="1"/>
    <xf numFmtId="0" fontId="110" fillId="0" borderId="0" xfId="0" applyFont="1" applyAlignment="1" applyProtection="1">
      <alignment vertical="top"/>
    </xf>
    <xf numFmtId="0" fontId="109" fillId="0" borderId="0" xfId="0" applyFont="1" applyFill="1" applyAlignment="1" applyProtection="1">
      <alignment horizontal="center" vertical="top"/>
    </xf>
    <xf numFmtId="0" fontId="109" fillId="0" borderId="0" xfId="0" applyFont="1" applyFill="1" applyAlignment="1" applyProtection="1">
      <alignment vertical="top"/>
    </xf>
    <xf numFmtId="0" fontId="109" fillId="0" borderId="0" xfId="0" applyFont="1" applyAlignment="1" applyProtection="1">
      <alignment vertical="top"/>
    </xf>
    <xf numFmtId="0" fontId="1" fillId="0" borderId="0" xfId="0" applyFont="1" applyFill="1" applyAlignment="1" applyProtection="1"/>
    <xf numFmtId="0" fontId="98" fillId="0" borderId="81" xfId="0" applyFont="1" applyBorder="1" applyAlignment="1" applyProtection="1">
      <alignment vertical="center" wrapText="1"/>
    </xf>
    <xf numFmtId="0" fontId="98" fillId="0" borderId="0" xfId="0" applyFont="1" applyBorder="1" applyAlignment="1" applyProtection="1">
      <alignment vertical="center" wrapText="1"/>
    </xf>
    <xf numFmtId="0" fontId="98" fillId="0" borderId="28" xfId="0" applyFont="1" applyBorder="1" applyAlignment="1" applyProtection="1">
      <alignment vertical="center" wrapText="1"/>
    </xf>
    <xf numFmtId="0" fontId="98" fillId="0" borderId="0" xfId="0" applyFont="1" applyAlignment="1" applyProtection="1">
      <alignment vertical="center" wrapText="1"/>
    </xf>
    <xf numFmtId="0" fontId="102" fillId="0" borderId="0" xfId="0" applyFont="1" applyAlignment="1" applyProtection="1">
      <alignment vertical="center" wrapText="1"/>
    </xf>
    <xf numFmtId="0" fontId="102" fillId="0" borderId="0" xfId="0" applyFont="1" applyBorder="1" applyAlignment="1" applyProtection="1">
      <alignment vertical="center" wrapText="1"/>
    </xf>
    <xf numFmtId="0" fontId="145" fillId="0" borderId="0" xfId="0" applyFont="1" applyBorder="1" applyAlignment="1" applyProtection="1">
      <alignment vertical="center" wrapText="1"/>
    </xf>
    <xf numFmtId="0" fontId="25" fillId="0" borderId="19" xfId="0" applyFont="1" applyBorder="1" applyAlignment="1" applyProtection="1">
      <alignment horizontal="center" vertical="center" wrapText="1"/>
    </xf>
    <xf numFmtId="1" fontId="21" fillId="0" borderId="0" xfId="0" quotePrefix="1" applyNumberFormat="1" applyFont="1" applyFill="1" applyBorder="1" applyAlignment="1">
      <alignment horizontal="left" vertical="center"/>
    </xf>
    <xf numFmtId="1" fontId="21" fillId="0" borderId="0" xfId="0" applyNumberFormat="1" applyFont="1" applyBorder="1" applyAlignment="1">
      <alignment horizontal="left" vertical="center"/>
    </xf>
    <xf numFmtId="0" fontId="16" fillId="0" borderId="20" xfId="0" applyFont="1" applyFill="1" applyBorder="1" applyAlignment="1">
      <alignment vertical="center"/>
    </xf>
    <xf numFmtId="0" fontId="21" fillId="0" borderId="20" xfId="0" applyFont="1" applyBorder="1" applyAlignment="1">
      <alignment vertical="center"/>
    </xf>
    <xf numFmtId="0" fontId="16" fillId="0" borderId="33" xfId="0" applyFont="1" applyFill="1" applyBorder="1" applyAlignment="1" applyProtection="1">
      <alignment vertical="center" wrapText="1"/>
      <protection locked="0"/>
    </xf>
    <xf numFmtId="0" fontId="99" fillId="0" borderId="33" xfId="0" applyFont="1" applyBorder="1" applyAlignment="1" applyProtection="1">
      <alignment vertical="center" wrapText="1"/>
      <protection locked="0"/>
    </xf>
    <xf numFmtId="0" fontId="99" fillId="0" borderId="32" xfId="0" applyFont="1" applyBorder="1" applyAlignment="1" applyProtection="1">
      <alignment vertical="center" wrapText="1"/>
      <protection locked="0"/>
    </xf>
    <xf numFmtId="0" fontId="101" fillId="0" borderId="32" xfId="0" applyFont="1" applyBorder="1" applyAlignment="1" applyProtection="1">
      <alignment vertical="center" wrapText="1"/>
      <protection locked="0"/>
    </xf>
    <xf numFmtId="0" fontId="98" fillId="0" borderId="33" xfId="0" applyFont="1" applyBorder="1" applyAlignment="1" applyProtection="1">
      <alignment vertical="center" wrapText="1"/>
      <protection locked="0"/>
    </xf>
    <xf numFmtId="0" fontId="10" fillId="0" borderId="32" xfId="0" applyFont="1" applyBorder="1" applyAlignment="1" applyProtection="1">
      <alignment vertical="center" wrapText="1"/>
      <protection locked="0"/>
    </xf>
    <xf numFmtId="0" fontId="101" fillId="0" borderId="33" xfId="0" applyFont="1" applyBorder="1" applyAlignment="1" applyProtection="1">
      <alignment vertical="center" wrapText="1"/>
      <protection locked="0"/>
    </xf>
    <xf numFmtId="0" fontId="101" fillId="0" borderId="56" xfId="0" applyFont="1" applyBorder="1" applyAlignment="1" applyProtection="1">
      <alignment horizontal="left" vertical="center" wrapText="1"/>
      <protection locked="0"/>
    </xf>
    <xf numFmtId="0" fontId="99" fillId="0" borderId="57" xfId="0" applyFont="1" applyBorder="1" applyAlignment="1" applyProtection="1">
      <alignment vertical="center" wrapText="1"/>
      <protection locked="0"/>
    </xf>
    <xf numFmtId="0" fontId="101" fillId="0" borderId="33" xfId="0" applyFont="1" applyBorder="1" applyAlignment="1" applyProtection="1">
      <alignment horizontal="center" vertical="center" wrapText="1"/>
      <protection locked="0"/>
    </xf>
    <xf numFmtId="0" fontId="101" fillId="0" borderId="32" xfId="0" applyFont="1" applyFill="1" applyBorder="1" applyAlignment="1" applyProtection="1">
      <alignment vertical="center" wrapText="1"/>
      <protection locked="0"/>
    </xf>
    <xf numFmtId="0" fontId="100" fillId="0" borderId="32" xfId="0" applyFont="1" applyBorder="1" applyAlignment="1" applyProtection="1">
      <alignment vertical="center" wrapText="1"/>
      <protection locked="0"/>
    </xf>
    <xf numFmtId="0" fontId="98" fillId="0" borderId="32" xfId="0" applyFont="1" applyBorder="1" applyAlignment="1" applyProtection="1">
      <alignment vertical="center" wrapText="1"/>
      <protection locked="0"/>
    </xf>
    <xf numFmtId="0" fontId="98" fillId="0" borderId="54" xfId="0" applyFont="1" applyBorder="1" applyAlignment="1" applyProtection="1">
      <alignment vertical="center" wrapText="1"/>
      <protection locked="0"/>
    </xf>
    <xf numFmtId="0" fontId="98" fillId="0" borderId="58" xfId="0" applyFont="1" applyBorder="1" applyAlignment="1" applyProtection="1">
      <alignment vertical="center" wrapText="1"/>
      <protection locked="0"/>
    </xf>
    <xf numFmtId="0" fontId="16" fillId="0" borderId="43" xfId="0" applyFont="1" applyFill="1" applyBorder="1" applyAlignment="1" applyProtection="1">
      <alignment vertical="center" wrapText="1"/>
      <protection locked="0"/>
    </xf>
    <xf numFmtId="0" fontId="10" fillId="0" borderId="32"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18" xfId="0" applyFont="1" applyBorder="1" applyAlignment="1" applyProtection="1">
      <alignment horizontal="left" vertical="center"/>
      <protection locked="0"/>
    </xf>
    <xf numFmtId="0" fontId="16" fillId="0" borderId="32"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18" xfId="0" applyFont="1" applyBorder="1" applyAlignment="1" applyProtection="1">
      <alignment vertical="center"/>
      <protection locked="0"/>
    </xf>
    <xf numFmtId="0" fontId="10" fillId="0" borderId="61"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6" fillId="0" borderId="41" xfId="0" applyFont="1" applyBorder="1" applyAlignment="1" applyProtection="1">
      <alignment vertical="center" wrapText="1"/>
      <protection locked="0"/>
    </xf>
    <xf numFmtId="0" fontId="16" fillId="0" borderId="42" xfId="0" applyFont="1" applyBorder="1" applyAlignment="1" applyProtection="1">
      <alignment vertical="center" wrapText="1"/>
      <protection locked="0"/>
    </xf>
    <xf numFmtId="0" fontId="16" fillId="0" borderId="49"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16" fillId="0" borderId="56" xfId="0" applyFont="1" applyBorder="1" applyAlignment="1" applyProtection="1">
      <alignment wrapText="1"/>
      <protection locked="0"/>
    </xf>
    <xf numFmtId="0" fontId="16" fillId="0" borderId="54" xfId="0" applyFont="1" applyBorder="1" applyAlignment="1" applyProtection="1">
      <alignment vertical="center" wrapText="1"/>
      <protection locked="0"/>
    </xf>
    <xf numFmtId="0" fontId="16" fillId="0" borderId="55"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6" fillId="0" borderId="32" xfId="0" applyFont="1" applyFill="1" applyBorder="1" applyAlignment="1" applyProtection="1">
      <alignment vertical="center" wrapText="1"/>
      <protection locked="0"/>
    </xf>
    <xf numFmtId="1" fontId="21" fillId="0" borderId="0" xfId="0" applyNumberFormat="1" applyFont="1" applyFill="1" applyBorder="1" applyAlignment="1">
      <alignment horizontal="left" vertical="center"/>
    </xf>
    <xf numFmtId="0" fontId="0" fillId="0" borderId="0" xfId="0" applyFill="1" applyAlignment="1">
      <alignment horizontal="left" vertical="center"/>
    </xf>
    <xf numFmtId="0" fontId="21" fillId="0" borderId="0" xfId="0" applyFont="1" applyFill="1" applyAlignment="1">
      <alignment horizontal="left" vertical="center"/>
    </xf>
    <xf numFmtId="0" fontId="16" fillId="81" borderId="18" xfId="0" applyFont="1" applyFill="1" applyBorder="1" applyAlignment="1">
      <alignment vertical="center"/>
    </xf>
    <xf numFmtId="0" fontId="16" fillId="82" borderId="18" xfId="0" applyFont="1" applyFill="1" applyBorder="1" applyAlignment="1">
      <alignment vertical="center"/>
    </xf>
    <xf numFmtId="0" fontId="16" fillId="83" borderId="18" xfId="0" applyFont="1" applyFill="1" applyBorder="1" applyAlignment="1">
      <alignment vertical="center"/>
    </xf>
    <xf numFmtId="14" fontId="13" fillId="84" borderId="18" xfId="0" applyNumberFormat="1" applyFont="1" applyFill="1" applyBorder="1" applyAlignment="1">
      <alignment horizontal="left" vertical="center"/>
    </xf>
    <xf numFmtId="0" fontId="16" fillId="0" borderId="22" xfId="0" applyFont="1" applyBorder="1" applyAlignment="1" applyProtection="1">
      <alignment vertical="center" wrapText="1"/>
      <protection locked="0"/>
    </xf>
    <xf numFmtId="0" fontId="21" fillId="0" borderId="18" xfId="0" applyNumberFormat="1" applyFont="1" applyFill="1" applyBorder="1" applyAlignment="1" applyProtection="1">
      <alignment horizontal="center" vertical="center"/>
    </xf>
    <xf numFmtId="9" fontId="21" fillId="0" borderId="18" xfId="690" applyNumberFormat="1" applyFont="1" applyFill="1" applyBorder="1" applyAlignment="1" applyProtection="1">
      <alignment horizontal="center" vertical="center"/>
    </xf>
    <xf numFmtId="0" fontId="21" fillId="0" borderId="18" xfId="690" applyNumberFormat="1" applyFont="1" applyFill="1" applyBorder="1" applyAlignment="1" applyProtection="1">
      <alignment horizontal="center" vertical="center"/>
    </xf>
    <xf numFmtId="0" fontId="13" fillId="0" borderId="19" xfId="0" applyFont="1" applyFill="1" applyBorder="1" applyAlignment="1" applyProtection="1">
      <alignment vertical="center" wrapText="1"/>
    </xf>
    <xf numFmtId="10" fontId="123" fillId="0" borderId="19" xfId="690" applyNumberFormat="1" applyFont="1" applyFill="1" applyBorder="1" applyAlignment="1" applyProtection="1">
      <alignment horizontal="center" vertical="center" wrapText="1"/>
    </xf>
    <xf numFmtId="0" fontId="69" fillId="0" borderId="18" xfId="0" applyFont="1" applyBorder="1" applyAlignment="1">
      <alignment vertical="center"/>
    </xf>
    <xf numFmtId="0" fontId="21" fillId="85" borderId="18" xfId="0" applyNumberFormat="1" applyFont="1" applyFill="1" applyBorder="1" applyAlignment="1" applyProtection="1">
      <alignment horizontal="center" vertical="center"/>
    </xf>
    <xf numFmtId="0" fontId="21" fillId="85" borderId="18" xfId="0" applyFont="1" applyFill="1" applyBorder="1" applyAlignment="1" applyProtection="1">
      <alignment horizontal="center" vertical="center"/>
    </xf>
    <xf numFmtId="9" fontId="21" fillId="85" borderId="18" xfId="690" applyNumberFormat="1" applyFont="1" applyFill="1" applyBorder="1" applyAlignment="1" applyProtection="1">
      <alignment horizontal="center" vertical="center"/>
    </xf>
    <xf numFmtId="0" fontId="21" fillId="85" borderId="18" xfId="690" applyNumberFormat="1" applyFont="1" applyFill="1" applyBorder="1" applyAlignment="1" applyProtection="1">
      <alignment horizontal="center" vertical="center"/>
    </xf>
    <xf numFmtId="1" fontId="21" fillId="85" borderId="18" xfId="0" applyNumberFormat="1" applyFont="1" applyFill="1" applyBorder="1" applyAlignment="1" applyProtection="1">
      <alignment horizontal="center" vertical="center"/>
    </xf>
    <xf numFmtId="0" fontId="69" fillId="85" borderId="18" xfId="0" applyFont="1" applyFill="1" applyBorder="1" applyAlignment="1" applyProtection="1">
      <alignment horizontal="center" vertical="center"/>
    </xf>
    <xf numFmtId="2" fontId="69" fillId="85" borderId="18" xfId="0" applyNumberFormat="1" applyFont="1" applyFill="1" applyBorder="1" applyAlignment="1" applyProtection="1">
      <alignment horizontal="center" vertical="center"/>
    </xf>
    <xf numFmtId="0" fontId="3" fillId="85" borderId="18" xfId="0" applyFont="1" applyFill="1" applyBorder="1" applyAlignment="1" applyProtection="1">
      <alignment horizontal="center" vertical="center"/>
    </xf>
    <xf numFmtId="9" fontId="21" fillId="85" borderId="18" xfId="690" applyFont="1" applyFill="1" applyBorder="1" applyAlignment="1" applyProtection="1">
      <alignment horizontal="center" vertical="center"/>
    </xf>
    <xf numFmtId="10" fontId="21" fillId="85" borderId="18" xfId="0" applyNumberFormat="1" applyFont="1" applyFill="1" applyBorder="1" applyAlignment="1" applyProtection="1">
      <alignment horizontal="center" vertical="center"/>
    </xf>
    <xf numFmtId="9" fontId="21" fillId="85" borderId="20" xfId="690" applyFont="1" applyFill="1" applyBorder="1" applyAlignment="1" applyProtection="1">
      <alignment horizontal="center" vertical="center"/>
    </xf>
    <xf numFmtId="165" fontId="21" fillId="85" borderId="18" xfId="690" applyNumberFormat="1" applyFont="1" applyFill="1" applyBorder="1" applyAlignment="1" applyProtection="1">
      <alignment horizontal="center" vertical="center"/>
    </xf>
    <xf numFmtId="9" fontId="21" fillId="85" borderId="22" xfId="690" applyFont="1" applyFill="1" applyBorder="1" applyAlignment="1" applyProtection="1">
      <alignment horizontal="center" vertical="center"/>
    </xf>
    <xf numFmtId="10" fontId="21" fillId="30" borderId="18" xfId="690" applyNumberFormat="1" applyFont="1" applyFill="1" applyBorder="1" applyAlignment="1" applyProtection="1">
      <alignment horizontal="center" vertical="center"/>
    </xf>
    <xf numFmtId="0" fontId="68" fillId="86" borderId="18" xfId="0" applyFont="1" applyFill="1" applyBorder="1" applyAlignment="1"/>
    <xf numFmtId="0" fontId="68" fillId="0" borderId="18" xfId="0" applyFont="1" applyBorder="1" applyAlignment="1">
      <alignment wrapText="1"/>
    </xf>
    <xf numFmtId="0" fontId="21" fillId="0" borderId="18" xfId="0" applyFont="1" applyBorder="1" applyAlignment="1">
      <alignment vertical="center"/>
    </xf>
    <xf numFmtId="0" fontId="68" fillId="86" borderId="18" xfId="0" applyFont="1" applyFill="1" applyBorder="1"/>
    <xf numFmtId="0" fontId="21" fillId="0" borderId="0" xfId="0" applyFont="1" applyFill="1" applyAlignment="1" applyProtection="1">
      <alignment horizontal="center" wrapText="1"/>
    </xf>
    <xf numFmtId="10" fontId="21" fillId="0" borderId="0" xfId="0" applyNumberFormat="1" applyFont="1" applyFill="1" applyAlignment="1" applyProtection="1">
      <alignment horizontal="center"/>
    </xf>
    <xf numFmtId="0" fontId="121" fillId="0" borderId="19" xfId="0" applyFont="1" applyBorder="1" applyAlignment="1" applyProtection="1">
      <alignment vertical="center" wrapText="1"/>
    </xf>
    <xf numFmtId="10" fontId="21" fillId="76" borderId="18" xfId="0" applyNumberFormat="1" applyFont="1" applyFill="1" applyBorder="1" applyAlignment="1" applyProtection="1">
      <alignment horizontal="center" vertical="center"/>
    </xf>
    <xf numFmtId="1" fontId="150" fillId="38" borderId="19" xfId="0" applyNumberFormat="1" applyFont="1" applyFill="1" applyBorder="1" applyAlignment="1" applyProtection="1">
      <alignment horizontal="center" vertical="center"/>
      <protection locked="0"/>
    </xf>
    <xf numFmtId="1" fontId="8" fillId="37" borderId="19" xfId="0" applyNumberFormat="1" applyFont="1" applyFill="1" applyBorder="1" applyAlignment="1" applyProtection="1">
      <alignment horizontal="center" vertical="center"/>
      <protection locked="0"/>
    </xf>
    <xf numFmtId="0" fontId="142" fillId="0" borderId="25" xfId="0" applyFont="1" applyBorder="1" applyAlignment="1">
      <alignment horizontal="center" vertical="center" wrapText="1"/>
    </xf>
    <xf numFmtId="0" fontId="143" fillId="0" borderId="24" xfId="0" applyFont="1" applyBorder="1" applyAlignment="1">
      <alignment horizontal="center" vertical="center" wrapText="1"/>
    </xf>
    <xf numFmtId="0" fontId="143" fillId="0" borderId="25" xfId="0" applyFont="1" applyBorder="1" applyAlignment="1">
      <alignment horizontal="center" vertical="center" wrapText="1"/>
    </xf>
    <xf numFmtId="0" fontId="142" fillId="0" borderId="0" xfId="0" applyFont="1" applyBorder="1" applyAlignment="1">
      <alignment horizontal="center" vertical="center" wrapText="1"/>
    </xf>
    <xf numFmtId="0" fontId="142" fillId="0" borderId="0" xfId="0" applyFont="1" applyBorder="1" applyAlignment="1">
      <alignment horizontal="left" vertical="center" wrapText="1"/>
    </xf>
    <xf numFmtId="9" fontId="142" fillId="0" borderId="0" xfId="0" applyNumberFormat="1" applyFont="1" applyBorder="1" applyAlignment="1">
      <alignment horizontal="center" vertical="center" wrapText="1"/>
    </xf>
    <xf numFmtId="1" fontId="142" fillId="0" borderId="0" xfId="0" applyNumberFormat="1" applyFont="1" applyBorder="1" applyAlignment="1">
      <alignment horizontal="center" vertical="center" wrapText="1"/>
    </xf>
    <xf numFmtId="10" fontId="142" fillId="0" borderId="0" xfId="0" applyNumberFormat="1" applyFont="1" applyBorder="1" applyAlignment="1">
      <alignment horizontal="center" vertical="center" wrapText="1"/>
    </xf>
    <xf numFmtId="0" fontId="142" fillId="0" borderId="0" xfId="0" applyFont="1" applyBorder="1" applyAlignment="1">
      <alignment vertical="center" wrapText="1"/>
    </xf>
    <xf numFmtId="0" fontId="120" fillId="0" borderId="0" xfId="0" applyFont="1" applyBorder="1" applyAlignment="1" applyProtection="1">
      <alignment horizontal="left" vertical="center" wrapText="1" readingOrder="1"/>
    </xf>
    <xf numFmtId="49" fontId="120" fillId="0" borderId="0" xfId="0" applyNumberFormat="1" applyFont="1" applyBorder="1" applyAlignment="1" applyProtection="1">
      <alignment horizontal="center" vertical="center" wrapText="1" readingOrder="1"/>
    </xf>
    <xf numFmtId="49" fontId="147" fillId="0" borderId="0" xfId="0" applyNumberFormat="1" applyFont="1" applyBorder="1" applyAlignment="1" applyProtection="1">
      <alignment horizontal="center" vertical="center" wrapText="1" readingOrder="1"/>
    </xf>
    <xf numFmtId="0" fontId="127" fillId="0" borderId="0" xfId="0" applyFont="1" applyBorder="1" applyAlignment="1">
      <alignment horizontal="left" vertical="center" wrapText="1" readingOrder="1"/>
    </xf>
    <xf numFmtId="9" fontId="130" fillId="0" borderId="0" xfId="0" applyNumberFormat="1" applyFont="1" applyBorder="1" applyAlignment="1" applyProtection="1">
      <alignment horizontal="center" vertical="center" wrapText="1" readingOrder="1"/>
    </xf>
    <xf numFmtId="9" fontId="130" fillId="0" borderId="0" xfId="0" applyNumberFormat="1" applyFont="1" applyBorder="1" applyAlignment="1">
      <alignment horizontal="center" vertical="center" wrapText="1" readingOrder="1"/>
    </xf>
    <xf numFmtId="9" fontId="149" fillId="0" borderId="0" xfId="0" applyNumberFormat="1" applyFont="1" applyBorder="1" applyAlignment="1">
      <alignment horizontal="center" vertical="center" wrapText="1" readingOrder="1"/>
    </xf>
    <xf numFmtId="0" fontId="121" fillId="0" borderId="0" xfId="0" applyFont="1" applyBorder="1" applyAlignment="1" applyProtection="1">
      <alignment vertical="center" wrapText="1"/>
    </xf>
    <xf numFmtId="10" fontId="123" fillId="27" borderId="0" xfId="690" applyNumberFormat="1" applyFont="1" applyFill="1" applyBorder="1" applyAlignment="1" applyProtection="1">
      <alignment horizontal="center" vertical="center" wrapText="1"/>
    </xf>
    <xf numFmtId="0" fontId="124"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165" fontId="7" fillId="87" borderId="47" xfId="1055" applyNumberFormat="1" applyFont="1" applyFill="1" applyBorder="1" applyAlignment="1" applyProtection="1">
      <alignment horizontal="center" vertical="center"/>
    </xf>
    <xf numFmtId="9" fontId="7" fillId="87" borderId="19" xfId="1055" applyFont="1" applyFill="1" applyBorder="1" applyAlignment="1" applyProtection="1">
      <alignment horizontal="center" vertical="center"/>
    </xf>
    <xf numFmtId="165" fontId="7" fillId="88" borderId="62" xfId="1055" applyNumberFormat="1" applyFont="1" applyFill="1" applyBorder="1" applyAlignment="1" applyProtection="1">
      <alignment horizontal="center" vertical="center"/>
    </xf>
    <xf numFmtId="165" fontId="7" fillId="88" borderId="37" xfId="1055" applyNumberFormat="1" applyFont="1" applyFill="1" applyBorder="1" applyAlignment="1" applyProtection="1">
      <alignment horizontal="center" vertical="center"/>
    </xf>
    <xf numFmtId="165" fontId="7" fillId="0" borderId="47" xfId="1055" applyNumberFormat="1" applyFont="1" applyFill="1" applyBorder="1" applyAlignment="1" applyProtection="1">
      <alignment horizontal="center" vertical="center"/>
    </xf>
    <xf numFmtId="165" fontId="7" fillId="90" borderId="64" xfId="1055" applyNumberFormat="1" applyFont="1" applyFill="1" applyBorder="1" applyAlignment="1" applyProtection="1">
      <alignment horizontal="center" vertical="center"/>
    </xf>
    <xf numFmtId="165" fontId="7" fillId="90" borderId="50" xfId="1055" applyNumberFormat="1" applyFont="1" applyFill="1" applyBorder="1" applyAlignment="1" applyProtection="1">
      <alignment horizontal="center" vertical="center"/>
    </xf>
    <xf numFmtId="165" fontId="7" fillId="90" borderId="47" xfId="1055" applyNumberFormat="1" applyFont="1" applyFill="1" applyBorder="1" applyAlignment="1" applyProtection="1">
      <alignment horizontal="center" vertical="center"/>
    </xf>
    <xf numFmtId="165" fontId="7" fillId="90" borderId="19" xfId="1055" applyNumberFormat="1" applyFont="1" applyFill="1" applyBorder="1" applyAlignment="1" applyProtection="1">
      <alignment horizontal="center" vertical="center"/>
    </xf>
    <xf numFmtId="165" fontId="7" fillId="0" borderId="50" xfId="1055" applyNumberFormat="1" applyFont="1" applyFill="1" applyBorder="1" applyAlignment="1" applyProtection="1">
      <alignment horizontal="center" vertical="top"/>
    </xf>
    <xf numFmtId="14" fontId="16" fillId="0" borderId="18" xfId="0" applyNumberFormat="1" applyFont="1" applyFill="1" applyBorder="1" applyAlignment="1">
      <alignment wrapText="1"/>
    </xf>
    <xf numFmtId="0" fontId="16" fillId="0" borderId="20" xfId="0" applyFont="1" applyFill="1" applyBorder="1" applyAlignment="1">
      <alignment wrapText="1"/>
    </xf>
    <xf numFmtId="0" fontId="16" fillId="0" borderId="22" xfId="0" applyFont="1" applyFill="1" applyBorder="1" applyAlignment="1">
      <alignment wrapText="1"/>
    </xf>
    <xf numFmtId="0" fontId="65" fillId="85" borderId="18" xfId="0" applyFont="1" applyFill="1" applyBorder="1" applyAlignment="1">
      <alignment horizontal="center" vertical="center"/>
    </xf>
    <xf numFmtId="0" fontId="7" fillId="0" borderId="18" xfId="932" applyFont="1" applyFill="1" applyBorder="1" applyAlignment="1" applyProtection="1">
      <alignment horizontal="left" vertical="center"/>
    </xf>
    <xf numFmtId="0" fontId="7" fillId="37" borderId="20" xfId="932" applyFont="1" applyFill="1" applyBorder="1" applyAlignment="1" applyProtection="1">
      <alignment horizontal="center" vertical="center"/>
      <protection locked="0"/>
    </xf>
    <xf numFmtId="0" fontId="7" fillId="37" borderId="22" xfId="932" applyFont="1" applyFill="1" applyBorder="1" applyAlignment="1" applyProtection="1">
      <alignment horizontal="center" vertical="center"/>
      <protection locked="0"/>
    </xf>
    <xf numFmtId="14" fontId="16" fillId="33" borderId="0" xfId="932" applyNumberFormat="1" applyFont="1" applyFill="1" applyBorder="1" applyAlignment="1" applyProtection="1">
      <alignment horizontal="center" vertical="center"/>
    </xf>
    <xf numFmtId="0" fontId="0" fillId="27" borderId="0" xfId="0" applyFill="1" applyBorder="1" applyAlignment="1" applyProtection="1"/>
    <xf numFmtId="0" fontId="16" fillId="42" borderId="20" xfId="932" applyFont="1" applyFill="1" applyBorder="1" applyAlignment="1" applyProtection="1">
      <alignment horizontal="left" vertical="center"/>
      <protection locked="0"/>
    </xf>
    <xf numFmtId="0" fontId="16" fillId="42" borderId="22" xfId="932"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25" fillId="0" borderId="22" xfId="0" applyFont="1" applyBorder="1" applyAlignment="1" applyProtection="1">
      <alignment horizontal="center" vertical="center"/>
    </xf>
    <xf numFmtId="14" fontId="16" fillId="42" borderId="20" xfId="932" applyNumberFormat="1" applyFont="1" applyFill="1" applyBorder="1" applyAlignment="1" applyProtection="1">
      <alignment horizontal="center" vertical="center"/>
      <protection locked="0"/>
    </xf>
    <xf numFmtId="14" fontId="16" fillId="42" borderId="22" xfId="932" applyNumberFormat="1" applyFont="1" applyFill="1" applyBorder="1" applyAlignment="1" applyProtection="1">
      <alignment horizontal="center" vertical="center"/>
      <protection locked="0"/>
    </xf>
    <xf numFmtId="14" fontId="16" fillId="33" borderId="20" xfId="932" applyNumberFormat="1" applyFont="1" applyFill="1" applyBorder="1" applyAlignment="1" applyProtection="1">
      <alignment horizontal="center" vertical="center"/>
    </xf>
    <xf numFmtId="14" fontId="16" fillId="33" borderId="22" xfId="932" applyNumberFormat="1" applyFont="1" applyFill="1" applyBorder="1" applyAlignment="1" applyProtection="1">
      <alignment horizontal="center" vertical="center"/>
    </xf>
    <xf numFmtId="0" fontId="16" fillId="0" borderId="20" xfId="932" applyNumberFormat="1" applyFont="1" applyFill="1" applyBorder="1" applyAlignment="1" applyProtection="1">
      <alignment horizontal="center" vertical="center"/>
    </xf>
    <xf numFmtId="0" fontId="16" fillId="0" borderId="22" xfId="932" applyNumberFormat="1" applyFont="1" applyFill="1" applyBorder="1" applyAlignment="1" applyProtection="1">
      <alignment horizontal="center" vertical="center"/>
    </xf>
    <xf numFmtId="0" fontId="16" fillId="0" borderId="20" xfId="932" applyFont="1" applyFill="1" applyBorder="1" applyAlignment="1" applyProtection="1">
      <alignment horizontal="center" vertical="center" wrapText="1"/>
    </xf>
    <xf numFmtId="0" fontId="16" fillId="0" borderId="21" xfId="932" applyFont="1" applyFill="1" applyBorder="1" applyAlignment="1" applyProtection="1">
      <alignment horizontal="center" vertical="center" wrapText="1"/>
    </xf>
    <xf numFmtId="0" fontId="16" fillId="0" borderId="22" xfId="932" applyFont="1" applyFill="1" applyBorder="1" applyAlignment="1" applyProtection="1">
      <alignment horizontal="center" vertical="center" wrapText="1"/>
    </xf>
    <xf numFmtId="0" fontId="16" fillId="42" borderId="20" xfId="932" applyFont="1" applyFill="1" applyBorder="1" applyAlignment="1" applyProtection="1">
      <alignment horizontal="center" vertical="center"/>
      <protection locked="0"/>
    </xf>
    <xf numFmtId="0" fontId="16" fillId="42" borderId="21" xfId="932" applyFont="1" applyFill="1" applyBorder="1" applyAlignment="1" applyProtection="1">
      <alignment horizontal="center" vertical="center"/>
      <protection locked="0"/>
    </xf>
    <xf numFmtId="0" fontId="16" fillId="42" borderId="22" xfId="932" applyFont="1" applyFill="1" applyBorder="1" applyAlignment="1" applyProtection="1">
      <alignment horizontal="center" vertical="center"/>
      <protection locked="0"/>
    </xf>
    <xf numFmtId="0" fontId="21" fillId="27" borderId="20" xfId="0" applyFont="1" applyFill="1" applyBorder="1" applyAlignment="1" applyProtection="1">
      <alignment horizontal="center" vertical="center"/>
    </xf>
    <xf numFmtId="0" fontId="21" fillId="27" borderId="21" xfId="0" applyFont="1" applyFill="1" applyBorder="1" applyAlignment="1" applyProtection="1">
      <alignment horizontal="center" vertical="center"/>
    </xf>
    <xf numFmtId="0" fontId="21" fillId="27" borderId="22" xfId="0" applyFont="1" applyFill="1" applyBorder="1" applyAlignment="1" applyProtection="1">
      <alignment horizontal="center" vertical="center"/>
    </xf>
    <xf numFmtId="0" fontId="25" fillId="0" borderId="24"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7" fillId="0" borderId="25" xfId="932" applyFont="1" applyFill="1" applyBorder="1" applyAlignment="1" applyProtection="1">
      <alignment horizontal="center" vertical="center"/>
    </xf>
    <xf numFmtId="0" fontId="7" fillId="0" borderId="26" xfId="932" applyFont="1" applyFill="1" applyBorder="1" applyAlignment="1" applyProtection="1">
      <alignment horizontal="center" vertical="center"/>
    </xf>
    <xf numFmtId="0" fontId="104" fillId="0" borderId="0" xfId="0" applyFont="1" applyAlignment="1" applyProtection="1">
      <alignment horizontal="left" vertical="center"/>
    </xf>
    <xf numFmtId="0" fontId="16" fillId="33" borderId="18" xfId="932" applyFont="1" applyFill="1" applyBorder="1" applyAlignment="1" applyProtection="1">
      <alignment vertical="center"/>
    </xf>
    <xf numFmtId="0" fontId="21" fillId="33" borderId="18" xfId="0" applyFont="1" applyFill="1" applyBorder="1" applyAlignment="1" applyProtection="1">
      <alignment vertical="center"/>
    </xf>
    <xf numFmtId="9" fontId="21" fillId="33" borderId="0" xfId="0" applyNumberFormat="1" applyFont="1" applyFill="1" applyBorder="1" applyAlignment="1" applyProtection="1">
      <alignment horizontal="left" vertical="center"/>
    </xf>
    <xf numFmtId="0" fontId="0" fillId="27" borderId="0" xfId="0" applyFill="1" applyBorder="1" applyAlignment="1" applyProtection="1">
      <alignment horizontal="left" vertical="center"/>
    </xf>
    <xf numFmtId="0" fontId="7" fillId="0" borderId="0" xfId="0" applyFont="1" applyFill="1" applyAlignment="1" applyProtection="1">
      <alignment horizontal="justify" vertical="justify" wrapText="1"/>
    </xf>
    <xf numFmtId="0" fontId="16" fillId="27" borderId="20" xfId="932" applyFont="1" applyFill="1" applyBorder="1" applyAlignment="1" applyProtection="1">
      <alignment horizontal="center" vertical="center"/>
    </xf>
    <xf numFmtId="0" fontId="16" fillId="27" borderId="21" xfId="932" applyFont="1" applyFill="1" applyBorder="1" applyAlignment="1" applyProtection="1">
      <alignment horizontal="center" vertical="center"/>
    </xf>
    <xf numFmtId="0" fontId="16" fillId="27" borderId="22" xfId="932" applyFont="1" applyFill="1" applyBorder="1" applyAlignment="1" applyProtection="1">
      <alignment horizontal="center" vertical="center"/>
    </xf>
    <xf numFmtId="0" fontId="16" fillId="0" borderId="18" xfId="932" applyFont="1" applyBorder="1" applyAlignment="1" applyProtection="1">
      <alignment horizontal="center" vertical="center"/>
    </xf>
    <xf numFmtId="0" fontId="25" fillId="0" borderId="20"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106" fillId="0" borderId="0" xfId="0" applyFont="1" applyAlignment="1" applyProtection="1">
      <alignment horizontal="left" vertical="center" wrapText="1"/>
    </xf>
    <xf numFmtId="0" fontId="106" fillId="0" borderId="0" xfId="0" applyFont="1" applyAlignment="1" applyProtection="1">
      <alignment horizontal="left" vertical="center"/>
    </xf>
    <xf numFmtId="0" fontId="25" fillId="0" borderId="25" xfId="0" applyFont="1" applyFill="1" applyBorder="1" applyAlignment="1" applyProtection="1">
      <alignment horizontal="center" vertical="center" wrapText="1"/>
    </xf>
    <xf numFmtId="0" fontId="25" fillId="0" borderId="42"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68" fillId="0" borderId="20" xfId="0" applyFont="1" applyBorder="1" applyAlignment="1">
      <alignment horizontal="center"/>
    </xf>
    <xf numFmtId="0" fontId="68" fillId="0" borderId="22" xfId="0" applyFont="1" applyBorder="1" applyAlignment="1">
      <alignment horizontal="center"/>
    </xf>
    <xf numFmtId="0" fontId="10" fillId="0" borderId="6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10" fillId="0" borderId="60" xfId="0" applyFont="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10" fillId="0" borderId="61" xfId="0" applyFont="1" applyBorder="1" applyAlignment="1" applyProtection="1">
      <alignment vertical="center" wrapText="1"/>
      <protection locked="0"/>
    </xf>
    <xf numFmtId="0" fontId="99" fillId="0" borderId="60" xfId="0" applyFont="1" applyBorder="1" applyAlignment="1" applyProtection="1">
      <alignment horizontal="left" vertical="center" wrapText="1"/>
      <protection locked="0"/>
    </xf>
    <xf numFmtId="0" fontId="99" fillId="0" borderId="61" xfId="0" applyFont="1" applyBorder="1" applyAlignment="1" applyProtection="1">
      <alignment horizontal="left" vertical="center" wrapText="1"/>
      <protection locked="0"/>
    </xf>
    <xf numFmtId="0" fontId="98" fillId="0" borderId="60" xfId="0" applyFont="1" applyBorder="1" applyAlignment="1" applyProtection="1">
      <alignment horizontal="left" vertical="center" wrapText="1"/>
      <protection locked="0"/>
    </xf>
    <xf numFmtId="0" fontId="98" fillId="0" borderId="61" xfId="0" applyFont="1" applyBorder="1" applyAlignment="1" applyProtection="1">
      <alignment horizontal="left" vertical="center" wrapText="1"/>
      <protection locked="0"/>
    </xf>
    <xf numFmtId="0" fontId="98" fillId="0" borderId="57" xfId="0" applyFont="1" applyBorder="1" applyAlignment="1" applyProtection="1">
      <alignment horizontal="left" vertical="center" wrapText="1"/>
      <protection locked="0"/>
    </xf>
    <xf numFmtId="0" fontId="98" fillId="0" borderId="49" xfId="0" applyFont="1" applyBorder="1" applyAlignment="1" applyProtection="1">
      <alignment horizontal="left" vertical="center" wrapText="1"/>
      <protection locked="0"/>
    </xf>
    <xf numFmtId="0" fontId="98" fillId="0" borderId="44" xfId="0" applyFont="1" applyBorder="1" applyAlignment="1" applyProtection="1">
      <alignment horizontal="left" vertical="center" wrapText="1"/>
      <protection locked="0"/>
    </xf>
    <xf numFmtId="0" fontId="98" fillId="0" borderId="56" xfId="0" applyFont="1" applyBorder="1" applyAlignment="1" applyProtection="1">
      <alignment horizontal="center" vertical="center" wrapText="1"/>
      <protection locked="0"/>
    </xf>
    <xf numFmtId="0" fontId="98" fillId="0" borderId="41" xfId="0" applyFont="1" applyBorder="1" applyAlignment="1" applyProtection="1">
      <alignment horizontal="center" vertical="center" wrapText="1"/>
      <protection locked="0"/>
    </xf>
    <xf numFmtId="0" fontId="98" fillId="0" borderId="43" xfId="0" applyFont="1" applyBorder="1" applyAlignment="1" applyProtection="1">
      <alignment horizontal="center" vertical="center" wrapText="1"/>
      <protection locked="0"/>
    </xf>
    <xf numFmtId="0" fontId="103" fillId="0" borderId="0" xfId="0" applyFont="1" applyAlignment="1" applyProtection="1">
      <alignment horizontal="left"/>
    </xf>
    <xf numFmtId="0" fontId="101" fillId="0" borderId="0" xfId="0" applyFont="1" applyAlignment="1" applyProtection="1">
      <alignment horizontal="justify" vertical="center" wrapText="1"/>
    </xf>
    <xf numFmtId="0" fontId="98" fillId="79" borderId="19" xfId="0" applyFont="1" applyFill="1" applyBorder="1" applyAlignment="1" applyProtection="1">
      <alignment horizontal="center" vertical="center" wrapText="1"/>
      <protection locked="0"/>
    </xf>
    <xf numFmtId="0" fontId="98" fillId="79" borderId="82" xfId="0" applyFont="1" applyFill="1" applyBorder="1" applyAlignment="1" applyProtection="1">
      <alignment horizontal="center" vertical="center" wrapText="1"/>
      <protection locked="0"/>
    </xf>
    <xf numFmtId="0" fontId="98" fillId="79" borderId="46" xfId="0" applyFont="1" applyFill="1" applyBorder="1" applyAlignment="1" applyProtection="1">
      <alignment horizontal="center" vertical="center" wrapText="1"/>
      <protection locked="0"/>
    </xf>
    <xf numFmtId="0" fontId="98" fillId="79" borderId="47" xfId="0"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xf>
    <xf numFmtId="0" fontId="99" fillId="0" borderId="31" xfId="0" applyFont="1" applyBorder="1" applyAlignment="1" applyProtection="1">
      <alignment vertical="center" wrapText="1"/>
      <protection locked="0"/>
    </xf>
    <xf numFmtId="0" fontId="99" fillId="0" borderId="29" xfId="0" applyFont="1" applyBorder="1" applyAlignment="1" applyProtection="1">
      <alignment vertical="center" wrapText="1"/>
      <protection locked="0"/>
    </xf>
    <xf numFmtId="0" fontId="99" fillId="0" borderId="33" xfId="0" applyFont="1" applyBorder="1" applyAlignment="1" applyProtection="1">
      <alignment vertical="center" wrapText="1"/>
      <protection locked="0"/>
    </xf>
    <xf numFmtId="0" fontId="99" fillId="0" borderId="32"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0" fillId="0" borderId="30"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49" fontId="151" fillId="0" borderId="0" xfId="0" applyNumberFormat="1" applyFont="1" applyBorder="1" applyAlignment="1" applyProtection="1">
      <alignment horizontal="left" wrapText="1" readingOrder="1"/>
    </xf>
    <xf numFmtId="165" fontId="7" fillId="87" borderId="34" xfId="1055" applyNumberFormat="1" applyFont="1" applyFill="1" applyBorder="1" applyAlignment="1" applyProtection="1">
      <alignment horizontal="center" vertical="center"/>
    </xf>
    <xf numFmtId="165" fontId="7" fillId="87" borderId="62" xfId="1055" applyNumberFormat="1" applyFont="1" applyFill="1" applyBorder="1" applyAlignment="1" applyProtection="1">
      <alignment horizontal="center" vertical="center"/>
    </xf>
    <xf numFmtId="165" fontId="7" fillId="87" borderId="27" xfId="1055" applyNumberFormat="1" applyFont="1" applyFill="1" applyBorder="1" applyAlignment="1" applyProtection="1">
      <alignment horizontal="center" vertical="center"/>
    </xf>
    <xf numFmtId="165" fontId="7" fillId="87" borderId="28" xfId="1055" applyNumberFormat="1" applyFont="1" applyFill="1" applyBorder="1" applyAlignment="1" applyProtection="1">
      <alignment horizontal="center" vertical="center"/>
    </xf>
    <xf numFmtId="165" fontId="7" fillId="0" borderId="19" xfId="1055" applyNumberFormat="1" applyFont="1" applyFill="1" applyBorder="1" applyAlignment="1" applyProtection="1">
      <alignment horizontal="center" vertical="center"/>
    </xf>
    <xf numFmtId="165" fontId="7" fillId="89" borderId="45" xfId="1055" applyNumberFormat="1" applyFont="1" applyFill="1" applyBorder="1" applyAlignment="1" applyProtection="1">
      <alignment horizontal="left" vertical="center" wrapText="1"/>
    </xf>
    <xf numFmtId="165" fontId="7" fillId="89" borderId="46" xfId="1055" applyNumberFormat="1" applyFont="1" applyFill="1" applyBorder="1" applyAlignment="1" applyProtection="1">
      <alignment horizontal="left" vertical="center" wrapText="1"/>
    </xf>
    <xf numFmtId="165" fontId="7" fillId="89" borderId="47" xfId="1055" applyNumberFormat="1" applyFont="1" applyFill="1" applyBorder="1" applyAlignment="1" applyProtection="1">
      <alignment horizontal="left" vertical="center" wrapText="1"/>
    </xf>
    <xf numFmtId="165" fontId="7" fillId="90" borderId="34" xfId="1055" applyNumberFormat="1" applyFont="1" applyFill="1" applyBorder="1" applyAlignment="1" applyProtection="1">
      <alignment horizontal="center" vertical="center"/>
    </xf>
    <xf numFmtId="165" fontId="7" fillId="90" borderId="62" xfId="1055" applyNumberFormat="1" applyFont="1" applyFill="1" applyBorder="1" applyAlignment="1" applyProtection="1">
      <alignment horizontal="center" vertical="center"/>
    </xf>
    <xf numFmtId="165" fontId="7" fillId="90" borderId="63" xfId="1055" applyNumberFormat="1" applyFont="1" applyFill="1" applyBorder="1" applyAlignment="1" applyProtection="1">
      <alignment horizontal="center" vertical="center"/>
    </xf>
    <xf numFmtId="165" fontId="7" fillId="90" borderId="64" xfId="1055" applyNumberFormat="1" applyFont="1" applyFill="1" applyBorder="1" applyAlignment="1" applyProtection="1">
      <alignment horizontal="center" vertical="center"/>
    </xf>
    <xf numFmtId="165" fontId="7" fillId="0" borderId="37" xfId="1055" applyNumberFormat="1" applyFont="1" applyFill="1" applyBorder="1" applyAlignment="1" applyProtection="1">
      <alignment horizontal="center" wrapText="1"/>
    </xf>
    <xf numFmtId="165" fontId="7" fillId="0" borderId="51" xfId="1055" applyNumberFormat="1" applyFont="1" applyFill="1" applyBorder="1" applyAlignment="1" applyProtection="1">
      <alignment horizontal="center" wrapText="1"/>
    </xf>
    <xf numFmtId="0" fontId="7" fillId="37" borderId="66" xfId="0" applyFont="1" applyFill="1" applyBorder="1" applyAlignment="1" applyProtection="1">
      <alignment horizontal="left" vertical="center" wrapText="1"/>
      <protection locked="0"/>
    </xf>
    <xf numFmtId="0" fontId="7" fillId="37" borderId="67" xfId="0" applyFont="1" applyFill="1" applyBorder="1" applyAlignment="1" applyProtection="1">
      <alignment horizontal="left" vertical="center" wrapText="1"/>
      <protection locked="0"/>
    </xf>
    <xf numFmtId="0" fontId="7" fillId="37" borderId="68" xfId="0" applyFont="1" applyFill="1" applyBorder="1" applyAlignment="1" applyProtection="1">
      <alignment horizontal="left" vertical="center" wrapText="1"/>
      <protection locked="0"/>
    </xf>
    <xf numFmtId="0" fontId="120" fillId="0" borderId="37" xfId="0" applyFont="1" applyBorder="1" applyAlignment="1" applyProtection="1">
      <alignment horizontal="left" vertical="center" wrapText="1" readingOrder="1"/>
    </xf>
    <xf numFmtId="0" fontId="120" fillId="0" borderId="51" xfId="0" applyFont="1" applyBorder="1" applyAlignment="1" applyProtection="1">
      <alignment horizontal="left" vertical="center" wrapText="1" readingOrder="1"/>
    </xf>
    <xf numFmtId="0" fontId="120" fillId="0" borderId="50" xfId="0" applyFont="1" applyBorder="1" applyAlignment="1" applyProtection="1">
      <alignment horizontal="left" vertical="center" wrapText="1" readingOrder="1"/>
    </xf>
    <xf numFmtId="0" fontId="7" fillId="0" borderId="34" xfId="0" applyFont="1" applyBorder="1" applyAlignment="1" applyProtection="1">
      <alignment horizontal="left" vertical="center" wrapText="1" readingOrder="1"/>
    </xf>
    <xf numFmtId="0" fontId="120" fillId="0" borderId="62" xfId="0" applyFont="1" applyBorder="1" applyAlignment="1" applyProtection="1">
      <alignment horizontal="left" vertical="center" wrapText="1" readingOrder="1"/>
    </xf>
    <xf numFmtId="0" fontId="120" fillId="0" borderId="27" xfId="0" applyFont="1" applyBorder="1" applyAlignment="1" applyProtection="1">
      <alignment horizontal="left" vertical="center" wrapText="1" readingOrder="1"/>
    </xf>
    <xf numFmtId="0" fontId="120" fillId="0" borderId="28" xfId="0" applyFont="1" applyBorder="1" applyAlignment="1" applyProtection="1">
      <alignment horizontal="left" vertical="center" wrapText="1" readingOrder="1"/>
    </xf>
    <xf numFmtId="0" fontId="120" fillId="0" borderId="63" xfId="0" applyFont="1" applyBorder="1" applyAlignment="1" applyProtection="1">
      <alignment horizontal="left" vertical="center" wrapText="1" readingOrder="1"/>
    </xf>
    <xf numFmtId="0" fontId="120" fillId="0" borderId="64" xfId="0" applyFont="1" applyBorder="1" applyAlignment="1" applyProtection="1">
      <alignment horizontal="left" vertical="center" wrapText="1" readingOrder="1"/>
    </xf>
    <xf numFmtId="0" fontId="7" fillId="0" borderId="19" xfId="0" applyFont="1" applyBorder="1" applyAlignment="1" applyProtection="1">
      <alignment horizontal="left" vertical="center" wrapText="1" readingOrder="1"/>
    </xf>
    <xf numFmtId="0" fontId="127" fillId="0" borderId="19" xfId="0" applyFont="1" applyBorder="1" applyAlignment="1">
      <alignment horizontal="left" vertical="center" wrapText="1" readingOrder="1"/>
    </xf>
    <xf numFmtId="0" fontId="120" fillId="0" borderId="19" xfId="0" applyFont="1" applyBorder="1" applyAlignment="1" applyProtection="1">
      <alignment horizontal="left" vertical="center" wrapText="1" readingOrder="1"/>
    </xf>
    <xf numFmtId="9" fontId="130" fillId="0" borderId="37" xfId="0" applyNumberFormat="1" applyFont="1" applyBorder="1" applyAlignment="1" applyProtection="1">
      <alignment horizontal="center" vertical="center" wrapText="1" readingOrder="1"/>
    </xf>
    <xf numFmtId="9" fontId="130" fillId="0" borderId="51" xfId="0" applyNumberFormat="1" applyFont="1" applyBorder="1" applyAlignment="1" applyProtection="1">
      <alignment horizontal="center" vertical="center" wrapText="1" readingOrder="1"/>
    </xf>
    <xf numFmtId="9" fontId="130" fillId="0" borderId="50" xfId="0" applyNumberFormat="1" applyFont="1" applyBorder="1" applyAlignment="1" applyProtection="1">
      <alignment horizontal="center" vertical="center" wrapText="1" readingOrder="1"/>
    </xf>
    <xf numFmtId="9" fontId="130" fillId="0" borderId="19" xfId="0" applyNumberFormat="1" applyFont="1" applyBorder="1" applyAlignment="1" applyProtection="1">
      <alignment horizontal="center" vertical="center" wrapText="1" readingOrder="1"/>
    </xf>
    <xf numFmtId="9" fontId="130" fillId="0" borderId="19" xfId="0" applyNumberFormat="1" applyFont="1" applyBorder="1" applyAlignment="1">
      <alignment horizontal="center" vertical="center" wrapText="1" readingOrder="1"/>
    </xf>
    <xf numFmtId="9" fontId="149" fillId="0" borderId="37" xfId="0" applyNumberFormat="1" applyFont="1" applyBorder="1" applyAlignment="1">
      <alignment horizontal="center" vertical="center" wrapText="1" readingOrder="1"/>
    </xf>
    <xf numFmtId="9" fontId="149" fillId="0" borderId="51" xfId="0" applyNumberFormat="1" applyFont="1" applyBorder="1" applyAlignment="1">
      <alignment horizontal="center" vertical="center" wrapText="1" readingOrder="1"/>
    </xf>
    <xf numFmtId="9" fontId="149" fillId="0" borderId="50" xfId="0" applyNumberFormat="1" applyFont="1" applyBorder="1" applyAlignment="1">
      <alignment horizontal="center" vertical="center" wrapText="1" readingOrder="1"/>
    </xf>
    <xf numFmtId="0" fontId="124" fillId="40" borderId="37" xfId="0" applyFont="1" applyFill="1" applyBorder="1" applyAlignment="1" applyProtection="1">
      <alignment horizontal="center" vertical="center" wrapText="1"/>
    </xf>
    <xf numFmtId="0" fontId="124" fillId="40" borderId="51" xfId="0" applyFont="1" applyFill="1" applyBorder="1" applyAlignment="1" applyProtection="1">
      <alignment horizontal="center" vertical="center" wrapText="1"/>
    </xf>
    <xf numFmtId="0" fontId="124" fillId="40" borderId="50" xfId="0" applyFont="1" applyFill="1" applyBorder="1" applyAlignment="1" applyProtection="1">
      <alignment horizontal="center" vertical="center" wrapText="1"/>
    </xf>
    <xf numFmtId="0" fontId="7" fillId="37" borderId="37" xfId="0" applyNumberFormat="1" applyFont="1" applyFill="1" applyBorder="1" applyAlignment="1" applyProtection="1">
      <alignment horizontal="left" vertical="center" wrapText="1"/>
      <protection locked="0"/>
    </xf>
    <xf numFmtId="0" fontId="8" fillId="37" borderId="19" xfId="0" applyFont="1" applyFill="1" applyBorder="1" applyAlignment="1" applyProtection="1">
      <alignment horizontal="left" vertical="center" wrapText="1"/>
      <protection locked="0"/>
    </xf>
    <xf numFmtId="0" fontId="7" fillId="37" borderId="51" xfId="0" applyNumberFormat="1" applyFont="1" applyFill="1" applyBorder="1" applyAlignment="1" applyProtection="1">
      <alignment horizontal="left" vertical="center" wrapText="1"/>
      <protection locked="0"/>
    </xf>
    <xf numFmtId="0" fontId="7" fillId="37" borderId="50" xfId="0" applyNumberFormat="1" applyFont="1" applyFill="1" applyBorder="1" applyAlignment="1" applyProtection="1">
      <alignment horizontal="left" vertical="center" wrapText="1"/>
      <protection locked="0"/>
    </xf>
    <xf numFmtId="0" fontId="8" fillId="44" borderId="19" xfId="0" applyFont="1" applyFill="1" applyBorder="1" applyAlignment="1" applyProtection="1">
      <alignment horizontal="left" vertical="center" wrapText="1"/>
      <protection locked="0"/>
    </xf>
    <xf numFmtId="49" fontId="13" fillId="0" borderId="34" xfId="0" applyNumberFormat="1" applyFont="1" applyBorder="1" applyAlignment="1" applyProtection="1">
      <alignment horizontal="center" vertical="center" wrapText="1" readingOrder="1"/>
    </xf>
    <xf numFmtId="49" fontId="121" fillId="0" borderId="62" xfId="0" applyNumberFormat="1" applyFont="1" applyBorder="1" applyAlignment="1" applyProtection="1">
      <alignment horizontal="center" vertical="center" wrapText="1" readingOrder="1"/>
    </xf>
    <xf numFmtId="49" fontId="121" fillId="0" borderId="27" xfId="0" applyNumberFormat="1" applyFont="1" applyBorder="1" applyAlignment="1" applyProtection="1">
      <alignment horizontal="center" vertical="center" wrapText="1" readingOrder="1"/>
    </xf>
    <xf numFmtId="49" fontId="121" fillId="0" borderId="28" xfId="0" applyNumberFormat="1" applyFont="1" applyBorder="1" applyAlignment="1" applyProtection="1">
      <alignment horizontal="center" vertical="center" wrapText="1" readingOrder="1"/>
    </xf>
    <xf numFmtId="49" fontId="121" fillId="0" borderId="63" xfId="0" applyNumberFormat="1" applyFont="1" applyBorder="1" applyAlignment="1" applyProtection="1">
      <alignment horizontal="center" vertical="center" wrapText="1" readingOrder="1"/>
    </xf>
    <xf numFmtId="49" fontId="121" fillId="0" borderId="64" xfId="0" applyNumberFormat="1" applyFont="1" applyBorder="1" applyAlignment="1" applyProtection="1">
      <alignment horizontal="center" vertical="center" wrapText="1" readingOrder="1"/>
    </xf>
    <xf numFmtId="49" fontId="47" fillId="0" borderId="37" xfId="0" applyNumberFormat="1" applyFont="1" applyBorder="1" applyAlignment="1" applyProtection="1">
      <alignment horizontal="center" vertical="center" wrapText="1" readingOrder="1"/>
    </xf>
    <xf numFmtId="49" fontId="124" fillId="0" borderId="51" xfId="0" applyNumberFormat="1" applyFont="1" applyBorder="1" applyAlignment="1" applyProtection="1">
      <alignment horizontal="center" vertical="center" wrapText="1" readingOrder="1"/>
    </xf>
    <xf numFmtId="49" fontId="124" fillId="0" borderId="50" xfId="0" applyNumberFormat="1" applyFont="1" applyBorder="1" applyAlignment="1" applyProtection="1">
      <alignment horizontal="center" vertical="center" wrapText="1" readingOrder="1"/>
    </xf>
    <xf numFmtId="0" fontId="13" fillId="0" borderId="37" xfId="0" applyFont="1" applyBorder="1" applyAlignment="1" applyProtection="1">
      <alignment horizontal="left" vertical="center" wrapText="1" readingOrder="1"/>
    </xf>
    <xf numFmtId="0" fontId="121" fillId="0" borderId="51" xfId="0" applyFont="1" applyBorder="1" applyAlignment="1" applyProtection="1">
      <alignment horizontal="left" vertical="center" wrapText="1" readingOrder="1"/>
    </xf>
    <xf numFmtId="0" fontId="121" fillId="0" borderId="50" xfId="0" applyFont="1" applyBorder="1" applyAlignment="1" applyProtection="1">
      <alignment horizontal="left" vertical="center" wrapText="1" readingOrder="1"/>
    </xf>
    <xf numFmtId="0" fontId="13" fillId="0" borderId="34" xfId="0" applyFont="1" applyBorder="1" applyAlignment="1" applyProtection="1">
      <alignment horizontal="left" vertical="center" wrapText="1" readingOrder="1"/>
    </xf>
    <xf numFmtId="0" fontId="121" fillId="0" borderId="62" xfId="0" applyFont="1" applyBorder="1" applyAlignment="1" applyProtection="1">
      <alignment horizontal="left" vertical="center" wrapText="1" readingOrder="1"/>
    </xf>
    <xf numFmtId="0" fontId="121" fillId="0" borderId="27" xfId="0" applyFont="1" applyBorder="1" applyAlignment="1" applyProtection="1">
      <alignment horizontal="left" vertical="center" wrapText="1" readingOrder="1"/>
    </xf>
    <xf numFmtId="0" fontId="121" fillId="0" borderId="28" xfId="0" applyFont="1" applyBorder="1" applyAlignment="1" applyProtection="1">
      <alignment horizontal="left" vertical="center" wrapText="1" readingOrder="1"/>
    </xf>
    <xf numFmtId="0" fontId="121" fillId="0" borderId="63" xfId="0" applyFont="1" applyBorder="1" applyAlignment="1" applyProtection="1">
      <alignment horizontal="left" vertical="center" wrapText="1" readingOrder="1"/>
    </xf>
    <xf numFmtId="0" fontId="121" fillId="0" borderId="64" xfId="0" applyFont="1" applyBorder="1" applyAlignment="1" applyProtection="1">
      <alignment horizontal="left" vertical="center" wrapText="1" readingOrder="1"/>
    </xf>
    <xf numFmtId="0" fontId="13" fillId="0" borderId="19" xfId="0" applyFont="1" applyBorder="1" applyAlignment="1" applyProtection="1">
      <alignment horizontal="left" vertical="center" wrapText="1" readingOrder="1"/>
    </xf>
    <xf numFmtId="0" fontId="117" fillId="0" borderId="19" xfId="0" applyFont="1" applyBorder="1" applyAlignment="1">
      <alignment horizontal="left" vertical="center" wrapText="1" readingOrder="1"/>
    </xf>
    <xf numFmtId="0" fontId="121" fillId="0" borderId="19" xfId="0" applyFont="1" applyBorder="1" applyAlignment="1" applyProtection="1">
      <alignment horizontal="left" vertical="center" wrapText="1" readingOrder="1"/>
    </xf>
    <xf numFmtId="9" fontId="125" fillId="0" borderId="37" xfId="0" applyNumberFormat="1" applyFont="1" applyBorder="1" applyAlignment="1" applyProtection="1">
      <alignment horizontal="center" vertical="center" wrapText="1" readingOrder="1"/>
    </xf>
    <xf numFmtId="9" fontId="125" fillId="0" borderId="51" xfId="0" applyNumberFormat="1" applyFont="1" applyBorder="1" applyAlignment="1" applyProtection="1">
      <alignment horizontal="center" vertical="center" wrapText="1" readingOrder="1"/>
    </xf>
    <xf numFmtId="9" fontId="125" fillId="0" borderId="50" xfId="0" applyNumberFormat="1" applyFont="1" applyBorder="1" applyAlignment="1" applyProtection="1">
      <alignment horizontal="center" vertical="center" wrapText="1" readingOrder="1"/>
    </xf>
    <xf numFmtId="9" fontId="125" fillId="0" borderId="19" xfId="0" applyNumberFormat="1" applyFont="1" applyBorder="1" applyAlignment="1" applyProtection="1">
      <alignment horizontal="center" vertical="center" wrapText="1" readingOrder="1"/>
    </xf>
    <xf numFmtId="9" fontId="125" fillId="0" borderId="19" xfId="0" applyNumberFormat="1" applyFont="1" applyBorder="1" applyAlignment="1">
      <alignment horizontal="center" vertical="center" wrapText="1" readingOrder="1"/>
    </xf>
    <xf numFmtId="9" fontId="125" fillId="0" borderId="37" xfId="0" applyNumberFormat="1" applyFont="1" applyBorder="1" applyAlignment="1">
      <alignment horizontal="center" vertical="center" wrapText="1" readingOrder="1"/>
    </xf>
    <xf numFmtId="9" fontId="125" fillId="0" borderId="51" xfId="0" applyNumberFormat="1" applyFont="1" applyBorder="1" applyAlignment="1">
      <alignment horizontal="center" vertical="center" wrapText="1" readingOrder="1"/>
    </xf>
    <xf numFmtId="9" fontId="125" fillId="0" borderId="50" xfId="0" applyNumberFormat="1" applyFont="1" applyBorder="1" applyAlignment="1">
      <alignment horizontal="center" vertical="center" wrapText="1" readingOrder="1"/>
    </xf>
    <xf numFmtId="0" fontId="13" fillId="37" borderId="37" xfId="0" applyNumberFormat="1" applyFont="1" applyFill="1" applyBorder="1" applyAlignment="1" applyProtection="1">
      <alignment horizontal="left" vertical="center" wrapText="1"/>
      <protection locked="0"/>
    </xf>
    <xf numFmtId="0" fontId="126" fillId="37" borderId="19" xfId="0" applyFont="1" applyFill="1" applyBorder="1" applyAlignment="1" applyProtection="1">
      <alignment horizontal="left" vertical="center" wrapText="1"/>
      <protection locked="0"/>
    </xf>
    <xf numFmtId="0" fontId="121" fillId="37" borderId="37" xfId="0" applyFont="1" applyFill="1" applyBorder="1" applyAlignment="1" applyProtection="1">
      <alignment horizontal="left" vertical="center" wrapText="1"/>
      <protection locked="0"/>
    </xf>
    <xf numFmtId="0" fontId="121" fillId="37" borderId="51" xfId="0" applyFont="1" applyFill="1" applyBorder="1" applyAlignment="1" applyProtection="1">
      <alignment horizontal="left" vertical="center" wrapText="1"/>
      <protection locked="0"/>
    </xf>
    <xf numFmtId="0" fontId="121" fillId="37" borderId="50" xfId="0" applyFont="1" applyFill="1" applyBorder="1" applyAlignment="1" applyProtection="1">
      <alignment horizontal="left" vertical="center" wrapText="1"/>
      <protection locked="0"/>
    </xf>
    <xf numFmtId="0" fontId="127" fillId="0" borderId="62" xfId="0" applyFont="1" applyBorder="1" applyAlignment="1">
      <alignment horizontal="left" vertical="center" wrapText="1" readingOrder="1"/>
    </xf>
    <xf numFmtId="0" fontId="127" fillId="0" borderId="28" xfId="0" applyFont="1" applyBorder="1" applyAlignment="1">
      <alignment horizontal="left" vertical="center" wrapText="1" readingOrder="1"/>
    </xf>
    <xf numFmtId="0" fontId="127" fillId="0" borderId="64" xfId="0" applyFont="1" applyBorder="1" applyAlignment="1">
      <alignment horizontal="left" vertical="center" wrapText="1" readingOrder="1"/>
    </xf>
    <xf numFmtId="49" fontId="121" fillId="0" borderId="34" xfId="0" applyNumberFormat="1" applyFont="1" applyBorder="1" applyAlignment="1" applyProtection="1">
      <alignment horizontal="center" vertical="center" wrapText="1" readingOrder="1"/>
    </xf>
    <xf numFmtId="0" fontId="121" fillId="0" borderId="34" xfId="0" applyFont="1" applyBorder="1" applyAlignment="1" applyProtection="1">
      <alignment horizontal="left" vertical="center" wrapText="1" readingOrder="1"/>
    </xf>
    <xf numFmtId="0" fontId="121" fillId="37" borderId="37" xfId="0" applyNumberFormat="1" applyFont="1" applyFill="1" applyBorder="1" applyAlignment="1" applyProtection="1">
      <alignment horizontal="left" vertical="center" wrapText="1"/>
      <protection locked="0"/>
    </xf>
    <xf numFmtId="0" fontId="126" fillId="44" borderId="19" xfId="0" applyFont="1" applyFill="1" applyBorder="1" applyAlignment="1" applyProtection="1">
      <alignment horizontal="left" vertical="center" wrapText="1"/>
      <protection locked="0"/>
    </xf>
    <xf numFmtId="0" fontId="121" fillId="0" borderId="37" xfId="0" applyFont="1" applyBorder="1" applyAlignment="1" applyProtection="1">
      <alignment horizontal="left" vertical="center" wrapText="1" readingOrder="1"/>
    </xf>
    <xf numFmtId="1" fontId="150" fillId="38" borderId="37" xfId="0" applyNumberFormat="1" applyFont="1" applyFill="1" applyBorder="1" applyAlignment="1" applyProtection="1">
      <alignment horizontal="center" vertical="center"/>
      <protection locked="0"/>
    </xf>
    <xf numFmtId="1" fontId="150" fillId="38" borderId="51" xfId="0" applyNumberFormat="1" applyFont="1" applyFill="1" applyBorder="1" applyAlignment="1" applyProtection="1">
      <alignment horizontal="center" vertical="center"/>
      <protection locked="0"/>
    </xf>
    <xf numFmtId="1" fontId="150" fillId="38" borderId="50" xfId="0" applyNumberFormat="1" applyFont="1" applyFill="1" applyBorder="1" applyAlignment="1" applyProtection="1">
      <alignment horizontal="center" vertical="center"/>
      <protection locked="0"/>
    </xf>
    <xf numFmtId="0" fontId="7" fillId="37" borderId="37" xfId="0" quotePrefix="1" applyNumberFormat="1" applyFont="1" applyFill="1" applyBorder="1" applyAlignment="1" applyProtection="1">
      <alignment horizontal="left" vertical="center" wrapText="1"/>
      <protection locked="0"/>
    </xf>
    <xf numFmtId="0" fontId="13" fillId="0" borderId="19" xfId="0" quotePrefix="1" applyFont="1" applyBorder="1" applyAlignment="1" applyProtection="1">
      <alignment horizontal="left" vertical="center" wrapText="1" readingOrder="1"/>
    </xf>
    <xf numFmtId="0" fontId="146" fillId="0" borderId="34" xfId="0" quotePrefix="1" applyFont="1" applyBorder="1" applyAlignment="1" applyProtection="1">
      <alignment horizontal="left" vertical="center" wrapText="1" readingOrder="1"/>
    </xf>
    <xf numFmtId="0" fontId="148" fillId="0" borderId="62" xfId="0" applyFont="1" applyBorder="1" applyAlignment="1">
      <alignment horizontal="left" vertical="center" wrapText="1" readingOrder="1"/>
    </xf>
    <xf numFmtId="0" fontId="146" fillId="0" borderId="27" xfId="0" applyFont="1" applyBorder="1" applyAlignment="1" applyProtection="1">
      <alignment horizontal="left" vertical="center" wrapText="1" readingOrder="1"/>
    </xf>
    <xf numFmtId="0" fontId="148" fillId="0" borderId="28" xfId="0" applyFont="1" applyBorder="1" applyAlignment="1">
      <alignment horizontal="left" vertical="center" wrapText="1" readingOrder="1"/>
    </xf>
    <xf numFmtId="0" fontId="146" fillId="0" borderId="63" xfId="0" applyFont="1" applyBorder="1" applyAlignment="1" applyProtection="1">
      <alignment horizontal="left" vertical="center" wrapText="1" readingOrder="1"/>
    </xf>
    <xf numFmtId="0" fontId="148" fillId="0" borderId="64" xfId="0" applyFont="1" applyBorder="1" applyAlignment="1">
      <alignment horizontal="left" vertical="center" wrapText="1" readingOrder="1"/>
    </xf>
    <xf numFmtId="49" fontId="124" fillId="0" borderId="37" xfId="0" applyNumberFormat="1" applyFont="1" applyBorder="1" applyAlignment="1">
      <alignment horizontal="center" vertical="center"/>
    </xf>
    <xf numFmtId="49" fontId="124" fillId="0" borderId="51" xfId="0" applyNumberFormat="1" applyFont="1" applyBorder="1" applyAlignment="1">
      <alignment horizontal="center" vertical="center"/>
    </xf>
    <xf numFmtId="49" fontId="124" fillId="0" borderId="50" xfId="0" applyNumberFormat="1" applyFont="1" applyBorder="1" applyAlignment="1">
      <alignment horizontal="center" vertical="center"/>
    </xf>
    <xf numFmtId="0" fontId="13" fillId="0" borderId="34" xfId="0" quotePrefix="1" applyFont="1" applyBorder="1" applyAlignment="1" applyProtection="1">
      <alignment horizontal="left" vertical="center" wrapText="1" readingOrder="1"/>
    </xf>
    <xf numFmtId="0" fontId="117" fillId="0" borderId="62" xfId="0" applyFont="1" applyBorder="1" applyAlignment="1">
      <alignment horizontal="left" vertical="center" wrapText="1" readingOrder="1"/>
    </xf>
    <xf numFmtId="0" fontId="117" fillId="0" borderId="28" xfId="0" applyFont="1" applyBorder="1" applyAlignment="1">
      <alignment horizontal="left" vertical="center" wrapText="1" readingOrder="1"/>
    </xf>
    <xf numFmtId="0" fontId="117" fillId="0" borderId="64" xfId="0" applyFont="1" applyBorder="1" applyAlignment="1">
      <alignment horizontal="left" vertical="center" wrapText="1" readingOrder="1"/>
    </xf>
    <xf numFmtId="49" fontId="124" fillId="0" borderId="37" xfId="0" applyNumberFormat="1" applyFont="1" applyBorder="1" applyAlignment="1" applyProtection="1">
      <alignment horizontal="center" vertical="center" wrapText="1" readingOrder="1"/>
    </xf>
    <xf numFmtId="0" fontId="7" fillId="0" borderId="39" xfId="0" applyFont="1" applyBorder="1" applyAlignment="1" applyProtection="1">
      <alignment horizontal="left" vertical="center" wrapText="1" readingOrder="1"/>
    </xf>
    <xf numFmtId="0" fontId="120" fillId="0" borderId="0" xfId="0" applyFont="1" applyBorder="1" applyAlignment="1" applyProtection="1">
      <alignment horizontal="left" vertical="center" wrapText="1" readingOrder="1"/>
    </xf>
    <xf numFmtId="0" fontId="120" fillId="0" borderId="65" xfId="0" applyFont="1" applyBorder="1" applyAlignment="1" applyProtection="1">
      <alignment horizontal="left" vertical="center" wrapText="1" readingOrder="1"/>
    </xf>
    <xf numFmtId="0" fontId="7" fillId="0" borderId="62" xfId="0" applyFont="1" applyBorder="1" applyAlignment="1" applyProtection="1">
      <alignment horizontal="left" vertical="center" wrapText="1" readingOrder="1"/>
    </xf>
    <xf numFmtId="0" fontId="7" fillId="0" borderId="27" xfId="0" applyFont="1" applyBorder="1" applyAlignment="1" applyProtection="1">
      <alignment horizontal="left" vertical="center" wrapText="1" readingOrder="1"/>
    </xf>
    <xf numFmtId="0" fontId="7" fillId="0" borderId="28" xfId="0" applyFont="1" applyBorder="1" applyAlignment="1" applyProtection="1">
      <alignment horizontal="left" vertical="center" wrapText="1" readingOrder="1"/>
    </xf>
    <xf numFmtId="0" fontId="7" fillId="0" borderId="63" xfId="0" applyFont="1" applyBorder="1" applyAlignment="1" applyProtection="1">
      <alignment horizontal="left" vertical="center" wrapText="1" readingOrder="1"/>
    </xf>
    <xf numFmtId="0" fontId="7" fillId="0" borderId="64" xfId="0" applyFont="1" applyBorder="1" applyAlignment="1" applyProtection="1">
      <alignment horizontal="left" vertical="center" wrapText="1" readingOrder="1"/>
    </xf>
    <xf numFmtId="0" fontId="55" fillId="0" borderId="0" xfId="0" applyFont="1" applyAlignment="1" applyProtection="1">
      <alignment horizontal="justify" vertical="center" wrapText="1"/>
    </xf>
    <xf numFmtId="0" fontId="13" fillId="0" borderId="0" xfId="0" applyFont="1" applyAlignment="1" applyProtection="1">
      <alignment horizontal="left" vertical="center" wrapText="1"/>
    </xf>
    <xf numFmtId="0" fontId="13" fillId="0" borderId="0" xfId="0" applyFont="1" applyAlignment="1" applyProtection="1">
      <alignment horizontal="justify" vertical="justify" wrapText="1"/>
    </xf>
    <xf numFmtId="0" fontId="121" fillId="0" borderId="0" xfId="0" applyFont="1" applyAlignment="1" applyProtection="1">
      <alignment horizontal="justify" vertical="justify" wrapText="1"/>
    </xf>
    <xf numFmtId="49" fontId="120" fillId="0" borderId="34" xfId="0" applyNumberFormat="1" applyFont="1" applyBorder="1" applyAlignment="1" applyProtection="1">
      <alignment horizontal="center" vertical="center" wrapText="1" readingOrder="1"/>
    </xf>
    <xf numFmtId="49" fontId="120" fillId="0" borderId="62" xfId="0" applyNumberFormat="1" applyFont="1" applyBorder="1" applyAlignment="1" applyProtection="1">
      <alignment horizontal="center" vertical="center" wrapText="1" readingOrder="1"/>
    </xf>
    <xf numFmtId="49" fontId="120" fillId="0" borderId="27" xfId="0" applyNumberFormat="1" applyFont="1" applyBorder="1" applyAlignment="1" applyProtection="1">
      <alignment horizontal="center" vertical="center" wrapText="1" readingOrder="1"/>
    </xf>
    <xf numFmtId="49" fontId="120" fillId="0" borderId="28" xfId="0" applyNumberFormat="1" applyFont="1" applyBorder="1" applyAlignment="1" applyProtection="1">
      <alignment horizontal="center" vertical="center" wrapText="1" readingOrder="1"/>
    </xf>
    <xf numFmtId="49" fontId="120" fillId="0" borderId="63" xfId="0" applyNumberFormat="1" applyFont="1" applyBorder="1" applyAlignment="1" applyProtection="1">
      <alignment horizontal="center" vertical="center" wrapText="1" readingOrder="1"/>
    </xf>
    <xf numFmtId="49" fontId="120" fillId="0" borderId="64" xfId="0" applyNumberFormat="1" applyFont="1" applyBorder="1" applyAlignment="1" applyProtection="1">
      <alignment horizontal="center" vertical="center" wrapText="1" readingOrder="1"/>
    </xf>
    <xf numFmtId="49" fontId="129" fillId="0" borderId="37" xfId="0" applyNumberFormat="1" applyFont="1" applyBorder="1" applyAlignment="1" applyProtection="1">
      <alignment horizontal="center" vertical="center" wrapText="1" readingOrder="1"/>
    </xf>
    <xf numFmtId="49" fontId="129" fillId="0" borderId="51" xfId="0" applyNumberFormat="1" applyFont="1" applyBorder="1" applyAlignment="1" applyProtection="1">
      <alignment horizontal="center" vertical="center" wrapText="1" readingOrder="1"/>
    </xf>
    <xf numFmtId="49" fontId="129" fillId="0" borderId="50" xfId="0" applyNumberFormat="1" applyFont="1" applyBorder="1" applyAlignment="1" applyProtection="1">
      <alignment horizontal="center" vertical="center" wrapText="1" readingOrder="1"/>
    </xf>
    <xf numFmtId="0" fontId="120" fillId="0" borderId="34" xfId="0" applyFont="1" applyBorder="1" applyAlignment="1" applyProtection="1">
      <alignment horizontal="left" vertical="center" wrapText="1" readingOrder="1"/>
    </xf>
    <xf numFmtId="9" fontId="130" fillId="0" borderId="37" xfId="0" applyNumberFormat="1" applyFont="1" applyBorder="1" applyAlignment="1">
      <alignment horizontal="center" vertical="center" wrapText="1" readingOrder="1"/>
    </xf>
    <xf numFmtId="9" fontId="130" fillId="0" borderId="51" xfId="0" applyNumberFormat="1" applyFont="1" applyBorder="1" applyAlignment="1">
      <alignment horizontal="center" vertical="center" wrapText="1" readingOrder="1"/>
    </xf>
    <xf numFmtId="9" fontId="130" fillId="0" borderId="50" xfId="0" applyNumberFormat="1" applyFont="1" applyBorder="1" applyAlignment="1">
      <alignment horizontal="center" vertical="center" wrapText="1" readingOrder="1"/>
    </xf>
    <xf numFmtId="49" fontId="7" fillId="0" borderId="34" xfId="0" applyNumberFormat="1" applyFont="1" applyBorder="1" applyAlignment="1" applyProtection="1">
      <alignment horizontal="center" vertical="center" wrapText="1" readingOrder="1"/>
    </xf>
    <xf numFmtId="0" fontId="13" fillId="0" borderId="0" xfId="0" applyFont="1" applyAlignment="1" applyProtection="1">
      <alignment horizontal="justify" vertical="center" wrapText="1"/>
    </xf>
    <xf numFmtId="0" fontId="121" fillId="0" borderId="0" xfId="0" applyFont="1" applyAlignment="1" applyProtection="1">
      <alignment horizontal="justify" vertical="center"/>
    </xf>
    <xf numFmtId="9" fontId="125" fillId="0" borderId="37" xfId="0" applyNumberFormat="1" applyFont="1" applyFill="1" applyBorder="1" applyAlignment="1">
      <alignment horizontal="center" vertical="center" wrapText="1" readingOrder="1"/>
    </xf>
    <xf numFmtId="9" fontId="125" fillId="0" borderId="51" xfId="0" applyNumberFormat="1" applyFont="1" applyFill="1" applyBorder="1" applyAlignment="1">
      <alignment horizontal="center" vertical="center" wrapText="1" readingOrder="1"/>
    </xf>
    <xf numFmtId="9" fontId="125" fillId="0" borderId="50" xfId="0" applyNumberFormat="1" applyFont="1" applyFill="1" applyBorder="1" applyAlignment="1">
      <alignment horizontal="center" vertical="center" wrapText="1" readingOrder="1"/>
    </xf>
    <xf numFmtId="0" fontId="123" fillId="43" borderId="37" xfId="690" applyNumberFormat="1" applyFont="1" applyFill="1" applyBorder="1" applyAlignment="1" applyProtection="1">
      <alignment horizontal="center" vertical="center" wrapText="1"/>
    </xf>
    <xf numFmtId="0" fontId="123" fillId="43" borderId="51" xfId="690" applyNumberFormat="1" applyFont="1" applyFill="1" applyBorder="1" applyAlignment="1" applyProtection="1">
      <alignment horizontal="center" vertical="center" wrapText="1"/>
    </xf>
    <xf numFmtId="0" fontId="123" fillId="43" borderId="50" xfId="690" applyNumberFormat="1" applyFont="1" applyFill="1" applyBorder="1" applyAlignment="1" applyProtection="1">
      <alignment horizontal="center" vertical="center" wrapText="1"/>
    </xf>
    <xf numFmtId="0" fontId="120" fillId="0" borderId="39" xfId="0" applyFont="1" applyBorder="1" applyAlignment="1" applyProtection="1">
      <alignment horizontal="left" vertical="center" wrapText="1" readingOrder="1"/>
    </xf>
    <xf numFmtId="49" fontId="147" fillId="0" borderId="37" xfId="0" applyNumberFormat="1" applyFont="1" applyBorder="1" applyAlignment="1" applyProtection="1">
      <alignment horizontal="center" vertical="center" wrapText="1" readingOrder="1"/>
    </xf>
    <xf numFmtId="49" fontId="147" fillId="0" borderId="51" xfId="0" applyNumberFormat="1" applyFont="1" applyBorder="1" applyAlignment="1" applyProtection="1">
      <alignment horizontal="center" vertical="center" wrapText="1" readingOrder="1"/>
    </xf>
    <xf numFmtId="49" fontId="147" fillId="0" borderId="50" xfId="0" applyNumberFormat="1" applyFont="1" applyBorder="1" applyAlignment="1" applyProtection="1">
      <alignment horizontal="center" vertical="center" wrapText="1" readingOrder="1"/>
    </xf>
    <xf numFmtId="0" fontId="121" fillId="0" borderId="37" xfId="0" applyFont="1" applyBorder="1" applyAlignment="1" applyProtection="1">
      <alignment horizontal="center" vertical="center" wrapText="1"/>
    </xf>
    <xf numFmtId="0" fontId="121" fillId="0" borderId="51" xfId="0" applyFont="1" applyBorder="1" applyAlignment="1" applyProtection="1">
      <alignment horizontal="center" vertical="center" wrapText="1"/>
    </xf>
    <xf numFmtId="0" fontId="121" fillId="0" borderId="50" xfId="0" applyFont="1" applyBorder="1" applyAlignment="1" applyProtection="1">
      <alignment horizontal="center" vertical="center" wrapText="1"/>
    </xf>
    <xf numFmtId="0" fontId="13" fillId="37" borderId="37" xfId="0" quotePrefix="1" applyNumberFormat="1" applyFont="1" applyFill="1" applyBorder="1" applyAlignment="1" applyProtection="1">
      <alignment horizontal="left" vertical="center" wrapText="1"/>
      <protection locked="0"/>
    </xf>
    <xf numFmtId="1" fontId="123" fillId="37" borderId="37" xfId="0" applyNumberFormat="1" applyFont="1" applyFill="1" applyBorder="1" applyAlignment="1" applyProtection="1">
      <alignment horizontal="center" vertical="center"/>
      <protection locked="0"/>
    </xf>
    <xf numFmtId="1" fontId="123" fillId="37" borderId="51" xfId="0" applyNumberFormat="1" applyFont="1" applyFill="1" applyBorder="1" applyAlignment="1" applyProtection="1">
      <alignment horizontal="center" vertical="center"/>
      <protection locked="0"/>
    </xf>
    <xf numFmtId="1" fontId="123" fillId="37" borderId="50" xfId="0" applyNumberFormat="1" applyFont="1" applyFill="1" applyBorder="1" applyAlignment="1" applyProtection="1">
      <alignment horizontal="center" vertical="center"/>
      <protection locked="0"/>
    </xf>
    <xf numFmtId="0" fontId="121" fillId="37" borderId="51" xfId="0" applyNumberFormat="1" applyFont="1" applyFill="1" applyBorder="1" applyAlignment="1" applyProtection="1">
      <alignment horizontal="left" vertical="center" wrapText="1"/>
      <protection locked="0"/>
    </xf>
    <xf numFmtId="0" fontId="121" fillId="37" borderId="50" xfId="0" applyNumberFormat="1" applyFont="1" applyFill="1" applyBorder="1" applyAlignment="1" applyProtection="1">
      <alignment horizontal="left" vertical="center" wrapText="1"/>
      <protection locked="0"/>
    </xf>
    <xf numFmtId="0" fontId="121" fillId="37" borderId="66" xfId="0" applyFont="1" applyFill="1" applyBorder="1" applyAlignment="1" applyProtection="1">
      <alignment horizontal="left" vertical="center" wrapText="1"/>
      <protection locked="0"/>
    </xf>
    <xf numFmtId="0" fontId="121" fillId="37" borderId="67" xfId="0" applyFont="1" applyFill="1" applyBorder="1" applyAlignment="1" applyProtection="1">
      <alignment horizontal="left" vertical="center" wrapText="1"/>
      <protection locked="0"/>
    </xf>
    <xf numFmtId="0" fontId="121" fillId="37" borderId="68" xfId="0" applyFont="1" applyFill="1" applyBorder="1" applyAlignment="1" applyProtection="1">
      <alignment horizontal="left" vertical="center" wrapText="1"/>
      <protection locked="0"/>
    </xf>
    <xf numFmtId="0" fontId="111" fillId="0" borderId="0" xfId="0" applyFont="1" applyAlignment="1" applyProtection="1">
      <alignment horizontal="center"/>
    </xf>
    <xf numFmtId="0" fontId="111" fillId="0" borderId="69" xfId="0" applyFont="1" applyBorder="1" applyAlignment="1" applyProtection="1">
      <alignment horizontal="center"/>
    </xf>
    <xf numFmtId="0" fontId="116" fillId="0" borderId="45" xfId="0" applyFont="1" applyBorder="1" applyAlignment="1" applyProtection="1">
      <alignment horizontal="center" vertical="center"/>
    </xf>
    <xf numFmtId="0" fontId="116" fillId="0" borderId="47" xfId="0" applyFont="1" applyBorder="1" applyAlignment="1" applyProtection="1">
      <alignment horizontal="center" vertical="center"/>
    </xf>
    <xf numFmtId="1" fontId="123" fillId="32" borderId="37" xfId="0" applyNumberFormat="1" applyFont="1" applyFill="1" applyBorder="1" applyAlignment="1" applyProtection="1">
      <alignment horizontal="center" vertical="center"/>
    </xf>
    <xf numFmtId="1" fontId="117" fillId="32" borderId="51" xfId="0" applyNumberFormat="1" applyFont="1" applyFill="1" applyBorder="1" applyAlignment="1" applyProtection="1">
      <alignment horizontal="center" vertical="center"/>
    </xf>
    <xf numFmtId="1" fontId="117" fillId="32" borderId="50" xfId="0" applyNumberFormat="1" applyFont="1" applyFill="1" applyBorder="1" applyAlignment="1" applyProtection="1">
      <alignment horizontal="center" vertical="center"/>
    </xf>
    <xf numFmtId="0" fontId="116" fillId="0" borderId="37" xfId="0" applyFont="1" applyFill="1" applyBorder="1" applyAlignment="1" applyProtection="1">
      <alignment horizontal="center" vertical="center" wrapText="1"/>
    </xf>
    <xf numFmtId="0" fontId="110" fillId="0" borderId="50" xfId="0" applyFont="1" applyFill="1" applyBorder="1" applyAlignment="1" applyProtection="1">
      <alignment horizontal="center" vertical="center" wrapText="1"/>
    </xf>
    <xf numFmtId="0" fontId="116" fillId="0" borderId="19" xfId="0" applyFont="1" applyBorder="1" applyAlignment="1" applyProtection="1">
      <alignment horizontal="center" vertical="center" wrapText="1"/>
    </xf>
    <xf numFmtId="0" fontId="117" fillId="0" borderId="19" xfId="0" applyFont="1" applyBorder="1" applyAlignment="1">
      <alignment horizontal="center" vertical="center" wrapText="1"/>
    </xf>
    <xf numFmtId="0" fontId="110" fillId="0" borderId="19" xfId="0" applyFont="1" applyBorder="1" applyAlignment="1" applyProtection="1">
      <alignment horizontal="center" vertical="center" wrapText="1"/>
    </xf>
    <xf numFmtId="0" fontId="116" fillId="0" borderId="34" xfId="0" applyFont="1" applyBorder="1" applyAlignment="1" applyProtection="1">
      <alignment horizontal="center" vertical="center" wrapText="1"/>
    </xf>
    <xf numFmtId="0" fontId="116" fillId="0" borderId="62" xfId="0" applyFont="1" applyBorder="1" applyAlignment="1" applyProtection="1">
      <alignment horizontal="center" vertical="center" wrapText="1"/>
    </xf>
    <xf numFmtId="0" fontId="116" fillId="0" borderId="63" xfId="0" applyFont="1" applyBorder="1" applyAlignment="1" applyProtection="1">
      <alignment horizontal="center" vertical="center" wrapText="1"/>
    </xf>
    <xf numFmtId="0" fontId="116" fillId="0" borderId="64" xfId="0" applyFont="1" applyBorder="1" applyAlignment="1" applyProtection="1">
      <alignment horizontal="center" vertical="center" wrapText="1"/>
    </xf>
    <xf numFmtId="0" fontId="110" fillId="0" borderId="62" xfId="0" applyFont="1" applyBorder="1" applyAlignment="1" applyProtection="1">
      <alignment horizontal="center" vertical="center" wrapText="1"/>
    </xf>
    <xf numFmtId="0" fontId="110" fillId="0" borderId="63" xfId="0" applyFont="1" applyBorder="1" applyAlignment="1" applyProtection="1">
      <alignment horizontal="center" vertical="center" wrapText="1"/>
    </xf>
    <xf numFmtId="0" fontId="110" fillId="0" borderId="64" xfId="0" applyFont="1" applyBorder="1" applyAlignment="1" applyProtection="1">
      <alignment horizontal="center" vertical="center" wrapText="1"/>
    </xf>
    <xf numFmtId="9" fontId="122" fillId="0" borderId="19" xfId="0" applyNumberFormat="1" applyFont="1" applyBorder="1" applyAlignment="1" applyProtection="1">
      <alignment horizontal="center" vertical="center" wrapText="1"/>
    </xf>
    <xf numFmtId="9" fontId="122" fillId="0" borderId="19" xfId="0" applyNumberFormat="1" applyFont="1" applyBorder="1" applyAlignment="1">
      <alignment horizontal="center" vertical="center" wrapText="1"/>
    </xf>
    <xf numFmtId="0" fontId="13" fillId="0" borderId="37" xfId="0" applyFont="1" applyBorder="1" applyAlignment="1" applyProtection="1">
      <alignment vertical="center" wrapText="1"/>
    </xf>
    <xf numFmtId="0" fontId="13" fillId="0" borderId="51" xfId="0" applyFont="1" applyBorder="1" applyAlignment="1" applyProtection="1">
      <alignment vertical="center" wrapText="1"/>
    </xf>
    <xf numFmtId="0" fontId="13" fillId="0" borderId="50" xfId="0" applyFont="1" applyBorder="1" applyAlignment="1" applyProtection="1">
      <alignment vertical="center" wrapText="1"/>
    </xf>
    <xf numFmtId="1" fontId="126" fillId="38" borderId="37" xfId="0" applyNumberFormat="1" applyFont="1" applyFill="1" applyBorder="1" applyAlignment="1" applyProtection="1">
      <alignment horizontal="center" vertical="center"/>
      <protection locked="0"/>
    </xf>
    <xf numFmtId="1" fontId="126" fillId="38" borderId="51" xfId="0" applyNumberFormat="1" applyFont="1" applyFill="1" applyBorder="1" applyAlignment="1" applyProtection="1">
      <alignment horizontal="center" vertical="center"/>
      <protection locked="0"/>
    </xf>
    <xf numFmtId="1" fontId="126" fillId="38" borderId="50" xfId="0" applyNumberFormat="1" applyFont="1" applyFill="1" applyBorder="1" applyAlignment="1" applyProtection="1">
      <alignment horizontal="center" vertical="center"/>
      <protection locked="0"/>
    </xf>
    <xf numFmtId="9" fontId="122" fillId="0" borderId="37" xfId="0" applyNumberFormat="1" applyFont="1" applyBorder="1" applyAlignment="1">
      <alignment horizontal="center" vertical="center" wrapText="1"/>
    </xf>
    <xf numFmtId="9" fontId="122" fillId="0" borderId="50" xfId="0" applyNumberFormat="1" applyFont="1" applyBorder="1" applyAlignment="1">
      <alignment horizontal="center" vertical="center" wrapText="1"/>
    </xf>
    <xf numFmtId="0" fontId="121" fillId="0" borderId="19" xfId="0" applyFont="1" applyBorder="1" applyAlignment="1" applyProtection="1">
      <alignment vertical="center" wrapText="1"/>
    </xf>
    <xf numFmtId="0" fontId="115" fillId="28" borderId="20" xfId="932" applyFont="1" applyFill="1" applyBorder="1" applyAlignment="1" applyProtection="1">
      <alignment vertical="center"/>
    </xf>
    <xf numFmtId="0" fontId="115" fillId="28" borderId="21" xfId="932" applyFont="1" applyFill="1" applyBorder="1" applyAlignment="1" applyProtection="1">
      <alignment vertical="center"/>
    </xf>
    <xf numFmtId="0" fontId="116" fillId="28" borderId="21" xfId="0" applyFont="1" applyFill="1" applyBorder="1" applyAlignment="1" applyProtection="1"/>
    <xf numFmtId="0" fontId="117" fillId="0" borderId="22" xfId="0" applyFont="1" applyBorder="1" applyAlignment="1"/>
    <xf numFmtId="0" fontId="117" fillId="0" borderId="22" xfId="0" applyFont="1" applyBorder="1" applyAlignment="1">
      <alignment vertical="center"/>
    </xf>
    <xf numFmtId="14" fontId="116" fillId="28" borderId="18" xfId="0" applyNumberFormat="1" applyFont="1" applyFill="1" applyBorder="1" applyAlignment="1" applyProtection="1">
      <alignment horizontal="center" vertical="center"/>
    </xf>
    <xf numFmtId="0" fontId="28" fillId="0" borderId="37" xfId="0" applyFont="1" applyBorder="1" applyAlignment="1" applyProtection="1">
      <alignment horizontal="center" vertical="center" wrapText="1"/>
    </xf>
    <xf numFmtId="0" fontId="116" fillId="0" borderId="50" xfId="0" applyFont="1" applyBorder="1" applyAlignment="1" applyProtection="1">
      <alignment horizontal="center" vertical="center" wrapText="1"/>
    </xf>
    <xf numFmtId="0" fontId="121" fillId="0" borderId="34" xfId="0" quotePrefix="1" applyFont="1" applyBorder="1" applyAlignment="1" applyProtection="1">
      <alignment horizontal="left" vertical="center" wrapText="1" readingOrder="1"/>
    </xf>
    <xf numFmtId="0" fontId="28" fillId="0" borderId="18" xfId="0" applyFont="1" applyBorder="1" applyAlignment="1" applyProtection="1">
      <alignment horizontal="center" vertical="center"/>
    </xf>
    <xf numFmtId="0" fontId="20" fillId="0" borderId="18" xfId="0" applyFont="1" applyBorder="1" applyAlignment="1">
      <alignment horizontal="center" vertical="center"/>
    </xf>
    <xf numFmtId="0" fontId="28" fillId="0" borderId="24" xfId="0" applyFont="1" applyBorder="1" applyAlignment="1" applyProtection="1">
      <alignment horizontal="center" vertical="center" wrapText="1"/>
    </xf>
    <xf numFmtId="0" fontId="20" fillId="0" borderId="23" xfId="0" applyFont="1" applyBorder="1" applyAlignment="1">
      <alignment horizontal="center" vertical="center"/>
    </xf>
    <xf numFmtId="0" fontId="28" fillId="0" borderId="25"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25" xfId="0" applyFont="1" applyBorder="1" applyAlignment="1" applyProtection="1">
      <alignment horizontal="center" vertical="center"/>
    </xf>
    <xf numFmtId="0" fontId="28" fillId="0" borderId="26" xfId="0" applyFont="1" applyBorder="1" applyAlignment="1" applyProtection="1">
      <alignment horizontal="center" vertical="center"/>
    </xf>
    <xf numFmtId="0" fontId="137" fillId="28" borderId="20" xfId="932" applyFont="1" applyFill="1" applyBorder="1" applyAlignment="1" applyProtection="1">
      <alignment horizontal="left" vertical="center"/>
    </xf>
    <xf numFmtId="0" fontId="137" fillId="28" borderId="21" xfId="932" applyFont="1" applyFill="1" applyBorder="1" applyAlignment="1" applyProtection="1">
      <alignment horizontal="left" vertical="center"/>
    </xf>
    <xf numFmtId="0" fontId="137" fillId="28" borderId="22" xfId="932" applyFont="1" applyFill="1" applyBorder="1" applyAlignment="1" applyProtection="1">
      <alignment horizontal="left" vertical="center"/>
    </xf>
    <xf numFmtId="0" fontId="143" fillId="0" borderId="18" xfId="0" applyFont="1" applyBorder="1" applyAlignment="1">
      <alignment horizontal="center" vertical="center" wrapText="1"/>
    </xf>
    <xf numFmtId="0" fontId="143" fillId="0" borderId="25" xfId="0" applyFont="1" applyBorder="1" applyAlignment="1">
      <alignment horizontal="center" vertical="center" wrapText="1"/>
    </xf>
    <xf numFmtId="0" fontId="144" fillId="0" borderId="18" xfId="0" applyFont="1" applyBorder="1" applyAlignment="1">
      <alignment horizontal="center" vertical="center" wrapText="1"/>
    </xf>
    <xf numFmtId="0" fontId="139" fillId="0" borderId="25" xfId="0" applyFont="1" applyBorder="1" applyAlignment="1">
      <alignment horizontal="center" vertical="center" wrapText="1"/>
    </xf>
    <xf numFmtId="0" fontId="137" fillId="28" borderId="20" xfId="932" applyFont="1" applyFill="1" applyBorder="1" applyAlignment="1" applyProtection="1">
      <alignment vertical="center"/>
    </xf>
    <xf numFmtId="0" fontId="139" fillId="0" borderId="21" xfId="0" applyFont="1" applyBorder="1" applyAlignment="1">
      <alignment vertical="center"/>
    </xf>
    <xf numFmtId="0" fontId="139" fillId="0" borderId="22" xfId="0" applyFont="1" applyBorder="1" applyAlignment="1"/>
    <xf numFmtId="0" fontId="71" fillId="0" borderId="35"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70" xfId="0" applyFont="1" applyBorder="1" applyAlignment="1">
      <alignment horizontal="center" vertical="center" wrapText="1"/>
    </xf>
    <xf numFmtId="0" fontId="32" fillId="0" borderId="18" xfId="0" applyFont="1" applyBorder="1" applyAlignment="1">
      <alignment horizontal="left" vertical="center"/>
    </xf>
    <xf numFmtId="0" fontId="24" fillId="0" borderId="18" xfId="0" applyFont="1" applyBorder="1" applyAlignment="1">
      <alignment horizontal="left" vertical="center"/>
    </xf>
    <xf numFmtId="0" fontId="0" fillId="0" borderId="18" xfId="0" applyBorder="1" applyAlignment="1">
      <alignment horizontal="left" vertical="center"/>
    </xf>
    <xf numFmtId="0" fontId="24" fillId="0" borderId="20" xfId="0" applyFont="1" applyFill="1" applyBorder="1" applyAlignment="1">
      <alignment horizontal="center" vertical="center"/>
    </xf>
    <xf numFmtId="0" fontId="24" fillId="0" borderId="22" xfId="0" applyFont="1" applyFill="1" applyBorder="1" applyAlignment="1">
      <alignment horizontal="center" vertical="center"/>
    </xf>
    <xf numFmtId="0" fontId="10" fillId="28" borderId="20" xfId="932" applyFont="1" applyFill="1" applyBorder="1" applyAlignment="1" applyProtection="1">
      <alignment horizontal="left" vertical="center"/>
    </xf>
    <xf numFmtId="0" fontId="10" fillId="28" borderId="21" xfId="932" applyFont="1" applyFill="1" applyBorder="1" applyAlignment="1" applyProtection="1">
      <alignment horizontal="left" vertical="center"/>
    </xf>
    <xf numFmtId="0" fontId="10" fillId="28" borderId="22" xfId="932" applyFont="1" applyFill="1" applyBorder="1" applyAlignment="1" applyProtection="1">
      <alignment horizontal="left" vertical="center"/>
    </xf>
    <xf numFmtId="0" fontId="21" fillId="40" borderId="24" xfId="0" applyFont="1" applyFill="1" applyBorder="1" applyAlignment="1" applyProtection="1">
      <alignment horizontal="center" vertical="center"/>
    </xf>
    <xf numFmtId="0" fontId="21" fillId="40" borderId="59" xfId="0" applyFont="1" applyFill="1" applyBorder="1" applyAlignment="1" applyProtection="1">
      <alignment horizontal="center" vertical="center"/>
    </xf>
    <xf numFmtId="0" fontId="24" fillId="40" borderId="23" xfId="0" applyFont="1" applyFill="1" applyBorder="1" applyAlignment="1" applyProtection="1">
      <alignment horizontal="center" vertical="center" wrapText="1"/>
    </xf>
    <xf numFmtId="0" fontId="24" fillId="40" borderId="71" xfId="0" applyFont="1" applyFill="1" applyBorder="1" applyAlignment="1" applyProtection="1">
      <alignment horizontal="center" vertical="center" wrapText="1"/>
    </xf>
    <xf numFmtId="0" fontId="71" fillId="0" borderId="45" xfId="0" applyFont="1" applyBorder="1" applyAlignment="1">
      <alignment horizontal="left" vertical="center" wrapText="1"/>
    </xf>
    <xf numFmtId="0" fontId="71" fillId="0" borderId="46" xfId="0" applyFont="1" applyBorder="1" applyAlignment="1">
      <alignment horizontal="left" vertical="center" wrapText="1"/>
    </xf>
    <xf numFmtId="0" fontId="71" fillId="0" borderId="47" xfId="0" applyFont="1" applyBorder="1" applyAlignment="1">
      <alignment horizontal="left" vertical="center" wrapText="1"/>
    </xf>
    <xf numFmtId="0" fontId="28" fillId="0" borderId="45" xfId="0" applyFont="1" applyBorder="1" applyAlignment="1">
      <alignment horizontal="left" vertical="center" wrapText="1"/>
    </xf>
    <xf numFmtId="0" fontId="72" fillId="0" borderId="45" xfId="0" applyFont="1" applyBorder="1" applyAlignment="1">
      <alignment horizontal="center" vertical="center" wrapText="1"/>
    </xf>
    <xf numFmtId="0" fontId="72" fillId="0" borderId="47" xfId="0" applyFont="1" applyBorder="1" applyAlignment="1">
      <alignment horizontal="center" vertical="center" wrapText="1"/>
    </xf>
    <xf numFmtId="0" fontId="68" fillId="0" borderId="63" xfId="0" applyFont="1" applyBorder="1" applyAlignment="1">
      <alignment horizontal="center" vertical="center" wrapText="1"/>
    </xf>
    <xf numFmtId="0" fontId="68" fillId="0" borderId="65"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13" fillId="0" borderId="0" xfId="0" applyFont="1" applyFill="1" applyAlignment="1">
      <alignment horizontal="left" vertical="center" wrapText="1"/>
    </xf>
    <xf numFmtId="0" fontId="21" fillId="0" borderId="18" xfId="0"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protection locked="0"/>
    </xf>
    <xf numFmtId="0" fontId="68" fillId="40" borderId="24" xfId="0" applyFont="1" applyFill="1" applyBorder="1" applyAlignment="1" applyProtection="1">
      <alignment horizontal="center" vertical="center"/>
    </xf>
    <xf numFmtId="0" fontId="68" fillId="40" borderId="53" xfId="0" applyFont="1" applyFill="1" applyBorder="1" applyAlignment="1" applyProtection="1">
      <alignment horizontal="center" vertical="center"/>
    </xf>
    <xf numFmtId="0" fontId="13" fillId="40" borderId="23" xfId="0" applyFont="1" applyFill="1" applyBorder="1" applyAlignment="1" applyProtection="1">
      <alignment horizontal="center" vertical="center" wrapText="1"/>
    </xf>
    <xf numFmtId="0" fontId="13" fillId="40" borderId="52" xfId="0" applyFont="1" applyFill="1" applyBorder="1" applyAlignment="1" applyProtection="1">
      <alignment horizontal="center" vertical="center" wrapText="1"/>
    </xf>
    <xf numFmtId="0" fontId="10" fillId="36" borderId="20" xfId="932" applyFont="1" applyFill="1" applyBorder="1" applyAlignment="1" applyProtection="1">
      <alignment horizontal="left" vertical="center"/>
    </xf>
    <xf numFmtId="0" fontId="10" fillId="36" borderId="21" xfId="932" applyFont="1" applyFill="1" applyBorder="1" applyAlignment="1" applyProtection="1">
      <alignment horizontal="left" vertical="center"/>
    </xf>
    <xf numFmtId="0" fontId="10" fillId="36" borderId="22" xfId="932" applyFont="1" applyFill="1" applyBorder="1" applyAlignment="1" applyProtection="1">
      <alignment horizontal="left" vertical="center"/>
    </xf>
    <xf numFmtId="0" fontId="28" fillId="0" borderId="24"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18"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xf>
    <xf numFmtId="0" fontId="74" fillId="0" borderId="18"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33" xfId="0" applyFont="1" applyBorder="1" applyAlignment="1">
      <alignment horizontal="center" vertical="center" wrapText="1"/>
    </xf>
    <xf numFmtId="0" fontId="74" fillId="0" borderId="25"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56" xfId="0" applyFont="1" applyBorder="1" applyAlignment="1">
      <alignment horizontal="center" vertical="center" wrapText="1"/>
    </xf>
    <xf numFmtId="0" fontId="13" fillId="31" borderId="18" xfId="0" applyNumberFormat="1" applyFont="1" applyFill="1" applyBorder="1" applyAlignment="1" applyProtection="1">
      <alignment horizontal="center" vertical="center" wrapText="1"/>
    </xf>
  </cellXfs>
  <cellStyles count="10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68" xr:uid="{00000000-0005-0000-0000-00006F010000}"/>
    <cellStyle name="Accent1 2" xfId="369" xr:uid="{00000000-0005-0000-0000-000070010000}"/>
    <cellStyle name="Accent1 3" xfId="370" xr:uid="{00000000-0005-0000-0000-000071010000}"/>
    <cellStyle name="Accent1 3 2" xfId="371" xr:uid="{00000000-0005-0000-0000-000072010000}"/>
    <cellStyle name="Accent1 3 3" xfId="372" xr:uid="{00000000-0005-0000-0000-000073010000}"/>
    <cellStyle name="Accent1 4" xfId="373" xr:uid="{00000000-0005-0000-0000-000074010000}"/>
    <cellStyle name="Accent1 4 2" xfId="374" xr:uid="{00000000-0005-0000-0000-000075010000}"/>
    <cellStyle name="Accent1 5" xfId="375" xr:uid="{00000000-0005-0000-0000-000076010000}"/>
    <cellStyle name="Accent2" xfId="393" xr:uid="{00000000-0005-0000-0000-000077010000}"/>
    <cellStyle name="Accent2 2" xfId="376" xr:uid="{00000000-0005-0000-0000-000078010000}"/>
    <cellStyle name="Accent2 3" xfId="377" xr:uid="{00000000-0005-0000-0000-000079010000}"/>
    <cellStyle name="Accent2 4" xfId="378" xr:uid="{00000000-0005-0000-0000-00007A010000}"/>
    <cellStyle name="Accent3" xfId="396" xr:uid="{00000000-0005-0000-0000-00007B010000}"/>
    <cellStyle name="Accent3 2" xfId="379" xr:uid="{00000000-0005-0000-0000-00007C010000}"/>
    <cellStyle name="Accent4" xfId="380" xr:uid="{00000000-0005-0000-0000-00007D010000}"/>
    <cellStyle name="Accent4 2" xfId="381" xr:uid="{00000000-0005-0000-0000-00007E010000}"/>
    <cellStyle name="Accent4 3" xfId="382" xr:uid="{00000000-0005-0000-0000-00007F010000}"/>
    <cellStyle name="Accent4 3 2" xfId="383" xr:uid="{00000000-0005-0000-0000-000080010000}"/>
    <cellStyle name="Accent4 3 3" xfId="384" xr:uid="{00000000-0005-0000-0000-000081010000}"/>
    <cellStyle name="Accent4 4" xfId="385" xr:uid="{00000000-0005-0000-0000-000082010000}"/>
    <cellStyle name="Accent4 4 2" xfId="386" xr:uid="{00000000-0005-0000-0000-000083010000}"/>
    <cellStyle name="Accent4 5" xfId="387" xr:uid="{00000000-0005-0000-0000-000084010000}"/>
    <cellStyle name="Accent5" xfId="402" xr:uid="{00000000-0005-0000-0000-000085010000}"/>
    <cellStyle name="Accent5 2" xfId="388" xr:uid="{00000000-0005-0000-0000-000086010000}"/>
    <cellStyle name="Accent6" xfId="405" xr:uid="{00000000-0005-0000-0000-000087010000}"/>
    <cellStyle name="Accent6 2" xfId="389" xr:uid="{00000000-0005-0000-0000-000088010000}"/>
    <cellStyle name="Akzent1 2" xfId="390" xr:uid="{00000000-0005-0000-0000-000089010000}"/>
    <cellStyle name="Akzent1 3" xfId="391" xr:uid="{00000000-0005-0000-0000-00008A010000}"/>
    <cellStyle name="Akzent1 4" xfId="392" xr:uid="{00000000-0005-0000-0000-00008B010000}"/>
    <cellStyle name="Akzent2 2" xfId="394" xr:uid="{00000000-0005-0000-0000-00008C010000}"/>
    <cellStyle name="Akzent2 3" xfId="395" xr:uid="{00000000-0005-0000-0000-00008D010000}"/>
    <cellStyle name="Akzent3 2" xfId="397" xr:uid="{00000000-0005-0000-0000-00008E010000}"/>
    <cellStyle name="Akzent3 3" xfId="398" xr:uid="{00000000-0005-0000-0000-00008F010000}"/>
    <cellStyle name="Akzent4 2" xfId="399" xr:uid="{00000000-0005-0000-0000-000090010000}"/>
    <cellStyle name="Akzent4 3" xfId="400" xr:uid="{00000000-0005-0000-0000-000091010000}"/>
    <cellStyle name="Akzent4 4" xfId="401" xr:uid="{00000000-0005-0000-0000-000092010000}"/>
    <cellStyle name="Akzent5 2" xfId="403" xr:uid="{00000000-0005-0000-0000-000093010000}"/>
    <cellStyle name="Akzent5 3" xfId="404" xr:uid="{00000000-0005-0000-0000-000094010000}"/>
    <cellStyle name="Akzent6 2" xfId="406" xr:uid="{00000000-0005-0000-0000-000095010000}"/>
    <cellStyle name="Akzent6 3" xfId="407" xr:uid="{00000000-0005-0000-0000-000096010000}"/>
    <cellStyle name="Ausgabe 2" xfId="408" xr:uid="{00000000-0005-0000-0000-000097010000}"/>
    <cellStyle name="Ausgabe 2 2" xfId="409" xr:uid="{00000000-0005-0000-0000-000098010000}"/>
    <cellStyle name="Ausgabe 2 2 2" xfId="410" xr:uid="{00000000-0005-0000-0000-000099010000}"/>
    <cellStyle name="Ausgabe 2 2 3" xfId="411" xr:uid="{00000000-0005-0000-0000-00009A010000}"/>
    <cellStyle name="Ausgabe 2 2 3 2" xfId="412" xr:uid="{00000000-0005-0000-0000-00009B010000}"/>
    <cellStyle name="Ausgabe 2 3" xfId="413" xr:uid="{00000000-0005-0000-0000-00009C010000}"/>
    <cellStyle name="Ausgabe 2 3 2" xfId="414" xr:uid="{00000000-0005-0000-0000-00009D010000}"/>
    <cellStyle name="Ausgabe 2 3 2 2" xfId="415" xr:uid="{00000000-0005-0000-0000-00009E010000}"/>
    <cellStyle name="Ausgabe 2 3 3" xfId="416" xr:uid="{00000000-0005-0000-0000-00009F010000}"/>
    <cellStyle name="Ausgabe 2 3 3 2" xfId="417" xr:uid="{00000000-0005-0000-0000-0000A0010000}"/>
    <cellStyle name="Ausgabe 2 4" xfId="418" xr:uid="{00000000-0005-0000-0000-0000A1010000}"/>
    <cellStyle name="Ausgabe 2 5" xfId="419" xr:uid="{00000000-0005-0000-0000-0000A2010000}"/>
    <cellStyle name="Ausgabe 2 5 2" xfId="420" xr:uid="{00000000-0005-0000-0000-0000A3010000}"/>
    <cellStyle name="Ausgabe 3" xfId="421" xr:uid="{00000000-0005-0000-0000-0000A4010000}"/>
    <cellStyle name="Ausgabe 3 2" xfId="422" xr:uid="{00000000-0005-0000-0000-0000A5010000}"/>
    <cellStyle name="Ausgabe 3 3" xfId="423" xr:uid="{00000000-0005-0000-0000-0000A6010000}"/>
    <cellStyle name="Ausgabe 3 3 2" xfId="424" xr:uid="{00000000-0005-0000-0000-0000A7010000}"/>
    <cellStyle name="Ausgabe 4" xfId="425" xr:uid="{00000000-0005-0000-0000-0000A8010000}"/>
    <cellStyle name="Ausgabe 5" xfId="426" xr:uid="{00000000-0005-0000-0000-0000A9010000}"/>
    <cellStyle name="Ausgabe 6" xfId="427" xr:uid="{00000000-0005-0000-0000-0000AA010000}"/>
    <cellStyle name="Ausgabe 7" xfId="428" xr:uid="{00000000-0005-0000-0000-0000AB010000}"/>
    <cellStyle name="Ausgabe 7 2" xfId="429" xr:uid="{00000000-0005-0000-0000-0000AC010000}"/>
    <cellStyle name="Ausgabe 7 3" xfId="430" xr:uid="{00000000-0005-0000-0000-0000AD010000}"/>
    <cellStyle name="Ausgabe 7 3 2" xfId="431" xr:uid="{00000000-0005-0000-0000-0000AE010000}"/>
    <cellStyle name="Ausgabe 7 3 3" xfId="432" xr:uid="{00000000-0005-0000-0000-0000AF010000}"/>
    <cellStyle name="Ausgabe 7 4" xfId="433" xr:uid="{00000000-0005-0000-0000-0000B0010000}"/>
    <cellStyle name="Ausgabe 8" xfId="434" xr:uid="{00000000-0005-0000-0000-0000B1010000}"/>
    <cellStyle name="Ausgabe 8 2" xfId="435" xr:uid="{00000000-0005-0000-0000-0000B2010000}"/>
    <cellStyle name="Bad" xfId="929" xr:uid="{00000000-0005-0000-0000-0000B3010000}"/>
    <cellStyle name="Bad 2" xfId="436" xr:uid="{00000000-0005-0000-0000-0000B4010000}"/>
    <cellStyle name="Bad 2 2" xfId="437" xr:uid="{00000000-0005-0000-0000-0000B5010000}"/>
    <cellStyle name="Berechnung 2" xfId="438" xr:uid="{00000000-0005-0000-0000-0000B6010000}"/>
    <cellStyle name="Berechnung 2 2" xfId="439" xr:uid="{00000000-0005-0000-0000-0000B7010000}"/>
    <cellStyle name="Berechnung 2 3" xfId="440" xr:uid="{00000000-0005-0000-0000-0000B8010000}"/>
    <cellStyle name="Berechnung 2 3 2" xfId="441" xr:uid="{00000000-0005-0000-0000-0000B9010000}"/>
    <cellStyle name="Berechnung 2 3 2 2" xfId="442" xr:uid="{00000000-0005-0000-0000-0000BA010000}"/>
    <cellStyle name="Berechnung 2 3 3" xfId="443" xr:uid="{00000000-0005-0000-0000-0000BB010000}"/>
    <cellStyle name="Berechnung 2 4" xfId="444" xr:uid="{00000000-0005-0000-0000-0000BC010000}"/>
    <cellStyle name="Berechnung 3" xfId="445" xr:uid="{00000000-0005-0000-0000-0000BD010000}"/>
    <cellStyle name="Berechnung 4" xfId="446" xr:uid="{00000000-0005-0000-0000-0000BE010000}"/>
    <cellStyle name="Berechnung 5" xfId="447" xr:uid="{00000000-0005-0000-0000-0000BF010000}"/>
    <cellStyle name="Berechnung 6" xfId="448" xr:uid="{00000000-0005-0000-0000-0000C0010000}"/>
    <cellStyle name="Berechnung 7" xfId="449" xr:uid="{00000000-0005-0000-0000-0000C1010000}"/>
    <cellStyle name="Berechnung 7 2" xfId="450" xr:uid="{00000000-0005-0000-0000-0000C2010000}"/>
    <cellStyle name="Berechnung 7 3" xfId="451" xr:uid="{00000000-0005-0000-0000-0000C3010000}"/>
    <cellStyle name="Berechnung 8" xfId="452" xr:uid="{00000000-0005-0000-0000-0000C4010000}"/>
    <cellStyle name="Calculation 2" xfId="453" xr:uid="{00000000-0005-0000-0000-0000C5010000}"/>
    <cellStyle name="Check Cell" xfId="1045" xr:uid="{00000000-0005-0000-0000-0000C6010000}"/>
    <cellStyle name="Check Cell 2" xfId="454" xr:uid="{00000000-0005-0000-0000-0000C7010000}"/>
    <cellStyle name="Check Cell 2 2" xfId="455" xr:uid="{00000000-0005-0000-0000-0000C8010000}"/>
    <cellStyle name="Check Cell 3" xfId="456" xr:uid="{00000000-0005-0000-0000-0000C9010000}"/>
    <cellStyle name="Check Cell 3 2" xfId="457" xr:uid="{00000000-0005-0000-0000-0000CA010000}"/>
    <cellStyle name="Check Cell 4" xfId="458" xr:uid="{00000000-0005-0000-0000-0000CB010000}"/>
    <cellStyle name="Check Cell 4 2" xfId="459" xr:uid="{00000000-0005-0000-0000-0000CC010000}"/>
    <cellStyle name="Check Cell 5" xfId="460" xr:uid="{00000000-0005-0000-0000-0000CD010000}"/>
    <cellStyle name="Comma 2" xfId="1057" xr:uid="{00000000-0005-0000-0000-0000CE010000}"/>
    <cellStyle name="Eingabe 2" xfId="461" xr:uid="{00000000-0005-0000-0000-0000CF010000}"/>
    <cellStyle name="Eingabe 3" xfId="462" xr:uid="{00000000-0005-0000-0000-0000D0010000}"/>
    <cellStyle name="Eingabe 4" xfId="463" xr:uid="{00000000-0005-0000-0000-0000D1010000}"/>
    <cellStyle name="Eingabe 5" xfId="464" xr:uid="{00000000-0005-0000-0000-0000D2010000}"/>
    <cellStyle name="Eingabe 6" xfId="465" xr:uid="{00000000-0005-0000-0000-0000D3010000}"/>
    <cellStyle name="Eingabe 7" xfId="466" xr:uid="{00000000-0005-0000-0000-0000D4010000}"/>
    <cellStyle name="Ergebnis 2" xfId="467" xr:uid="{00000000-0005-0000-0000-0000D5010000}"/>
    <cellStyle name="Ergebnis 2 2" xfId="468" xr:uid="{00000000-0005-0000-0000-0000D6010000}"/>
    <cellStyle name="Ergebnis 2 2 2" xfId="469" xr:uid="{00000000-0005-0000-0000-0000D7010000}"/>
    <cellStyle name="Ergebnis 2 3" xfId="470" xr:uid="{00000000-0005-0000-0000-0000D8010000}"/>
    <cellStyle name="Ergebnis 2 4" xfId="471" xr:uid="{00000000-0005-0000-0000-0000D9010000}"/>
    <cellStyle name="Ergebnis 2 4 2" xfId="472" xr:uid="{00000000-0005-0000-0000-0000DA010000}"/>
    <cellStyle name="Ergebnis 2 4 2 2" xfId="473" xr:uid="{00000000-0005-0000-0000-0000DB010000}"/>
    <cellStyle name="Ergebnis 2 4 3" xfId="474" xr:uid="{00000000-0005-0000-0000-0000DC010000}"/>
    <cellStyle name="Ergebnis 2 5" xfId="475" xr:uid="{00000000-0005-0000-0000-0000DD010000}"/>
    <cellStyle name="Ergebnis 3" xfId="476" xr:uid="{00000000-0005-0000-0000-0000DE010000}"/>
    <cellStyle name="Ergebnis 3 2" xfId="477" xr:uid="{00000000-0005-0000-0000-0000DF010000}"/>
    <cellStyle name="Ergebnis 4" xfId="478" xr:uid="{00000000-0005-0000-0000-0000E0010000}"/>
    <cellStyle name="Ergebnis 4 2" xfId="479" xr:uid="{00000000-0005-0000-0000-0000E1010000}"/>
    <cellStyle name="Ergebnis 5" xfId="480" xr:uid="{00000000-0005-0000-0000-0000E2010000}"/>
    <cellStyle name="Ergebnis 6" xfId="481" xr:uid="{00000000-0005-0000-0000-0000E3010000}"/>
    <cellStyle name="Ergebnis 7" xfId="482" xr:uid="{00000000-0005-0000-0000-0000E4010000}"/>
    <cellStyle name="Ergebnis 8" xfId="483" xr:uid="{00000000-0005-0000-0000-0000E5010000}"/>
    <cellStyle name="Ergebnis 8 2" xfId="484" xr:uid="{00000000-0005-0000-0000-0000E6010000}"/>
    <cellStyle name="Ergebnis 8 3" xfId="485" xr:uid="{00000000-0005-0000-0000-0000E7010000}"/>
    <cellStyle name="Ergebnis 9" xfId="486" xr:uid="{00000000-0005-0000-0000-0000E8010000}"/>
    <cellStyle name="Erklärender Text 2" xfId="487" xr:uid="{00000000-0005-0000-0000-0000E9010000}"/>
    <cellStyle name="Erklärender Text 3" xfId="488" xr:uid="{00000000-0005-0000-0000-0000EA010000}"/>
    <cellStyle name="Erklärender Text 4" xfId="489" xr:uid="{00000000-0005-0000-0000-0000EB010000}"/>
    <cellStyle name="Erklärender Text 5" xfId="490" xr:uid="{00000000-0005-0000-0000-0000EC010000}"/>
    <cellStyle name="Erklärender Text 6" xfId="491" xr:uid="{00000000-0005-0000-0000-0000ED010000}"/>
    <cellStyle name="Good" xfId="494" xr:uid="{00000000-0005-0000-0000-0000EE010000}"/>
    <cellStyle name="Good 2" xfId="492" xr:uid="{00000000-0005-0000-0000-0000EF010000}"/>
    <cellStyle name="Good 2 2" xfId="493" xr:uid="{00000000-0005-0000-0000-0000F0010000}"/>
    <cellStyle name="Gut 2" xfId="495" xr:uid="{00000000-0005-0000-0000-0000F1010000}"/>
    <cellStyle name="Gut 3" xfId="496" xr:uid="{00000000-0005-0000-0000-0000F2010000}"/>
    <cellStyle name="Heading 1" xfId="497" xr:uid="{00000000-0005-0000-0000-0000F3010000}"/>
    <cellStyle name="Heading 1 2" xfId="498" xr:uid="{00000000-0005-0000-0000-0000F4010000}"/>
    <cellStyle name="Heading 1 2 2" xfId="499" xr:uid="{00000000-0005-0000-0000-0000F5010000}"/>
    <cellStyle name="Heading 1 2 3" xfId="500" xr:uid="{00000000-0005-0000-0000-0000F6010000}"/>
    <cellStyle name="Heading 1 3" xfId="501" xr:uid="{00000000-0005-0000-0000-0000F7010000}"/>
    <cellStyle name="Heading 1 3 2" xfId="502" xr:uid="{00000000-0005-0000-0000-0000F8010000}"/>
    <cellStyle name="Heading 1 4" xfId="503" xr:uid="{00000000-0005-0000-0000-0000F9010000}"/>
    <cellStyle name="Heading 2" xfId="504" xr:uid="{00000000-0005-0000-0000-0000FA010000}"/>
    <cellStyle name="Heading 2 2" xfId="505" xr:uid="{00000000-0005-0000-0000-0000FB010000}"/>
    <cellStyle name="Heading 2 2 2" xfId="506" xr:uid="{00000000-0005-0000-0000-0000FC010000}"/>
    <cellStyle name="Heading 2 2 3" xfId="507" xr:uid="{00000000-0005-0000-0000-0000FD010000}"/>
    <cellStyle name="Heading 2 3" xfId="508" xr:uid="{00000000-0005-0000-0000-0000FE010000}"/>
    <cellStyle name="Heading 2 3 2" xfId="509" xr:uid="{00000000-0005-0000-0000-0000FF010000}"/>
    <cellStyle name="Heading 2 4" xfId="510" xr:uid="{00000000-0005-0000-0000-000000020000}"/>
    <cellStyle name="Heading 3" xfId="511" xr:uid="{00000000-0005-0000-0000-000001020000}"/>
    <cellStyle name="Heading 3 2" xfId="512" xr:uid="{00000000-0005-0000-0000-000002020000}"/>
    <cellStyle name="Heading 3 2 2" xfId="513" xr:uid="{00000000-0005-0000-0000-000003020000}"/>
    <cellStyle name="Heading 3 2 3" xfId="514" xr:uid="{00000000-0005-0000-0000-000004020000}"/>
    <cellStyle name="Heading 3 3" xfId="515" xr:uid="{00000000-0005-0000-0000-000005020000}"/>
    <cellStyle name="Heading 3 3 2" xfId="516" xr:uid="{00000000-0005-0000-0000-000006020000}"/>
    <cellStyle name="Heading 3 4" xfId="517" xr:uid="{00000000-0005-0000-0000-000007020000}"/>
    <cellStyle name="Heading 4" xfId="518" xr:uid="{00000000-0005-0000-0000-000008020000}"/>
    <cellStyle name="Heading 4 2" xfId="519" xr:uid="{00000000-0005-0000-0000-000009020000}"/>
    <cellStyle name="Heading 4 2 2" xfId="520" xr:uid="{00000000-0005-0000-0000-00000A020000}"/>
    <cellStyle name="Heading 4 2 3" xfId="521" xr:uid="{00000000-0005-0000-0000-00000B020000}"/>
    <cellStyle name="Heading 4 3" xfId="522" xr:uid="{00000000-0005-0000-0000-00000C020000}"/>
    <cellStyle name="Heading 4 3 2" xfId="523" xr:uid="{00000000-0005-0000-0000-00000D020000}"/>
    <cellStyle name="Heading 4 4" xfId="524" xr:uid="{00000000-0005-0000-0000-00000E020000}"/>
    <cellStyle name="Input 2" xfId="525" xr:uid="{00000000-0005-0000-0000-00000F020000}"/>
    <cellStyle name="Komma 2" xfId="526" xr:uid="{00000000-0005-0000-0000-000010020000}"/>
    <cellStyle name="Komma 2 2" xfId="1052" xr:uid="{00000000-0005-0000-0000-000011020000}"/>
    <cellStyle name="Linked Cell" xfId="1034" xr:uid="{00000000-0005-0000-0000-000012020000}"/>
    <cellStyle name="Linked Cell 2" xfId="527" xr:uid="{00000000-0005-0000-0000-000013020000}"/>
    <cellStyle name="Linked Cell 2 2" xfId="528" xr:uid="{00000000-0005-0000-0000-000014020000}"/>
    <cellStyle name="Neutral" xfId="529" builtinId="28" customBuiltin="1"/>
    <cellStyle name="Normal" xfId="0" builtinId="0"/>
    <cellStyle name="Normal 2" xfId="530" xr:uid="{00000000-0005-0000-0000-000016020000}"/>
    <cellStyle name="Note" xfId="531" xr:uid="{00000000-0005-0000-0000-000017020000}"/>
    <cellStyle name="Note 2" xfId="532" xr:uid="{00000000-0005-0000-0000-000018020000}"/>
    <cellStyle name="Note 2 2" xfId="533" xr:uid="{00000000-0005-0000-0000-000019020000}"/>
    <cellStyle name="Note 3" xfId="534" xr:uid="{00000000-0005-0000-0000-00001A020000}"/>
    <cellStyle name="Note 3 2" xfId="535" xr:uid="{00000000-0005-0000-0000-00001B020000}"/>
    <cellStyle name="Note 4" xfId="536" xr:uid="{00000000-0005-0000-0000-00001C020000}"/>
    <cellStyle name="Note 4 2" xfId="537" xr:uid="{00000000-0005-0000-0000-00001D020000}"/>
    <cellStyle name="Note 5" xfId="538" xr:uid="{00000000-0005-0000-0000-00001E020000}"/>
    <cellStyle name="Note 5 2" xfId="539" xr:uid="{00000000-0005-0000-0000-00001F020000}"/>
    <cellStyle name="Note 5 2 2" xfId="1053" xr:uid="{00000000-0005-0000-0000-000020020000}"/>
    <cellStyle name="Notiz 2" xfId="540" xr:uid="{00000000-0005-0000-0000-000021020000}"/>
    <cellStyle name="Notiz 2 2" xfId="541" xr:uid="{00000000-0005-0000-0000-000022020000}"/>
    <cellStyle name="Notiz 2 2 2" xfId="542" xr:uid="{00000000-0005-0000-0000-000023020000}"/>
    <cellStyle name="Notiz 2 2 2 2" xfId="543" xr:uid="{00000000-0005-0000-0000-000024020000}"/>
    <cellStyle name="Notiz 2 2 2 2 2" xfId="544" xr:uid="{00000000-0005-0000-0000-000025020000}"/>
    <cellStyle name="Notiz 2 2 2 2 2 2" xfId="545" xr:uid="{00000000-0005-0000-0000-000026020000}"/>
    <cellStyle name="Notiz 2 2 2 2 2 3" xfId="546" xr:uid="{00000000-0005-0000-0000-000027020000}"/>
    <cellStyle name="Notiz 2 2 2 2 2 4" xfId="547" xr:uid="{00000000-0005-0000-0000-000028020000}"/>
    <cellStyle name="Notiz 2 2 2 2 3" xfId="548" xr:uid="{00000000-0005-0000-0000-000029020000}"/>
    <cellStyle name="Notiz 2 2 2 2 4" xfId="549" xr:uid="{00000000-0005-0000-0000-00002A020000}"/>
    <cellStyle name="Notiz 2 2 2 2 5" xfId="550" xr:uid="{00000000-0005-0000-0000-00002B020000}"/>
    <cellStyle name="Notiz 2 2 2 3" xfId="551" xr:uid="{00000000-0005-0000-0000-00002C020000}"/>
    <cellStyle name="Notiz 2 2 2 3 2" xfId="552" xr:uid="{00000000-0005-0000-0000-00002D020000}"/>
    <cellStyle name="Notiz 2 2 2 3 3" xfId="553" xr:uid="{00000000-0005-0000-0000-00002E020000}"/>
    <cellStyle name="Notiz 2 2 2 3 4" xfId="554" xr:uid="{00000000-0005-0000-0000-00002F020000}"/>
    <cellStyle name="Notiz 2 2 2 4" xfId="555" xr:uid="{00000000-0005-0000-0000-000030020000}"/>
    <cellStyle name="Notiz 2 2 2 5" xfId="556" xr:uid="{00000000-0005-0000-0000-000031020000}"/>
    <cellStyle name="Notiz 2 2 2 6" xfId="557" xr:uid="{00000000-0005-0000-0000-000032020000}"/>
    <cellStyle name="Notiz 2 2 3" xfId="558" xr:uid="{00000000-0005-0000-0000-000033020000}"/>
    <cellStyle name="Notiz 2 2 3 2" xfId="559" xr:uid="{00000000-0005-0000-0000-000034020000}"/>
    <cellStyle name="Notiz 2 2 3 2 2" xfId="560" xr:uid="{00000000-0005-0000-0000-000035020000}"/>
    <cellStyle name="Notiz 2 2 3 2 3" xfId="561" xr:uid="{00000000-0005-0000-0000-000036020000}"/>
    <cellStyle name="Notiz 2 2 3 2 4" xfId="562" xr:uid="{00000000-0005-0000-0000-000037020000}"/>
    <cellStyle name="Notiz 2 2 3 3" xfId="563" xr:uid="{00000000-0005-0000-0000-000038020000}"/>
    <cellStyle name="Notiz 2 2 3 4" xfId="564" xr:uid="{00000000-0005-0000-0000-000039020000}"/>
    <cellStyle name="Notiz 2 2 3 5" xfId="565" xr:uid="{00000000-0005-0000-0000-00003A020000}"/>
    <cellStyle name="Notiz 2 2 4" xfId="566" xr:uid="{00000000-0005-0000-0000-00003B020000}"/>
    <cellStyle name="Notiz 2 2 4 2" xfId="567" xr:uid="{00000000-0005-0000-0000-00003C020000}"/>
    <cellStyle name="Notiz 2 2 4 3" xfId="568" xr:uid="{00000000-0005-0000-0000-00003D020000}"/>
    <cellStyle name="Notiz 2 2 4 3 2" xfId="569" xr:uid="{00000000-0005-0000-0000-00003E020000}"/>
    <cellStyle name="Notiz 2 2 4 3 3" xfId="570" xr:uid="{00000000-0005-0000-0000-00003F020000}"/>
    <cellStyle name="Notiz 2 2 4 4" xfId="571" xr:uid="{00000000-0005-0000-0000-000040020000}"/>
    <cellStyle name="Notiz 2 2 4 4 2" xfId="572" xr:uid="{00000000-0005-0000-0000-000041020000}"/>
    <cellStyle name="Notiz 2 2 4 4 2 2" xfId="1054" xr:uid="{00000000-0005-0000-0000-000042020000}"/>
    <cellStyle name="Notiz 2 2 4 5" xfId="573" xr:uid="{00000000-0005-0000-0000-000043020000}"/>
    <cellStyle name="Notiz 2 2 5" xfId="574" xr:uid="{00000000-0005-0000-0000-000044020000}"/>
    <cellStyle name="Notiz 2 2 5 2" xfId="575" xr:uid="{00000000-0005-0000-0000-000045020000}"/>
    <cellStyle name="Notiz 2 2 5 3" xfId="576" xr:uid="{00000000-0005-0000-0000-000046020000}"/>
    <cellStyle name="Notiz 2 2 5 4" xfId="577" xr:uid="{00000000-0005-0000-0000-000047020000}"/>
    <cellStyle name="Notiz 2 2 5 4 2" xfId="578" xr:uid="{00000000-0005-0000-0000-000048020000}"/>
    <cellStyle name="Notiz 2 2 6" xfId="579" xr:uid="{00000000-0005-0000-0000-000049020000}"/>
    <cellStyle name="Notiz 2 3" xfId="580" xr:uid="{00000000-0005-0000-0000-00004A020000}"/>
    <cellStyle name="Notiz 2 3 2" xfId="581" xr:uid="{00000000-0005-0000-0000-00004B020000}"/>
    <cellStyle name="Notiz 2 3 2 2" xfId="582" xr:uid="{00000000-0005-0000-0000-00004C020000}"/>
    <cellStyle name="Notiz 2 3 2 2 2" xfId="583" xr:uid="{00000000-0005-0000-0000-00004D020000}"/>
    <cellStyle name="Notiz 2 3 2 2 3" xfId="584" xr:uid="{00000000-0005-0000-0000-00004E020000}"/>
    <cellStyle name="Notiz 2 3 2 2 4" xfId="585" xr:uid="{00000000-0005-0000-0000-00004F020000}"/>
    <cellStyle name="Notiz 2 3 2 3" xfId="586" xr:uid="{00000000-0005-0000-0000-000050020000}"/>
    <cellStyle name="Notiz 2 3 2 4" xfId="587" xr:uid="{00000000-0005-0000-0000-000051020000}"/>
    <cellStyle name="Notiz 2 3 2 5" xfId="588" xr:uid="{00000000-0005-0000-0000-000052020000}"/>
    <cellStyle name="Notiz 2 3 3" xfId="589" xr:uid="{00000000-0005-0000-0000-000053020000}"/>
    <cellStyle name="Notiz 2 3 3 2" xfId="590" xr:uid="{00000000-0005-0000-0000-000054020000}"/>
    <cellStyle name="Notiz 2 3 3 3" xfId="591" xr:uid="{00000000-0005-0000-0000-000055020000}"/>
    <cellStyle name="Notiz 2 3 3 4" xfId="592" xr:uid="{00000000-0005-0000-0000-000056020000}"/>
    <cellStyle name="Notiz 2 3 4" xfId="593" xr:uid="{00000000-0005-0000-0000-000057020000}"/>
    <cellStyle name="Notiz 2 3 5" xfId="594" xr:uid="{00000000-0005-0000-0000-000058020000}"/>
    <cellStyle name="Notiz 2 3 6" xfId="595" xr:uid="{00000000-0005-0000-0000-000059020000}"/>
    <cellStyle name="Notiz 2 4" xfId="596" xr:uid="{00000000-0005-0000-0000-00005A020000}"/>
    <cellStyle name="Notiz 2 4 2" xfId="597" xr:uid="{00000000-0005-0000-0000-00005B020000}"/>
    <cellStyle name="Notiz 2 4 2 2" xfId="598" xr:uid="{00000000-0005-0000-0000-00005C020000}"/>
    <cellStyle name="Notiz 2 4 2 3" xfId="599" xr:uid="{00000000-0005-0000-0000-00005D020000}"/>
    <cellStyle name="Notiz 2 4 2 4" xfId="600" xr:uid="{00000000-0005-0000-0000-00005E020000}"/>
    <cellStyle name="Notiz 2 4 3" xfId="601" xr:uid="{00000000-0005-0000-0000-00005F020000}"/>
    <cellStyle name="Notiz 2 4 4" xfId="602" xr:uid="{00000000-0005-0000-0000-000060020000}"/>
    <cellStyle name="Notiz 2 4 5" xfId="603" xr:uid="{00000000-0005-0000-0000-000061020000}"/>
    <cellStyle name="Notiz 2 5" xfId="604" xr:uid="{00000000-0005-0000-0000-000062020000}"/>
    <cellStyle name="Notiz 2 5 2" xfId="605" xr:uid="{00000000-0005-0000-0000-000063020000}"/>
    <cellStyle name="Notiz 2 5 3" xfId="606" xr:uid="{00000000-0005-0000-0000-000064020000}"/>
    <cellStyle name="Notiz 2 5 4" xfId="607" xr:uid="{00000000-0005-0000-0000-000065020000}"/>
    <cellStyle name="Notiz 2 6" xfId="608" xr:uid="{00000000-0005-0000-0000-000066020000}"/>
    <cellStyle name="Notiz 2 7" xfId="609" xr:uid="{00000000-0005-0000-0000-000067020000}"/>
    <cellStyle name="Notiz 2 8" xfId="610" xr:uid="{00000000-0005-0000-0000-000068020000}"/>
    <cellStyle name="Notiz 3" xfId="611" xr:uid="{00000000-0005-0000-0000-000069020000}"/>
    <cellStyle name="Notiz 3 2" xfId="612" xr:uid="{00000000-0005-0000-0000-00006A020000}"/>
    <cellStyle name="Notiz 3 2 2" xfId="613" xr:uid="{00000000-0005-0000-0000-00006B020000}"/>
    <cellStyle name="Notiz 3 2 2 2" xfId="614" xr:uid="{00000000-0005-0000-0000-00006C020000}"/>
    <cellStyle name="Notiz 3 2 2 2 2" xfId="615" xr:uid="{00000000-0005-0000-0000-00006D020000}"/>
    <cellStyle name="Notiz 3 2 2 2 3" xfId="616" xr:uid="{00000000-0005-0000-0000-00006E020000}"/>
    <cellStyle name="Notiz 3 2 2 2 4" xfId="617" xr:uid="{00000000-0005-0000-0000-00006F020000}"/>
    <cellStyle name="Notiz 3 2 2 3" xfId="618" xr:uid="{00000000-0005-0000-0000-000070020000}"/>
    <cellStyle name="Notiz 3 2 2 4" xfId="619" xr:uid="{00000000-0005-0000-0000-000071020000}"/>
    <cellStyle name="Notiz 3 2 2 5" xfId="620" xr:uid="{00000000-0005-0000-0000-000072020000}"/>
    <cellStyle name="Notiz 3 2 3" xfId="621" xr:uid="{00000000-0005-0000-0000-000073020000}"/>
    <cellStyle name="Notiz 3 2 3 2" xfId="622" xr:uid="{00000000-0005-0000-0000-000074020000}"/>
    <cellStyle name="Notiz 3 2 3 3" xfId="623" xr:uid="{00000000-0005-0000-0000-000075020000}"/>
    <cellStyle name="Notiz 3 2 3 4" xfId="624" xr:uid="{00000000-0005-0000-0000-000076020000}"/>
    <cellStyle name="Notiz 3 2 4" xfId="625" xr:uid="{00000000-0005-0000-0000-000077020000}"/>
    <cellStyle name="Notiz 3 2 5" xfId="626" xr:uid="{00000000-0005-0000-0000-000078020000}"/>
    <cellStyle name="Notiz 3 2 6" xfId="627" xr:uid="{00000000-0005-0000-0000-000079020000}"/>
    <cellStyle name="Notiz 3 3" xfId="628" xr:uid="{00000000-0005-0000-0000-00007A020000}"/>
    <cellStyle name="Notiz 3 3 2" xfId="629" xr:uid="{00000000-0005-0000-0000-00007B020000}"/>
    <cellStyle name="Notiz 3 3 2 2" xfId="630" xr:uid="{00000000-0005-0000-0000-00007C020000}"/>
    <cellStyle name="Notiz 3 3 2 3" xfId="631" xr:uid="{00000000-0005-0000-0000-00007D020000}"/>
    <cellStyle name="Notiz 3 3 2 4" xfId="632" xr:uid="{00000000-0005-0000-0000-00007E020000}"/>
    <cellStyle name="Notiz 3 3 3" xfId="633" xr:uid="{00000000-0005-0000-0000-00007F020000}"/>
    <cellStyle name="Notiz 3 3 4" xfId="634" xr:uid="{00000000-0005-0000-0000-000080020000}"/>
    <cellStyle name="Notiz 3 3 5" xfId="635" xr:uid="{00000000-0005-0000-0000-000081020000}"/>
    <cellStyle name="Notiz 3 4" xfId="636" xr:uid="{00000000-0005-0000-0000-000082020000}"/>
    <cellStyle name="Notiz 3 4 2" xfId="637" xr:uid="{00000000-0005-0000-0000-000083020000}"/>
    <cellStyle name="Notiz 3 4 3" xfId="638" xr:uid="{00000000-0005-0000-0000-000084020000}"/>
    <cellStyle name="Notiz 3 4 4" xfId="639" xr:uid="{00000000-0005-0000-0000-000085020000}"/>
    <cellStyle name="Notiz 3 5" xfId="640" xr:uid="{00000000-0005-0000-0000-000086020000}"/>
    <cellStyle name="Notiz 3 6" xfId="641" xr:uid="{00000000-0005-0000-0000-000087020000}"/>
    <cellStyle name="Notiz 3 7" xfId="642" xr:uid="{00000000-0005-0000-0000-000088020000}"/>
    <cellStyle name="Notiz 4" xfId="643" xr:uid="{00000000-0005-0000-0000-000089020000}"/>
    <cellStyle name="Notiz 4 2" xfId="644" xr:uid="{00000000-0005-0000-0000-00008A020000}"/>
    <cellStyle name="Notiz 4 2 2" xfId="645" xr:uid="{00000000-0005-0000-0000-00008B020000}"/>
    <cellStyle name="Notiz 4 2 2 2" xfId="646" xr:uid="{00000000-0005-0000-0000-00008C020000}"/>
    <cellStyle name="Notiz 4 2 2 3" xfId="647" xr:uid="{00000000-0005-0000-0000-00008D020000}"/>
    <cellStyle name="Notiz 4 2 2 4" xfId="648" xr:uid="{00000000-0005-0000-0000-00008E020000}"/>
    <cellStyle name="Notiz 4 2 3" xfId="649" xr:uid="{00000000-0005-0000-0000-00008F020000}"/>
    <cellStyle name="Notiz 4 2 4" xfId="650" xr:uid="{00000000-0005-0000-0000-000090020000}"/>
    <cellStyle name="Notiz 4 2 5" xfId="651" xr:uid="{00000000-0005-0000-0000-000091020000}"/>
    <cellStyle name="Notiz 4 3" xfId="652" xr:uid="{00000000-0005-0000-0000-000092020000}"/>
    <cellStyle name="Notiz 4 3 2" xfId="653" xr:uid="{00000000-0005-0000-0000-000093020000}"/>
    <cellStyle name="Notiz 4 3 3" xfId="654" xr:uid="{00000000-0005-0000-0000-000094020000}"/>
    <cellStyle name="Notiz 4 3 4" xfId="655" xr:uid="{00000000-0005-0000-0000-000095020000}"/>
    <cellStyle name="Notiz 4 4" xfId="656" xr:uid="{00000000-0005-0000-0000-000096020000}"/>
    <cellStyle name="Notiz 4 5" xfId="657" xr:uid="{00000000-0005-0000-0000-000097020000}"/>
    <cellStyle name="Notiz 4 6" xfId="658" xr:uid="{00000000-0005-0000-0000-000098020000}"/>
    <cellStyle name="Notiz 5" xfId="659" xr:uid="{00000000-0005-0000-0000-000099020000}"/>
    <cellStyle name="Notiz 5 2" xfId="660" xr:uid="{00000000-0005-0000-0000-00009A020000}"/>
    <cellStyle name="Notiz 5 2 2" xfId="661" xr:uid="{00000000-0005-0000-0000-00009B020000}"/>
    <cellStyle name="Notiz 5 2 2 2" xfId="662" xr:uid="{00000000-0005-0000-0000-00009C020000}"/>
    <cellStyle name="Notiz 5 2 2 3" xfId="663" xr:uid="{00000000-0005-0000-0000-00009D020000}"/>
    <cellStyle name="Notiz 5 2 2 4" xfId="664" xr:uid="{00000000-0005-0000-0000-00009E020000}"/>
    <cellStyle name="Notiz 5 2 3" xfId="665" xr:uid="{00000000-0005-0000-0000-00009F020000}"/>
    <cellStyle name="Notiz 5 2 4" xfId="666" xr:uid="{00000000-0005-0000-0000-0000A0020000}"/>
    <cellStyle name="Notiz 5 2 5" xfId="667" xr:uid="{00000000-0005-0000-0000-0000A1020000}"/>
    <cellStyle name="Notiz 5 3" xfId="668" xr:uid="{00000000-0005-0000-0000-0000A2020000}"/>
    <cellStyle name="Notiz 5 3 2" xfId="669" xr:uid="{00000000-0005-0000-0000-0000A3020000}"/>
    <cellStyle name="Notiz 5 3 3" xfId="670" xr:uid="{00000000-0005-0000-0000-0000A4020000}"/>
    <cellStyle name="Notiz 5 3 4" xfId="671" xr:uid="{00000000-0005-0000-0000-0000A5020000}"/>
    <cellStyle name="Notiz 5 4" xfId="672" xr:uid="{00000000-0005-0000-0000-0000A6020000}"/>
    <cellStyle name="Notiz 5 5" xfId="673" xr:uid="{00000000-0005-0000-0000-0000A7020000}"/>
    <cellStyle name="Notiz 5 6" xfId="674" xr:uid="{00000000-0005-0000-0000-0000A8020000}"/>
    <cellStyle name="Notiz 6" xfId="675" xr:uid="{00000000-0005-0000-0000-0000A9020000}"/>
    <cellStyle name="Notiz 6 2" xfId="676" xr:uid="{00000000-0005-0000-0000-0000AA020000}"/>
    <cellStyle name="Notiz 6 2 2" xfId="677" xr:uid="{00000000-0005-0000-0000-0000AB020000}"/>
    <cellStyle name="Notiz 6 2 3" xfId="678" xr:uid="{00000000-0005-0000-0000-0000AC020000}"/>
    <cellStyle name="Notiz 6 2 4" xfId="679" xr:uid="{00000000-0005-0000-0000-0000AD020000}"/>
    <cellStyle name="Notiz 6 3" xfId="680" xr:uid="{00000000-0005-0000-0000-0000AE020000}"/>
    <cellStyle name="Notiz 6 4" xfId="681" xr:uid="{00000000-0005-0000-0000-0000AF020000}"/>
    <cellStyle name="Notiz 6 5" xfId="682" xr:uid="{00000000-0005-0000-0000-0000B0020000}"/>
    <cellStyle name="Notiz 7" xfId="683" xr:uid="{00000000-0005-0000-0000-0000B1020000}"/>
    <cellStyle name="Notiz 7 2" xfId="684" xr:uid="{00000000-0005-0000-0000-0000B2020000}"/>
    <cellStyle name="Notiz 7 3" xfId="685" xr:uid="{00000000-0005-0000-0000-0000B3020000}"/>
    <cellStyle name="Notiz 7 4" xfId="686" xr:uid="{00000000-0005-0000-0000-0000B4020000}"/>
    <cellStyle name="Notiz 8" xfId="687" xr:uid="{00000000-0005-0000-0000-0000B5020000}"/>
    <cellStyle name="Notiz 9" xfId="688" xr:uid="{00000000-0005-0000-0000-0000B6020000}"/>
    <cellStyle name="Output 2" xfId="689" xr:uid="{00000000-0005-0000-0000-0000B7020000}"/>
    <cellStyle name="Percent" xfId="690" builtinId="5"/>
    <cellStyle name="Percent 2" xfId="1055" xr:uid="{00000000-0005-0000-0000-0000B8020000}"/>
    <cellStyle name="Prozent 10" xfId="691" xr:uid="{00000000-0005-0000-0000-0000BA020000}"/>
    <cellStyle name="Prozent 10 2" xfId="692" xr:uid="{00000000-0005-0000-0000-0000BB020000}"/>
    <cellStyle name="Prozent 10 3" xfId="693" xr:uid="{00000000-0005-0000-0000-0000BC020000}"/>
    <cellStyle name="Prozent 10 3 2" xfId="694" xr:uid="{00000000-0005-0000-0000-0000BD020000}"/>
    <cellStyle name="Prozent 10 4" xfId="695" xr:uid="{00000000-0005-0000-0000-0000BE020000}"/>
    <cellStyle name="Prozent 10 4 2" xfId="696" xr:uid="{00000000-0005-0000-0000-0000BF020000}"/>
    <cellStyle name="Prozent 11" xfId="697" xr:uid="{00000000-0005-0000-0000-0000C0020000}"/>
    <cellStyle name="Prozent 12" xfId="698" xr:uid="{00000000-0005-0000-0000-0000C1020000}"/>
    <cellStyle name="Prozent 13" xfId="699" xr:uid="{00000000-0005-0000-0000-0000C2020000}"/>
    <cellStyle name="Prozent 2" xfId="700" xr:uid="{00000000-0005-0000-0000-0000C3020000}"/>
    <cellStyle name="Prozent 3" xfId="701" xr:uid="{00000000-0005-0000-0000-0000C4020000}"/>
    <cellStyle name="Prozent 3 2" xfId="702" xr:uid="{00000000-0005-0000-0000-0000C5020000}"/>
    <cellStyle name="Prozent 3 2 2" xfId="703" xr:uid="{00000000-0005-0000-0000-0000C6020000}"/>
    <cellStyle name="Prozent 3 2 2 2" xfId="704" xr:uid="{00000000-0005-0000-0000-0000C7020000}"/>
    <cellStyle name="Prozent 3 2 2 2 2" xfId="705" xr:uid="{00000000-0005-0000-0000-0000C8020000}"/>
    <cellStyle name="Prozent 3 2 2 2 2 2" xfId="706" xr:uid="{00000000-0005-0000-0000-0000C9020000}"/>
    <cellStyle name="Prozent 3 2 2 2 2 3" xfId="707" xr:uid="{00000000-0005-0000-0000-0000CA020000}"/>
    <cellStyle name="Prozent 3 2 2 2 2 4" xfId="708" xr:uid="{00000000-0005-0000-0000-0000CB020000}"/>
    <cellStyle name="Prozent 3 2 2 2 3" xfId="709" xr:uid="{00000000-0005-0000-0000-0000CC020000}"/>
    <cellStyle name="Prozent 3 2 2 2 4" xfId="710" xr:uid="{00000000-0005-0000-0000-0000CD020000}"/>
    <cellStyle name="Prozent 3 2 2 2 5" xfId="711" xr:uid="{00000000-0005-0000-0000-0000CE020000}"/>
    <cellStyle name="Prozent 3 2 2 3" xfId="712" xr:uid="{00000000-0005-0000-0000-0000CF020000}"/>
    <cellStyle name="Prozent 3 2 2 3 2" xfId="713" xr:uid="{00000000-0005-0000-0000-0000D0020000}"/>
    <cellStyle name="Prozent 3 2 2 3 3" xfId="714" xr:uid="{00000000-0005-0000-0000-0000D1020000}"/>
    <cellStyle name="Prozent 3 2 2 3 4" xfId="715" xr:uid="{00000000-0005-0000-0000-0000D2020000}"/>
    <cellStyle name="Prozent 3 2 2 4" xfId="716" xr:uid="{00000000-0005-0000-0000-0000D3020000}"/>
    <cellStyle name="Prozent 3 2 2 5" xfId="717" xr:uid="{00000000-0005-0000-0000-0000D4020000}"/>
    <cellStyle name="Prozent 3 2 2 6" xfId="718" xr:uid="{00000000-0005-0000-0000-0000D5020000}"/>
    <cellStyle name="Prozent 3 2 3" xfId="719" xr:uid="{00000000-0005-0000-0000-0000D6020000}"/>
    <cellStyle name="Prozent 3 2 3 2" xfId="720" xr:uid="{00000000-0005-0000-0000-0000D7020000}"/>
    <cellStyle name="Prozent 3 2 3 2 2" xfId="721" xr:uid="{00000000-0005-0000-0000-0000D8020000}"/>
    <cellStyle name="Prozent 3 2 3 2 3" xfId="722" xr:uid="{00000000-0005-0000-0000-0000D9020000}"/>
    <cellStyle name="Prozent 3 2 3 2 4" xfId="723" xr:uid="{00000000-0005-0000-0000-0000DA020000}"/>
    <cellStyle name="Prozent 3 2 3 3" xfId="724" xr:uid="{00000000-0005-0000-0000-0000DB020000}"/>
    <cellStyle name="Prozent 3 2 3 4" xfId="725" xr:uid="{00000000-0005-0000-0000-0000DC020000}"/>
    <cellStyle name="Prozent 3 2 3 5" xfId="726" xr:uid="{00000000-0005-0000-0000-0000DD020000}"/>
    <cellStyle name="Prozent 3 2 4" xfId="727" xr:uid="{00000000-0005-0000-0000-0000DE020000}"/>
    <cellStyle name="Prozent 3 2 4 2" xfId="728" xr:uid="{00000000-0005-0000-0000-0000DF020000}"/>
    <cellStyle name="Prozent 3 2 4 3" xfId="729" xr:uid="{00000000-0005-0000-0000-0000E0020000}"/>
    <cellStyle name="Prozent 3 2 4 4" xfId="730" xr:uid="{00000000-0005-0000-0000-0000E1020000}"/>
    <cellStyle name="Prozent 3 2 4 5" xfId="731" xr:uid="{00000000-0005-0000-0000-0000E2020000}"/>
    <cellStyle name="Prozent 3 2 5" xfId="732" xr:uid="{00000000-0005-0000-0000-0000E3020000}"/>
    <cellStyle name="Prozent 3 3" xfId="733" xr:uid="{00000000-0005-0000-0000-0000E4020000}"/>
    <cellStyle name="Prozent 3 3 2" xfId="734" xr:uid="{00000000-0005-0000-0000-0000E5020000}"/>
    <cellStyle name="Prozent 3 3 2 2" xfId="735" xr:uid="{00000000-0005-0000-0000-0000E6020000}"/>
    <cellStyle name="Prozent 3 3 2 2 2" xfId="736" xr:uid="{00000000-0005-0000-0000-0000E7020000}"/>
    <cellStyle name="Prozent 3 3 2 2 3" xfId="737" xr:uid="{00000000-0005-0000-0000-0000E8020000}"/>
    <cellStyle name="Prozent 3 3 2 2 4" xfId="738" xr:uid="{00000000-0005-0000-0000-0000E9020000}"/>
    <cellStyle name="Prozent 3 3 2 3" xfId="739" xr:uid="{00000000-0005-0000-0000-0000EA020000}"/>
    <cellStyle name="Prozent 3 3 2 4" xfId="740" xr:uid="{00000000-0005-0000-0000-0000EB020000}"/>
    <cellStyle name="Prozent 3 3 2 5" xfId="741" xr:uid="{00000000-0005-0000-0000-0000EC020000}"/>
    <cellStyle name="Prozent 3 3 3" xfId="742" xr:uid="{00000000-0005-0000-0000-0000ED020000}"/>
    <cellStyle name="Prozent 3 3 3 2" xfId="743" xr:uid="{00000000-0005-0000-0000-0000EE020000}"/>
    <cellStyle name="Prozent 3 3 3 3" xfId="744" xr:uid="{00000000-0005-0000-0000-0000EF020000}"/>
    <cellStyle name="Prozent 3 3 3 4" xfId="745" xr:uid="{00000000-0005-0000-0000-0000F0020000}"/>
    <cellStyle name="Prozent 3 3 4" xfId="746" xr:uid="{00000000-0005-0000-0000-0000F1020000}"/>
    <cellStyle name="Prozent 3 3 5" xfId="747" xr:uid="{00000000-0005-0000-0000-0000F2020000}"/>
    <cellStyle name="Prozent 3 3 6" xfId="748" xr:uid="{00000000-0005-0000-0000-0000F3020000}"/>
    <cellStyle name="Prozent 3 4" xfId="749" xr:uid="{00000000-0005-0000-0000-0000F4020000}"/>
    <cellStyle name="Prozent 3 4 2" xfId="750" xr:uid="{00000000-0005-0000-0000-0000F5020000}"/>
    <cellStyle name="Prozent 3 4 2 2" xfId="751" xr:uid="{00000000-0005-0000-0000-0000F6020000}"/>
    <cellStyle name="Prozent 3 4 2 3" xfId="752" xr:uid="{00000000-0005-0000-0000-0000F7020000}"/>
    <cellStyle name="Prozent 3 4 2 4" xfId="753" xr:uid="{00000000-0005-0000-0000-0000F8020000}"/>
    <cellStyle name="Prozent 3 4 3" xfId="754" xr:uid="{00000000-0005-0000-0000-0000F9020000}"/>
    <cellStyle name="Prozent 3 4 4" xfId="755" xr:uid="{00000000-0005-0000-0000-0000FA020000}"/>
    <cellStyle name="Prozent 3 4 5" xfId="756" xr:uid="{00000000-0005-0000-0000-0000FB020000}"/>
    <cellStyle name="Prozent 3 5" xfId="757" xr:uid="{00000000-0005-0000-0000-0000FC020000}"/>
    <cellStyle name="Prozent 3 5 2" xfId="758" xr:uid="{00000000-0005-0000-0000-0000FD020000}"/>
    <cellStyle name="Prozent 3 5 3" xfId="759" xr:uid="{00000000-0005-0000-0000-0000FE020000}"/>
    <cellStyle name="Prozent 3 5 4" xfId="760" xr:uid="{00000000-0005-0000-0000-0000FF020000}"/>
    <cellStyle name="Prozent 3 6" xfId="761" xr:uid="{00000000-0005-0000-0000-000000030000}"/>
    <cellStyle name="Prozent 3 7" xfId="762" xr:uid="{00000000-0005-0000-0000-000001030000}"/>
    <cellStyle name="Prozent 3 8" xfId="763" xr:uid="{00000000-0005-0000-0000-000002030000}"/>
    <cellStyle name="Prozent 4" xfId="764" xr:uid="{00000000-0005-0000-0000-000003030000}"/>
    <cellStyle name="Prozent 4 2" xfId="765" xr:uid="{00000000-0005-0000-0000-000004030000}"/>
    <cellStyle name="Prozent 4 2 2" xfId="766" xr:uid="{00000000-0005-0000-0000-000005030000}"/>
    <cellStyle name="Prozent 4 2 2 2" xfId="767" xr:uid="{00000000-0005-0000-0000-000006030000}"/>
    <cellStyle name="Prozent 4 2 2 2 2" xfId="768" xr:uid="{00000000-0005-0000-0000-000007030000}"/>
    <cellStyle name="Prozent 4 2 2 2 2 2" xfId="769" xr:uid="{00000000-0005-0000-0000-000008030000}"/>
    <cellStyle name="Prozent 4 2 2 2 2 3" xfId="770" xr:uid="{00000000-0005-0000-0000-000009030000}"/>
    <cellStyle name="Prozent 4 2 2 2 2 4" xfId="771" xr:uid="{00000000-0005-0000-0000-00000A030000}"/>
    <cellStyle name="Prozent 4 2 2 2 3" xfId="772" xr:uid="{00000000-0005-0000-0000-00000B030000}"/>
    <cellStyle name="Prozent 4 2 2 2 4" xfId="773" xr:uid="{00000000-0005-0000-0000-00000C030000}"/>
    <cellStyle name="Prozent 4 2 2 2 5" xfId="774" xr:uid="{00000000-0005-0000-0000-00000D030000}"/>
    <cellStyle name="Prozent 4 2 2 3" xfId="775" xr:uid="{00000000-0005-0000-0000-00000E030000}"/>
    <cellStyle name="Prozent 4 2 2 3 2" xfId="776" xr:uid="{00000000-0005-0000-0000-00000F030000}"/>
    <cellStyle name="Prozent 4 2 2 3 3" xfId="777" xr:uid="{00000000-0005-0000-0000-000010030000}"/>
    <cellStyle name="Prozent 4 2 2 3 4" xfId="778" xr:uid="{00000000-0005-0000-0000-000011030000}"/>
    <cellStyle name="Prozent 4 2 2 4" xfId="779" xr:uid="{00000000-0005-0000-0000-000012030000}"/>
    <cellStyle name="Prozent 4 2 2 5" xfId="780" xr:uid="{00000000-0005-0000-0000-000013030000}"/>
    <cellStyle name="Prozent 4 2 2 6" xfId="781" xr:uid="{00000000-0005-0000-0000-000014030000}"/>
    <cellStyle name="Prozent 4 2 3" xfId="782" xr:uid="{00000000-0005-0000-0000-000015030000}"/>
    <cellStyle name="Prozent 4 2 3 2" xfId="783" xr:uid="{00000000-0005-0000-0000-000016030000}"/>
    <cellStyle name="Prozent 4 2 3 2 2" xfId="784" xr:uid="{00000000-0005-0000-0000-000017030000}"/>
    <cellStyle name="Prozent 4 2 3 2 3" xfId="785" xr:uid="{00000000-0005-0000-0000-000018030000}"/>
    <cellStyle name="Prozent 4 2 3 2 4" xfId="786" xr:uid="{00000000-0005-0000-0000-000019030000}"/>
    <cellStyle name="Prozent 4 2 3 3" xfId="787" xr:uid="{00000000-0005-0000-0000-00001A030000}"/>
    <cellStyle name="Prozent 4 2 3 4" xfId="788" xr:uid="{00000000-0005-0000-0000-00001B030000}"/>
    <cellStyle name="Prozent 4 2 3 5" xfId="789" xr:uid="{00000000-0005-0000-0000-00001C030000}"/>
    <cellStyle name="Prozent 4 2 4" xfId="790" xr:uid="{00000000-0005-0000-0000-00001D030000}"/>
    <cellStyle name="Prozent 4 2 4 2" xfId="791" xr:uid="{00000000-0005-0000-0000-00001E030000}"/>
    <cellStyle name="Prozent 4 2 4 3" xfId="792" xr:uid="{00000000-0005-0000-0000-00001F030000}"/>
    <cellStyle name="Prozent 4 2 4 4" xfId="793" xr:uid="{00000000-0005-0000-0000-000020030000}"/>
    <cellStyle name="Prozent 4 2 5" xfId="794" xr:uid="{00000000-0005-0000-0000-000021030000}"/>
    <cellStyle name="Prozent 4 2 6" xfId="795" xr:uid="{00000000-0005-0000-0000-000022030000}"/>
    <cellStyle name="Prozent 4 2 7" xfId="796" xr:uid="{00000000-0005-0000-0000-000023030000}"/>
    <cellStyle name="Prozent 4 3" xfId="797" xr:uid="{00000000-0005-0000-0000-000024030000}"/>
    <cellStyle name="Prozent 4 3 2" xfId="798" xr:uid="{00000000-0005-0000-0000-000025030000}"/>
    <cellStyle name="Prozent 4 3 2 2" xfId="799" xr:uid="{00000000-0005-0000-0000-000026030000}"/>
    <cellStyle name="Prozent 4 3 2 2 2" xfId="800" xr:uid="{00000000-0005-0000-0000-000027030000}"/>
    <cellStyle name="Prozent 4 3 2 2 3" xfId="801" xr:uid="{00000000-0005-0000-0000-000028030000}"/>
    <cellStyle name="Prozent 4 3 2 2 4" xfId="802" xr:uid="{00000000-0005-0000-0000-000029030000}"/>
    <cellStyle name="Prozent 4 3 2 3" xfId="803" xr:uid="{00000000-0005-0000-0000-00002A030000}"/>
    <cellStyle name="Prozent 4 3 2 4" xfId="804" xr:uid="{00000000-0005-0000-0000-00002B030000}"/>
    <cellStyle name="Prozent 4 3 2 5" xfId="805" xr:uid="{00000000-0005-0000-0000-00002C030000}"/>
    <cellStyle name="Prozent 4 3 3" xfId="806" xr:uid="{00000000-0005-0000-0000-00002D030000}"/>
    <cellStyle name="Prozent 4 3 3 2" xfId="807" xr:uid="{00000000-0005-0000-0000-00002E030000}"/>
    <cellStyle name="Prozent 4 3 3 2 2" xfId="808" xr:uid="{00000000-0005-0000-0000-00002F030000}"/>
    <cellStyle name="Prozent 4 3 3 2 3" xfId="809" xr:uid="{00000000-0005-0000-0000-000030030000}"/>
    <cellStyle name="Prozent 4 3 3 2 4" xfId="810" xr:uid="{00000000-0005-0000-0000-000031030000}"/>
    <cellStyle name="Prozent 4 3 3 3" xfId="811" xr:uid="{00000000-0005-0000-0000-000032030000}"/>
    <cellStyle name="Prozent 4 3 3 4" xfId="812" xr:uid="{00000000-0005-0000-0000-000033030000}"/>
    <cellStyle name="Prozent 4 3 3 5" xfId="813" xr:uid="{00000000-0005-0000-0000-000034030000}"/>
    <cellStyle name="Prozent 4 3 4" xfId="814" xr:uid="{00000000-0005-0000-0000-000035030000}"/>
    <cellStyle name="Prozent 4 3 4 2" xfId="815" xr:uid="{00000000-0005-0000-0000-000036030000}"/>
    <cellStyle name="Prozent 4 3 4 3" xfId="816" xr:uid="{00000000-0005-0000-0000-000037030000}"/>
    <cellStyle name="Prozent 4 3 4 4" xfId="817" xr:uid="{00000000-0005-0000-0000-000038030000}"/>
    <cellStyle name="Prozent 4 3 4 4 2" xfId="818" xr:uid="{00000000-0005-0000-0000-000039030000}"/>
    <cellStyle name="Prozent 4 3 5" xfId="819" xr:uid="{00000000-0005-0000-0000-00003A030000}"/>
    <cellStyle name="Prozent 4 4" xfId="820" xr:uid="{00000000-0005-0000-0000-00003B030000}"/>
    <cellStyle name="Prozent 4 4 2" xfId="821" xr:uid="{00000000-0005-0000-0000-00003C030000}"/>
    <cellStyle name="Prozent 4 4 2 2" xfId="822" xr:uid="{00000000-0005-0000-0000-00003D030000}"/>
    <cellStyle name="Prozent 4 4 2 3" xfId="823" xr:uid="{00000000-0005-0000-0000-00003E030000}"/>
    <cellStyle name="Prozent 4 4 2 4" xfId="824" xr:uid="{00000000-0005-0000-0000-00003F030000}"/>
    <cellStyle name="Prozent 4 4 3" xfId="825" xr:uid="{00000000-0005-0000-0000-000040030000}"/>
    <cellStyle name="Prozent 4 4 4" xfId="826" xr:uid="{00000000-0005-0000-0000-000041030000}"/>
    <cellStyle name="Prozent 4 4 5" xfId="827" xr:uid="{00000000-0005-0000-0000-000042030000}"/>
    <cellStyle name="Prozent 4 5" xfId="828" xr:uid="{00000000-0005-0000-0000-000043030000}"/>
    <cellStyle name="Prozent 4 5 2" xfId="829" xr:uid="{00000000-0005-0000-0000-000044030000}"/>
    <cellStyle name="Prozent 4 5 3" xfId="830" xr:uid="{00000000-0005-0000-0000-000045030000}"/>
    <cellStyle name="Prozent 4 5 4" xfId="831" xr:uid="{00000000-0005-0000-0000-000046030000}"/>
    <cellStyle name="Prozent 4 6" xfId="832" xr:uid="{00000000-0005-0000-0000-000047030000}"/>
    <cellStyle name="Prozent 4 7" xfId="833" xr:uid="{00000000-0005-0000-0000-000048030000}"/>
    <cellStyle name="Prozent 4 8" xfId="834" xr:uid="{00000000-0005-0000-0000-000049030000}"/>
    <cellStyle name="Prozent 5" xfId="835" xr:uid="{00000000-0005-0000-0000-00004A030000}"/>
    <cellStyle name="Prozent 5 2" xfId="836" xr:uid="{00000000-0005-0000-0000-00004B030000}"/>
    <cellStyle name="Prozent 5 2 2" xfId="837" xr:uid="{00000000-0005-0000-0000-00004C030000}"/>
    <cellStyle name="Prozent 5 2 2 2" xfId="838" xr:uid="{00000000-0005-0000-0000-00004D030000}"/>
    <cellStyle name="Prozent 5 2 2 2 2" xfId="839" xr:uid="{00000000-0005-0000-0000-00004E030000}"/>
    <cellStyle name="Prozent 5 2 2 2 3" xfId="840" xr:uid="{00000000-0005-0000-0000-00004F030000}"/>
    <cellStyle name="Prozent 5 2 2 2 4" xfId="841" xr:uid="{00000000-0005-0000-0000-000050030000}"/>
    <cellStyle name="Prozent 5 2 2 3" xfId="842" xr:uid="{00000000-0005-0000-0000-000051030000}"/>
    <cellStyle name="Prozent 5 2 2 4" xfId="843" xr:uid="{00000000-0005-0000-0000-000052030000}"/>
    <cellStyle name="Prozent 5 2 2 5" xfId="844" xr:uid="{00000000-0005-0000-0000-000053030000}"/>
    <cellStyle name="Prozent 5 2 3" xfId="845" xr:uid="{00000000-0005-0000-0000-000054030000}"/>
    <cellStyle name="Prozent 5 2 3 2" xfId="846" xr:uid="{00000000-0005-0000-0000-000055030000}"/>
    <cellStyle name="Prozent 5 2 3 3" xfId="847" xr:uid="{00000000-0005-0000-0000-000056030000}"/>
    <cellStyle name="Prozent 5 2 3 4" xfId="848" xr:uid="{00000000-0005-0000-0000-000057030000}"/>
    <cellStyle name="Prozent 5 2 4" xfId="849" xr:uid="{00000000-0005-0000-0000-000058030000}"/>
    <cellStyle name="Prozent 5 2 5" xfId="850" xr:uid="{00000000-0005-0000-0000-000059030000}"/>
    <cellStyle name="Prozent 5 2 6" xfId="851" xr:uid="{00000000-0005-0000-0000-00005A030000}"/>
    <cellStyle name="Prozent 5 3" xfId="852" xr:uid="{00000000-0005-0000-0000-00005B030000}"/>
    <cellStyle name="Prozent 5 3 2" xfId="853" xr:uid="{00000000-0005-0000-0000-00005C030000}"/>
    <cellStyle name="Prozent 5 3 2 2" xfId="854" xr:uid="{00000000-0005-0000-0000-00005D030000}"/>
    <cellStyle name="Prozent 5 3 2 3" xfId="855" xr:uid="{00000000-0005-0000-0000-00005E030000}"/>
    <cellStyle name="Prozent 5 3 2 4" xfId="856" xr:uid="{00000000-0005-0000-0000-00005F030000}"/>
    <cellStyle name="Prozent 5 3 3" xfId="857" xr:uid="{00000000-0005-0000-0000-000060030000}"/>
    <cellStyle name="Prozent 5 3 4" xfId="858" xr:uid="{00000000-0005-0000-0000-000061030000}"/>
    <cellStyle name="Prozent 5 3 5" xfId="859" xr:uid="{00000000-0005-0000-0000-000062030000}"/>
    <cellStyle name="Prozent 5 4" xfId="860" xr:uid="{00000000-0005-0000-0000-000063030000}"/>
    <cellStyle name="Prozent 5 4 2" xfId="861" xr:uid="{00000000-0005-0000-0000-000064030000}"/>
    <cellStyle name="Prozent 5 4 3" xfId="862" xr:uid="{00000000-0005-0000-0000-000065030000}"/>
    <cellStyle name="Prozent 5 4 3 2" xfId="863" xr:uid="{00000000-0005-0000-0000-000066030000}"/>
    <cellStyle name="Prozent 5 4 3 3" xfId="864" xr:uid="{00000000-0005-0000-0000-000067030000}"/>
    <cellStyle name="Prozent 5 4 4" xfId="865" xr:uid="{00000000-0005-0000-0000-000068030000}"/>
    <cellStyle name="Prozent 5 4 4 2" xfId="866" xr:uid="{00000000-0005-0000-0000-000069030000}"/>
    <cellStyle name="Prozent 5 4 4 2 2" xfId="1056" xr:uid="{00000000-0005-0000-0000-00006A030000}"/>
    <cellStyle name="Prozent 5 4 5" xfId="867" xr:uid="{00000000-0005-0000-0000-00006B030000}"/>
    <cellStyle name="Prozent 5 5" xfId="868" xr:uid="{00000000-0005-0000-0000-00006C030000}"/>
    <cellStyle name="Prozent 5 5 2" xfId="869" xr:uid="{00000000-0005-0000-0000-00006D030000}"/>
    <cellStyle name="Prozent 5 5 3" xfId="870" xr:uid="{00000000-0005-0000-0000-00006E030000}"/>
    <cellStyle name="Prozent 5 5 4" xfId="871" xr:uid="{00000000-0005-0000-0000-00006F030000}"/>
    <cellStyle name="Prozent 5 5 4 2" xfId="872" xr:uid="{00000000-0005-0000-0000-000070030000}"/>
    <cellStyle name="Prozent 5 6" xfId="873" xr:uid="{00000000-0005-0000-0000-000071030000}"/>
    <cellStyle name="Prozent 6" xfId="874" xr:uid="{00000000-0005-0000-0000-000072030000}"/>
    <cellStyle name="Prozent 6 2" xfId="875" xr:uid="{00000000-0005-0000-0000-000073030000}"/>
    <cellStyle name="Prozent 6 2 2" xfId="876" xr:uid="{00000000-0005-0000-0000-000074030000}"/>
    <cellStyle name="Prozent 6 2 2 2" xfId="877" xr:uid="{00000000-0005-0000-0000-000075030000}"/>
    <cellStyle name="Prozent 6 2 2 3" xfId="878" xr:uid="{00000000-0005-0000-0000-000076030000}"/>
    <cellStyle name="Prozent 6 2 2 4" xfId="879" xr:uid="{00000000-0005-0000-0000-000077030000}"/>
    <cellStyle name="Prozent 6 2 3" xfId="880" xr:uid="{00000000-0005-0000-0000-000078030000}"/>
    <cellStyle name="Prozent 6 2 4" xfId="881" xr:uid="{00000000-0005-0000-0000-000079030000}"/>
    <cellStyle name="Prozent 6 2 5" xfId="882" xr:uid="{00000000-0005-0000-0000-00007A030000}"/>
    <cellStyle name="Prozent 6 3" xfId="883" xr:uid="{00000000-0005-0000-0000-00007B030000}"/>
    <cellStyle name="Prozent 6 3 2" xfId="884" xr:uid="{00000000-0005-0000-0000-00007C030000}"/>
    <cellStyle name="Prozent 6 3 3" xfId="885" xr:uid="{00000000-0005-0000-0000-00007D030000}"/>
    <cellStyle name="Prozent 6 3 4" xfId="886" xr:uid="{00000000-0005-0000-0000-00007E030000}"/>
    <cellStyle name="Prozent 6 4" xfId="887" xr:uid="{00000000-0005-0000-0000-00007F030000}"/>
    <cellStyle name="Prozent 6 5" xfId="888" xr:uid="{00000000-0005-0000-0000-000080030000}"/>
    <cellStyle name="Prozent 6 6" xfId="889" xr:uid="{00000000-0005-0000-0000-000081030000}"/>
    <cellStyle name="Prozent 7" xfId="890" xr:uid="{00000000-0005-0000-0000-000082030000}"/>
    <cellStyle name="Prozent 7 2" xfId="891" xr:uid="{00000000-0005-0000-0000-000083030000}"/>
    <cellStyle name="Prozent 7 2 2" xfId="892" xr:uid="{00000000-0005-0000-0000-000084030000}"/>
    <cellStyle name="Prozent 7 2 2 2" xfId="893" xr:uid="{00000000-0005-0000-0000-000085030000}"/>
    <cellStyle name="Prozent 7 2 2 3" xfId="894" xr:uid="{00000000-0005-0000-0000-000086030000}"/>
    <cellStyle name="Prozent 7 2 2 4" xfId="895" xr:uid="{00000000-0005-0000-0000-000087030000}"/>
    <cellStyle name="Prozent 7 2 3" xfId="896" xr:uid="{00000000-0005-0000-0000-000088030000}"/>
    <cellStyle name="Prozent 7 2 4" xfId="897" xr:uid="{00000000-0005-0000-0000-000089030000}"/>
    <cellStyle name="Prozent 7 2 5" xfId="898" xr:uid="{00000000-0005-0000-0000-00008A030000}"/>
    <cellStyle name="Prozent 7 3" xfId="899" xr:uid="{00000000-0005-0000-0000-00008B030000}"/>
    <cellStyle name="Prozent 7 3 2" xfId="900" xr:uid="{00000000-0005-0000-0000-00008C030000}"/>
    <cellStyle name="Prozent 7 3 3" xfId="901" xr:uid="{00000000-0005-0000-0000-00008D030000}"/>
    <cellStyle name="Prozent 7 3 4" xfId="902" xr:uid="{00000000-0005-0000-0000-00008E030000}"/>
    <cellStyle name="Prozent 7 4" xfId="903" xr:uid="{00000000-0005-0000-0000-00008F030000}"/>
    <cellStyle name="Prozent 7 5" xfId="904" xr:uid="{00000000-0005-0000-0000-000090030000}"/>
    <cellStyle name="Prozent 7 6" xfId="905" xr:uid="{00000000-0005-0000-0000-000091030000}"/>
    <cellStyle name="Prozent 8" xfId="906" xr:uid="{00000000-0005-0000-0000-000092030000}"/>
    <cellStyle name="Prozent 8 2" xfId="907" xr:uid="{00000000-0005-0000-0000-000093030000}"/>
    <cellStyle name="Prozent 8 2 2" xfId="908" xr:uid="{00000000-0005-0000-0000-000094030000}"/>
    <cellStyle name="Prozent 8 2 3" xfId="909" xr:uid="{00000000-0005-0000-0000-000095030000}"/>
    <cellStyle name="Prozent 8 2 4" xfId="910" xr:uid="{00000000-0005-0000-0000-000096030000}"/>
    <cellStyle name="Prozent 8 3" xfId="911" xr:uid="{00000000-0005-0000-0000-000097030000}"/>
    <cellStyle name="Prozent 8 3 2" xfId="912" xr:uid="{00000000-0005-0000-0000-000098030000}"/>
    <cellStyle name="Prozent 8 3 2 2" xfId="913" xr:uid="{00000000-0005-0000-0000-000099030000}"/>
    <cellStyle name="Prozent 8 3 2 2 2" xfId="914" xr:uid="{00000000-0005-0000-0000-00009A030000}"/>
    <cellStyle name="Prozent 8 3 2 3" xfId="915" xr:uid="{00000000-0005-0000-0000-00009B030000}"/>
    <cellStyle name="Prozent 8 3 2 3 2" xfId="916" xr:uid="{00000000-0005-0000-0000-00009C030000}"/>
    <cellStyle name="Prozent 8 3 2 4" xfId="917" xr:uid="{00000000-0005-0000-0000-00009D030000}"/>
    <cellStyle name="Prozent 8 3 2 5" xfId="918" xr:uid="{00000000-0005-0000-0000-00009E030000}"/>
    <cellStyle name="Prozent 8 3 3" xfId="919" xr:uid="{00000000-0005-0000-0000-00009F030000}"/>
    <cellStyle name="Prozent 8 3 3 2" xfId="920" xr:uid="{00000000-0005-0000-0000-0000A0030000}"/>
    <cellStyle name="Prozent 8 3 3 3" xfId="921" xr:uid="{00000000-0005-0000-0000-0000A1030000}"/>
    <cellStyle name="Prozent 8 3 4" xfId="922" xr:uid="{00000000-0005-0000-0000-0000A2030000}"/>
    <cellStyle name="Prozent 8 3 5" xfId="923" xr:uid="{00000000-0005-0000-0000-0000A3030000}"/>
    <cellStyle name="Prozent 8 3 6" xfId="924" xr:uid="{00000000-0005-0000-0000-0000A4030000}"/>
    <cellStyle name="Prozent 9" xfId="925" xr:uid="{00000000-0005-0000-0000-0000A5030000}"/>
    <cellStyle name="Prozent 9 2" xfId="926" xr:uid="{00000000-0005-0000-0000-0000A6030000}"/>
    <cellStyle name="Prozent 9 3" xfId="927" xr:uid="{00000000-0005-0000-0000-0000A7030000}"/>
    <cellStyle name="Prozent 9 4" xfId="928" xr:uid="{00000000-0005-0000-0000-0000A8030000}"/>
    <cellStyle name="Schlecht 2" xfId="930" xr:uid="{00000000-0005-0000-0000-0000A9030000}"/>
    <cellStyle name="Schlecht 3" xfId="931" xr:uid="{00000000-0005-0000-0000-0000AA030000}"/>
    <cellStyle name="Standard 2" xfId="932" xr:uid="{00000000-0005-0000-0000-0000AC030000}"/>
    <cellStyle name="Standard 2 2" xfId="933" xr:uid="{00000000-0005-0000-0000-0000AD030000}"/>
    <cellStyle name="Standard 2 2 2" xfId="934" xr:uid="{00000000-0005-0000-0000-0000AE030000}"/>
    <cellStyle name="Standard 2 2 3" xfId="935" xr:uid="{00000000-0005-0000-0000-0000AF030000}"/>
    <cellStyle name="Standard 2 3" xfId="936" xr:uid="{00000000-0005-0000-0000-0000B0030000}"/>
    <cellStyle name="Standard 2 4" xfId="937" xr:uid="{00000000-0005-0000-0000-0000B1030000}"/>
    <cellStyle name="Standard 2 5" xfId="938" xr:uid="{00000000-0005-0000-0000-0000B2030000}"/>
    <cellStyle name="Standard 2 6" xfId="939" xr:uid="{00000000-0005-0000-0000-0000B3030000}"/>
    <cellStyle name="Standard 3" xfId="940" xr:uid="{00000000-0005-0000-0000-0000B4030000}"/>
    <cellStyle name="Standard 3 2" xfId="941" xr:uid="{00000000-0005-0000-0000-0000B5030000}"/>
    <cellStyle name="Standard 3 2 2" xfId="942" xr:uid="{00000000-0005-0000-0000-0000B6030000}"/>
    <cellStyle name="Standard 3 2 2 2" xfId="943" xr:uid="{00000000-0005-0000-0000-0000B7030000}"/>
    <cellStyle name="Standard 3 2 2 2 2" xfId="944" xr:uid="{00000000-0005-0000-0000-0000B8030000}"/>
    <cellStyle name="Standard 3 2 2 2 2 2" xfId="945" xr:uid="{00000000-0005-0000-0000-0000B9030000}"/>
    <cellStyle name="Standard 3 2 2 2 2 3" xfId="946" xr:uid="{00000000-0005-0000-0000-0000BA030000}"/>
    <cellStyle name="Standard 3 2 2 2 2 4" xfId="947" xr:uid="{00000000-0005-0000-0000-0000BB030000}"/>
    <cellStyle name="Standard 3 2 2 2 3" xfId="948" xr:uid="{00000000-0005-0000-0000-0000BC030000}"/>
    <cellStyle name="Standard 3 2 2 2 4" xfId="949" xr:uid="{00000000-0005-0000-0000-0000BD030000}"/>
    <cellStyle name="Standard 3 2 2 2 5" xfId="950" xr:uid="{00000000-0005-0000-0000-0000BE030000}"/>
    <cellStyle name="Standard 3 2 2 3" xfId="951" xr:uid="{00000000-0005-0000-0000-0000BF030000}"/>
    <cellStyle name="Standard 3 2 2 3 2" xfId="952" xr:uid="{00000000-0005-0000-0000-0000C0030000}"/>
    <cellStyle name="Standard 3 2 2 3 3" xfId="953" xr:uid="{00000000-0005-0000-0000-0000C1030000}"/>
    <cellStyle name="Standard 3 2 2 3 4" xfId="954" xr:uid="{00000000-0005-0000-0000-0000C2030000}"/>
    <cellStyle name="Standard 3 2 2 4" xfId="955" xr:uid="{00000000-0005-0000-0000-0000C3030000}"/>
    <cellStyle name="Standard 3 2 2 5" xfId="956" xr:uid="{00000000-0005-0000-0000-0000C4030000}"/>
    <cellStyle name="Standard 3 2 2 6" xfId="957" xr:uid="{00000000-0005-0000-0000-0000C5030000}"/>
    <cellStyle name="Standard 3 2 3" xfId="958" xr:uid="{00000000-0005-0000-0000-0000C6030000}"/>
    <cellStyle name="Standard 3 2 3 2" xfId="959" xr:uid="{00000000-0005-0000-0000-0000C7030000}"/>
    <cellStyle name="Standard 3 2 3 2 2" xfId="960" xr:uid="{00000000-0005-0000-0000-0000C8030000}"/>
    <cellStyle name="Standard 3 2 3 2 3" xfId="961" xr:uid="{00000000-0005-0000-0000-0000C9030000}"/>
    <cellStyle name="Standard 3 2 3 2 4" xfId="962" xr:uid="{00000000-0005-0000-0000-0000CA030000}"/>
    <cellStyle name="Standard 3 2 3 3" xfId="963" xr:uid="{00000000-0005-0000-0000-0000CB030000}"/>
    <cellStyle name="Standard 3 2 3 4" xfId="964" xr:uid="{00000000-0005-0000-0000-0000CC030000}"/>
    <cellStyle name="Standard 3 2 3 5" xfId="965" xr:uid="{00000000-0005-0000-0000-0000CD030000}"/>
    <cellStyle name="Standard 3 2 4" xfId="966" xr:uid="{00000000-0005-0000-0000-0000CE030000}"/>
    <cellStyle name="Standard 3 2 4 2" xfId="967" xr:uid="{00000000-0005-0000-0000-0000CF030000}"/>
    <cellStyle name="Standard 3 2 4 3" xfId="968" xr:uid="{00000000-0005-0000-0000-0000D0030000}"/>
    <cellStyle name="Standard 3 2 4 4" xfId="969" xr:uid="{00000000-0005-0000-0000-0000D1030000}"/>
    <cellStyle name="Standard 3 2 4 5" xfId="970" xr:uid="{00000000-0005-0000-0000-0000D2030000}"/>
    <cellStyle name="Standard 3 2 5" xfId="971" xr:uid="{00000000-0005-0000-0000-0000D3030000}"/>
    <cellStyle name="Standard 3 2 6" xfId="972" xr:uid="{00000000-0005-0000-0000-0000D4030000}"/>
    <cellStyle name="Standard 3 3" xfId="973" xr:uid="{00000000-0005-0000-0000-0000D5030000}"/>
    <cellStyle name="Standard 3 3 2" xfId="974" xr:uid="{00000000-0005-0000-0000-0000D6030000}"/>
    <cellStyle name="Standard 3 3 2 2" xfId="975" xr:uid="{00000000-0005-0000-0000-0000D7030000}"/>
    <cellStyle name="Standard 3 3 2 2 2" xfId="976" xr:uid="{00000000-0005-0000-0000-0000D8030000}"/>
    <cellStyle name="Standard 3 3 2 2 3" xfId="977" xr:uid="{00000000-0005-0000-0000-0000D9030000}"/>
    <cellStyle name="Standard 3 3 2 2 4" xfId="978" xr:uid="{00000000-0005-0000-0000-0000DA030000}"/>
    <cellStyle name="Standard 3 3 2 3" xfId="979" xr:uid="{00000000-0005-0000-0000-0000DB030000}"/>
    <cellStyle name="Standard 3 3 2 4" xfId="980" xr:uid="{00000000-0005-0000-0000-0000DC030000}"/>
    <cellStyle name="Standard 3 3 2 5" xfId="981" xr:uid="{00000000-0005-0000-0000-0000DD030000}"/>
    <cellStyle name="Standard 3 3 3" xfId="982" xr:uid="{00000000-0005-0000-0000-0000DE030000}"/>
    <cellStyle name="Standard 3 3 3 2" xfId="983" xr:uid="{00000000-0005-0000-0000-0000DF030000}"/>
    <cellStyle name="Standard 3 3 3 3" xfId="984" xr:uid="{00000000-0005-0000-0000-0000E0030000}"/>
    <cellStyle name="Standard 3 3 3 4" xfId="985" xr:uid="{00000000-0005-0000-0000-0000E1030000}"/>
    <cellStyle name="Standard 3 3 4" xfId="986" xr:uid="{00000000-0005-0000-0000-0000E2030000}"/>
    <cellStyle name="Standard 3 3 5" xfId="987" xr:uid="{00000000-0005-0000-0000-0000E3030000}"/>
    <cellStyle name="Standard 3 3 6" xfId="988" xr:uid="{00000000-0005-0000-0000-0000E4030000}"/>
    <cellStyle name="Standard 3 4" xfId="989" xr:uid="{00000000-0005-0000-0000-0000E5030000}"/>
    <cellStyle name="Standard 3 4 2" xfId="990" xr:uid="{00000000-0005-0000-0000-0000E6030000}"/>
    <cellStyle name="Standard 3 4 2 2" xfId="991" xr:uid="{00000000-0005-0000-0000-0000E7030000}"/>
    <cellStyle name="Standard 3 4 2 3" xfId="992" xr:uid="{00000000-0005-0000-0000-0000E8030000}"/>
    <cellStyle name="Standard 3 4 2 4" xfId="993" xr:uid="{00000000-0005-0000-0000-0000E9030000}"/>
    <cellStyle name="Standard 3 4 3" xfId="994" xr:uid="{00000000-0005-0000-0000-0000EA030000}"/>
    <cellStyle name="Standard 3 4 4" xfId="995" xr:uid="{00000000-0005-0000-0000-0000EB030000}"/>
    <cellStyle name="Standard 3 4 5" xfId="996" xr:uid="{00000000-0005-0000-0000-0000EC030000}"/>
    <cellStyle name="Standard 3 5" xfId="997" xr:uid="{00000000-0005-0000-0000-0000ED030000}"/>
    <cellStyle name="Standard 3 5 2" xfId="998" xr:uid="{00000000-0005-0000-0000-0000EE030000}"/>
    <cellStyle name="Standard 3 5 3" xfId="999" xr:uid="{00000000-0005-0000-0000-0000EF030000}"/>
    <cellStyle name="Standard 3 5 4" xfId="1000" xr:uid="{00000000-0005-0000-0000-0000F0030000}"/>
    <cellStyle name="Standard 3 6" xfId="1001" xr:uid="{00000000-0005-0000-0000-0000F1030000}"/>
    <cellStyle name="Standard 3 6 2" xfId="1002" xr:uid="{00000000-0005-0000-0000-0000F2030000}"/>
    <cellStyle name="Standard 3 7" xfId="1003" xr:uid="{00000000-0005-0000-0000-0000F3030000}"/>
    <cellStyle name="Standard 3 8" xfId="1004" xr:uid="{00000000-0005-0000-0000-0000F4030000}"/>
    <cellStyle name="Standard 4" xfId="1005" xr:uid="{00000000-0005-0000-0000-0000F5030000}"/>
    <cellStyle name="Standard 5" xfId="1006" xr:uid="{00000000-0005-0000-0000-0000F6030000}"/>
    <cellStyle name="Standard 5 2" xfId="1007" xr:uid="{00000000-0005-0000-0000-0000F7030000}"/>
    <cellStyle name="Standard 6" xfId="1008" xr:uid="{00000000-0005-0000-0000-0000F8030000}"/>
    <cellStyle name="Standard 6 2" xfId="1058" xr:uid="{00000000-0005-0000-0000-0000F9030000}"/>
    <cellStyle name="Standard 7" xfId="1009" xr:uid="{00000000-0005-0000-0000-0000FA030000}"/>
    <cellStyle name="Standard_Werte" xfId="1010" xr:uid="{00000000-0005-0000-0000-0000FB030000}"/>
    <cellStyle name="Title" xfId="1011" xr:uid="{00000000-0005-0000-0000-0000FC030000}"/>
    <cellStyle name="Title 2" xfId="1012" xr:uid="{00000000-0005-0000-0000-0000FD030000}"/>
    <cellStyle name="Title 2 2" xfId="1013" xr:uid="{00000000-0005-0000-0000-0000FE030000}"/>
    <cellStyle name="Title 2 3" xfId="1014" xr:uid="{00000000-0005-0000-0000-0000FF030000}"/>
    <cellStyle name="Title 3" xfId="1015" xr:uid="{00000000-0005-0000-0000-000000040000}"/>
    <cellStyle name="Title 3 2" xfId="1016" xr:uid="{00000000-0005-0000-0000-000001040000}"/>
    <cellStyle name="Title 4" xfId="1017" xr:uid="{00000000-0005-0000-0000-000002040000}"/>
    <cellStyle name="Total 2" xfId="1018" xr:uid="{00000000-0005-0000-0000-000003040000}"/>
    <cellStyle name="Überschrift 1 2" xfId="1019" xr:uid="{00000000-0005-0000-0000-000004040000}"/>
    <cellStyle name="Überschrift 1 3" xfId="1020" xr:uid="{00000000-0005-0000-0000-000005040000}"/>
    <cellStyle name="Überschrift 1 4" xfId="1021" xr:uid="{00000000-0005-0000-0000-000006040000}"/>
    <cellStyle name="Überschrift 2 2" xfId="1022" xr:uid="{00000000-0005-0000-0000-000007040000}"/>
    <cellStyle name="Überschrift 2 3" xfId="1023" xr:uid="{00000000-0005-0000-0000-000008040000}"/>
    <cellStyle name="Überschrift 2 4" xfId="1024" xr:uid="{00000000-0005-0000-0000-000009040000}"/>
    <cellStyle name="Überschrift 3 2" xfId="1025" xr:uid="{00000000-0005-0000-0000-00000A040000}"/>
    <cellStyle name="Überschrift 3 3" xfId="1026" xr:uid="{00000000-0005-0000-0000-00000B040000}"/>
    <cellStyle name="Überschrift 3 4" xfId="1027" xr:uid="{00000000-0005-0000-0000-00000C040000}"/>
    <cellStyle name="Überschrift 4 2" xfId="1028" xr:uid="{00000000-0005-0000-0000-00000D040000}"/>
    <cellStyle name="Überschrift 4 3" xfId="1029" xr:uid="{00000000-0005-0000-0000-00000E040000}"/>
    <cellStyle name="Überschrift 4 4" xfId="1030" xr:uid="{00000000-0005-0000-0000-00000F040000}"/>
    <cellStyle name="Überschrift 5" xfId="1031" xr:uid="{00000000-0005-0000-0000-000010040000}"/>
    <cellStyle name="Überschrift 6" xfId="1032" xr:uid="{00000000-0005-0000-0000-000011040000}"/>
    <cellStyle name="Überschrift 7" xfId="1033" xr:uid="{00000000-0005-0000-0000-000012040000}"/>
    <cellStyle name="Verknüpfte Zelle 2" xfId="1035" xr:uid="{00000000-0005-0000-0000-000013040000}"/>
    <cellStyle name="Verknüpfte Zelle 3" xfId="1036" xr:uid="{00000000-0005-0000-0000-000014040000}"/>
    <cellStyle name="Warnender Text 2" xfId="1037" xr:uid="{00000000-0005-0000-0000-000015040000}"/>
    <cellStyle name="Warnender Text 2 2" xfId="1038" xr:uid="{00000000-0005-0000-0000-000016040000}"/>
    <cellStyle name="Warnender Text 2 3" xfId="1039" xr:uid="{00000000-0005-0000-0000-000017040000}"/>
    <cellStyle name="Warnender Text 2 3 2" xfId="1040" xr:uid="{00000000-0005-0000-0000-000018040000}"/>
    <cellStyle name="Warnender Text 3" xfId="1041" xr:uid="{00000000-0005-0000-0000-000019040000}"/>
    <cellStyle name="Warnender Text 4" xfId="1042" xr:uid="{00000000-0005-0000-0000-00001A040000}"/>
    <cellStyle name="Warnender Text 5" xfId="1043" xr:uid="{00000000-0005-0000-0000-00001B040000}"/>
    <cellStyle name="Warnender Text 6" xfId="1044" xr:uid="{00000000-0005-0000-0000-00001C040000}"/>
    <cellStyle name="Zelle überprüfen 2" xfId="1046" xr:uid="{00000000-0005-0000-0000-00001D040000}"/>
    <cellStyle name="Zelle überprüfen 2 2" xfId="1047" xr:uid="{00000000-0005-0000-0000-00001E040000}"/>
    <cellStyle name="Zelle überprüfen 2 3" xfId="1048" xr:uid="{00000000-0005-0000-0000-00001F040000}"/>
    <cellStyle name="Zelle überprüfen 3" xfId="1049" xr:uid="{00000000-0005-0000-0000-000020040000}"/>
    <cellStyle name="Zelle überprüfen 3 2" xfId="1050" xr:uid="{00000000-0005-0000-0000-000021040000}"/>
    <cellStyle name="Zelle überprüfen 4" xfId="1051" xr:uid="{00000000-0005-0000-0000-000022040000}"/>
  </cellStyles>
  <dxfs count="205">
    <dxf>
      <fill>
        <patternFill>
          <bgColor rgb="FFFF7C80"/>
        </patternFill>
      </fill>
    </dxf>
    <dxf>
      <fill>
        <patternFill>
          <bgColor rgb="FFFF7C80"/>
        </patternFill>
      </fill>
    </dxf>
    <dxf>
      <fill>
        <patternFill>
          <bgColor rgb="FFFF7C80"/>
        </patternFill>
      </fill>
    </dxf>
    <dxf>
      <fill>
        <patternFill>
          <bgColor rgb="FFFFFF99"/>
        </patternFill>
      </fill>
    </dxf>
    <dxf>
      <fill>
        <patternFill>
          <bgColor rgb="FFCCFFCC"/>
        </patternFill>
      </fill>
    </dxf>
    <dxf>
      <fill>
        <patternFill>
          <bgColor rgb="FFBFBFBF"/>
        </patternFill>
      </fill>
    </dxf>
    <dxf>
      <fill>
        <patternFill>
          <bgColor theme="4" tint="0.7999816888943144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CFFCC"/>
        </patternFill>
      </fill>
      <border>
        <left style="thin">
          <color auto="1"/>
        </left>
        <right style="thin">
          <color auto="1"/>
        </right>
        <top style="thin">
          <color auto="1"/>
        </top>
        <bottom style="thin">
          <color auto="1"/>
        </bottom>
      </border>
    </dxf>
    <dxf>
      <fill>
        <patternFill>
          <bgColor theme="0"/>
        </patternFill>
      </fill>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fill>
        <patternFill>
          <bgColor theme="0"/>
        </patternFill>
      </fill>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indexed="42"/>
        </patternFill>
      </fill>
    </dxf>
    <dxf>
      <fill>
        <patternFill>
          <bgColor indexed="43"/>
        </patternFill>
      </fill>
    </dxf>
    <dxf>
      <fill>
        <patternFill>
          <bgColor indexed="14"/>
        </patternFill>
      </fill>
    </dxf>
    <dxf>
      <fill>
        <patternFill>
          <bgColor rgb="FFCCFFCC"/>
        </patternFill>
      </fill>
    </dxf>
    <dxf>
      <fill>
        <patternFill>
          <bgColor theme="0" tint="-0.24994659260841701"/>
        </patternFill>
      </fill>
    </dxf>
    <dxf>
      <fill>
        <patternFill>
          <bgColor theme="0" tint="-0.24994659260841701"/>
        </patternFill>
      </fill>
    </dxf>
    <dxf>
      <fill>
        <patternFill>
          <bgColor rgb="FFC0C0C0"/>
        </patternFill>
      </fill>
    </dxf>
    <dxf>
      <fill>
        <patternFill>
          <bgColor rgb="FFDCE6F1"/>
        </patternFill>
      </fill>
    </dxf>
    <dxf>
      <fill>
        <patternFill>
          <bgColor theme="0" tint="-0.24994659260841701"/>
        </patternFill>
      </fill>
    </dxf>
    <dxf>
      <fill>
        <patternFill>
          <bgColor rgb="FFC0C0C0"/>
        </patternFill>
      </fill>
    </dxf>
    <dxf>
      <fill>
        <patternFill>
          <bgColor rgb="FFDCE6F1"/>
        </patternFill>
      </fill>
    </dxf>
    <dxf>
      <fill>
        <patternFill>
          <bgColor theme="0" tint="-0.24994659260841701"/>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99FF66"/>
        </patternFill>
      </fill>
    </dxf>
    <dxf>
      <fill>
        <patternFill>
          <bgColor indexed="42"/>
        </patternFill>
      </fill>
    </dxf>
    <dxf>
      <fill>
        <patternFill>
          <bgColor indexed="43"/>
        </patternFill>
      </fill>
    </dxf>
    <dxf>
      <fill>
        <patternFill>
          <bgColor indexed="14"/>
        </patternFill>
      </fill>
    </dxf>
    <dxf>
      <fill>
        <patternFill>
          <bgColor rgb="FFCCFFCC"/>
        </patternFill>
      </fill>
    </dxf>
    <dxf>
      <fill>
        <patternFill>
          <bgColor rgb="FFC0C0C0"/>
        </patternFill>
      </fill>
    </dxf>
    <dxf>
      <fill>
        <patternFill>
          <bgColor rgb="FFDCE6F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indexed="42"/>
        </patternFill>
      </fill>
    </dxf>
    <dxf>
      <fill>
        <patternFill>
          <bgColor indexed="43"/>
        </patternFill>
      </fill>
    </dxf>
    <dxf>
      <fill>
        <patternFill>
          <bgColor indexed="14"/>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99FF66"/>
      <color rgb="FFFF7C80"/>
      <color rgb="FFFFFF99"/>
      <color rgb="FFCCFFCC"/>
      <color rgb="FF99FFCC"/>
      <color rgb="FF66FF66"/>
      <color rgb="FFC0C0C0"/>
      <color rgb="FFED7D3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0</xdr:row>
      <xdr:rowOff>114300</xdr:rowOff>
    </xdr:from>
    <xdr:to>
      <xdr:col>10</xdr:col>
      <xdr:colOff>47625</xdr:colOff>
      <xdr:row>3</xdr:row>
      <xdr:rowOff>171450</xdr:rowOff>
    </xdr:to>
    <xdr:pic>
      <xdr:nvPicPr>
        <xdr:cNvPr id="94489" name="Grafik 1">
          <a:extLst>
            <a:ext uri="{FF2B5EF4-FFF2-40B4-BE49-F238E27FC236}">
              <a16:creationId xmlns:a16="http://schemas.microsoft.com/office/drawing/2014/main" id="{00000000-0008-0000-0000-0000197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114300"/>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5</xdr:row>
      <xdr:rowOff>9525</xdr:rowOff>
    </xdr:from>
    <xdr:to>
      <xdr:col>10</xdr:col>
      <xdr:colOff>0</xdr:colOff>
      <xdr:row>5</xdr:row>
      <xdr:rowOff>114300</xdr:rowOff>
    </xdr:to>
    <xdr:pic>
      <xdr:nvPicPr>
        <xdr:cNvPr id="94490" name="Grafik 15">
          <a:extLst>
            <a:ext uri="{FF2B5EF4-FFF2-40B4-BE49-F238E27FC236}">
              <a16:creationId xmlns:a16="http://schemas.microsoft.com/office/drawing/2014/main" id="{00000000-0008-0000-0000-00001A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13</xdr:row>
      <xdr:rowOff>9525</xdr:rowOff>
    </xdr:from>
    <xdr:to>
      <xdr:col>10</xdr:col>
      <xdr:colOff>0</xdr:colOff>
      <xdr:row>13</xdr:row>
      <xdr:rowOff>114300</xdr:rowOff>
    </xdr:to>
    <xdr:pic>
      <xdr:nvPicPr>
        <xdr:cNvPr id="94491" name="Grafik 15">
          <a:extLst>
            <a:ext uri="{FF2B5EF4-FFF2-40B4-BE49-F238E27FC236}">
              <a16:creationId xmlns:a16="http://schemas.microsoft.com/office/drawing/2014/main" id="{00000000-0008-0000-0000-00001B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409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5</xdr:row>
      <xdr:rowOff>9525</xdr:rowOff>
    </xdr:from>
    <xdr:to>
      <xdr:col>4</xdr:col>
      <xdr:colOff>0</xdr:colOff>
      <xdr:row>5</xdr:row>
      <xdr:rowOff>114300</xdr:rowOff>
    </xdr:to>
    <xdr:pic>
      <xdr:nvPicPr>
        <xdr:cNvPr id="94492" name="Grafik 15">
          <a:extLst>
            <a:ext uri="{FF2B5EF4-FFF2-40B4-BE49-F238E27FC236}">
              <a16:creationId xmlns:a16="http://schemas.microsoft.com/office/drawing/2014/main" id="{00000000-0008-0000-0000-00001C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17</xdr:row>
      <xdr:rowOff>9525</xdr:rowOff>
    </xdr:from>
    <xdr:to>
      <xdr:col>10</xdr:col>
      <xdr:colOff>0</xdr:colOff>
      <xdr:row>17</xdr:row>
      <xdr:rowOff>114300</xdr:rowOff>
    </xdr:to>
    <xdr:pic>
      <xdr:nvPicPr>
        <xdr:cNvPr id="94493" name="Grafik 15">
          <a:extLst>
            <a:ext uri="{FF2B5EF4-FFF2-40B4-BE49-F238E27FC236}">
              <a16:creationId xmlns:a16="http://schemas.microsoft.com/office/drawing/2014/main" id="{00000000-0008-0000-0000-00001D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3867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11</xdr:row>
      <xdr:rowOff>9525</xdr:rowOff>
    </xdr:from>
    <xdr:to>
      <xdr:col>10</xdr:col>
      <xdr:colOff>0</xdr:colOff>
      <xdr:row>11</xdr:row>
      <xdr:rowOff>114300</xdr:rowOff>
    </xdr:to>
    <xdr:pic>
      <xdr:nvPicPr>
        <xdr:cNvPr id="94495" name="Grafik 15">
          <a:extLst>
            <a:ext uri="{FF2B5EF4-FFF2-40B4-BE49-F238E27FC236}">
              <a16:creationId xmlns:a16="http://schemas.microsoft.com/office/drawing/2014/main" id="{00000000-0008-0000-0000-00001F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20</xdr:row>
      <xdr:rowOff>9525</xdr:rowOff>
    </xdr:from>
    <xdr:to>
      <xdr:col>10</xdr:col>
      <xdr:colOff>0</xdr:colOff>
      <xdr:row>20</xdr:row>
      <xdr:rowOff>114300</xdr:rowOff>
    </xdr:to>
    <xdr:pic>
      <xdr:nvPicPr>
        <xdr:cNvPr id="94496" name="Grafik 15">
          <a:extLst>
            <a:ext uri="{FF2B5EF4-FFF2-40B4-BE49-F238E27FC236}">
              <a16:creationId xmlns:a16="http://schemas.microsoft.com/office/drawing/2014/main" id="{00000000-0008-0000-0000-000020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4371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619125</xdr:colOff>
      <xdr:row>32</xdr:row>
      <xdr:rowOff>9525</xdr:rowOff>
    </xdr:from>
    <xdr:to>
      <xdr:col>10</xdr:col>
      <xdr:colOff>0</xdr:colOff>
      <xdr:row>32</xdr:row>
      <xdr:rowOff>114300</xdr:rowOff>
    </xdr:to>
    <xdr:pic>
      <xdr:nvPicPr>
        <xdr:cNvPr id="94497" name="Grafik 15">
          <a:extLst>
            <a:ext uri="{FF2B5EF4-FFF2-40B4-BE49-F238E27FC236}">
              <a16:creationId xmlns:a16="http://schemas.microsoft.com/office/drawing/2014/main" id="{00000000-0008-0000-0000-000021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7343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676275</xdr:colOff>
      <xdr:row>32</xdr:row>
      <xdr:rowOff>9525</xdr:rowOff>
    </xdr:from>
    <xdr:to>
      <xdr:col>6</xdr:col>
      <xdr:colOff>0</xdr:colOff>
      <xdr:row>32</xdr:row>
      <xdr:rowOff>114300</xdr:rowOff>
    </xdr:to>
    <xdr:pic>
      <xdr:nvPicPr>
        <xdr:cNvPr id="94498" name="Grafik 15">
          <a:extLst>
            <a:ext uri="{FF2B5EF4-FFF2-40B4-BE49-F238E27FC236}">
              <a16:creationId xmlns:a16="http://schemas.microsoft.com/office/drawing/2014/main" id="{00000000-0008-0000-0000-000022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025" y="7343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600075</xdr:colOff>
      <xdr:row>31</xdr:row>
      <xdr:rowOff>9525</xdr:rowOff>
    </xdr:from>
    <xdr:to>
      <xdr:col>9</xdr:col>
      <xdr:colOff>0</xdr:colOff>
      <xdr:row>31</xdr:row>
      <xdr:rowOff>114300</xdr:rowOff>
    </xdr:to>
    <xdr:pic>
      <xdr:nvPicPr>
        <xdr:cNvPr id="94499" name="Grafik 15">
          <a:extLst>
            <a:ext uri="{FF2B5EF4-FFF2-40B4-BE49-F238E27FC236}">
              <a16:creationId xmlns:a16="http://schemas.microsoft.com/office/drawing/2014/main" id="{00000000-0008-0000-0000-000023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7153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676275</xdr:colOff>
      <xdr:row>11</xdr:row>
      <xdr:rowOff>9525</xdr:rowOff>
    </xdr:from>
    <xdr:to>
      <xdr:col>4</xdr:col>
      <xdr:colOff>0</xdr:colOff>
      <xdr:row>11</xdr:row>
      <xdr:rowOff>114300</xdr:rowOff>
    </xdr:to>
    <xdr:pic>
      <xdr:nvPicPr>
        <xdr:cNvPr id="94500" name="Grafik 15">
          <a:extLst>
            <a:ext uri="{FF2B5EF4-FFF2-40B4-BE49-F238E27FC236}">
              <a16:creationId xmlns:a16="http://schemas.microsoft.com/office/drawing/2014/main" id="{00000000-0008-0000-0000-000024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209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2905125</xdr:colOff>
      <xdr:row>0</xdr:row>
      <xdr:rowOff>57150</xdr:rowOff>
    </xdr:from>
    <xdr:to>
      <xdr:col>7</xdr:col>
      <xdr:colOff>9525</xdr:colOff>
      <xdr:row>3</xdr:row>
      <xdr:rowOff>152400</xdr:rowOff>
    </xdr:to>
    <xdr:pic>
      <xdr:nvPicPr>
        <xdr:cNvPr id="91197" name="Grafik 1">
          <a:extLst>
            <a:ext uri="{FF2B5EF4-FFF2-40B4-BE49-F238E27FC236}">
              <a16:creationId xmlns:a16="http://schemas.microsoft.com/office/drawing/2014/main" id="{00000000-0008-0000-0400-00003D6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125" y="57150"/>
          <a:ext cx="1381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171450</xdr:colOff>
      <xdr:row>0</xdr:row>
      <xdr:rowOff>57150</xdr:rowOff>
    </xdr:from>
    <xdr:to>
      <xdr:col>17</xdr:col>
      <xdr:colOff>476250</xdr:colOff>
      <xdr:row>3</xdr:row>
      <xdr:rowOff>76200</xdr:rowOff>
    </xdr:to>
    <xdr:pic>
      <xdr:nvPicPr>
        <xdr:cNvPr id="95600" name="Grafik 1">
          <a:extLst>
            <a:ext uri="{FF2B5EF4-FFF2-40B4-BE49-F238E27FC236}">
              <a16:creationId xmlns:a16="http://schemas.microsoft.com/office/drawing/2014/main" id="{00000000-0008-0000-0500-0000707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57150"/>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219075</xdr:colOff>
      <xdr:row>5</xdr:row>
      <xdr:rowOff>9525</xdr:rowOff>
    </xdr:from>
    <xdr:to>
      <xdr:col>14</xdr:col>
      <xdr:colOff>0</xdr:colOff>
      <xdr:row>5</xdr:row>
      <xdr:rowOff>114300</xdr:rowOff>
    </xdr:to>
    <xdr:pic>
      <xdr:nvPicPr>
        <xdr:cNvPr id="95601" name="Grafik 2">
          <a:extLst>
            <a:ext uri="{FF2B5EF4-FFF2-40B4-BE49-F238E27FC236}">
              <a16:creationId xmlns:a16="http://schemas.microsoft.com/office/drawing/2014/main" id="{00000000-0008-0000-0500-000071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32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219075</xdr:colOff>
      <xdr:row>7</xdr:row>
      <xdr:rowOff>9525</xdr:rowOff>
    </xdr:from>
    <xdr:to>
      <xdr:col>14</xdr:col>
      <xdr:colOff>0</xdr:colOff>
      <xdr:row>7</xdr:row>
      <xdr:rowOff>114300</xdr:rowOff>
    </xdr:to>
    <xdr:pic>
      <xdr:nvPicPr>
        <xdr:cNvPr id="95602" name="Grafik 3">
          <a:extLst>
            <a:ext uri="{FF2B5EF4-FFF2-40B4-BE49-F238E27FC236}">
              <a16:creationId xmlns:a16="http://schemas.microsoft.com/office/drawing/2014/main" id="{00000000-0008-0000-0500-000072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325" y="112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7</xdr:row>
      <xdr:rowOff>9525</xdr:rowOff>
    </xdr:from>
    <xdr:to>
      <xdr:col>7</xdr:col>
      <xdr:colOff>0</xdr:colOff>
      <xdr:row>7</xdr:row>
      <xdr:rowOff>114300</xdr:rowOff>
    </xdr:to>
    <xdr:pic>
      <xdr:nvPicPr>
        <xdr:cNvPr id="95603" name="Grafik 4">
          <a:extLst>
            <a:ext uri="{FF2B5EF4-FFF2-40B4-BE49-F238E27FC236}">
              <a16:creationId xmlns:a16="http://schemas.microsoft.com/office/drawing/2014/main" id="{00000000-0008-0000-0500-000073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7075"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4781550</xdr:colOff>
      <xdr:row>10</xdr:row>
      <xdr:rowOff>9525</xdr:rowOff>
    </xdr:from>
    <xdr:to>
      <xdr:col>18</xdr:col>
      <xdr:colOff>4895850</xdr:colOff>
      <xdr:row>10</xdr:row>
      <xdr:rowOff>104775</xdr:rowOff>
    </xdr:to>
    <xdr:pic>
      <xdr:nvPicPr>
        <xdr:cNvPr id="95604" name="Grafik 6">
          <a:extLst>
            <a:ext uri="{FF2B5EF4-FFF2-40B4-BE49-F238E27FC236}">
              <a16:creationId xmlns:a16="http://schemas.microsoft.com/office/drawing/2014/main" id="{00000000-0008-0000-0500-000074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8450" y="3867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95605" name="Grafik 12">
          <a:extLst>
            <a:ext uri="{FF2B5EF4-FFF2-40B4-BE49-F238E27FC236}">
              <a16:creationId xmlns:a16="http://schemas.microsoft.com/office/drawing/2014/main" id="{00000000-0008-0000-0500-000075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4248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95606" name="Grafik 12">
          <a:extLst>
            <a:ext uri="{FF2B5EF4-FFF2-40B4-BE49-F238E27FC236}">
              <a16:creationId xmlns:a16="http://schemas.microsoft.com/office/drawing/2014/main" id="{00000000-0008-0000-0500-000076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3049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51</xdr:row>
      <xdr:rowOff>9525</xdr:rowOff>
    </xdr:from>
    <xdr:to>
      <xdr:col>16</xdr:col>
      <xdr:colOff>514350</xdr:colOff>
      <xdr:row>51</xdr:row>
      <xdr:rowOff>114300</xdr:rowOff>
    </xdr:to>
    <xdr:pic>
      <xdr:nvPicPr>
        <xdr:cNvPr id="95607" name="Grafik 12">
          <a:extLst>
            <a:ext uri="{FF2B5EF4-FFF2-40B4-BE49-F238E27FC236}">
              <a16:creationId xmlns:a16="http://schemas.microsoft.com/office/drawing/2014/main" id="{00000000-0008-0000-0500-000077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4249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9</xdr:row>
      <xdr:rowOff>9525</xdr:rowOff>
    </xdr:from>
    <xdr:to>
      <xdr:col>16</xdr:col>
      <xdr:colOff>514350</xdr:colOff>
      <xdr:row>9</xdr:row>
      <xdr:rowOff>114300</xdr:rowOff>
    </xdr:to>
    <xdr:pic>
      <xdr:nvPicPr>
        <xdr:cNvPr id="95608" name="Grafik 12">
          <a:extLst>
            <a:ext uri="{FF2B5EF4-FFF2-40B4-BE49-F238E27FC236}">
              <a16:creationId xmlns:a16="http://schemas.microsoft.com/office/drawing/2014/main" id="{00000000-0008-0000-0500-000078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3609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9</xdr:row>
      <xdr:rowOff>9525</xdr:rowOff>
    </xdr:from>
    <xdr:to>
      <xdr:col>3</xdr:col>
      <xdr:colOff>257175</xdr:colOff>
      <xdr:row>9</xdr:row>
      <xdr:rowOff>114300</xdr:rowOff>
    </xdr:to>
    <xdr:pic>
      <xdr:nvPicPr>
        <xdr:cNvPr id="95609" name="Grafik 5">
          <a:extLst>
            <a:ext uri="{FF2B5EF4-FFF2-40B4-BE49-F238E27FC236}">
              <a16:creationId xmlns:a16="http://schemas.microsoft.com/office/drawing/2014/main" id="{00000000-0008-0000-0500-000079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60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21</xdr:row>
      <xdr:rowOff>9525</xdr:rowOff>
    </xdr:from>
    <xdr:to>
      <xdr:col>16</xdr:col>
      <xdr:colOff>514350</xdr:colOff>
      <xdr:row>21</xdr:row>
      <xdr:rowOff>114300</xdr:rowOff>
    </xdr:to>
    <xdr:pic>
      <xdr:nvPicPr>
        <xdr:cNvPr id="95610" name="Grafik 12">
          <a:extLst>
            <a:ext uri="{FF2B5EF4-FFF2-40B4-BE49-F238E27FC236}">
              <a16:creationId xmlns:a16="http://schemas.microsoft.com/office/drawing/2014/main" id="{00000000-0008-0000-0500-00007A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6350" y="836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9</xdr:row>
      <xdr:rowOff>9525</xdr:rowOff>
    </xdr:from>
    <xdr:to>
      <xdr:col>2</xdr:col>
      <xdr:colOff>209550</xdr:colOff>
      <xdr:row>9</xdr:row>
      <xdr:rowOff>114300</xdr:rowOff>
    </xdr:to>
    <xdr:pic>
      <xdr:nvPicPr>
        <xdr:cNvPr id="95613" name="Grafik 5">
          <a:extLst>
            <a:ext uri="{FF2B5EF4-FFF2-40B4-BE49-F238E27FC236}">
              <a16:creationId xmlns:a16="http://schemas.microsoft.com/office/drawing/2014/main" id="{00000000-0008-0000-0500-00007D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3724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35</xdr:row>
      <xdr:rowOff>9525</xdr:rowOff>
    </xdr:from>
    <xdr:to>
      <xdr:col>16</xdr:col>
      <xdr:colOff>514350</xdr:colOff>
      <xdr:row>35</xdr:row>
      <xdr:rowOff>104775</xdr:rowOff>
    </xdr:to>
    <xdr:pic>
      <xdr:nvPicPr>
        <xdr:cNvPr id="95614" name="Grafik 12">
          <a:extLst>
            <a:ext uri="{FF2B5EF4-FFF2-40B4-BE49-F238E27FC236}">
              <a16:creationId xmlns:a16="http://schemas.microsoft.com/office/drawing/2014/main" id="{00000000-0008-0000-0500-00007E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10248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33</xdr:row>
      <xdr:rowOff>9525</xdr:rowOff>
    </xdr:from>
    <xdr:to>
      <xdr:col>16</xdr:col>
      <xdr:colOff>514350</xdr:colOff>
      <xdr:row>33</xdr:row>
      <xdr:rowOff>114300</xdr:rowOff>
    </xdr:to>
    <xdr:pic>
      <xdr:nvPicPr>
        <xdr:cNvPr id="95615" name="Grafik 12">
          <a:extLst>
            <a:ext uri="{FF2B5EF4-FFF2-40B4-BE49-F238E27FC236}">
              <a16:creationId xmlns:a16="http://schemas.microsoft.com/office/drawing/2014/main" id="{00000000-0008-0000-0500-00007F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9448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32</xdr:row>
      <xdr:rowOff>9525</xdr:rowOff>
    </xdr:from>
    <xdr:to>
      <xdr:col>16</xdr:col>
      <xdr:colOff>514350</xdr:colOff>
      <xdr:row>32</xdr:row>
      <xdr:rowOff>95250</xdr:rowOff>
    </xdr:to>
    <xdr:pic>
      <xdr:nvPicPr>
        <xdr:cNvPr id="18" name="Grafik 29">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29675" y="90487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48</xdr:row>
      <xdr:rowOff>9525</xdr:rowOff>
    </xdr:from>
    <xdr:ext cx="104775" cy="104775"/>
    <xdr:pic>
      <xdr:nvPicPr>
        <xdr:cNvPr id="19" name="Grafik 1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584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30</xdr:row>
      <xdr:rowOff>9525</xdr:rowOff>
    </xdr:from>
    <xdr:to>
      <xdr:col>16</xdr:col>
      <xdr:colOff>514350</xdr:colOff>
      <xdr:row>30</xdr:row>
      <xdr:rowOff>114300</xdr:rowOff>
    </xdr:to>
    <xdr:pic>
      <xdr:nvPicPr>
        <xdr:cNvPr id="20" name="Grafik 12">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863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22" name="Grafik 12">
          <a:extLst>
            <a:ext uri="{FF2B5EF4-FFF2-40B4-BE49-F238E27FC236}">
              <a16:creationId xmlns:a16="http://schemas.microsoft.com/office/drawing/2014/main" id="{5D3D3922-5C8E-4B0E-B9A9-DD2E526A40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6350" y="956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23" name="Grafik 12">
          <a:extLst>
            <a:ext uri="{FF2B5EF4-FFF2-40B4-BE49-F238E27FC236}">
              <a16:creationId xmlns:a16="http://schemas.microsoft.com/office/drawing/2014/main" id="{3E9CC245-538C-4430-BC03-8158EFA616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6350" y="10763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41</xdr:row>
      <xdr:rowOff>9525</xdr:rowOff>
    </xdr:from>
    <xdr:to>
      <xdr:col>16</xdr:col>
      <xdr:colOff>514350</xdr:colOff>
      <xdr:row>41</xdr:row>
      <xdr:rowOff>104775</xdr:rowOff>
    </xdr:to>
    <xdr:pic>
      <xdr:nvPicPr>
        <xdr:cNvPr id="24" name="Grafik 12">
          <a:extLst>
            <a:ext uri="{FF2B5EF4-FFF2-40B4-BE49-F238E27FC236}">
              <a16:creationId xmlns:a16="http://schemas.microsoft.com/office/drawing/2014/main" id="{363742E3-BEF0-4D73-8F3F-428C10F2CF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6825" y="163639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42</xdr:row>
      <xdr:rowOff>9525</xdr:rowOff>
    </xdr:from>
    <xdr:to>
      <xdr:col>16</xdr:col>
      <xdr:colOff>514350</xdr:colOff>
      <xdr:row>42</xdr:row>
      <xdr:rowOff>104775</xdr:rowOff>
    </xdr:to>
    <xdr:pic>
      <xdr:nvPicPr>
        <xdr:cNvPr id="25" name="Grafik 12">
          <a:extLst>
            <a:ext uri="{FF2B5EF4-FFF2-40B4-BE49-F238E27FC236}">
              <a16:creationId xmlns:a16="http://schemas.microsoft.com/office/drawing/2014/main" id="{EEC5FC3C-FED5-48CB-87EE-2D182BC123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6825" y="16764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xdr:colOff>
      <xdr:row>7</xdr:row>
      <xdr:rowOff>9525</xdr:rowOff>
    </xdr:from>
    <xdr:to>
      <xdr:col>6</xdr:col>
      <xdr:colOff>0</xdr:colOff>
      <xdr:row>7</xdr:row>
      <xdr:rowOff>104775</xdr:rowOff>
    </xdr:to>
    <xdr:pic>
      <xdr:nvPicPr>
        <xdr:cNvPr id="96348" name="Grafik 4">
          <a:extLst>
            <a:ext uri="{FF2B5EF4-FFF2-40B4-BE49-F238E27FC236}">
              <a16:creationId xmlns:a16="http://schemas.microsoft.com/office/drawing/2014/main" id="{00000000-0008-0000-0900-00005C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5</xdr:row>
      <xdr:rowOff>9525</xdr:rowOff>
    </xdr:from>
    <xdr:to>
      <xdr:col>11</xdr:col>
      <xdr:colOff>0</xdr:colOff>
      <xdr:row>5</xdr:row>
      <xdr:rowOff>104775</xdr:rowOff>
    </xdr:to>
    <xdr:pic>
      <xdr:nvPicPr>
        <xdr:cNvPr id="96349" name="Grafik 4">
          <a:extLst>
            <a:ext uri="{FF2B5EF4-FFF2-40B4-BE49-F238E27FC236}">
              <a16:creationId xmlns:a16="http://schemas.microsoft.com/office/drawing/2014/main" id="{00000000-0008-0000-0900-00005D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7</xdr:row>
      <xdr:rowOff>9525</xdr:rowOff>
    </xdr:from>
    <xdr:to>
      <xdr:col>11</xdr:col>
      <xdr:colOff>0</xdr:colOff>
      <xdr:row>7</xdr:row>
      <xdr:rowOff>104775</xdr:rowOff>
    </xdr:to>
    <xdr:pic>
      <xdr:nvPicPr>
        <xdr:cNvPr id="96350" name="Grafik 4">
          <a:extLst>
            <a:ext uri="{FF2B5EF4-FFF2-40B4-BE49-F238E27FC236}">
              <a16:creationId xmlns:a16="http://schemas.microsoft.com/office/drawing/2014/main" id="{00000000-0008-0000-0900-00005E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581025</xdr:colOff>
      <xdr:row>1</xdr:row>
      <xdr:rowOff>123825</xdr:rowOff>
    </xdr:from>
    <xdr:to>
      <xdr:col>11</xdr:col>
      <xdr:colOff>2019300</xdr:colOff>
      <xdr:row>2</xdr:row>
      <xdr:rowOff>171450</xdr:rowOff>
    </xdr:to>
    <xdr:pic>
      <xdr:nvPicPr>
        <xdr:cNvPr id="96351" name="Grafik 1">
          <a:extLst>
            <a:ext uri="{FF2B5EF4-FFF2-40B4-BE49-F238E27FC236}">
              <a16:creationId xmlns:a16="http://schemas.microsoft.com/office/drawing/2014/main" id="{00000000-0008-0000-0900-00005F7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0"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1266825</xdr:colOff>
      <xdr:row>5</xdr:row>
      <xdr:rowOff>9525</xdr:rowOff>
    </xdr:from>
    <xdr:to>
      <xdr:col>8</xdr:col>
      <xdr:colOff>0</xdr:colOff>
      <xdr:row>5</xdr:row>
      <xdr:rowOff>104775</xdr:rowOff>
    </xdr:to>
    <xdr:pic>
      <xdr:nvPicPr>
        <xdr:cNvPr id="97372" name="Grafik 2">
          <a:extLst>
            <a:ext uri="{FF2B5EF4-FFF2-40B4-BE49-F238E27FC236}">
              <a16:creationId xmlns:a16="http://schemas.microsoft.com/office/drawing/2014/main" id="{00000000-0008-0000-0B00-00005C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1266825</xdr:colOff>
      <xdr:row>7</xdr:row>
      <xdr:rowOff>9525</xdr:rowOff>
    </xdr:from>
    <xdr:to>
      <xdr:col>8</xdr:col>
      <xdr:colOff>0</xdr:colOff>
      <xdr:row>7</xdr:row>
      <xdr:rowOff>104775</xdr:rowOff>
    </xdr:to>
    <xdr:pic>
      <xdr:nvPicPr>
        <xdr:cNvPr id="97373" name="Grafik 3">
          <a:extLst>
            <a:ext uri="{FF2B5EF4-FFF2-40B4-BE49-F238E27FC236}">
              <a16:creationId xmlns:a16="http://schemas.microsoft.com/office/drawing/2014/main" id="{00000000-0008-0000-0B00-00005D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1276350</xdr:colOff>
      <xdr:row>7</xdr:row>
      <xdr:rowOff>9525</xdr:rowOff>
    </xdr:from>
    <xdr:to>
      <xdr:col>4</xdr:col>
      <xdr:colOff>0</xdr:colOff>
      <xdr:row>7</xdr:row>
      <xdr:rowOff>104775</xdr:rowOff>
    </xdr:to>
    <xdr:pic>
      <xdr:nvPicPr>
        <xdr:cNvPr id="97374" name="Grafik 4">
          <a:extLst>
            <a:ext uri="{FF2B5EF4-FFF2-40B4-BE49-F238E27FC236}">
              <a16:creationId xmlns:a16="http://schemas.microsoft.com/office/drawing/2014/main" id="{00000000-0008-0000-0B00-00005E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1371600</xdr:colOff>
      <xdr:row>0</xdr:row>
      <xdr:rowOff>85725</xdr:rowOff>
    </xdr:from>
    <xdr:to>
      <xdr:col>8</xdr:col>
      <xdr:colOff>0</xdr:colOff>
      <xdr:row>3</xdr:row>
      <xdr:rowOff>133350</xdr:rowOff>
    </xdr:to>
    <xdr:pic>
      <xdr:nvPicPr>
        <xdr:cNvPr id="97375" name="Grafik 1">
          <a:extLst>
            <a:ext uri="{FF2B5EF4-FFF2-40B4-BE49-F238E27FC236}">
              <a16:creationId xmlns:a16="http://schemas.microsoft.com/office/drawing/2014/main" id="{00000000-0008-0000-0B00-00005F7C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7025" y="85725"/>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1238250</xdr:colOff>
      <xdr:row>7</xdr:row>
      <xdr:rowOff>9525</xdr:rowOff>
    </xdr:from>
    <xdr:to>
      <xdr:col>3</xdr:col>
      <xdr:colOff>0</xdr:colOff>
      <xdr:row>7</xdr:row>
      <xdr:rowOff>104775</xdr:rowOff>
    </xdr:to>
    <xdr:pic>
      <xdr:nvPicPr>
        <xdr:cNvPr id="98419" name="Grafik 5">
          <a:extLst>
            <a:ext uri="{FF2B5EF4-FFF2-40B4-BE49-F238E27FC236}">
              <a16:creationId xmlns:a16="http://schemas.microsoft.com/office/drawing/2014/main" id="{00000000-0008-0000-0C00-000073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1228725</xdr:colOff>
      <xdr:row>14</xdr:row>
      <xdr:rowOff>9525</xdr:rowOff>
    </xdr:from>
    <xdr:to>
      <xdr:col>3</xdr:col>
      <xdr:colOff>0</xdr:colOff>
      <xdr:row>14</xdr:row>
      <xdr:rowOff>104775</xdr:rowOff>
    </xdr:to>
    <xdr:pic>
      <xdr:nvPicPr>
        <xdr:cNvPr id="98420" name="Grafik 4">
          <a:extLst>
            <a:ext uri="{FF2B5EF4-FFF2-40B4-BE49-F238E27FC236}">
              <a16:creationId xmlns:a16="http://schemas.microsoft.com/office/drawing/2014/main" id="{00000000-0008-0000-0C00-000074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286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5</xdr:row>
      <xdr:rowOff>9525</xdr:rowOff>
    </xdr:from>
    <xdr:to>
      <xdr:col>7</xdr:col>
      <xdr:colOff>0</xdr:colOff>
      <xdr:row>5</xdr:row>
      <xdr:rowOff>104775</xdr:rowOff>
    </xdr:to>
    <xdr:pic>
      <xdr:nvPicPr>
        <xdr:cNvPr id="98421" name="Grafik 5">
          <a:extLst>
            <a:ext uri="{FF2B5EF4-FFF2-40B4-BE49-F238E27FC236}">
              <a16:creationId xmlns:a16="http://schemas.microsoft.com/office/drawing/2014/main" id="{00000000-0008-0000-0C00-000075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7</xdr:row>
      <xdr:rowOff>9525</xdr:rowOff>
    </xdr:from>
    <xdr:to>
      <xdr:col>7</xdr:col>
      <xdr:colOff>0</xdr:colOff>
      <xdr:row>7</xdr:row>
      <xdr:rowOff>104775</xdr:rowOff>
    </xdr:to>
    <xdr:pic>
      <xdr:nvPicPr>
        <xdr:cNvPr id="98422" name="Grafik 5">
          <a:extLst>
            <a:ext uri="{FF2B5EF4-FFF2-40B4-BE49-F238E27FC236}">
              <a16:creationId xmlns:a16="http://schemas.microsoft.com/office/drawing/2014/main" id="{00000000-0008-0000-0C00-000076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xdr:colOff>
      <xdr:row>1</xdr:row>
      <xdr:rowOff>0</xdr:rowOff>
    </xdr:from>
    <xdr:to>
      <xdr:col>6</xdr:col>
      <xdr:colOff>1485900</xdr:colOff>
      <xdr:row>2</xdr:row>
      <xdr:rowOff>123825</xdr:rowOff>
    </xdr:to>
    <xdr:pic>
      <xdr:nvPicPr>
        <xdr:cNvPr id="98423" name="Grafik 1">
          <a:extLst>
            <a:ext uri="{FF2B5EF4-FFF2-40B4-BE49-F238E27FC236}">
              <a16:creationId xmlns:a16="http://schemas.microsoft.com/office/drawing/2014/main" id="{00000000-0008-0000-0C00-00007780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825"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195" dataDxfId="193" headerRowBorderDxfId="194" totalsRowBorderDxfId="192">
  <autoFilter ref="A66:S87" xr:uid="{00000000-0009-0000-0100-000001000000}"/>
  <tableColumns count="19">
    <tableColumn id="1" xr3:uid="{00000000-0010-0000-0000-000001000000}" name="Baden-Württemberg" dataDxfId="191"/>
    <tableColumn id="2" xr3:uid="{00000000-0010-0000-0000-000002000000}" name="Bayern" dataDxfId="190"/>
    <tableColumn id="3" xr3:uid="{00000000-0010-0000-0000-000003000000}" name="Berlin" dataDxfId="189"/>
    <tableColumn id="4" xr3:uid="{00000000-0010-0000-0000-000004000000}" name="Brandenburg" dataDxfId="188"/>
    <tableColumn id="5" xr3:uid="{00000000-0010-0000-0000-000005000000}" name="Bremen" dataDxfId="187"/>
    <tableColumn id="6" xr3:uid="{00000000-0010-0000-0000-000006000000}" name="Hamburg" dataDxfId="186"/>
    <tableColumn id="7" xr3:uid="{00000000-0010-0000-0000-000007000000}" name="Hessen" dataDxfId="185"/>
    <tableColumn id="8" xr3:uid="{00000000-0010-0000-0000-000008000000}" name="Mecklenburg-Vorpommern" dataDxfId="184"/>
    <tableColumn id="9" xr3:uid="{00000000-0010-0000-0000-000009000000}" name="Niedersachsen" dataDxfId="183"/>
    <tableColumn id="10" xr3:uid="{00000000-0010-0000-0000-00000A000000}" name="Nordrhein-Westfalen" dataDxfId="182"/>
    <tableColumn id="11" xr3:uid="{00000000-0010-0000-0000-00000B000000}" name="Rheinland-Pfalz" dataDxfId="181"/>
    <tableColumn id="12" xr3:uid="{00000000-0010-0000-0000-00000C000000}" name="Saarland" dataDxfId="180"/>
    <tableColumn id="13" xr3:uid="{00000000-0010-0000-0000-00000D000000}" name="Sachsen" dataDxfId="179"/>
    <tableColumn id="14" xr3:uid="{00000000-0010-0000-0000-00000E000000}" name="Sachsen-Anhalt" dataDxfId="178"/>
    <tableColumn id="15" xr3:uid="{00000000-0010-0000-0000-00000F000000}" name="Schleswig-Holstein" dataDxfId="177"/>
    <tableColumn id="16" xr3:uid="{00000000-0010-0000-0000-000010000000}" name="Thüringen" dataDxfId="176"/>
    <tableColumn id="17" xr3:uid="{00000000-0010-0000-0000-000011000000}" name="Schweiz" dataDxfId="175"/>
    <tableColumn id="18" xr3:uid="{00000000-0010-0000-0000-000012000000}" name="Österreich" dataDxfId="174"/>
    <tableColumn id="19" xr3:uid="{00000000-0010-0000-0000-000013000000}" name="Italien" dataDxfId="17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55"/>
  <sheetViews>
    <sheetView showGridLines="0" tabSelected="1" zoomScaleNormal="100" zoomScaleSheetLayoutView="100" zoomScalePageLayoutView="69" workbookViewId="0">
      <selection activeCell="C6" sqref="C6:D6"/>
    </sheetView>
  </sheetViews>
  <sheetFormatPr defaultColWidth="11.42578125" defaultRowHeight="14.25" x14ac:dyDescent="0.2"/>
  <cols>
    <col min="1" max="1" width="0.85546875" style="4" customWidth="1"/>
    <col min="2" max="2" width="14" style="4" customWidth="1"/>
    <col min="3" max="8" width="11.7109375" style="4" customWidth="1"/>
    <col min="9" max="9" width="10.5703125" style="4" customWidth="1"/>
    <col min="10" max="10" width="10.85546875" style="4" customWidth="1"/>
    <col min="11" max="16384" width="11.42578125" style="4"/>
  </cols>
  <sheetData>
    <row r="1" spans="1:10" ht="6.95" customHeight="1" x14ac:dyDescent="0.25">
      <c r="A1" s="8"/>
    </row>
    <row r="2" spans="1:10" ht="15.95" customHeight="1" x14ac:dyDescent="0.2">
      <c r="A2" s="14"/>
      <c r="B2" s="458" t="s">
        <v>1042</v>
      </c>
      <c r="C2" s="9"/>
    </row>
    <row r="3" spans="1:10" ht="16.5" x14ac:dyDescent="0.25">
      <c r="A3" s="15"/>
      <c r="B3" s="68" t="s">
        <v>198</v>
      </c>
    </row>
    <row r="4" spans="1:10" ht="27.75" customHeight="1" x14ac:dyDescent="0.25">
      <c r="A4" s="45"/>
    </row>
    <row r="5" spans="1:10" ht="23.25" customHeight="1" x14ac:dyDescent="0.2">
      <c r="D5" s="16"/>
      <c r="E5" s="16"/>
      <c r="F5" s="16"/>
      <c r="G5" s="16"/>
      <c r="H5" s="16"/>
      <c r="I5" s="16"/>
      <c r="J5" s="16"/>
    </row>
    <row r="6" spans="1:10" ht="15" customHeight="1" x14ac:dyDescent="0.2">
      <c r="A6" s="5"/>
      <c r="B6" s="135" t="s">
        <v>79</v>
      </c>
      <c r="C6" s="656"/>
      <c r="D6" s="657"/>
      <c r="H6" s="681" t="s">
        <v>696</v>
      </c>
      <c r="I6" s="681"/>
      <c r="J6" s="681"/>
    </row>
    <row r="7" spans="1:10" ht="9.9499999999999993" customHeight="1" x14ac:dyDescent="0.2">
      <c r="A7" s="5"/>
      <c r="B7" s="5"/>
      <c r="C7" s="5"/>
      <c r="D7" s="10"/>
      <c r="E7" s="10"/>
      <c r="F7" s="10"/>
      <c r="G7" s="10"/>
      <c r="H7" s="29"/>
      <c r="I7" s="29"/>
      <c r="J7" s="29"/>
    </row>
    <row r="8" spans="1:10" s="5" customFormat="1" ht="15" customHeight="1" x14ac:dyDescent="0.2">
      <c r="B8" s="31" t="s">
        <v>137</v>
      </c>
      <c r="C8" s="682" t="str">
        <f>IF($C$6="","",Datenquelle!B98)</f>
        <v/>
      </c>
      <c r="D8" s="683"/>
      <c r="E8" s="683"/>
      <c r="F8" s="683"/>
      <c r="G8" s="683"/>
      <c r="H8" s="683"/>
      <c r="I8" s="683"/>
      <c r="J8" s="683"/>
    </row>
    <row r="9" spans="1:10" s="5" customFormat="1" ht="9.9499999999999993" customHeight="1" x14ac:dyDescent="0.2">
      <c r="B9" s="29"/>
      <c r="C9" s="29"/>
      <c r="D9" s="29"/>
      <c r="E9" s="29"/>
      <c r="F9" s="29"/>
    </row>
    <row r="10" spans="1:10" s="5" customFormat="1" ht="15" customHeight="1" x14ac:dyDescent="0.2">
      <c r="B10" s="31" t="s">
        <v>138</v>
      </c>
      <c r="C10" s="682" t="str">
        <f>IF($C$6="","",Datenquelle!C98)</f>
        <v/>
      </c>
      <c r="D10" s="683"/>
      <c r="E10" s="683"/>
      <c r="F10" s="683"/>
      <c r="G10" s="683"/>
      <c r="H10" s="683"/>
      <c r="I10" s="683"/>
      <c r="J10" s="683"/>
    </row>
    <row r="11" spans="1:10" s="5" customFormat="1" ht="9.9499999999999993" customHeight="1" x14ac:dyDescent="0.2">
      <c r="B11" s="29"/>
      <c r="C11" s="29"/>
      <c r="D11" s="29"/>
      <c r="E11" s="29"/>
      <c r="F11" s="29"/>
    </row>
    <row r="12" spans="1:10" s="5" customFormat="1" ht="15" customHeight="1" x14ac:dyDescent="0.2">
      <c r="B12" s="11" t="s">
        <v>320</v>
      </c>
      <c r="C12" s="656"/>
      <c r="D12" s="657"/>
      <c r="E12" s="136"/>
      <c r="F12" s="416"/>
      <c r="G12" s="416" t="s">
        <v>76</v>
      </c>
      <c r="I12" s="660"/>
      <c r="J12" s="661"/>
    </row>
    <row r="13" spans="1:10" s="5" customFormat="1" ht="9.9499999999999993" customHeight="1" x14ac:dyDescent="0.2">
      <c r="D13" s="10"/>
      <c r="E13" s="10"/>
      <c r="F13" s="10"/>
      <c r="G13" s="10"/>
      <c r="H13" s="29"/>
      <c r="I13" s="29"/>
      <c r="J13" s="29"/>
    </row>
    <row r="14" spans="1:10" s="5" customFormat="1" ht="15" customHeight="1" x14ac:dyDescent="0.2">
      <c r="C14" s="684"/>
      <c r="D14" s="685"/>
      <c r="E14" s="130"/>
      <c r="F14" s="130"/>
      <c r="G14" s="130" t="s">
        <v>407</v>
      </c>
      <c r="I14" s="662" t="str">
        <f>IF($C$6="","",Datenquelle!G98)</f>
        <v/>
      </c>
      <c r="J14" s="663"/>
    </row>
    <row r="15" spans="1:10" ht="9.9499999999999993" customHeight="1" x14ac:dyDescent="0.2">
      <c r="C15" s="137"/>
      <c r="D15" s="137"/>
    </row>
    <row r="16" spans="1:10" s="5" customFormat="1" ht="15" customHeight="1" x14ac:dyDescent="0.25">
      <c r="B16" s="12"/>
      <c r="C16" s="654"/>
      <c r="D16" s="655"/>
      <c r="E16" s="6"/>
      <c r="F16" s="129"/>
      <c r="G16" s="129" t="s">
        <v>408</v>
      </c>
      <c r="I16" s="664">
        <v>2021</v>
      </c>
      <c r="J16" s="665"/>
    </row>
    <row r="17" spans="2:10" s="5" customFormat="1" ht="35.25" customHeight="1" x14ac:dyDescent="0.2">
      <c r="B17" s="31"/>
      <c r="E17" s="6"/>
      <c r="F17" s="6"/>
      <c r="H17" s="69"/>
      <c r="I17" s="69"/>
      <c r="J17" s="69"/>
    </row>
    <row r="18" spans="2:10" s="5" customFormat="1" ht="15" customHeight="1" x14ac:dyDescent="0.2">
      <c r="B18" s="690" t="s">
        <v>202</v>
      </c>
      <c r="C18" s="690"/>
      <c r="D18" s="690"/>
      <c r="E18" s="690"/>
      <c r="F18" s="666" t="s">
        <v>741</v>
      </c>
      <c r="G18" s="667"/>
      <c r="H18" s="667"/>
      <c r="I18" s="667"/>
      <c r="J18" s="668"/>
    </row>
    <row r="19" spans="2:10" s="5" customFormat="1" ht="15" customHeight="1" x14ac:dyDescent="0.2">
      <c r="B19" s="690" t="str">
        <f>IF($C$6="","",Datenquelle!F98)</f>
        <v/>
      </c>
      <c r="C19" s="690"/>
      <c r="D19" s="690"/>
      <c r="E19" s="690"/>
      <c r="F19" s="669"/>
      <c r="G19" s="670"/>
      <c r="H19" s="670"/>
      <c r="I19" s="670"/>
      <c r="J19" s="671"/>
    </row>
    <row r="20" spans="2:10" s="5" customFormat="1" ht="9.9499999999999993" customHeight="1" x14ac:dyDescent="0.2">
      <c r="B20" s="31"/>
      <c r="E20" s="6"/>
      <c r="F20" s="6"/>
      <c r="H20" s="69"/>
      <c r="I20" s="69"/>
      <c r="J20" s="69"/>
    </row>
    <row r="21" spans="2:10" s="5" customFormat="1" ht="15" customHeight="1" x14ac:dyDescent="0.2">
      <c r="B21" s="666" t="s">
        <v>20</v>
      </c>
      <c r="C21" s="667"/>
      <c r="D21" s="667"/>
      <c r="E21" s="668"/>
      <c r="F21" s="672" t="s">
        <v>422</v>
      </c>
      <c r="G21" s="673"/>
      <c r="H21" s="673"/>
      <c r="I21" s="673"/>
      <c r="J21" s="674"/>
    </row>
    <row r="22" spans="2:10" s="5" customFormat="1" ht="15" customHeight="1" x14ac:dyDescent="0.2">
      <c r="B22" s="669"/>
      <c r="C22" s="670"/>
      <c r="D22" s="670"/>
      <c r="E22" s="671"/>
      <c r="F22" s="687" t="s">
        <v>321</v>
      </c>
      <c r="G22" s="688"/>
      <c r="H22" s="688"/>
      <c r="I22" s="688"/>
      <c r="J22" s="689"/>
    </row>
    <row r="23" spans="2:10" s="5" customFormat="1" ht="14.25" customHeight="1" x14ac:dyDescent="0.2">
      <c r="G23" s="6"/>
    </row>
    <row r="24" spans="2:10" s="5" customFormat="1" ht="21" customHeight="1" x14ac:dyDescent="0.2">
      <c r="B24" s="693"/>
      <c r="C24" s="694"/>
      <c r="D24" s="694"/>
      <c r="E24" s="694"/>
      <c r="F24" s="694"/>
      <c r="G24" s="694"/>
      <c r="H24" s="694"/>
      <c r="I24" s="694"/>
      <c r="J24" s="694"/>
    </row>
    <row r="25" spans="2:10" s="365" customFormat="1" ht="20.25" customHeight="1" x14ac:dyDescent="0.25">
      <c r="B25" s="695" t="s">
        <v>402</v>
      </c>
      <c r="C25" s="691" t="s">
        <v>403</v>
      </c>
      <c r="D25" s="698"/>
      <c r="E25" s="698"/>
      <c r="F25" s="698"/>
      <c r="G25" s="698"/>
      <c r="H25" s="692"/>
      <c r="I25" s="675" t="s">
        <v>13</v>
      </c>
      <c r="J25" s="676"/>
    </row>
    <row r="26" spans="2:10" s="368" customFormat="1" ht="36.75" customHeight="1" x14ac:dyDescent="0.25">
      <c r="B26" s="696"/>
      <c r="C26" s="691" t="s">
        <v>404</v>
      </c>
      <c r="D26" s="692"/>
      <c r="E26" s="691" t="s">
        <v>405</v>
      </c>
      <c r="F26" s="692"/>
      <c r="G26" s="691" t="s">
        <v>406</v>
      </c>
      <c r="H26" s="692"/>
      <c r="I26" s="677"/>
      <c r="J26" s="678"/>
    </row>
    <row r="27" spans="2:10" s="368" customFormat="1" ht="36.75" customHeight="1" x14ac:dyDescent="0.25">
      <c r="B27" s="697"/>
      <c r="C27" s="415" t="s">
        <v>190</v>
      </c>
      <c r="D27" s="366" t="s">
        <v>363</v>
      </c>
      <c r="E27" s="415" t="s">
        <v>190</v>
      </c>
      <c r="F27" s="366" t="s">
        <v>364</v>
      </c>
      <c r="G27" s="366" t="s">
        <v>190</v>
      </c>
      <c r="H27" s="366" t="s">
        <v>364</v>
      </c>
      <c r="I27" s="366" t="s">
        <v>190</v>
      </c>
      <c r="J27" s="366" t="s">
        <v>364</v>
      </c>
    </row>
    <row r="28" spans="2:10" s="365" customFormat="1" ht="15" customHeight="1" x14ac:dyDescent="0.25">
      <c r="B28" s="367" t="s">
        <v>360</v>
      </c>
      <c r="C28" s="369"/>
      <c r="D28" s="369"/>
      <c r="E28" s="369"/>
      <c r="F28" s="369"/>
      <c r="G28" s="369"/>
      <c r="H28" s="369"/>
      <c r="I28" s="340" t="str">
        <f t="shared" ref="I28:J30" si="0">IF(AND(C28="",E28="",G28=""),"",SUM(C28,E28,G28))</f>
        <v/>
      </c>
      <c r="J28" s="340" t="str">
        <f t="shared" si="0"/>
        <v/>
      </c>
    </row>
    <row r="29" spans="2:10" s="365" customFormat="1" ht="15" customHeight="1" x14ac:dyDescent="0.25">
      <c r="B29" s="367" t="s">
        <v>361</v>
      </c>
      <c r="C29" s="369"/>
      <c r="D29" s="369"/>
      <c r="E29" s="369"/>
      <c r="F29" s="369"/>
      <c r="G29" s="369"/>
      <c r="H29" s="369"/>
      <c r="I29" s="340" t="str">
        <f t="shared" si="0"/>
        <v/>
      </c>
      <c r="J29" s="340" t="str">
        <f t="shared" si="0"/>
        <v/>
      </c>
    </row>
    <row r="30" spans="2:10" s="365" customFormat="1" ht="15" customHeight="1" x14ac:dyDescent="0.25">
      <c r="B30" s="367" t="s">
        <v>362</v>
      </c>
      <c r="C30" s="369"/>
      <c r="D30" s="369"/>
      <c r="E30" s="369"/>
      <c r="F30" s="369"/>
      <c r="G30" s="369"/>
      <c r="H30" s="369"/>
      <c r="I30" s="340" t="str">
        <f t="shared" si="0"/>
        <v/>
      </c>
      <c r="J30" s="340" t="str">
        <f t="shared" si="0"/>
        <v/>
      </c>
    </row>
    <row r="31" spans="2:10" s="365" customFormat="1" ht="15" customHeight="1" x14ac:dyDescent="0.25">
      <c r="B31" s="451" t="s">
        <v>694</v>
      </c>
      <c r="C31" s="369"/>
      <c r="D31" s="369"/>
      <c r="E31" s="369"/>
      <c r="F31" s="369"/>
      <c r="G31" s="369"/>
      <c r="H31" s="369"/>
      <c r="I31" s="340" t="str">
        <f>IF(AND(C31="",E31="",G31=""),"",SUM(C31,E31,G31))</f>
        <v/>
      </c>
      <c r="J31" s="340" t="str">
        <f>IF(AND(D31="",F31="",H31=""),"",SUM(D31,F31,H31))</f>
        <v/>
      </c>
    </row>
    <row r="32" spans="2:10" s="365" customFormat="1" ht="15" customHeight="1" x14ac:dyDescent="0.25">
      <c r="B32" s="679" t="s">
        <v>13</v>
      </c>
      <c r="C32" s="367" t="str">
        <f t="shared" ref="C32:J32" si="1">IF(AND(C28="",C29="",C30="",C31=""),"",SUM(C28:C31))</f>
        <v/>
      </c>
      <c r="D32" s="367" t="str">
        <f t="shared" si="1"/>
        <v/>
      </c>
      <c r="E32" s="367" t="str">
        <f t="shared" si="1"/>
        <v/>
      </c>
      <c r="F32" s="367" t="str">
        <f t="shared" si="1"/>
        <v/>
      </c>
      <c r="G32" s="367" t="str">
        <f t="shared" si="1"/>
        <v/>
      </c>
      <c r="H32" s="367" t="str">
        <f t="shared" si="1"/>
        <v/>
      </c>
      <c r="I32" s="367" t="str">
        <f t="shared" si="1"/>
        <v/>
      </c>
      <c r="J32" s="367" t="str">
        <f t="shared" si="1"/>
        <v/>
      </c>
    </row>
    <row r="33" spans="2:10" s="365" customFormat="1" ht="23.25" customHeight="1" x14ac:dyDescent="0.25">
      <c r="B33" s="680"/>
      <c r="C33" s="658" t="str">
        <f>IF(AND(C32="",D32=""),"",SUM(C32,D32))</f>
        <v/>
      </c>
      <c r="D33" s="659"/>
      <c r="E33" s="658" t="str">
        <f>IF(AND(E32="",F32=""),"",SUM(E32,F32))</f>
        <v/>
      </c>
      <c r="F33" s="659"/>
      <c r="G33" s="658" t="str">
        <f>IF(AND(G32="",H32=""),"",SUM(G32,H32))</f>
        <v/>
      </c>
      <c r="H33" s="659"/>
      <c r="I33" s="658" t="str">
        <f>IF(AND(I32="",J32=""),"",SUM(I32,J32))</f>
        <v/>
      </c>
      <c r="J33" s="659"/>
    </row>
    <row r="34" spans="2:10" s="365" customFormat="1" ht="13.5" customHeight="1" x14ac:dyDescent="0.25">
      <c r="B34" s="469"/>
      <c r="C34" s="470"/>
      <c r="D34" s="470"/>
      <c r="E34" s="470"/>
      <c r="F34" s="470"/>
      <c r="G34" s="470"/>
      <c r="H34" s="470"/>
      <c r="I34" s="470"/>
      <c r="J34" s="470"/>
    </row>
    <row r="35" spans="2:10" s="365" customFormat="1" ht="23.25" customHeight="1" x14ac:dyDescent="0.25">
      <c r="B35" s="651" t="s">
        <v>1008</v>
      </c>
      <c r="C35" s="651"/>
      <c r="D35" s="651"/>
      <c r="E35" s="651"/>
      <c r="F35" s="651"/>
      <c r="G35" s="651"/>
      <c r="H35" s="651"/>
      <c r="I35" s="652"/>
      <c r="J35" s="653"/>
    </row>
    <row r="36" spans="2:10" s="365" customFormat="1" ht="23.25" customHeight="1" x14ac:dyDescent="0.25">
      <c r="B36" s="651" t="s">
        <v>1009</v>
      </c>
      <c r="C36" s="651"/>
      <c r="D36" s="651"/>
      <c r="E36" s="651"/>
      <c r="F36" s="651"/>
      <c r="G36" s="651"/>
      <c r="H36" s="651"/>
      <c r="I36" s="652"/>
      <c r="J36" s="653"/>
    </row>
    <row r="37" spans="2:10" s="365" customFormat="1" ht="12.75" customHeight="1" x14ac:dyDescent="0.25">
      <c r="B37" s="469"/>
      <c r="C37" s="469"/>
      <c r="D37" s="469"/>
      <c r="E37" s="469"/>
      <c r="F37" s="469"/>
      <c r="G37" s="469"/>
      <c r="H37" s="469"/>
      <c r="I37" s="470"/>
      <c r="J37" s="470"/>
    </row>
    <row r="38" spans="2:10" s="5" customFormat="1" ht="24.75" customHeight="1" x14ac:dyDescent="0.2">
      <c r="B38" s="686" t="s">
        <v>1047</v>
      </c>
      <c r="C38" s="686"/>
      <c r="D38" s="686"/>
      <c r="E38" s="686"/>
      <c r="F38" s="686"/>
      <c r="G38" s="686"/>
      <c r="H38" s="686"/>
      <c r="I38" s="686"/>
      <c r="J38" s="686"/>
    </row>
    <row r="39" spans="2:10" s="59" customFormat="1" ht="111.75" customHeight="1" x14ac:dyDescent="0.2">
      <c r="B39" s="686" t="s">
        <v>963</v>
      </c>
      <c r="C39" s="686"/>
      <c r="D39" s="686"/>
      <c r="E39" s="686"/>
      <c r="F39" s="686"/>
      <c r="G39" s="686"/>
      <c r="H39" s="686"/>
      <c r="I39" s="686"/>
      <c r="J39" s="686"/>
    </row>
    <row r="40" spans="2:10" x14ac:dyDescent="0.2">
      <c r="B40" s="138"/>
      <c r="C40" s="138"/>
      <c r="D40" s="138"/>
      <c r="E40" s="138"/>
      <c r="F40" s="138"/>
      <c r="G40" s="138"/>
      <c r="H40" s="138"/>
      <c r="I40" s="138"/>
      <c r="J40" s="138"/>
    </row>
    <row r="41" spans="2:10" x14ac:dyDescent="0.2">
      <c r="B41" s="138"/>
      <c r="C41" s="138"/>
      <c r="D41" s="138"/>
      <c r="E41" s="138"/>
      <c r="F41" s="138"/>
      <c r="G41" s="138"/>
      <c r="H41" s="138"/>
      <c r="I41" s="138"/>
      <c r="J41" s="138"/>
    </row>
    <row r="42" spans="2:10" x14ac:dyDescent="0.2">
      <c r="B42" s="138"/>
      <c r="C42" s="138"/>
      <c r="D42" s="138"/>
      <c r="E42" s="138"/>
      <c r="F42" s="138"/>
      <c r="G42" s="138"/>
      <c r="H42" s="138"/>
      <c r="I42" s="138"/>
      <c r="J42" s="138"/>
    </row>
    <row r="43" spans="2:10" x14ac:dyDescent="0.2">
      <c r="B43" s="138"/>
      <c r="C43" s="138"/>
      <c r="D43" s="138"/>
      <c r="E43" s="138"/>
      <c r="F43" s="138"/>
      <c r="G43" s="138"/>
      <c r="H43" s="138"/>
      <c r="I43" s="138"/>
      <c r="J43" s="138"/>
    </row>
    <row r="44" spans="2:10" x14ac:dyDescent="0.2">
      <c r="B44" s="138"/>
      <c r="C44" s="138"/>
      <c r="D44" s="138"/>
      <c r="E44" s="138"/>
      <c r="F44" s="138"/>
      <c r="G44" s="138"/>
      <c r="H44" s="138"/>
      <c r="I44" s="138"/>
      <c r="J44" s="138"/>
    </row>
    <row r="45" spans="2:10" x14ac:dyDescent="0.2">
      <c r="B45" s="138"/>
      <c r="C45" s="138"/>
      <c r="D45" s="138"/>
      <c r="E45" s="138"/>
      <c r="F45" s="138"/>
      <c r="G45" s="138"/>
      <c r="H45" s="138"/>
      <c r="I45" s="138"/>
      <c r="J45" s="138"/>
    </row>
    <row r="46" spans="2:10" x14ac:dyDescent="0.2">
      <c r="B46" s="138"/>
      <c r="C46" s="138"/>
      <c r="D46" s="138"/>
      <c r="E46" s="138"/>
      <c r="F46" s="138"/>
      <c r="G46" s="138"/>
      <c r="H46" s="138"/>
      <c r="I46" s="138"/>
      <c r="J46" s="138"/>
    </row>
    <row r="47" spans="2:10" x14ac:dyDescent="0.2">
      <c r="B47" s="138"/>
      <c r="C47" s="138"/>
      <c r="D47" s="138"/>
      <c r="E47" s="138"/>
      <c r="F47" s="138"/>
      <c r="G47" s="138"/>
      <c r="H47" s="138"/>
      <c r="I47" s="138"/>
      <c r="J47" s="138"/>
    </row>
    <row r="48" spans="2:10" x14ac:dyDescent="0.2">
      <c r="B48" s="138"/>
      <c r="C48" s="138"/>
      <c r="D48" s="138"/>
      <c r="E48" s="138"/>
      <c r="F48" s="138"/>
      <c r="G48" s="138"/>
      <c r="H48" s="138"/>
      <c r="I48" s="138"/>
      <c r="J48" s="138"/>
    </row>
    <row r="49" spans="2:10" x14ac:dyDescent="0.2">
      <c r="B49" s="138"/>
      <c r="C49" s="138"/>
      <c r="D49" s="138"/>
      <c r="E49" s="138"/>
      <c r="F49" s="138"/>
      <c r="G49" s="138"/>
      <c r="H49" s="138"/>
      <c r="I49" s="138"/>
      <c r="J49" s="138"/>
    </row>
    <row r="50" spans="2:10" x14ac:dyDescent="0.2">
      <c r="B50" s="138"/>
      <c r="C50" s="138"/>
      <c r="D50" s="138"/>
      <c r="E50" s="138"/>
      <c r="F50" s="138"/>
      <c r="G50" s="138"/>
      <c r="H50" s="138"/>
      <c r="I50" s="138"/>
      <c r="J50" s="138"/>
    </row>
    <row r="51" spans="2:10" x14ac:dyDescent="0.2">
      <c r="B51" s="138"/>
      <c r="C51" s="138"/>
      <c r="D51" s="138"/>
      <c r="E51" s="138"/>
      <c r="F51" s="138"/>
      <c r="G51" s="138"/>
      <c r="H51" s="138"/>
      <c r="I51" s="138"/>
      <c r="J51" s="138"/>
    </row>
    <row r="52" spans="2:10" x14ac:dyDescent="0.2">
      <c r="B52" s="138"/>
      <c r="C52" s="138"/>
      <c r="D52" s="138"/>
      <c r="E52" s="138"/>
      <c r="F52" s="138"/>
      <c r="G52" s="138"/>
      <c r="H52" s="138"/>
      <c r="I52" s="138"/>
      <c r="J52" s="138"/>
    </row>
    <row r="53" spans="2:10" x14ac:dyDescent="0.2">
      <c r="B53" s="138"/>
      <c r="C53" s="138"/>
      <c r="D53" s="138"/>
      <c r="E53" s="138"/>
      <c r="F53" s="138"/>
      <c r="G53" s="138"/>
      <c r="H53" s="138"/>
      <c r="I53" s="138"/>
      <c r="J53" s="138"/>
    </row>
    <row r="54" spans="2:10" x14ac:dyDescent="0.2">
      <c r="B54" s="138"/>
      <c r="C54" s="138"/>
      <c r="D54" s="138"/>
      <c r="E54" s="138"/>
      <c r="F54" s="138"/>
      <c r="G54" s="138"/>
      <c r="H54" s="138"/>
      <c r="I54" s="138"/>
      <c r="J54" s="138"/>
    </row>
    <row r="55" spans="2:10" x14ac:dyDescent="0.2">
      <c r="B55" s="138"/>
      <c r="C55" s="138"/>
      <c r="D55" s="138"/>
      <c r="E55" s="138"/>
      <c r="F55" s="138"/>
      <c r="G55" s="138"/>
      <c r="H55" s="138"/>
      <c r="I55" s="138"/>
      <c r="J55" s="138"/>
    </row>
  </sheetData>
  <sheetProtection algorithmName="SHA-512" hashValue="B4gWH4EKCf8h2in1aG1XpaPdJ7Bf8ULWXhrWiTbF/XVbU5JmCfBErM2jvogvnFqvZvn+MJB5xzURojXK+pKOBg==" saltValue="pDKLjGcxAPK5kKcptLnLcQ=="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6">
    <mergeCell ref="B39:J39"/>
    <mergeCell ref="F22:J22"/>
    <mergeCell ref="C33:D33"/>
    <mergeCell ref="B18:E18"/>
    <mergeCell ref="B22:E22"/>
    <mergeCell ref="B21:E21"/>
    <mergeCell ref="B19:E19"/>
    <mergeCell ref="G26:H26"/>
    <mergeCell ref="B24:J24"/>
    <mergeCell ref="B25:B27"/>
    <mergeCell ref="C25:H25"/>
    <mergeCell ref="C26:D26"/>
    <mergeCell ref="E26:F26"/>
    <mergeCell ref="B38:J38"/>
    <mergeCell ref="B35:H35"/>
    <mergeCell ref="I35:J35"/>
    <mergeCell ref="H6:J6"/>
    <mergeCell ref="C10:J10"/>
    <mergeCell ref="C8:J8"/>
    <mergeCell ref="C6:D6"/>
    <mergeCell ref="C14:D14"/>
    <mergeCell ref="B36:H36"/>
    <mergeCell ref="I36:J36"/>
    <mergeCell ref="C16:D16"/>
    <mergeCell ref="C12:D12"/>
    <mergeCell ref="E33:F33"/>
    <mergeCell ref="G33:H33"/>
    <mergeCell ref="I33:J33"/>
    <mergeCell ref="I12:J12"/>
    <mergeCell ref="I14:J14"/>
    <mergeCell ref="I16:J16"/>
    <mergeCell ref="F18:J18"/>
    <mergeCell ref="F19:J19"/>
    <mergeCell ref="F21:J21"/>
    <mergeCell ref="I25:J26"/>
    <mergeCell ref="B32:B33"/>
  </mergeCells>
  <phoneticPr fontId="42" type="noConversion"/>
  <conditionalFormatting sqref="F19:J19">
    <cfRule type="expression" dxfId="204" priority="14">
      <formula>LEN(TRIM(F19))=0</formula>
    </cfRule>
  </conditionalFormatting>
  <conditionalFormatting sqref="B22:E22">
    <cfRule type="expression" dxfId="203" priority="13">
      <formula>LEN(TRIM(B22))=0</formula>
    </cfRule>
  </conditionalFormatting>
  <conditionalFormatting sqref="C6:D6">
    <cfRule type="expression" dxfId="202" priority="12">
      <formula>LEN(TRIM(C6))=0</formula>
    </cfRule>
  </conditionalFormatting>
  <conditionalFormatting sqref="C12:D12">
    <cfRule type="expression" dxfId="201" priority="11">
      <formula>LEN(TRIM(C12))=0</formula>
    </cfRule>
  </conditionalFormatting>
  <conditionalFormatting sqref="I12">
    <cfRule type="expression" dxfId="200" priority="10">
      <formula>LEN(TRIM(I12))=0</formula>
    </cfRule>
  </conditionalFormatting>
  <conditionalFormatting sqref="C28:C31">
    <cfRule type="expression" dxfId="199" priority="5" stopIfTrue="1">
      <formula>LEN(TRIM(C28))=0</formula>
    </cfRule>
  </conditionalFormatting>
  <conditionalFormatting sqref="D28:H31">
    <cfRule type="expression" dxfId="198" priority="3" stopIfTrue="1">
      <formula>LEN(TRIM(D28))=0</formula>
    </cfRule>
  </conditionalFormatting>
  <conditionalFormatting sqref="I35">
    <cfRule type="expression" dxfId="197" priority="2" stopIfTrue="1">
      <formula>LEN(TRIM(I35))=0</formula>
    </cfRule>
  </conditionalFormatting>
  <conditionalFormatting sqref="I36">
    <cfRule type="expression" dxfId="196" priority="1" stopIfTrue="1">
      <formula>LEN(TRIM(I36))=0</formula>
    </cfRule>
  </conditionalFormatting>
  <dataValidations xWindow="315" yWindow="383" count="11">
    <dataValidation allowBlank="1" showInputMessage="1" showErrorMessage="1" errorTitle="Eingabefehler" sqref="I14 I16" xr:uid="{00000000-0002-0000-0000-000000000000}"/>
    <dataValidation allowBlank="1" showInputMessage="1" showErrorMessage="1" errorTitle="Eingabefehler" error="Nur Texteingabe möglich." sqref="C14:D14" xr:uid="{00000000-0002-0000-0000-000001000000}"/>
    <dataValidation type="date" allowBlank="1" showInputMessage="1" showErrorMessage="1" errorTitle="Eingabefehler" error="Erstelldatum: dd.mm.jjjj" sqref="C16:D16" xr:uid="{00000000-0002-0000-0000-000002000000}">
      <formula1>41275</formula1>
      <formula2>41791</formula2>
    </dataValidation>
    <dataValidation type="list" allowBlank="1" showInputMessage="1" showErrorMessage="1" errorTitle="Hinweis" error="Auswahl treffen über Dropdown-Liste." sqref="C6:D6" xr:uid="{00000000-0002-0000-0000-000003000000}">
      <formula1>ZentrumRegNr</formula1>
    </dataValidation>
    <dataValidation type="date" errorStyle="information" allowBlank="1" showInputMessage="1" showErrorMessage="1" errorTitle="Kennzahlenjahr" error="Es können nur Kennzahlenjahre von 2012 bis 2014 eingetragen werden." sqref="H17:J17 H20:J20" xr:uid="{00000000-0002-0000-0000-000004000000}">
      <formula1>2010</formula1>
      <formula2>2012</formula2>
    </dataValidation>
    <dataValidation type="textLength" allowBlank="1" showErrorMessage="1" errorTitle="Eingabefehler" error="Nur Texteingabe bis 100 Zeichen möglich." prompt="Name Vorname" sqref="C12:D12" xr:uid="{00000000-0002-0000-0000-000005000000}">
      <formula1>0</formula1>
      <formula2>100</formula2>
    </dataValidation>
    <dataValidation type="date" allowBlank="1" showInputMessage="1" showErrorMessage="1" errorTitle="Eingabefehler" error="Format: dd.mm.jjjj_x000a__x000a_Zeitraum zwischen 01.01.2013 - 01.02.2014 angeben." sqref="L16" xr:uid="{00000000-0002-0000-0000-000006000000}">
      <formula1>41275</formula1>
      <formula2>41641</formula2>
    </dataValidation>
    <dataValidation type="list" showInputMessage="1" showErrorMessage="1" errorTitle="Hinweis" error="Auswahl treffen über Dropdown-Liste." sqref="B22:E22" xr:uid="{00000000-0002-0000-0000-000007000000}">
      <formula1>Tumordokumentation</formula1>
    </dataValidation>
    <dataValidation type="whole" allowBlank="1" showInputMessage="1" showErrorMessage="1" errorTitle="Eingabefehler" error="Ganze Zahl zwischen 0 und 5000 eingeben." sqref="C28:G31 H28:H30 H31 I36:J36 I35:J35" xr:uid="{00000000-0002-0000-0000-000008000000}">
      <formula1>0</formula1>
      <formula2>5000</formula2>
    </dataValidation>
    <dataValidation type="date" allowBlank="1" showErrorMessage="1" errorTitle="Eingabefehler" error="Format: tt.mm.jjjj_x000a__x000a_Zeitraum zwischen 01.10.2021 - 31.01.2023 angeben." sqref="I12:J12" xr:uid="{00000000-0002-0000-0000-000009000000}">
      <formula1>44470</formula1>
      <formula2>44957</formula2>
    </dataValidation>
    <dataValidation type="list" showInputMessage="1" showErrorMessage="1" errorTitle="Hinweis" error="Auswahl treffen über Dropdown-Liste." sqref="F19:J19" xr:uid="{00000000-0002-0000-0000-00000A000000}">
      <formula1>KrebsregisterZusammenarbeit</formula1>
    </dataValidation>
  </dataValidations>
  <pageMargins left="0.15748031496062992" right="0.15748031496062992" top="0.27559055118110237" bottom="0.27559055118110237" header="0.11811023622047245" footer="0.11811023622047245"/>
  <pageSetup paperSize="9" scale="93"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J9"/>
  <sheetViews>
    <sheetView workbookViewId="0">
      <selection activeCell="H16" sqref="H16"/>
    </sheetView>
  </sheetViews>
  <sheetFormatPr defaultColWidth="11.42578125" defaultRowHeight="12" x14ac:dyDescent="0.2"/>
  <cols>
    <col min="1" max="1" width="24.7109375" style="411" customWidth="1"/>
    <col min="2" max="7" width="15.85546875" style="412" customWidth="1"/>
    <col min="8" max="9" width="15.85546875" style="411" customWidth="1"/>
    <col min="10" max="16384" width="11.42578125" style="411"/>
  </cols>
  <sheetData>
    <row r="1" spans="1:10" ht="48" x14ac:dyDescent="0.2">
      <c r="B1" s="454" t="str">
        <f>CONCATENATE(LEFT(Basisdaten!C26,7)," - ",Basisdaten!C27)</f>
        <v>Benigne - Operative Primärfälle</v>
      </c>
      <c r="C1" s="454" t="str">
        <f>CONCATENATE(LEFT(Basisdaten!C26,7)," - ",Basisdaten!D27)</f>
        <v xml:space="preserve">Benigne - Nicht operative
Primärfälle </v>
      </c>
      <c r="D1" s="454" t="str">
        <f>CONCATENATE(LEFT(Basisdaten!E26,7)," - ",Basisdaten!E27)</f>
        <v>Maligne - Operative Primärfälle</v>
      </c>
      <c r="E1" s="454" t="str">
        <f>CONCATENATE(LEFT(Basisdaten!E26,7)," - ",Basisdaten!F27)</f>
        <v>Maligne - Nicht operative Primärfälle</v>
      </c>
      <c r="F1" s="454" t="str">
        <f>CONCATENATE(LEFT(Basisdaten!G26,18)," - ",Basisdaten!G27)</f>
        <v>Unklares Verhalten - Operative Primärfälle</v>
      </c>
      <c r="G1" s="454" t="str">
        <f>CONCATENATE(LEFT(Basisdaten!G26,18)," - ",Basisdaten!H27)</f>
        <v>Unklares Verhalten - Nicht operative Primärfälle</v>
      </c>
      <c r="H1" s="454" t="str">
        <f>CONCATENATE(LEFT(Basisdaten!I25,6)," - ",Basisdaten!I27)</f>
        <v>Gesamt - Operative Primärfälle</v>
      </c>
      <c r="I1" s="454" t="str">
        <f>CONCATENATE(LEFT(Basisdaten!I25,6)," - ",Basisdaten!J27)</f>
        <v>Gesamt - Nicht operative Primärfälle</v>
      </c>
      <c r="J1" s="608" t="s">
        <v>13</v>
      </c>
    </row>
    <row r="2" spans="1:10" x14ac:dyDescent="0.2">
      <c r="A2" s="452" t="str">
        <f>Basisdaten!B28</f>
        <v>C70</v>
      </c>
      <c r="B2" s="453" t="str">
        <f>IF(Basisdaten!C28="","",Basisdaten!C28)</f>
        <v/>
      </c>
      <c r="C2" s="453" t="str">
        <f>IF(Basisdaten!D28="","",Basisdaten!D28)</f>
        <v/>
      </c>
      <c r="D2" s="453" t="str">
        <f>IF(Basisdaten!E28="","",Basisdaten!E28)</f>
        <v/>
      </c>
      <c r="E2" s="453" t="str">
        <f>IF(Basisdaten!F28="","",Basisdaten!F28)</f>
        <v/>
      </c>
      <c r="F2" s="453" t="str">
        <f>IF(Basisdaten!G28="","",Basisdaten!G28)</f>
        <v/>
      </c>
      <c r="G2" s="453" t="str">
        <f>IF(Basisdaten!H28="","",Basisdaten!H28)</f>
        <v/>
      </c>
      <c r="H2" s="455" t="str">
        <f>IF(Basisdaten!I28="","",Basisdaten!I28)</f>
        <v/>
      </c>
      <c r="I2" s="455" t="str">
        <f>IF(Basisdaten!J28="","",Basisdaten!J28)</f>
        <v/>
      </c>
      <c r="J2" s="609"/>
    </row>
    <row r="3" spans="1:10" x14ac:dyDescent="0.2">
      <c r="A3" s="452" t="str">
        <f>Basisdaten!B29</f>
        <v>C71</v>
      </c>
      <c r="B3" s="453" t="str">
        <f>IF(Basisdaten!C29="","",Basisdaten!C29)</f>
        <v/>
      </c>
      <c r="C3" s="453" t="str">
        <f>IF(Basisdaten!D29="","",Basisdaten!D29)</f>
        <v/>
      </c>
      <c r="D3" s="453" t="str">
        <f>IF(Basisdaten!E29="","",Basisdaten!E29)</f>
        <v/>
      </c>
      <c r="E3" s="453" t="str">
        <f>IF(Basisdaten!F29="","",Basisdaten!F29)</f>
        <v/>
      </c>
      <c r="F3" s="453" t="str">
        <f>IF(Basisdaten!G29="","",Basisdaten!G29)</f>
        <v/>
      </c>
      <c r="G3" s="453" t="str">
        <f>IF(Basisdaten!H29="","",Basisdaten!H29)</f>
        <v/>
      </c>
      <c r="H3" s="455" t="str">
        <f>IF(Basisdaten!I29="","",Basisdaten!I29)</f>
        <v/>
      </c>
      <c r="I3" s="455" t="str">
        <f>IF(Basisdaten!J29="","",Basisdaten!J29)</f>
        <v/>
      </c>
      <c r="J3" s="609"/>
    </row>
    <row r="4" spans="1:10" x14ac:dyDescent="0.2">
      <c r="A4" s="452" t="str">
        <f>Basisdaten!B30</f>
        <v>C72</v>
      </c>
      <c r="B4" s="453" t="str">
        <f>IF(Basisdaten!C30="","",Basisdaten!C30)</f>
        <v/>
      </c>
      <c r="C4" s="453" t="str">
        <f>IF(Basisdaten!D30="","",Basisdaten!D30)</f>
        <v/>
      </c>
      <c r="D4" s="453" t="str">
        <f>IF(Basisdaten!E30="","",Basisdaten!E30)</f>
        <v/>
      </c>
      <c r="E4" s="453" t="str">
        <f>IF(Basisdaten!F30="","",Basisdaten!F30)</f>
        <v/>
      </c>
      <c r="F4" s="453" t="str">
        <f>IF(Basisdaten!G30="","",Basisdaten!G30)</f>
        <v/>
      </c>
      <c r="G4" s="453" t="str">
        <f>IF(Basisdaten!H30="","",Basisdaten!H30)</f>
        <v/>
      </c>
      <c r="H4" s="455" t="str">
        <f>IF(Basisdaten!I30="","",Basisdaten!I30)</f>
        <v/>
      </c>
      <c r="I4" s="455" t="str">
        <f>IF(Basisdaten!J30="","",Basisdaten!J30)</f>
        <v/>
      </c>
      <c r="J4" s="609"/>
    </row>
    <row r="5" spans="1:10" x14ac:dyDescent="0.2">
      <c r="A5" s="452" t="str">
        <f>Basisdaten!B31</f>
        <v>C75</v>
      </c>
      <c r="B5" s="453" t="str">
        <f>IF(Basisdaten!C31="","",Basisdaten!C31)</f>
        <v/>
      </c>
      <c r="C5" s="453" t="str">
        <f>IF(Basisdaten!D31="","",Basisdaten!D31)</f>
        <v/>
      </c>
      <c r="D5" s="453" t="str">
        <f>IF(Basisdaten!E31="","",Basisdaten!E31)</f>
        <v/>
      </c>
      <c r="E5" s="453" t="str">
        <f>IF(Basisdaten!F31="","",Basisdaten!F31)</f>
        <v/>
      </c>
      <c r="F5" s="453" t="str">
        <f>IF(Basisdaten!G31="","",Basisdaten!G31)</f>
        <v/>
      </c>
      <c r="G5" s="453" t="str">
        <f>IF(Basisdaten!H31="","",Basisdaten!H31)</f>
        <v/>
      </c>
      <c r="H5" s="455" t="str">
        <f>IF(Basisdaten!I31="","",Basisdaten!I31)</f>
        <v/>
      </c>
      <c r="I5" s="455" t="str">
        <f>IF(Basisdaten!J31="","",Basisdaten!J31)</f>
        <v/>
      </c>
      <c r="J5" s="609"/>
    </row>
    <row r="6" spans="1:10" x14ac:dyDescent="0.2">
      <c r="A6" s="467" t="s">
        <v>734</v>
      </c>
      <c r="B6" s="453" t="str">
        <f>IF(Basisdaten!C32="","",Basisdaten!C32)</f>
        <v/>
      </c>
      <c r="C6" s="453" t="str">
        <f>IF(Basisdaten!D32="","",Basisdaten!D32)</f>
        <v/>
      </c>
      <c r="D6" s="453" t="str">
        <f>IF(Basisdaten!E32="","",Basisdaten!E32)</f>
        <v/>
      </c>
      <c r="E6" s="453" t="str">
        <f>IF(Basisdaten!F32="","",Basisdaten!F32)</f>
        <v/>
      </c>
      <c r="F6" s="453" t="str">
        <f>IF(Basisdaten!G32="","",Basisdaten!G32)</f>
        <v/>
      </c>
      <c r="G6" s="453" t="str">
        <f>IF(Basisdaten!H32="","",Basisdaten!H32)</f>
        <v/>
      </c>
      <c r="H6" s="455" t="str">
        <f>IF(Basisdaten!I32="","",Basisdaten!I32)</f>
        <v/>
      </c>
      <c r="I6" s="455" t="str">
        <f>IF(Basisdaten!J32="","",Basisdaten!J32)</f>
        <v/>
      </c>
      <c r="J6" s="609"/>
    </row>
    <row r="7" spans="1:10" x14ac:dyDescent="0.2">
      <c r="A7" s="467" t="s">
        <v>735</v>
      </c>
      <c r="B7" s="699" t="str">
        <f>Basisdaten!C33</f>
        <v/>
      </c>
      <c r="C7" s="700"/>
      <c r="D7" s="699" t="str">
        <f>Basisdaten!E33</f>
        <v/>
      </c>
      <c r="E7" s="700"/>
      <c r="F7" s="699" t="str">
        <f>Basisdaten!G33</f>
        <v/>
      </c>
      <c r="G7" s="700"/>
      <c r="H7" s="699" t="str">
        <f>Basisdaten!I33</f>
        <v/>
      </c>
      <c r="I7" s="700"/>
      <c r="J7" s="609"/>
    </row>
    <row r="8" spans="1:10" ht="36" x14ac:dyDescent="0.2">
      <c r="A8" s="607" t="str">
        <f>Basisdaten!B35</f>
        <v>Operative Expertise - Anzahl Biopsien (gezählt werden die Prozeduren pro Kalenderjahr)</v>
      </c>
      <c r="B8" s="606"/>
      <c r="C8" s="606"/>
      <c r="D8" s="606"/>
      <c r="E8" s="606"/>
      <c r="F8" s="606"/>
      <c r="G8" s="606"/>
      <c r="H8" s="606"/>
      <c r="I8" s="606"/>
      <c r="J8" s="455" t="str">
        <f>IF(Basisdaten!I35="","",Basisdaten!I35)</f>
        <v/>
      </c>
    </row>
    <row r="9" spans="1:10" ht="48" x14ac:dyDescent="0.2">
      <c r="A9" s="607" t="str">
        <f>Basisdaten!B36</f>
        <v>Operative Expertise - Anzahl Resektionen (gezählt werden die Prozeduren pro Kalenderjahr)</v>
      </c>
      <c r="B9" s="606"/>
      <c r="C9" s="606"/>
      <c r="D9" s="606"/>
      <c r="E9" s="606"/>
      <c r="F9" s="606"/>
      <c r="G9" s="606"/>
      <c r="H9" s="606"/>
      <c r="I9" s="606"/>
      <c r="J9" s="455" t="str">
        <f>IF(Basisdaten!I36="","",Basisdaten!I36)</f>
        <v/>
      </c>
    </row>
  </sheetData>
  <mergeCells count="4">
    <mergeCell ref="B7:C7"/>
    <mergeCell ref="D7:E7"/>
    <mergeCell ref="F7:G7"/>
    <mergeCell ref="H7:I7"/>
  </mergeCells>
  <phoneticPr fontId="42" type="noConversion"/>
  <pageMargins left="0.7" right="0.7" top="0.78740157499999996" bottom="0.78740157499999996"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7"/>
  <sheetViews>
    <sheetView workbookViewId="0">
      <selection activeCell="D7" sqref="D7"/>
    </sheetView>
  </sheetViews>
  <sheetFormatPr defaultColWidth="11.42578125" defaultRowHeight="15" x14ac:dyDescent="0.25"/>
  <cols>
    <col min="1" max="1" width="28" customWidth="1"/>
    <col min="2" max="2" width="33.5703125" customWidth="1"/>
    <col min="3" max="3" width="40.14062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252" t="s">
        <v>320</v>
      </c>
      <c r="B1" s="251" t="str">
        <f>IF(Basisdaten!C12="","",Basisdaten!C12)</f>
        <v/>
      </c>
    </row>
    <row r="2" spans="1:4" x14ac:dyDescent="0.25">
      <c r="A2" s="252" t="s">
        <v>76</v>
      </c>
      <c r="B2" s="459" t="str">
        <f>IF(Basisdaten!I12="","",Basisdaten!I12)</f>
        <v/>
      </c>
    </row>
    <row r="3" spans="1:4" x14ac:dyDescent="0.25">
      <c r="A3" s="252" t="s">
        <v>407</v>
      </c>
      <c r="B3" s="459" t="str">
        <f>IF(Basisdaten!I14="","",Basisdaten!I14)</f>
        <v/>
      </c>
    </row>
    <row r="6" spans="1:4" x14ac:dyDescent="0.25">
      <c r="A6" s="203" t="s">
        <v>16</v>
      </c>
      <c r="B6" s="203" t="s">
        <v>20</v>
      </c>
      <c r="C6" s="204" t="s">
        <v>741</v>
      </c>
      <c r="D6" s="204" t="s">
        <v>728</v>
      </c>
    </row>
    <row r="7" spans="1:4" s="223" customFormat="1" ht="31.5" customHeight="1" x14ac:dyDescent="0.25">
      <c r="A7" s="224" t="str">
        <f>IF(Basisdaten!B19=0,"",Basisdaten!B19)</f>
        <v/>
      </c>
      <c r="B7" s="224" t="str">
        <f>IF(Basisdaten!B22=0,"",Basisdaten!B22)</f>
        <v/>
      </c>
      <c r="C7" s="224" t="str">
        <f>IF(Basisdaten!F19=0,"",Basisdaten!F19)</f>
        <v/>
      </c>
      <c r="D7" s="224" t="str">
        <f>IF(Basisdaten!F22=0,"",Basisdaten!F22)</f>
        <v>Noch nicht vorhanden</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433"/>
  <sheetViews>
    <sheetView topLeftCell="A78" zoomScaleNormal="100" workbookViewId="0">
      <selection activeCell="A97" sqref="A97"/>
    </sheetView>
  </sheetViews>
  <sheetFormatPr defaultColWidth="11.42578125" defaultRowHeight="15" x14ac:dyDescent="0.25"/>
  <cols>
    <col min="1" max="1" width="26.42578125" customWidth="1"/>
    <col min="2" max="2" width="51.5703125" customWidth="1"/>
    <col min="3" max="3" width="45.7109375" customWidth="1"/>
    <col min="4" max="4" width="15.85546875" style="88" customWidth="1"/>
    <col min="5" max="5" width="37.42578125" style="88" customWidth="1"/>
    <col min="6" max="6" width="37" customWidth="1"/>
    <col min="7" max="7" width="36.28515625" customWidth="1"/>
    <col min="8" max="8" width="36.7109375" customWidth="1"/>
    <col min="9" max="9" width="28.5703125" customWidth="1"/>
    <col min="10" max="10" width="25.7109375" customWidth="1"/>
    <col min="11" max="11" width="36.7109375" customWidth="1"/>
    <col min="12" max="12" width="32.140625" customWidth="1"/>
    <col min="13" max="13" width="37.5703125" customWidth="1"/>
    <col min="14" max="15" width="36.85546875" customWidth="1"/>
    <col min="16" max="16" width="33.5703125" customWidth="1"/>
    <col min="17" max="17" width="32.42578125" customWidth="1"/>
    <col min="18" max="18" width="23.140625" customWidth="1"/>
    <col min="19" max="19" width="37.5703125" customWidth="1"/>
    <col min="20" max="20" width="18.5703125" customWidth="1"/>
    <col min="21" max="21" width="36" customWidth="1"/>
    <col min="22" max="22" width="16" customWidth="1"/>
    <col min="23" max="23" width="14.5703125" customWidth="1"/>
    <col min="24" max="24" width="17.28515625" customWidth="1"/>
    <col min="25"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5" x14ac:dyDescent="0.25">
      <c r="A1" s="78" t="s">
        <v>20</v>
      </c>
      <c r="B1" s="539" t="s">
        <v>73</v>
      </c>
      <c r="C1" s="422" t="s">
        <v>73</v>
      </c>
      <c r="D1" s="537"/>
      <c r="E1"/>
    </row>
    <row r="2" spans="1:5" x14ac:dyDescent="0.25">
      <c r="A2" s="421" t="s">
        <v>1102</v>
      </c>
      <c r="B2" s="539" t="s">
        <v>299</v>
      </c>
      <c r="C2" s="422" t="s">
        <v>299</v>
      </c>
      <c r="D2" s="578"/>
      <c r="E2"/>
    </row>
    <row r="3" spans="1:5" x14ac:dyDescent="0.25">
      <c r="A3" s="70"/>
      <c r="B3" s="539" t="s">
        <v>300</v>
      </c>
      <c r="C3" s="422" t="s">
        <v>300</v>
      </c>
      <c r="D3" s="578"/>
      <c r="E3" s="89"/>
    </row>
    <row r="4" spans="1:5" x14ac:dyDescent="0.25">
      <c r="A4" s="70"/>
      <c r="B4" s="539" t="s">
        <v>952</v>
      </c>
      <c r="C4" s="422" t="s">
        <v>952</v>
      </c>
      <c r="D4" s="578"/>
      <c r="E4" s="89"/>
    </row>
    <row r="5" spans="1:5" x14ac:dyDescent="0.25">
      <c r="A5" s="70"/>
      <c r="B5" s="539" t="s">
        <v>301</v>
      </c>
      <c r="C5" s="422" t="s">
        <v>301</v>
      </c>
      <c r="D5" s="578"/>
      <c r="E5" s="89"/>
    </row>
    <row r="6" spans="1:5" x14ac:dyDescent="0.25">
      <c r="A6" s="70"/>
      <c r="B6" s="539" t="s">
        <v>382</v>
      </c>
      <c r="C6" s="422" t="s">
        <v>382</v>
      </c>
      <c r="D6" s="578"/>
      <c r="E6" s="89"/>
    </row>
    <row r="7" spans="1:5" x14ac:dyDescent="0.25">
      <c r="A7" s="70"/>
      <c r="B7" s="539" t="s">
        <v>302</v>
      </c>
      <c r="C7" s="422" t="s">
        <v>302</v>
      </c>
      <c r="D7" s="578"/>
      <c r="E7" s="89"/>
    </row>
    <row r="8" spans="1:5" x14ac:dyDescent="0.25">
      <c r="A8" s="70"/>
      <c r="B8" s="539" t="s">
        <v>953</v>
      </c>
      <c r="C8" s="422" t="s">
        <v>953</v>
      </c>
      <c r="D8" s="578"/>
      <c r="E8" s="89"/>
    </row>
    <row r="9" spans="1:5" x14ac:dyDescent="0.25">
      <c r="A9" s="70"/>
      <c r="B9" s="539" t="s">
        <v>954</v>
      </c>
      <c r="C9" s="422" t="s">
        <v>954</v>
      </c>
      <c r="D9" s="578"/>
      <c r="E9" s="89"/>
    </row>
    <row r="10" spans="1:5" x14ac:dyDescent="0.25">
      <c r="A10" s="70"/>
      <c r="B10" s="539" t="s">
        <v>303</v>
      </c>
      <c r="C10" s="422" t="s">
        <v>303</v>
      </c>
      <c r="D10" s="578"/>
      <c r="E10" s="89"/>
    </row>
    <row r="11" spans="1:5" x14ac:dyDescent="0.25">
      <c r="A11" s="70"/>
      <c r="B11" s="539" t="s">
        <v>955</v>
      </c>
      <c r="C11" s="581" t="s">
        <v>975</v>
      </c>
      <c r="D11" s="578" t="s">
        <v>976</v>
      </c>
      <c r="E11" s="89"/>
    </row>
    <row r="12" spans="1:5" x14ac:dyDescent="0.25">
      <c r="A12" s="70"/>
      <c r="B12" s="539" t="s">
        <v>304</v>
      </c>
      <c r="C12" s="422" t="s">
        <v>955</v>
      </c>
      <c r="D12" s="578"/>
      <c r="E12" s="89"/>
    </row>
    <row r="13" spans="1:5" x14ac:dyDescent="0.25">
      <c r="A13" s="70"/>
      <c r="B13" s="539" t="s">
        <v>383</v>
      </c>
      <c r="C13" s="422" t="s">
        <v>304</v>
      </c>
      <c r="D13" s="578"/>
      <c r="E13" s="89"/>
    </row>
    <row r="14" spans="1:5" x14ac:dyDescent="0.25">
      <c r="A14" s="70"/>
      <c r="B14" s="539" t="s">
        <v>384</v>
      </c>
      <c r="C14" s="582" t="s">
        <v>956</v>
      </c>
      <c r="D14" s="578" t="s">
        <v>977</v>
      </c>
      <c r="E14" s="89"/>
    </row>
    <row r="15" spans="1:5" x14ac:dyDescent="0.25">
      <c r="A15" s="70"/>
      <c r="B15" s="539" t="s">
        <v>18</v>
      </c>
      <c r="C15" s="422" t="s">
        <v>383</v>
      </c>
      <c r="D15" s="578"/>
      <c r="E15" s="89"/>
    </row>
    <row r="16" spans="1:5" x14ac:dyDescent="0.25">
      <c r="A16" s="70"/>
      <c r="B16" s="539" t="s">
        <v>305</v>
      </c>
      <c r="C16" s="422" t="s">
        <v>384</v>
      </c>
      <c r="D16" s="578"/>
      <c r="E16" s="89"/>
    </row>
    <row r="17" spans="1:5" x14ac:dyDescent="0.25">
      <c r="A17" s="70"/>
      <c r="B17" s="539" t="s">
        <v>365</v>
      </c>
      <c r="C17" s="422" t="s">
        <v>18</v>
      </c>
      <c r="D17" s="578"/>
      <c r="E17" s="89"/>
    </row>
    <row r="18" spans="1:5" x14ac:dyDescent="0.25">
      <c r="A18" s="70"/>
      <c r="B18" s="539" t="s">
        <v>306</v>
      </c>
      <c r="C18" s="422" t="s">
        <v>305</v>
      </c>
      <c r="D18" s="578"/>
      <c r="E18" s="89"/>
    </row>
    <row r="19" spans="1:5" x14ac:dyDescent="0.25">
      <c r="A19" s="70"/>
      <c r="B19" s="539" t="s">
        <v>376</v>
      </c>
      <c r="C19" s="422" t="s">
        <v>365</v>
      </c>
      <c r="D19" s="578"/>
      <c r="E19" s="89"/>
    </row>
    <row r="20" spans="1:5" x14ac:dyDescent="0.25">
      <c r="A20" s="70"/>
      <c r="B20" s="539" t="s">
        <v>21</v>
      </c>
      <c r="C20" s="422" t="s">
        <v>306</v>
      </c>
      <c r="D20" s="578"/>
      <c r="E20" s="89"/>
    </row>
    <row r="21" spans="1:5" x14ac:dyDescent="0.25">
      <c r="A21" s="70"/>
      <c r="B21" s="539" t="s">
        <v>394</v>
      </c>
      <c r="C21" s="422" t="s">
        <v>376</v>
      </c>
      <c r="D21" s="578"/>
      <c r="E21" s="89"/>
    </row>
    <row r="22" spans="1:5" x14ac:dyDescent="0.25">
      <c r="A22" s="70"/>
      <c r="B22" s="539" t="s">
        <v>74</v>
      </c>
      <c r="C22" s="422" t="s">
        <v>21</v>
      </c>
      <c r="D22" s="579"/>
      <c r="E22" s="89"/>
    </row>
    <row r="23" spans="1:5" x14ac:dyDescent="0.25">
      <c r="A23" s="70"/>
      <c r="B23" s="539" t="s">
        <v>779</v>
      </c>
      <c r="C23" s="422" t="s">
        <v>307</v>
      </c>
      <c r="D23" s="578" t="s">
        <v>977</v>
      </c>
      <c r="E23" s="89"/>
    </row>
    <row r="24" spans="1:5" x14ac:dyDescent="0.25">
      <c r="A24" s="70"/>
      <c r="B24" s="539" t="s">
        <v>308</v>
      </c>
      <c r="C24" s="422" t="s">
        <v>957</v>
      </c>
      <c r="D24" s="578" t="s">
        <v>977</v>
      </c>
      <c r="E24" s="89"/>
    </row>
    <row r="25" spans="1:5" x14ac:dyDescent="0.25">
      <c r="A25" s="70"/>
      <c r="B25" s="539" t="s">
        <v>309</v>
      </c>
      <c r="C25" s="422" t="s">
        <v>394</v>
      </c>
      <c r="D25" s="578"/>
      <c r="E25" s="89"/>
    </row>
    <row r="26" spans="1:5" x14ac:dyDescent="0.25">
      <c r="A26" s="70"/>
      <c r="B26" s="539" t="s">
        <v>152</v>
      </c>
      <c r="C26" s="422" t="s">
        <v>74</v>
      </c>
      <c r="D26" s="578"/>
      <c r="E26" s="89"/>
    </row>
    <row r="27" spans="1:5" x14ac:dyDescent="0.25">
      <c r="A27" s="70"/>
      <c r="B27" s="539" t="s">
        <v>959</v>
      </c>
      <c r="C27" s="583" t="s">
        <v>411</v>
      </c>
      <c r="D27" s="578" t="s">
        <v>978</v>
      </c>
      <c r="E27" s="89"/>
    </row>
    <row r="28" spans="1:5" x14ac:dyDescent="0.25">
      <c r="A28" s="70"/>
      <c r="B28" s="539" t="s">
        <v>387</v>
      </c>
      <c r="C28" s="422" t="s">
        <v>779</v>
      </c>
      <c r="D28" s="578"/>
      <c r="E28" s="89"/>
    </row>
    <row r="29" spans="1:5" x14ac:dyDescent="0.25">
      <c r="A29" s="70"/>
      <c r="B29" s="539" t="s">
        <v>310</v>
      </c>
      <c r="C29" s="581" t="s">
        <v>958</v>
      </c>
      <c r="D29" s="578" t="s">
        <v>976</v>
      </c>
      <c r="E29" s="89"/>
    </row>
    <row r="30" spans="1:5" x14ac:dyDescent="0.25">
      <c r="A30" s="70"/>
      <c r="B30" s="539" t="s">
        <v>389</v>
      </c>
      <c r="C30" s="422" t="s">
        <v>308</v>
      </c>
      <c r="D30" s="578"/>
      <c r="E30" s="89"/>
    </row>
    <row r="31" spans="1:5" x14ac:dyDescent="0.25">
      <c r="A31" s="70"/>
      <c r="B31" s="539" t="s">
        <v>311</v>
      </c>
      <c r="C31" s="582" t="s">
        <v>385</v>
      </c>
      <c r="D31" s="578" t="s">
        <v>977</v>
      </c>
      <c r="E31" s="89"/>
    </row>
    <row r="32" spans="1:5" x14ac:dyDescent="0.25">
      <c r="A32" s="70"/>
      <c r="B32" s="539" t="s">
        <v>312</v>
      </c>
      <c r="C32" s="422" t="s">
        <v>309</v>
      </c>
      <c r="D32" s="578"/>
      <c r="E32" s="89"/>
    </row>
    <row r="33" spans="1:5" x14ac:dyDescent="0.25">
      <c r="A33" s="70"/>
      <c r="B33" s="539" t="s">
        <v>313</v>
      </c>
      <c r="C33" s="422" t="s">
        <v>152</v>
      </c>
      <c r="D33" s="578"/>
      <c r="E33" s="89"/>
    </row>
    <row r="34" spans="1:5" x14ac:dyDescent="0.25">
      <c r="A34" s="70"/>
      <c r="B34" s="539" t="s">
        <v>151</v>
      </c>
      <c r="C34" s="422" t="s">
        <v>959</v>
      </c>
      <c r="D34" s="578"/>
      <c r="E34" s="89"/>
    </row>
    <row r="35" spans="1:5" x14ac:dyDescent="0.25">
      <c r="A35" s="70"/>
      <c r="B35" s="539" t="s">
        <v>388</v>
      </c>
      <c r="C35" s="422" t="s">
        <v>387</v>
      </c>
      <c r="D35" s="578"/>
      <c r="E35" s="89"/>
    </row>
    <row r="36" spans="1:5" x14ac:dyDescent="0.25">
      <c r="A36" s="70"/>
      <c r="B36" s="539" t="s">
        <v>314</v>
      </c>
      <c r="C36" s="581" t="s">
        <v>960</v>
      </c>
      <c r="D36" s="578" t="s">
        <v>976</v>
      </c>
      <c r="E36" s="89"/>
    </row>
    <row r="37" spans="1:5" x14ac:dyDescent="0.25">
      <c r="A37" s="70"/>
      <c r="B37" s="539" t="s">
        <v>386</v>
      </c>
      <c r="C37" s="422" t="s">
        <v>310</v>
      </c>
      <c r="D37" s="578"/>
      <c r="E37" s="89"/>
    </row>
    <row r="38" spans="1:5" x14ac:dyDescent="0.25">
      <c r="A38" s="70"/>
      <c r="B38" s="539" t="s">
        <v>367</v>
      </c>
      <c r="C38" s="422" t="s">
        <v>389</v>
      </c>
      <c r="D38" s="578"/>
      <c r="E38" s="89"/>
    </row>
    <row r="39" spans="1:5" x14ac:dyDescent="0.25">
      <c r="A39" s="70"/>
      <c r="B39" s="539" t="s">
        <v>391</v>
      </c>
      <c r="C39" s="422" t="s">
        <v>311</v>
      </c>
      <c r="D39" s="578"/>
      <c r="E39" s="89"/>
    </row>
    <row r="40" spans="1:5" x14ac:dyDescent="0.25">
      <c r="A40" s="70"/>
      <c r="B40" s="540" t="s">
        <v>315</v>
      </c>
      <c r="C40" s="422" t="s">
        <v>312</v>
      </c>
      <c r="D40" s="578"/>
      <c r="E40" s="89"/>
    </row>
    <row r="41" spans="1:5" x14ac:dyDescent="0.25">
      <c r="A41" s="70"/>
      <c r="B41" s="539" t="s">
        <v>393</v>
      </c>
      <c r="C41" s="422" t="s">
        <v>313</v>
      </c>
      <c r="D41" s="578"/>
      <c r="E41" s="89"/>
    </row>
    <row r="42" spans="1:5" x14ac:dyDescent="0.25">
      <c r="A42" s="70"/>
      <c r="B42" s="539" t="s">
        <v>962</v>
      </c>
      <c r="C42" s="422" t="s">
        <v>151</v>
      </c>
      <c r="D42" s="578"/>
      <c r="E42" s="89"/>
    </row>
    <row r="43" spans="1:5" x14ac:dyDescent="0.25">
      <c r="A43" s="70"/>
      <c r="B43" s="539" t="s">
        <v>695</v>
      </c>
      <c r="C43" s="422" t="s">
        <v>388</v>
      </c>
      <c r="D43" s="578"/>
      <c r="E43" s="89"/>
    </row>
    <row r="44" spans="1:5" x14ac:dyDescent="0.25">
      <c r="A44" s="70"/>
      <c r="B44" s="539" t="s">
        <v>229</v>
      </c>
      <c r="C44" s="422" t="s">
        <v>314</v>
      </c>
      <c r="D44" s="578"/>
      <c r="E44" s="89"/>
    </row>
    <row r="45" spans="1:5" x14ac:dyDescent="0.25">
      <c r="A45" s="70"/>
      <c r="B45" s="539" t="s">
        <v>248</v>
      </c>
      <c r="C45" s="422" t="s">
        <v>386</v>
      </c>
      <c r="D45" s="578"/>
      <c r="E45" s="89"/>
    </row>
    <row r="46" spans="1:5" x14ac:dyDescent="0.25">
      <c r="A46" s="70"/>
      <c r="C46" s="581" t="s">
        <v>961</v>
      </c>
      <c r="D46" s="580" t="s">
        <v>976</v>
      </c>
      <c r="E46" s="89"/>
    </row>
    <row r="47" spans="1:5" x14ac:dyDescent="0.25">
      <c r="A47" s="70"/>
      <c r="C47" s="581" t="s">
        <v>366</v>
      </c>
      <c r="D47" s="578" t="s">
        <v>976</v>
      </c>
      <c r="E47" s="89"/>
    </row>
    <row r="48" spans="1:5" x14ac:dyDescent="0.25">
      <c r="A48" s="70"/>
      <c r="C48" s="422" t="s">
        <v>367</v>
      </c>
      <c r="D48" s="578"/>
      <c r="E48" s="89"/>
    </row>
    <row r="49" spans="1:5" x14ac:dyDescent="0.25">
      <c r="A49" s="70"/>
      <c r="C49" s="582" t="s">
        <v>390</v>
      </c>
      <c r="D49" s="578" t="s">
        <v>977</v>
      </c>
      <c r="E49" s="89"/>
    </row>
    <row r="50" spans="1:5" x14ac:dyDescent="0.25">
      <c r="A50" s="70"/>
      <c r="C50" s="582" t="s">
        <v>979</v>
      </c>
      <c r="D50" s="578" t="s">
        <v>977</v>
      </c>
      <c r="E50" s="89"/>
    </row>
    <row r="51" spans="1:5" x14ac:dyDescent="0.25">
      <c r="A51" s="70"/>
      <c r="C51" s="422" t="s">
        <v>391</v>
      </c>
      <c r="D51" s="578"/>
      <c r="E51" s="89"/>
    </row>
    <row r="52" spans="1:5" x14ac:dyDescent="0.25">
      <c r="A52" s="70"/>
      <c r="C52" s="582" t="s">
        <v>392</v>
      </c>
      <c r="D52" s="578" t="s">
        <v>980</v>
      </c>
      <c r="E52" s="89"/>
    </row>
    <row r="53" spans="1:5" x14ac:dyDescent="0.25">
      <c r="A53" s="70"/>
      <c r="B53" s="444"/>
      <c r="C53" s="581" t="s">
        <v>981</v>
      </c>
      <c r="D53" s="578" t="s">
        <v>976</v>
      </c>
      <c r="E53" s="90"/>
    </row>
    <row r="54" spans="1:5" x14ac:dyDescent="0.25">
      <c r="A54" s="70"/>
      <c r="B54" s="444"/>
      <c r="C54" s="422" t="s">
        <v>315</v>
      </c>
      <c r="D54" s="578"/>
      <c r="E54" s="90"/>
    </row>
    <row r="55" spans="1:5" x14ac:dyDescent="0.25">
      <c r="A55" s="70"/>
      <c r="B55" s="444"/>
      <c r="C55" s="422" t="s">
        <v>393</v>
      </c>
      <c r="D55" s="578"/>
      <c r="E55" s="90"/>
    </row>
    <row r="56" spans="1:5" x14ac:dyDescent="0.25">
      <c r="A56" s="70"/>
      <c r="B56" s="444"/>
      <c r="C56" s="422" t="s">
        <v>962</v>
      </c>
      <c r="D56" s="578"/>
      <c r="E56" s="90"/>
    </row>
    <row r="57" spans="1:5" x14ac:dyDescent="0.25">
      <c r="A57" s="70"/>
      <c r="B57" s="444"/>
      <c r="C57" s="422" t="s">
        <v>695</v>
      </c>
      <c r="D57" s="578"/>
      <c r="E57" s="90"/>
    </row>
    <row r="58" spans="1:5" x14ac:dyDescent="0.25">
      <c r="A58" s="70"/>
      <c r="B58" s="444"/>
      <c r="C58" s="581" t="s">
        <v>368</v>
      </c>
      <c r="D58" s="578" t="s">
        <v>976</v>
      </c>
      <c r="E58" s="90"/>
    </row>
    <row r="59" spans="1:5" x14ac:dyDescent="0.25">
      <c r="A59" s="70"/>
      <c r="B59" s="444"/>
      <c r="C59" s="581" t="s">
        <v>736</v>
      </c>
      <c r="D59" s="578" t="s">
        <v>976</v>
      </c>
      <c r="E59" s="90"/>
    </row>
    <row r="60" spans="1:5" x14ac:dyDescent="0.25">
      <c r="A60" s="70"/>
      <c r="B60" s="444"/>
      <c r="C60" s="582" t="s">
        <v>316</v>
      </c>
      <c r="D60" s="578" t="s">
        <v>977</v>
      </c>
      <c r="E60" s="90"/>
    </row>
    <row r="61" spans="1:5" x14ac:dyDescent="0.25">
      <c r="A61" s="70"/>
      <c r="B61" s="444"/>
      <c r="C61" s="422" t="s">
        <v>229</v>
      </c>
      <c r="D61" s="578"/>
      <c r="E61" s="90"/>
    </row>
    <row r="62" spans="1:5" x14ac:dyDescent="0.25">
      <c r="A62" s="70"/>
      <c r="B62" s="444"/>
      <c r="C62" s="422" t="s">
        <v>248</v>
      </c>
      <c r="D62" s="578"/>
      <c r="E62" s="90"/>
    </row>
    <row r="63" spans="1:5" x14ac:dyDescent="0.25">
      <c r="A63" s="70"/>
      <c r="B63" s="444"/>
      <c r="E63" s="90"/>
    </row>
    <row r="64" spans="1:5" x14ac:dyDescent="0.25">
      <c r="A64" s="70"/>
      <c r="B64" s="444"/>
      <c r="E64" s="90"/>
    </row>
    <row r="65" spans="1:23" x14ac:dyDescent="0.25">
      <c r="A65" s="70"/>
      <c r="B65" s="444"/>
      <c r="C65" s="444"/>
      <c r="D65" s="538"/>
      <c r="E65" s="90"/>
    </row>
    <row r="66" spans="1:23" s="77" customFormat="1" ht="11.25" x14ac:dyDescent="0.2">
      <c r="A66" s="375" t="s">
        <v>40</v>
      </c>
      <c r="B66" s="376" t="s">
        <v>41</v>
      </c>
      <c r="C66" s="377" t="s">
        <v>42</v>
      </c>
      <c r="D66" s="376" t="s">
        <v>43</v>
      </c>
      <c r="E66" s="376" t="s">
        <v>44</v>
      </c>
      <c r="F66" s="376" t="s">
        <v>45</v>
      </c>
      <c r="G66" s="376" t="s">
        <v>46</v>
      </c>
      <c r="H66" s="376" t="s">
        <v>47</v>
      </c>
      <c r="I66" s="376" t="s">
        <v>48</v>
      </c>
      <c r="J66" s="376" t="s">
        <v>49</v>
      </c>
      <c r="K66" s="376" t="s">
        <v>50</v>
      </c>
      <c r="L66" s="376" t="s">
        <v>51</v>
      </c>
      <c r="M66" s="376" t="s">
        <v>52</v>
      </c>
      <c r="N66" s="376" t="s">
        <v>53</v>
      </c>
      <c r="O66" s="376" t="s">
        <v>54</v>
      </c>
      <c r="P66" s="376" t="s">
        <v>17</v>
      </c>
      <c r="Q66" s="376" t="s">
        <v>55</v>
      </c>
      <c r="R66" s="376" t="s">
        <v>369</v>
      </c>
      <c r="S66" s="377" t="s">
        <v>72</v>
      </c>
    </row>
    <row r="67" spans="1:23" s="77" customFormat="1" ht="11.25" x14ac:dyDescent="0.2">
      <c r="A67" s="378" t="s">
        <v>213</v>
      </c>
      <c r="B67" s="379" t="s">
        <v>214</v>
      </c>
      <c r="C67" s="380" t="s">
        <v>215</v>
      </c>
      <c r="D67" s="379" t="s">
        <v>216</v>
      </c>
      <c r="E67" s="379" t="s">
        <v>217</v>
      </c>
      <c r="F67" s="379" t="s">
        <v>218</v>
      </c>
      <c r="G67" s="379" t="s">
        <v>219</v>
      </c>
      <c r="H67" s="379" t="s">
        <v>220</v>
      </c>
      <c r="I67" s="379" t="s">
        <v>221</v>
      </c>
      <c r="J67" s="379" t="s">
        <v>222</v>
      </c>
      <c r="K67" s="379" t="s">
        <v>223</v>
      </c>
      <c r="L67" s="379" t="s">
        <v>224</v>
      </c>
      <c r="M67" s="379" t="s">
        <v>225</v>
      </c>
      <c r="N67" s="379" t="s">
        <v>226</v>
      </c>
      <c r="O67" s="379" t="s">
        <v>227</v>
      </c>
      <c r="P67" s="379" t="s">
        <v>228</v>
      </c>
      <c r="Q67" s="379" t="s">
        <v>409</v>
      </c>
      <c r="R67" s="379" t="s">
        <v>410</v>
      </c>
      <c r="S67" s="432" t="s">
        <v>423</v>
      </c>
    </row>
    <row r="68" spans="1:23" s="77" customFormat="1" ht="11.25" x14ac:dyDescent="0.2">
      <c r="A68" s="378" t="s">
        <v>22</v>
      </c>
      <c r="B68" s="379" t="s">
        <v>29</v>
      </c>
      <c r="C68" s="380" t="s">
        <v>216</v>
      </c>
      <c r="D68" s="379" t="s">
        <v>230</v>
      </c>
      <c r="E68" s="379" t="s">
        <v>231</v>
      </c>
      <c r="F68" s="379" t="s">
        <v>231</v>
      </c>
      <c r="G68" s="379" t="s">
        <v>232</v>
      </c>
      <c r="H68" s="379" t="s">
        <v>233</v>
      </c>
      <c r="I68" s="379" t="s">
        <v>24</v>
      </c>
      <c r="J68" s="379" t="s">
        <v>234</v>
      </c>
      <c r="K68" s="379" t="s">
        <v>235</v>
      </c>
      <c r="L68" s="379" t="s">
        <v>236</v>
      </c>
      <c r="M68" s="379" t="s">
        <v>237</v>
      </c>
      <c r="N68" s="379" t="s">
        <v>32</v>
      </c>
      <c r="O68" s="379" t="s">
        <v>238</v>
      </c>
      <c r="P68" s="379" t="s">
        <v>19</v>
      </c>
      <c r="Q68" s="417" t="s">
        <v>229</v>
      </c>
      <c r="R68" s="417" t="s">
        <v>229</v>
      </c>
      <c r="S68" s="380" t="s">
        <v>229</v>
      </c>
    </row>
    <row r="69" spans="1:23" s="77" customFormat="1" ht="11.25" x14ac:dyDescent="0.2">
      <c r="A69" s="378" t="s">
        <v>23</v>
      </c>
      <c r="B69" s="379" t="s">
        <v>30</v>
      </c>
      <c r="C69" s="380" t="s">
        <v>239</v>
      </c>
      <c r="D69" s="379" t="s">
        <v>240</v>
      </c>
      <c r="E69" s="379" t="s">
        <v>229</v>
      </c>
      <c r="F69" s="379" t="s">
        <v>229</v>
      </c>
      <c r="G69" s="379" t="s">
        <v>241</v>
      </c>
      <c r="H69" s="379" t="s">
        <v>242</v>
      </c>
      <c r="I69" s="379" t="s">
        <v>243</v>
      </c>
      <c r="J69" s="379" t="s">
        <v>244</v>
      </c>
      <c r="K69" s="379" t="s">
        <v>39</v>
      </c>
      <c r="L69" s="379" t="s">
        <v>231</v>
      </c>
      <c r="M69" s="379" t="s">
        <v>34</v>
      </c>
      <c r="N69" s="379" t="s">
        <v>35</v>
      </c>
      <c r="O69" s="379" t="s">
        <v>245</v>
      </c>
      <c r="P69" s="379" t="s">
        <v>31</v>
      </c>
      <c r="Q69" s="381"/>
      <c r="R69" s="381"/>
      <c r="S69" s="382"/>
    </row>
    <row r="70" spans="1:23" s="77" customFormat="1" ht="11.25" x14ac:dyDescent="0.2">
      <c r="A70" s="378" t="s">
        <v>246</v>
      </c>
      <c r="B70" s="379" t="s">
        <v>37</v>
      </c>
      <c r="C70" s="380" t="s">
        <v>247</v>
      </c>
      <c r="D70" s="379" t="s">
        <v>231</v>
      </c>
      <c r="E70" s="379" t="s">
        <v>248</v>
      </c>
      <c r="F70" s="379" t="s">
        <v>248</v>
      </c>
      <c r="G70" s="379" t="s">
        <v>249</v>
      </c>
      <c r="H70" s="379" t="s">
        <v>250</v>
      </c>
      <c r="I70" s="379" t="s">
        <v>251</v>
      </c>
      <c r="J70" s="379" t="s">
        <v>252</v>
      </c>
      <c r="K70" s="379" t="s">
        <v>231</v>
      </c>
      <c r="L70" s="379" t="s">
        <v>229</v>
      </c>
      <c r="M70" s="379" t="s">
        <v>370</v>
      </c>
      <c r="N70" s="379" t="s">
        <v>240</v>
      </c>
      <c r="O70" s="379" t="s">
        <v>231</v>
      </c>
      <c r="P70" s="379" t="s">
        <v>33</v>
      </c>
      <c r="Q70" s="381"/>
      <c r="R70" s="381"/>
      <c r="S70" s="382"/>
    </row>
    <row r="71" spans="1:23" s="77" customFormat="1" ht="11.25" x14ac:dyDescent="0.2">
      <c r="A71" s="378" t="s">
        <v>254</v>
      </c>
      <c r="B71" s="379" t="s">
        <v>255</v>
      </c>
      <c r="C71" s="380" t="s">
        <v>256</v>
      </c>
      <c r="D71" s="379" t="s">
        <v>229</v>
      </c>
      <c r="E71" s="379"/>
      <c r="F71" s="379"/>
      <c r="G71" s="379" t="s">
        <v>36</v>
      </c>
      <c r="H71" s="379" t="s">
        <v>240</v>
      </c>
      <c r="I71" s="379" t="s">
        <v>257</v>
      </c>
      <c r="J71" s="379" t="s">
        <v>258</v>
      </c>
      <c r="K71" s="379" t="s">
        <v>229</v>
      </c>
      <c r="L71" s="379" t="s">
        <v>248</v>
      </c>
      <c r="M71" s="379" t="s">
        <v>71</v>
      </c>
      <c r="N71" s="381" t="s">
        <v>231</v>
      </c>
      <c r="O71" s="379" t="s">
        <v>229</v>
      </c>
      <c r="P71" s="379" t="s">
        <v>259</v>
      </c>
      <c r="Q71" s="381"/>
      <c r="R71" s="381"/>
      <c r="S71" s="382"/>
    </row>
    <row r="72" spans="1:23" s="77" customFormat="1" ht="11.25" x14ac:dyDescent="0.2">
      <c r="A72" s="378" t="s">
        <v>260</v>
      </c>
      <c r="B72" s="379" t="s">
        <v>38</v>
      </c>
      <c r="C72" s="380" t="s">
        <v>261</v>
      </c>
      <c r="D72" s="379" t="s">
        <v>248</v>
      </c>
      <c r="E72" s="381"/>
      <c r="F72" s="381"/>
      <c r="G72" s="379" t="s">
        <v>231</v>
      </c>
      <c r="H72" s="379" t="s">
        <v>231</v>
      </c>
      <c r="I72" s="379" t="s">
        <v>371</v>
      </c>
      <c r="J72" s="379" t="s">
        <v>262</v>
      </c>
      <c r="K72" s="379" t="s">
        <v>248</v>
      </c>
      <c r="L72" s="379"/>
      <c r="M72" s="379" t="s">
        <v>240</v>
      </c>
      <c r="N72" s="381" t="s">
        <v>229</v>
      </c>
      <c r="O72" s="379" t="s">
        <v>248</v>
      </c>
      <c r="P72" s="379" t="s">
        <v>253</v>
      </c>
      <c r="Q72" s="381"/>
      <c r="R72" s="381"/>
      <c r="S72" s="382"/>
    </row>
    <row r="73" spans="1:23" s="77" customFormat="1" ht="11.25" x14ac:dyDescent="0.2">
      <c r="A73" s="378" t="s">
        <v>263</v>
      </c>
      <c r="B73" s="379" t="s">
        <v>264</v>
      </c>
      <c r="C73" s="380" t="s">
        <v>240</v>
      </c>
      <c r="D73" s="381"/>
      <c r="E73" s="381"/>
      <c r="F73" s="381"/>
      <c r="G73" s="379" t="s">
        <v>229</v>
      </c>
      <c r="H73" s="379" t="s">
        <v>229</v>
      </c>
      <c r="I73" s="379" t="s">
        <v>231</v>
      </c>
      <c r="J73" s="379" t="s">
        <v>231</v>
      </c>
      <c r="K73" s="379"/>
      <c r="L73" s="381"/>
      <c r="M73" s="379" t="s">
        <v>231</v>
      </c>
      <c r="N73" s="381" t="s">
        <v>248</v>
      </c>
      <c r="O73" s="379"/>
      <c r="P73" s="379" t="s">
        <v>240</v>
      </c>
      <c r="Q73" s="381"/>
      <c r="R73" s="381"/>
      <c r="S73" s="382"/>
    </row>
    <row r="74" spans="1:23" s="77" customFormat="1" ht="11.25" x14ac:dyDescent="0.2">
      <c r="A74" s="378" t="s">
        <v>25</v>
      </c>
      <c r="B74" s="379" t="s">
        <v>231</v>
      </c>
      <c r="C74" s="380" t="s">
        <v>231</v>
      </c>
      <c r="D74" s="381"/>
      <c r="E74" s="381"/>
      <c r="F74" s="381"/>
      <c r="G74" s="379" t="s">
        <v>248</v>
      </c>
      <c r="H74" s="379" t="s">
        <v>248</v>
      </c>
      <c r="I74" s="379" t="s">
        <v>229</v>
      </c>
      <c r="J74" s="379" t="s">
        <v>229</v>
      </c>
      <c r="K74" s="381"/>
      <c r="L74" s="381"/>
      <c r="M74" s="379" t="s">
        <v>229</v>
      </c>
      <c r="N74" s="381"/>
      <c r="O74" s="381"/>
      <c r="P74" s="379" t="s">
        <v>231</v>
      </c>
      <c r="Q74" s="381"/>
      <c r="R74" s="381"/>
      <c r="S74" s="382"/>
    </row>
    <row r="75" spans="1:23" s="77" customFormat="1" ht="11.25" x14ac:dyDescent="0.2">
      <c r="A75" s="378" t="s">
        <v>265</v>
      </c>
      <c r="B75" s="379" t="s">
        <v>229</v>
      </c>
      <c r="C75" s="380" t="s">
        <v>229</v>
      </c>
      <c r="D75" s="381"/>
      <c r="E75" s="381"/>
      <c r="F75" s="381"/>
      <c r="G75" s="379"/>
      <c r="H75" s="381"/>
      <c r="I75" s="379" t="s">
        <v>248</v>
      </c>
      <c r="J75" s="379" t="s">
        <v>248</v>
      </c>
      <c r="K75" s="381"/>
      <c r="L75" s="381"/>
      <c r="M75" s="381" t="s">
        <v>248</v>
      </c>
      <c r="N75" s="379"/>
      <c r="O75" s="379"/>
      <c r="P75" s="379" t="s">
        <v>229</v>
      </c>
      <c r="Q75" s="381"/>
      <c r="R75" s="381"/>
      <c r="S75" s="382"/>
    </row>
    <row r="76" spans="1:23" s="387" customFormat="1" ht="11.25" x14ac:dyDescent="0.2">
      <c r="A76" s="378" t="s">
        <v>266</v>
      </c>
      <c r="B76" s="379" t="s">
        <v>248</v>
      </c>
      <c r="C76" s="380" t="s">
        <v>248</v>
      </c>
      <c r="D76" s="381"/>
      <c r="E76" s="381"/>
      <c r="F76" s="381"/>
      <c r="G76" s="381"/>
      <c r="H76" s="381"/>
      <c r="I76" s="381"/>
      <c r="J76" s="379"/>
      <c r="K76" s="381"/>
      <c r="L76" s="381"/>
      <c r="M76" s="381"/>
      <c r="N76" s="381"/>
      <c r="O76" s="381"/>
      <c r="P76" s="379" t="s">
        <v>248</v>
      </c>
      <c r="Q76" s="381"/>
      <c r="R76" s="381"/>
      <c r="S76" s="382"/>
      <c r="T76" s="386"/>
      <c r="U76" s="386"/>
      <c r="V76" s="386"/>
      <c r="W76" s="386"/>
    </row>
    <row r="77" spans="1:23" s="387" customFormat="1" ht="11.25" x14ac:dyDescent="0.2">
      <c r="A77" s="378" t="s">
        <v>267</v>
      </c>
      <c r="B77" s="379"/>
      <c r="C77" s="382"/>
      <c r="D77" s="381"/>
      <c r="E77" s="381"/>
      <c r="F77" s="381"/>
      <c r="G77" s="381"/>
      <c r="H77" s="381"/>
      <c r="I77" s="381"/>
      <c r="J77" s="381"/>
      <c r="K77" s="381"/>
      <c r="L77" s="381"/>
      <c r="M77" s="381"/>
      <c r="N77" s="381"/>
      <c r="O77" s="381"/>
      <c r="P77" s="381"/>
      <c r="Q77" s="381"/>
      <c r="R77" s="381"/>
      <c r="S77" s="382"/>
      <c r="T77" s="371"/>
      <c r="U77" s="371"/>
      <c r="V77" s="371"/>
      <c r="W77" s="371"/>
    </row>
    <row r="78" spans="1:23" s="387" customFormat="1" ht="11.25" x14ac:dyDescent="0.2">
      <c r="A78" s="378" t="s">
        <v>268</v>
      </c>
      <c r="B78" s="381"/>
      <c r="C78" s="382"/>
      <c r="D78" s="381"/>
      <c r="E78" s="381"/>
      <c r="F78" s="381"/>
      <c r="G78" s="381"/>
      <c r="H78" s="381"/>
      <c r="I78" s="381"/>
      <c r="J78" s="381"/>
      <c r="K78" s="381"/>
      <c r="L78" s="381"/>
      <c r="M78" s="381"/>
      <c r="N78" s="381"/>
      <c r="O78" s="381"/>
      <c r="P78" s="381"/>
      <c r="Q78" s="381"/>
      <c r="R78" s="381"/>
      <c r="S78" s="382"/>
      <c r="T78" s="371"/>
      <c r="U78" s="372"/>
      <c r="V78" s="372"/>
      <c r="W78" s="372"/>
    </row>
    <row r="79" spans="1:23" s="387" customFormat="1" ht="11.25" x14ac:dyDescent="0.2">
      <c r="A79" s="378" t="s">
        <v>26</v>
      </c>
      <c r="B79" s="381"/>
      <c r="C79" s="382"/>
      <c r="D79" s="381"/>
      <c r="E79" s="381"/>
      <c r="F79" s="381"/>
      <c r="G79" s="381"/>
      <c r="H79" s="381"/>
      <c r="I79" s="381"/>
      <c r="J79" s="381"/>
      <c r="K79" s="381"/>
      <c r="L79" s="381"/>
      <c r="M79" s="381"/>
      <c r="N79" s="381"/>
      <c r="O79" s="381"/>
      <c r="P79" s="381"/>
      <c r="Q79" s="381"/>
      <c r="R79" s="381"/>
      <c r="S79" s="382"/>
      <c r="T79" s="371"/>
    </row>
    <row r="80" spans="1:23" s="387" customFormat="1" ht="11.25" x14ac:dyDescent="0.2">
      <c r="A80" s="378" t="s">
        <v>269</v>
      </c>
      <c r="B80" s="381"/>
      <c r="C80" s="382"/>
      <c r="D80" s="381"/>
      <c r="E80" s="381"/>
      <c r="F80" s="381"/>
      <c r="G80" s="381"/>
      <c r="H80" s="381"/>
      <c r="I80" s="381"/>
      <c r="J80" s="381"/>
      <c r="K80" s="381"/>
      <c r="L80" s="381"/>
      <c r="M80" s="381"/>
      <c r="N80" s="381"/>
      <c r="O80" s="381"/>
      <c r="P80" s="381"/>
      <c r="Q80" s="381"/>
      <c r="R80" s="381"/>
      <c r="S80" s="382"/>
      <c r="T80" s="371"/>
    </row>
    <row r="81" spans="1:23" s="387" customFormat="1" ht="11.25" x14ac:dyDescent="0.2">
      <c r="A81" s="378" t="s">
        <v>27</v>
      </c>
      <c r="B81" s="381"/>
      <c r="C81" s="382"/>
      <c r="D81" s="381"/>
      <c r="E81" s="381"/>
      <c r="F81" s="381"/>
      <c r="G81" s="381"/>
      <c r="H81" s="381"/>
      <c r="I81" s="381"/>
      <c r="J81" s="381"/>
      <c r="K81" s="381"/>
      <c r="L81" s="381"/>
      <c r="M81" s="381"/>
      <c r="N81" s="381"/>
      <c r="O81" s="381"/>
      <c r="P81" s="381"/>
      <c r="Q81" s="381"/>
      <c r="R81" s="381"/>
      <c r="S81" s="382"/>
      <c r="T81" s="371"/>
    </row>
    <row r="82" spans="1:23" s="387" customFormat="1" ht="11.25" x14ac:dyDescent="0.2">
      <c r="A82" s="378" t="s">
        <v>270</v>
      </c>
      <c r="B82" s="381"/>
      <c r="C82" s="382"/>
      <c r="D82" s="381"/>
      <c r="E82" s="381"/>
      <c r="F82" s="381"/>
      <c r="G82" s="381"/>
      <c r="H82" s="381"/>
      <c r="I82" s="381"/>
      <c r="J82" s="381"/>
      <c r="K82" s="381"/>
      <c r="L82" s="381"/>
      <c r="M82" s="381"/>
      <c r="N82" s="381"/>
      <c r="O82" s="381"/>
      <c r="P82" s="381"/>
      <c r="Q82" s="381"/>
      <c r="R82" s="381"/>
      <c r="S82" s="382"/>
      <c r="T82" s="371"/>
    </row>
    <row r="83" spans="1:23" s="387" customFormat="1" ht="11.25" x14ac:dyDescent="0.2">
      <c r="A83" s="378" t="s">
        <v>271</v>
      </c>
      <c r="B83" s="381"/>
      <c r="C83" s="382"/>
      <c r="D83" s="381"/>
      <c r="E83" s="381"/>
      <c r="F83" s="381"/>
      <c r="G83" s="381"/>
      <c r="H83" s="381"/>
      <c r="I83" s="381"/>
      <c r="J83" s="381"/>
      <c r="K83" s="381"/>
      <c r="L83" s="381"/>
      <c r="M83" s="381"/>
      <c r="N83" s="381"/>
      <c r="O83" s="381"/>
      <c r="P83" s="381"/>
      <c r="Q83" s="381"/>
      <c r="R83" s="381"/>
      <c r="S83" s="382"/>
      <c r="T83" s="371"/>
    </row>
    <row r="84" spans="1:23" s="387" customFormat="1" ht="11.25" x14ac:dyDescent="0.2">
      <c r="A84" s="378" t="s">
        <v>28</v>
      </c>
      <c r="B84" s="381"/>
      <c r="C84" s="382"/>
      <c r="D84" s="381"/>
      <c r="E84" s="381"/>
      <c r="F84" s="381"/>
      <c r="G84" s="381"/>
      <c r="H84" s="381"/>
      <c r="I84" s="381"/>
      <c r="J84" s="381"/>
      <c r="K84" s="381"/>
      <c r="L84" s="381"/>
      <c r="M84" s="381"/>
      <c r="N84" s="381"/>
      <c r="O84" s="381"/>
      <c r="P84" s="381"/>
      <c r="Q84" s="381"/>
      <c r="R84" s="381"/>
      <c r="S84" s="382"/>
      <c r="T84" s="371"/>
    </row>
    <row r="85" spans="1:23" s="387" customFormat="1" ht="11.25" x14ac:dyDescent="0.2">
      <c r="A85" s="378" t="s">
        <v>231</v>
      </c>
      <c r="B85" s="381"/>
      <c r="C85" s="382"/>
      <c r="D85" s="381"/>
      <c r="E85" s="381"/>
      <c r="F85" s="381"/>
      <c r="G85" s="381"/>
      <c r="H85" s="381"/>
      <c r="I85" s="381"/>
      <c r="J85" s="381"/>
      <c r="K85" s="381"/>
      <c r="L85" s="381"/>
      <c r="M85" s="381"/>
      <c r="N85" s="381"/>
      <c r="O85" s="381"/>
      <c r="P85" s="381"/>
      <c r="Q85" s="381"/>
      <c r="R85" s="381"/>
      <c r="S85" s="382"/>
      <c r="T85" s="371"/>
    </row>
    <row r="86" spans="1:23" s="387" customFormat="1" ht="11.25" x14ac:dyDescent="0.2">
      <c r="A86" s="378" t="s">
        <v>229</v>
      </c>
      <c r="B86" s="381"/>
      <c r="C86" s="382"/>
      <c r="D86" s="381"/>
      <c r="E86" s="381"/>
      <c r="F86" s="381"/>
      <c r="G86" s="381"/>
      <c r="H86" s="381"/>
      <c r="I86" s="381"/>
      <c r="J86" s="381"/>
      <c r="K86" s="381"/>
      <c r="L86" s="381"/>
      <c r="M86" s="381"/>
      <c r="N86" s="381"/>
      <c r="O86" s="381"/>
      <c r="P86" s="381"/>
      <c r="Q86" s="381"/>
      <c r="R86" s="381"/>
      <c r="S86" s="382"/>
      <c r="T86" s="372"/>
    </row>
    <row r="87" spans="1:23" s="387" customFormat="1" ht="11.25" x14ac:dyDescent="0.2">
      <c r="A87" s="383" t="s">
        <v>248</v>
      </c>
      <c r="B87" s="384"/>
      <c r="C87" s="385"/>
      <c r="D87" s="381"/>
      <c r="E87" s="381"/>
      <c r="F87" s="381"/>
      <c r="G87" s="381"/>
      <c r="H87" s="381"/>
      <c r="I87" s="381"/>
      <c r="J87" s="381"/>
      <c r="K87" s="381"/>
      <c r="L87" s="381"/>
      <c r="M87" s="381"/>
      <c r="N87" s="381"/>
      <c r="O87" s="381"/>
      <c r="P87" s="381"/>
      <c r="Q87" s="381"/>
      <c r="R87" s="381"/>
      <c r="S87" s="382"/>
    </row>
    <row r="88" spans="1:23" s="190" customFormat="1" x14ac:dyDescent="0.25">
      <c r="A88" s="189"/>
      <c r="B88" s="370"/>
      <c r="C88" s="371"/>
      <c r="D88" s="374"/>
      <c r="E88" s="371"/>
      <c r="F88" s="372"/>
      <c r="G88" s="372"/>
      <c r="H88" s="372"/>
      <c r="I88" s="372"/>
      <c r="J88" s="372"/>
      <c r="K88" s="372"/>
      <c r="L88" s="372"/>
      <c r="M88" s="372"/>
      <c r="N88" s="373"/>
      <c r="O88" s="373"/>
      <c r="P88" s="373"/>
      <c r="Q88" s="373"/>
      <c r="R88" s="373"/>
      <c r="S88" s="373"/>
      <c r="T88" s="373"/>
      <c r="U88" s="373"/>
      <c r="V88" s="373"/>
      <c r="W88" s="373"/>
    </row>
    <row r="89" spans="1:23" x14ac:dyDescent="0.25">
      <c r="A89" s="71"/>
      <c r="B89" s="72"/>
    </row>
    <row r="90" spans="1:23" x14ac:dyDescent="0.25">
      <c r="A90" s="79" t="s">
        <v>70</v>
      </c>
      <c r="B90" s="152" t="s">
        <v>199</v>
      </c>
    </row>
    <row r="91" spans="1:23" x14ac:dyDescent="0.25">
      <c r="A91" s="71"/>
      <c r="B91" s="152" t="s">
        <v>200</v>
      </c>
    </row>
    <row r="92" spans="1:23" x14ac:dyDescent="0.25">
      <c r="A92" s="71"/>
      <c r="B92" s="152" t="s">
        <v>201</v>
      </c>
    </row>
    <row r="93" spans="1:23" ht="15.75" customHeight="1" x14ac:dyDescent="0.25">
      <c r="A93" s="71"/>
      <c r="B93" s="152" t="s">
        <v>188</v>
      </c>
    </row>
    <row r="94" spans="1:23" x14ac:dyDescent="0.25">
      <c r="B94" s="152" t="s">
        <v>1053</v>
      </c>
    </row>
    <row r="96" spans="1:23" ht="15.75" thickBot="1" x14ac:dyDescent="0.3">
      <c r="A96" s="414" t="s">
        <v>1103</v>
      </c>
    </row>
    <row r="97" spans="1:12" s="95" customFormat="1" ht="15.75" thickBot="1" x14ac:dyDescent="0.3">
      <c r="A97" s="97" t="s">
        <v>15</v>
      </c>
      <c r="B97" s="97" t="s">
        <v>137</v>
      </c>
      <c r="C97" s="97" t="s">
        <v>140</v>
      </c>
      <c r="D97" s="98" t="s">
        <v>141</v>
      </c>
      <c r="E97" s="98" t="s">
        <v>142</v>
      </c>
      <c r="F97" s="97" t="s">
        <v>16</v>
      </c>
      <c r="G97" s="97" t="s">
        <v>80</v>
      </c>
      <c r="H97" s="97" t="s">
        <v>143</v>
      </c>
      <c r="I97" s="97" t="s">
        <v>144</v>
      </c>
      <c r="J97" s="97" t="s">
        <v>145</v>
      </c>
      <c r="K97" s="99" t="s">
        <v>146</v>
      </c>
      <c r="L97" s="99" t="s">
        <v>148</v>
      </c>
    </row>
    <row r="98" spans="1:12" s="95" customFormat="1" ht="15.75" thickBot="1" x14ac:dyDescent="0.3">
      <c r="A98" s="100" t="str">
        <f>IF(Basisdaten!C6="","",Basisdaten!C6)</f>
        <v/>
      </c>
      <c r="B98" s="101" t="str">
        <f>IF($A$98="","",VLOOKUP($A$98,$A$101:$J$241,2,FALSE))</f>
        <v/>
      </c>
      <c r="C98" s="101" t="str">
        <f>IF($A$98="","",VLOOKUP($A$98,$A$101:$J$241,3,FALSE))</f>
        <v/>
      </c>
      <c r="D98" s="102" t="str">
        <f>IF($A$98="","",VLOOKUP($A$98,$A$101:$J$241,4,FALSE))</f>
        <v/>
      </c>
      <c r="E98" s="102" t="str">
        <f>IF($A$98="","",VLOOKUP($A$98,$A$101:$J$241,5,FALSE))</f>
        <v/>
      </c>
      <c r="F98" s="101" t="str">
        <f>IF($A$98="","",VLOOKUP($A$98,$A$101:$J$241,6,FALSE))</f>
        <v/>
      </c>
      <c r="G98" s="103" t="str">
        <f>IF($A$98="","",VLOOKUP($A$98,$A$101:$J$241,7,FALSE))</f>
        <v/>
      </c>
      <c r="H98" s="101"/>
      <c r="I98" s="101"/>
      <c r="J98" s="103"/>
      <c r="K98" s="103"/>
      <c r="L98" s="101"/>
    </row>
    <row r="100" spans="1:12" s="95" customFormat="1" x14ac:dyDescent="0.25">
      <c r="A100" s="139" t="s">
        <v>15</v>
      </c>
      <c r="B100" s="139" t="s">
        <v>137</v>
      </c>
      <c r="C100" s="139" t="s">
        <v>140</v>
      </c>
      <c r="D100" s="139" t="s">
        <v>141</v>
      </c>
      <c r="E100" s="139" t="s">
        <v>142</v>
      </c>
      <c r="F100" s="139" t="s">
        <v>16</v>
      </c>
      <c r="G100" s="139" t="s">
        <v>80</v>
      </c>
      <c r="H100" s="96" t="s">
        <v>143</v>
      </c>
      <c r="I100" s="96" t="s">
        <v>147</v>
      </c>
      <c r="J100" s="96" t="s">
        <v>145</v>
      </c>
      <c r="K100" s="96"/>
      <c r="L100" s="96"/>
    </row>
    <row r="101" spans="1:12" s="142" customFormat="1" ht="18.75" customHeight="1" x14ac:dyDescent="0.2">
      <c r="A101" s="152" t="s">
        <v>697</v>
      </c>
      <c r="B101" s="152" t="s">
        <v>205</v>
      </c>
      <c r="C101" s="152" t="s">
        <v>941</v>
      </c>
      <c r="D101" s="152"/>
      <c r="E101" s="152" t="s">
        <v>204</v>
      </c>
      <c r="F101" s="152" t="s">
        <v>42</v>
      </c>
      <c r="G101" s="647">
        <v>41039</v>
      </c>
      <c r="H101" s="141"/>
      <c r="I101" s="141"/>
      <c r="J101" s="141"/>
      <c r="K101" s="141"/>
      <c r="L101" s="141"/>
    </row>
    <row r="102" spans="1:12" s="142" customFormat="1" ht="18.75" customHeight="1" x14ac:dyDescent="0.2">
      <c r="A102" s="152" t="s">
        <v>1033</v>
      </c>
      <c r="B102" s="152" t="s">
        <v>205</v>
      </c>
      <c r="C102" s="152" t="s">
        <v>1034</v>
      </c>
      <c r="D102" s="152"/>
      <c r="E102" s="152" t="s">
        <v>204</v>
      </c>
      <c r="F102" s="152" t="s">
        <v>42</v>
      </c>
      <c r="G102" s="647">
        <v>41039</v>
      </c>
      <c r="H102" s="141"/>
      <c r="I102" s="141"/>
      <c r="J102" s="141"/>
      <c r="K102" s="141"/>
      <c r="L102" s="141"/>
    </row>
    <row r="103" spans="1:12" s="142" customFormat="1" ht="18.75" customHeight="1" x14ac:dyDescent="0.2">
      <c r="A103" s="152" t="s">
        <v>698</v>
      </c>
      <c r="B103" s="152" t="s">
        <v>982</v>
      </c>
      <c r="C103" s="152" t="s">
        <v>983</v>
      </c>
      <c r="D103" s="152"/>
      <c r="E103" s="152" t="s">
        <v>204</v>
      </c>
      <c r="F103" s="152" t="s">
        <v>40</v>
      </c>
      <c r="G103" s="647">
        <v>41180</v>
      </c>
    </row>
    <row r="104" spans="1:12" s="142" customFormat="1" ht="18.75" customHeight="1" x14ac:dyDescent="0.2">
      <c r="A104" s="152" t="s">
        <v>699</v>
      </c>
      <c r="B104" s="152" t="s">
        <v>348</v>
      </c>
      <c r="C104" s="152" t="s">
        <v>349</v>
      </c>
      <c r="D104" s="152"/>
      <c r="E104" s="152" t="s">
        <v>204</v>
      </c>
      <c r="F104" s="152" t="s">
        <v>40</v>
      </c>
      <c r="G104" s="647">
        <v>41410</v>
      </c>
    </row>
    <row r="105" spans="1:12" s="142" customFormat="1" ht="18.75" customHeight="1" x14ac:dyDescent="0.2">
      <c r="A105" s="152" t="s">
        <v>700</v>
      </c>
      <c r="B105" s="152" t="s">
        <v>208</v>
      </c>
      <c r="C105" s="152" t="s">
        <v>209</v>
      </c>
      <c r="D105" s="152"/>
      <c r="E105" s="152" t="s">
        <v>204</v>
      </c>
      <c r="F105" s="152" t="s">
        <v>41</v>
      </c>
      <c r="G105" s="647">
        <v>41241</v>
      </c>
    </row>
    <row r="106" spans="1:12" s="142" customFormat="1" ht="18.75" customHeight="1" x14ac:dyDescent="0.2">
      <c r="A106" s="152" t="s">
        <v>701</v>
      </c>
      <c r="B106" s="152" t="s">
        <v>210</v>
      </c>
      <c r="C106" s="152" t="s">
        <v>211</v>
      </c>
      <c r="D106" s="152"/>
      <c r="E106" s="152" t="s">
        <v>204</v>
      </c>
      <c r="F106" s="152" t="s">
        <v>49</v>
      </c>
      <c r="G106" s="647">
        <v>41241</v>
      </c>
      <c r="H106" s="141"/>
      <c r="I106" s="141"/>
      <c r="J106" s="141"/>
      <c r="K106" s="141"/>
      <c r="L106" s="141"/>
    </row>
    <row r="107" spans="1:12" s="142" customFormat="1" ht="18.75" customHeight="1" x14ac:dyDescent="0.2">
      <c r="A107" s="152" t="s">
        <v>742</v>
      </c>
      <c r="B107" s="152" t="s">
        <v>984</v>
      </c>
      <c r="C107" s="152" t="s">
        <v>985</v>
      </c>
      <c r="D107" s="152"/>
      <c r="E107" s="152" t="s">
        <v>204</v>
      </c>
      <c r="F107" s="152" t="s">
        <v>17</v>
      </c>
      <c r="G107" s="647">
        <v>42493</v>
      </c>
      <c r="H107" s="141"/>
      <c r="I107" s="141"/>
      <c r="J107" s="141"/>
      <c r="K107" s="141"/>
      <c r="L107" s="141"/>
    </row>
    <row r="108" spans="1:12" s="142" customFormat="1" ht="18.75" customHeight="1" x14ac:dyDescent="0.2">
      <c r="A108" s="152" t="s">
        <v>702</v>
      </c>
      <c r="B108" s="152" t="s">
        <v>412</v>
      </c>
      <c r="C108" s="152" t="s">
        <v>417</v>
      </c>
      <c r="D108" s="152"/>
      <c r="E108" s="152" t="s">
        <v>204</v>
      </c>
      <c r="F108" s="152" t="s">
        <v>41</v>
      </c>
      <c r="G108" s="647">
        <v>41759</v>
      </c>
      <c r="H108" s="141"/>
      <c r="I108" s="141"/>
      <c r="J108" s="141"/>
      <c r="K108" s="141"/>
      <c r="L108" s="141"/>
    </row>
    <row r="109" spans="1:12" s="142" customFormat="1" ht="18.75" customHeight="1" x14ac:dyDescent="0.2">
      <c r="A109" s="152" t="s">
        <v>703</v>
      </c>
      <c r="B109" s="152" t="s">
        <v>413</v>
      </c>
      <c r="C109" s="152" t="s">
        <v>418</v>
      </c>
      <c r="D109" s="152"/>
      <c r="E109" s="152" t="s">
        <v>204</v>
      </c>
      <c r="F109" s="152" t="s">
        <v>41</v>
      </c>
      <c r="G109" s="647">
        <v>41796</v>
      </c>
      <c r="H109" s="141"/>
      <c r="I109" s="141"/>
      <c r="J109" s="141"/>
      <c r="K109" s="141"/>
      <c r="L109" s="141"/>
    </row>
    <row r="110" spans="1:12" s="142" customFormat="1" ht="18.75" customHeight="1" x14ac:dyDescent="0.2">
      <c r="A110" s="152" t="s">
        <v>743</v>
      </c>
      <c r="B110" s="152" t="s">
        <v>744</v>
      </c>
      <c r="C110" s="152" t="s">
        <v>745</v>
      </c>
      <c r="D110" s="152"/>
      <c r="E110" s="152" t="s">
        <v>204</v>
      </c>
      <c r="F110" s="152" t="s">
        <v>40</v>
      </c>
      <c r="G110" s="647">
        <v>42864</v>
      </c>
      <c r="H110" s="141"/>
      <c r="I110" s="141"/>
      <c r="J110" s="141"/>
      <c r="K110" s="141"/>
      <c r="L110" s="141"/>
    </row>
    <row r="111" spans="1:12" s="142" customFormat="1" ht="18.75" customHeight="1" x14ac:dyDescent="0.2">
      <c r="A111" s="152" t="s">
        <v>762</v>
      </c>
      <c r="B111" s="152" t="s">
        <v>763</v>
      </c>
      <c r="C111" s="152" t="s">
        <v>764</v>
      </c>
      <c r="D111" s="152"/>
      <c r="E111" s="152" t="s">
        <v>204</v>
      </c>
      <c r="F111" s="152" t="s">
        <v>46</v>
      </c>
      <c r="G111" s="647">
        <v>43003</v>
      </c>
      <c r="H111" s="141"/>
      <c r="I111" s="141"/>
      <c r="J111" s="141"/>
      <c r="K111" s="141"/>
      <c r="L111" s="141"/>
    </row>
    <row r="112" spans="1:12" s="142" customFormat="1" ht="18.75" customHeight="1" x14ac:dyDescent="0.2">
      <c r="A112" s="152" t="s">
        <v>746</v>
      </c>
      <c r="B112" s="152" t="s">
        <v>942</v>
      </c>
      <c r="C112" s="152" t="s">
        <v>943</v>
      </c>
      <c r="D112" s="152"/>
      <c r="E112" s="152" t="s">
        <v>204</v>
      </c>
      <c r="F112" s="152" t="s">
        <v>47</v>
      </c>
      <c r="G112" s="647">
        <v>43048</v>
      </c>
      <c r="H112" s="141"/>
      <c r="I112" s="141"/>
      <c r="J112" s="141"/>
      <c r="K112" s="141"/>
      <c r="L112" s="141"/>
    </row>
    <row r="113" spans="1:12" s="142" customFormat="1" ht="18.75" customHeight="1" x14ac:dyDescent="0.2">
      <c r="A113" s="152" t="s">
        <v>747</v>
      </c>
      <c r="B113" s="152" t="s">
        <v>748</v>
      </c>
      <c r="C113" s="152" t="s">
        <v>749</v>
      </c>
      <c r="D113" s="152"/>
      <c r="E113" s="152" t="s">
        <v>204</v>
      </c>
      <c r="F113" s="152" t="s">
        <v>41</v>
      </c>
      <c r="G113" s="647">
        <v>42697</v>
      </c>
      <c r="H113" s="141"/>
      <c r="I113" s="141"/>
      <c r="J113" s="141"/>
      <c r="K113" s="141"/>
      <c r="L113" s="141"/>
    </row>
    <row r="114" spans="1:12" s="142" customFormat="1" ht="18.75" customHeight="1" x14ac:dyDescent="0.2">
      <c r="A114" s="152" t="s">
        <v>986</v>
      </c>
      <c r="B114" s="152" t="s">
        <v>987</v>
      </c>
      <c r="C114" s="152" t="s">
        <v>988</v>
      </c>
      <c r="D114" s="152"/>
      <c r="E114" s="152" t="s">
        <v>204</v>
      </c>
      <c r="F114" s="152" t="s">
        <v>48</v>
      </c>
      <c r="G114" s="647">
        <v>43733</v>
      </c>
      <c r="H114" s="141"/>
      <c r="I114" s="141"/>
      <c r="J114" s="141"/>
      <c r="K114" s="141"/>
      <c r="L114" s="141"/>
    </row>
    <row r="115" spans="1:12" s="142" customFormat="1" ht="18.75" customHeight="1" x14ac:dyDescent="0.2">
      <c r="A115" s="152" t="s">
        <v>704</v>
      </c>
      <c r="B115" s="152" t="s">
        <v>705</v>
      </c>
      <c r="C115" s="152" t="s">
        <v>203</v>
      </c>
      <c r="D115" s="152"/>
      <c r="E115" s="152" t="s">
        <v>204</v>
      </c>
      <c r="F115" s="152" t="s">
        <v>49</v>
      </c>
      <c r="G115" s="647">
        <v>41033</v>
      </c>
      <c r="H115" s="141"/>
      <c r="I115" s="141"/>
      <c r="J115" s="141"/>
      <c r="K115" s="141"/>
      <c r="L115" s="141"/>
    </row>
    <row r="116" spans="1:12" s="142" customFormat="1" ht="18.75" customHeight="1" x14ac:dyDescent="0.2">
      <c r="A116" s="152" t="s">
        <v>706</v>
      </c>
      <c r="B116" s="152" t="s">
        <v>206</v>
      </c>
      <c r="C116" s="152" t="s">
        <v>207</v>
      </c>
      <c r="D116" s="152"/>
      <c r="E116" s="152" t="s">
        <v>204</v>
      </c>
      <c r="F116" s="152" t="s">
        <v>41</v>
      </c>
      <c r="G116" s="647">
        <v>41117</v>
      </c>
      <c r="H116" s="141"/>
      <c r="I116" s="141"/>
      <c r="J116" s="141"/>
      <c r="K116" s="141"/>
      <c r="L116" s="141"/>
    </row>
    <row r="117" spans="1:12" s="142" customFormat="1" ht="18.75" customHeight="1" x14ac:dyDescent="0.2">
      <c r="A117" s="152" t="s">
        <v>765</v>
      </c>
      <c r="B117" s="152" t="s">
        <v>766</v>
      </c>
      <c r="C117" s="152" t="s">
        <v>767</v>
      </c>
      <c r="D117" s="152"/>
      <c r="E117" s="152" t="s">
        <v>204</v>
      </c>
      <c r="F117" s="152" t="s">
        <v>17</v>
      </c>
      <c r="G117" s="647">
        <v>43032</v>
      </c>
      <c r="H117" s="141"/>
      <c r="I117" s="141"/>
      <c r="J117" s="141"/>
      <c r="K117" s="141"/>
      <c r="L117" s="141"/>
    </row>
    <row r="118" spans="1:12" s="142" customFormat="1" ht="18.75" customHeight="1" x14ac:dyDescent="0.2">
      <c r="A118" s="152" t="s">
        <v>750</v>
      </c>
      <c r="B118" s="152" t="s">
        <v>751</v>
      </c>
      <c r="C118" s="152" t="s">
        <v>752</v>
      </c>
      <c r="D118" s="152"/>
      <c r="E118" s="152" t="s">
        <v>204</v>
      </c>
      <c r="F118" s="152" t="s">
        <v>47</v>
      </c>
      <c r="G118" s="647">
        <v>42640</v>
      </c>
      <c r="H118" s="141"/>
      <c r="I118" s="141"/>
      <c r="J118" s="141"/>
      <c r="K118" s="141"/>
      <c r="L118" s="141"/>
    </row>
    <row r="119" spans="1:12" s="142" customFormat="1" ht="18.75" customHeight="1" x14ac:dyDescent="0.2">
      <c r="A119" s="152" t="s">
        <v>944</v>
      </c>
      <c r="B119" s="152" t="s">
        <v>945</v>
      </c>
      <c r="C119" s="152" t="s">
        <v>946</v>
      </c>
      <c r="D119" s="152"/>
      <c r="E119" s="152" t="s">
        <v>204</v>
      </c>
      <c r="F119" s="152" t="s">
        <v>40</v>
      </c>
      <c r="G119" s="647">
        <v>43018</v>
      </c>
      <c r="H119" s="141"/>
      <c r="I119" s="141"/>
      <c r="J119" s="141"/>
      <c r="K119" s="141"/>
      <c r="L119" s="141"/>
    </row>
    <row r="120" spans="1:12" s="142" customFormat="1" ht="18.75" customHeight="1" x14ac:dyDescent="0.2">
      <c r="A120" s="152" t="s">
        <v>707</v>
      </c>
      <c r="B120" s="152" t="s">
        <v>989</v>
      </c>
      <c r="C120" s="648" t="s">
        <v>990</v>
      </c>
      <c r="D120" s="649"/>
      <c r="E120" s="152" t="s">
        <v>204</v>
      </c>
      <c r="F120" s="152" t="s">
        <v>49</v>
      </c>
      <c r="G120" s="647">
        <v>41563</v>
      </c>
      <c r="H120" s="141"/>
      <c r="I120" s="141"/>
      <c r="J120" s="141"/>
      <c r="K120" s="141"/>
      <c r="L120" s="141"/>
    </row>
    <row r="121" spans="1:12" s="142" customFormat="1" ht="18.75" customHeight="1" x14ac:dyDescent="0.2">
      <c r="A121" s="152" t="s">
        <v>708</v>
      </c>
      <c r="B121" s="152" t="s">
        <v>753</v>
      </c>
      <c r="C121" s="152" t="s">
        <v>350</v>
      </c>
      <c r="D121" s="152"/>
      <c r="E121" s="152" t="s">
        <v>204</v>
      </c>
      <c r="F121" s="152" t="s">
        <v>50</v>
      </c>
      <c r="G121" s="647">
        <v>41726</v>
      </c>
      <c r="H121" s="141"/>
      <c r="I121" s="141"/>
      <c r="J121" s="141"/>
      <c r="K121" s="141"/>
      <c r="L121" s="141"/>
    </row>
    <row r="122" spans="1:12" s="142" customFormat="1" ht="18.75" customHeight="1" x14ac:dyDescent="0.2">
      <c r="A122" s="152" t="s">
        <v>709</v>
      </c>
      <c r="B122" s="152" t="s">
        <v>768</v>
      </c>
      <c r="C122" s="152" t="s">
        <v>351</v>
      </c>
      <c r="D122" s="152"/>
      <c r="E122" s="152" t="s">
        <v>55</v>
      </c>
      <c r="F122" s="152" t="s">
        <v>55</v>
      </c>
      <c r="G122" s="647">
        <v>41604</v>
      </c>
      <c r="H122" s="141"/>
      <c r="I122" s="141"/>
      <c r="J122" s="141"/>
      <c r="K122" s="141"/>
      <c r="L122" s="141"/>
    </row>
    <row r="123" spans="1:12" s="142" customFormat="1" ht="18.75" customHeight="1" x14ac:dyDescent="0.2">
      <c r="A123" s="152" t="s">
        <v>710</v>
      </c>
      <c r="B123" s="152" t="s">
        <v>414</v>
      </c>
      <c r="C123" s="152" t="s">
        <v>754</v>
      </c>
      <c r="D123" s="152"/>
      <c r="E123" s="152" t="s">
        <v>204</v>
      </c>
      <c r="F123" s="152" t="s">
        <v>46</v>
      </c>
      <c r="G123" s="647">
        <v>41816</v>
      </c>
      <c r="H123" s="141"/>
      <c r="I123" s="141"/>
      <c r="J123" s="141"/>
      <c r="K123" s="141"/>
      <c r="L123" s="141"/>
    </row>
    <row r="124" spans="1:12" s="142" customFormat="1" ht="18.75" customHeight="1" x14ac:dyDescent="0.2">
      <c r="A124" s="152" t="s">
        <v>755</v>
      </c>
      <c r="B124" s="152" t="s">
        <v>756</v>
      </c>
      <c r="C124" s="152" t="s">
        <v>757</v>
      </c>
      <c r="D124" s="152"/>
      <c r="E124" s="152" t="s">
        <v>204</v>
      </c>
      <c r="F124" s="152" t="s">
        <v>41</v>
      </c>
      <c r="G124" s="647">
        <v>42502</v>
      </c>
      <c r="H124" s="141"/>
      <c r="I124" s="141"/>
      <c r="J124" s="141"/>
      <c r="K124" s="141"/>
      <c r="L124" s="141"/>
    </row>
    <row r="125" spans="1:12" s="142" customFormat="1" ht="18.75" customHeight="1" x14ac:dyDescent="0.2">
      <c r="A125" s="152" t="s">
        <v>991</v>
      </c>
      <c r="B125" s="152" t="s">
        <v>992</v>
      </c>
      <c r="C125" s="152" t="s">
        <v>993</v>
      </c>
      <c r="D125" s="152"/>
      <c r="E125" s="152" t="s">
        <v>204</v>
      </c>
      <c r="F125" s="152" t="s">
        <v>41</v>
      </c>
      <c r="G125" s="647">
        <v>43613</v>
      </c>
      <c r="H125" s="141"/>
      <c r="I125" s="141"/>
      <c r="J125" s="141"/>
      <c r="K125" s="141"/>
      <c r="L125" s="141"/>
    </row>
    <row r="126" spans="1:12" s="142" customFormat="1" ht="18.75" customHeight="1" x14ac:dyDescent="0.2">
      <c r="A126" s="152" t="s">
        <v>711</v>
      </c>
      <c r="B126" s="152" t="s">
        <v>994</v>
      </c>
      <c r="C126" s="648" t="s">
        <v>995</v>
      </c>
      <c r="D126" s="649"/>
      <c r="E126" s="152" t="s">
        <v>204</v>
      </c>
      <c r="F126" s="152" t="s">
        <v>49</v>
      </c>
      <c r="G126" s="647">
        <v>42090</v>
      </c>
      <c r="H126" s="141"/>
      <c r="I126" s="141"/>
      <c r="J126" s="141"/>
      <c r="K126" s="141"/>
      <c r="L126" s="141"/>
    </row>
    <row r="127" spans="1:12" s="142" customFormat="1" ht="18.75" customHeight="1" x14ac:dyDescent="0.2">
      <c r="A127" s="152" t="s">
        <v>712</v>
      </c>
      <c r="B127" s="152" t="s">
        <v>415</v>
      </c>
      <c r="C127" s="152" t="s">
        <v>1075</v>
      </c>
      <c r="D127" s="152"/>
      <c r="E127" s="152" t="s">
        <v>204</v>
      </c>
      <c r="F127" s="152" t="s">
        <v>46</v>
      </c>
      <c r="G127" s="647">
        <v>41621</v>
      </c>
      <c r="H127" s="141"/>
      <c r="I127" s="141"/>
      <c r="J127" s="141"/>
      <c r="K127" s="141"/>
      <c r="L127" s="141"/>
    </row>
    <row r="128" spans="1:12" s="142" customFormat="1" ht="18.75" customHeight="1" x14ac:dyDescent="0.2">
      <c r="A128" s="152" t="s">
        <v>996</v>
      </c>
      <c r="B128" s="152" t="s">
        <v>997</v>
      </c>
      <c r="C128" s="152" t="s">
        <v>998</v>
      </c>
      <c r="D128" s="152"/>
      <c r="E128" s="152" t="s">
        <v>204</v>
      </c>
      <c r="F128" s="152" t="s">
        <v>54</v>
      </c>
      <c r="G128" s="647">
        <v>43763</v>
      </c>
      <c r="H128" s="141"/>
      <c r="I128" s="141"/>
      <c r="J128" s="141"/>
      <c r="K128" s="141"/>
      <c r="L128" s="141"/>
    </row>
    <row r="129" spans="1:12" s="142" customFormat="1" ht="18.75" customHeight="1" x14ac:dyDescent="0.2">
      <c r="A129" s="152" t="s">
        <v>713</v>
      </c>
      <c r="B129" s="152" t="s">
        <v>381</v>
      </c>
      <c r="C129" s="152" t="s">
        <v>419</v>
      </c>
      <c r="D129" s="152"/>
      <c r="E129" s="152" t="s">
        <v>204</v>
      </c>
      <c r="F129" s="152" t="s">
        <v>40</v>
      </c>
      <c r="G129" s="647">
        <v>41661</v>
      </c>
      <c r="H129" s="141"/>
      <c r="I129" s="141"/>
      <c r="J129" s="141"/>
      <c r="K129" s="141"/>
      <c r="L129" s="141"/>
    </row>
    <row r="130" spans="1:12" s="142" customFormat="1" ht="18.75" customHeight="1" x14ac:dyDescent="0.2">
      <c r="A130" s="152" t="s">
        <v>714</v>
      </c>
      <c r="B130" s="152" t="s">
        <v>352</v>
      </c>
      <c r="C130" s="152" t="s">
        <v>1035</v>
      </c>
      <c r="D130" s="152"/>
      <c r="E130" s="152" t="s">
        <v>204</v>
      </c>
      <c r="F130" s="152" t="s">
        <v>49</v>
      </c>
      <c r="G130" s="647">
        <v>41785</v>
      </c>
      <c r="H130" s="141"/>
      <c r="I130" s="141"/>
      <c r="J130" s="141"/>
      <c r="K130" s="141"/>
      <c r="L130" s="141"/>
    </row>
    <row r="131" spans="1:12" s="142" customFormat="1" ht="18.75" customHeight="1" x14ac:dyDescent="0.2">
      <c r="A131" s="152" t="s">
        <v>1066</v>
      </c>
      <c r="B131" s="152" t="s">
        <v>1067</v>
      </c>
      <c r="C131" s="152" t="s">
        <v>1068</v>
      </c>
      <c r="D131" s="152"/>
      <c r="E131" s="152" t="s">
        <v>204</v>
      </c>
      <c r="F131" s="152" t="s">
        <v>42</v>
      </c>
      <c r="G131" s="647">
        <v>44358</v>
      </c>
      <c r="H131" s="141"/>
      <c r="I131" s="141"/>
      <c r="J131" s="141"/>
      <c r="K131" s="141"/>
      <c r="L131" s="141"/>
    </row>
    <row r="132" spans="1:12" s="142" customFormat="1" ht="18.75" customHeight="1" x14ac:dyDescent="0.2">
      <c r="A132" s="152" t="s">
        <v>769</v>
      </c>
      <c r="B132" s="152" t="s">
        <v>1055</v>
      </c>
      <c r="C132" s="152" t="s">
        <v>770</v>
      </c>
      <c r="D132" s="152"/>
      <c r="E132" s="152" t="s">
        <v>204</v>
      </c>
      <c r="F132" s="152" t="s">
        <v>52</v>
      </c>
      <c r="G132" s="647">
        <v>42808</v>
      </c>
      <c r="H132" s="141"/>
      <c r="I132" s="141"/>
      <c r="J132" s="141"/>
      <c r="K132" s="141"/>
      <c r="L132" s="141"/>
    </row>
    <row r="133" spans="1:12" s="142" customFormat="1" ht="18.75" customHeight="1" x14ac:dyDescent="0.2">
      <c r="A133" s="152" t="s">
        <v>715</v>
      </c>
      <c r="B133" s="152" t="s">
        <v>758</v>
      </c>
      <c r="C133" s="152" t="s">
        <v>420</v>
      </c>
      <c r="D133" s="152"/>
      <c r="E133" s="152" t="s">
        <v>204</v>
      </c>
      <c r="F133" s="152" t="s">
        <v>49</v>
      </c>
      <c r="G133" s="647">
        <v>41921</v>
      </c>
      <c r="H133" s="141"/>
      <c r="I133" s="141"/>
      <c r="J133" s="141"/>
      <c r="K133" s="141"/>
      <c r="L133" s="141"/>
    </row>
    <row r="134" spans="1:12" s="142" customFormat="1" ht="18.75" customHeight="1" x14ac:dyDescent="0.2">
      <c r="A134" s="152" t="s">
        <v>771</v>
      </c>
      <c r="B134" s="152" t="s">
        <v>772</v>
      </c>
      <c r="C134" s="152" t="s">
        <v>1036</v>
      </c>
      <c r="D134" s="152"/>
      <c r="E134" s="152" t="s">
        <v>204</v>
      </c>
      <c r="F134" s="152" t="s">
        <v>52</v>
      </c>
      <c r="G134" s="647">
        <v>42706</v>
      </c>
      <c r="H134" s="141"/>
      <c r="I134" s="141"/>
      <c r="J134" s="141"/>
      <c r="K134" s="141"/>
      <c r="L134" s="141"/>
    </row>
    <row r="135" spans="1:12" s="142" customFormat="1" ht="18.75" customHeight="1" x14ac:dyDescent="0.2">
      <c r="A135" s="152" t="s">
        <v>999</v>
      </c>
      <c r="B135" s="152" t="s">
        <v>1037</v>
      </c>
      <c r="C135" s="648" t="s">
        <v>1000</v>
      </c>
      <c r="D135" s="649"/>
      <c r="E135" s="152" t="s">
        <v>204</v>
      </c>
      <c r="F135" s="152" t="s">
        <v>49</v>
      </c>
      <c r="G135" s="647">
        <v>43774</v>
      </c>
      <c r="H135" s="141"/>
      <c r="I135" s="141"/>
      <c r="J135" s="141"/>
      <c r="K135" s="141"/>
      <c r="L135" s="141"/>
    </row>
    <row r="136" spans="1:12" s="142" customFormat="1" ht="18.75" customHeight="1" x14ac:dyDescent="0.2">
      <c r="A136" s="152" t="s">
        <v>716</v>
      </c>
      <c r="B136" s="152" t="s">
        <v>416</v>
      </c>
      <c r="C136" s="152" t="s">
        <v>717</v>
      </c>
      <c r="D136" s="152"/>
      <c r="E136" s="152" t="s">
        <v>204</v>
      </c>
      <c r="F136" s="152" t="s">
        <v>40</v>
      </c>
      <c r="G136" s="647">
        <v>41971</v>
      </c>
      <c r="H136" s="141"/>
      <c r="I136" s="141"/>
      <c r="J136" s="141"/>
      <c r="K136" s="141"/>
      <c r="L136" s="141"/>
    </row>
    <row r="137" spans="1:12" s="142" customFormat="1" ht="18.75" customHeight="1" x14ac:dyDescent="0.2">
      <c r="A137" s="152" t="s">
        <v>718</v>
      </c>
      <c r="B137" s="152" t="s">
        <v>1001</v>
      </c>
      <c r="C137" s="648" t="s">
        <v>1002</v>
      </c>
      <c r="D137" s="649"/>
      <c r="E137" s="152" t="s">
        <v>204</v>
      </c>
      <c r="F137" s="152" t="s">
        <v>49</v>
      </c>
      <c r="G137" s="647">
        <v>42144</v>
      </c>
      <c r="H137" s="141"/>
      <c r="I137" s="141"/>
      <c r="J137" s="141"/>
      <c r="K137" s="141"/>
      <c r="L137" s="141"/>
    </row>
    <row r="138" spans="1:12" s="142" customFormat="1" ht="18.75" customHeight="1" x14ac:dyDescent="0.2">
      <c r="A138" s="152" t="s">
        <v>1003</v>
      </c>
      <c r="B138" s="152" t="s">
        <v>1059</v>
      </c>
      <c r="C138" s="152" t="s">
        <v>1004</v>
      </c>
      <c r="D138" s="152"/>
      <c r="E138" s="152" t="s">
        <v>204</v>
      </c>
      <c r="F138" s="152" t="s">
        <v>54</v>
      </c>
      <c r="G138" s="647">
        <v>43592</v>
      </c>
      <c r="H138" s="141"/>
      <c r="I138" s="141"/>
      <c r="J138" s="141"/>
      <c r="K138" s="141"/>
      <c r="L138" s="141"/>
    </row>
    <row r="139" spans="1:12" s="142" customFormat="1" ht="18.75" customHeight="1" x14ac:dyDescent="0.2">
      <c r="A139" s="152" t="s">
        <v>719</v>
      </c>
      <c r="B139" s="152" t="s">
        <v>720</v>
      </c>
      <c r="C139" s="152" t="s">
        <v>721</v>
      </c>
      <c r="D139" s="152"/>
      <c r="E139" s="152" t="s">
        <v>204</v>
      </c>
      <c r="F139" s="152" t="s">
        <v>52</v>
      </c>
      <c r="G139" s="647">
        <v>42143</v>
      </c>
      <c r="H139" s="141"/>
      <c r="I139" s="141"/>
      <c r="J139" s="141"/>
      <c r="K139" s="141"/>
      <c r="L139" s="141"/>
    </row>
    <row r="140" spans="1:12" s="142" customFormat="1" ht="18.75" customHeight="1" x14ac:dyDescent="0.2">
      <c r="A140" s="152" t="s">
        <v>1076</v>
      </c>
      <c r="B140" s="152" t="s">
        <v>1077</v>
      </c>
      <c r="C140" s="152" t="s">
        <v>1078</v>
      </c>
      <c r="D140" s="152"/>
      <c r="E140" s="152" t="s">
        <v>204</v>
      </c>
      <c r="F140" s="152" t="s">
        <v>44</v>
      </c>
      <c r="G140" s="647">
        <v>44011</v>
      </c>
      <c r="H140" s="141"/>
      <c r="I140" s="141"/>
      <c r="J140" s="141"/>
      <c r="K140" s="141"/>
      <c r="L140" s="141"/>
    </row>
    <row r="141" spans="1:12" s="142" customFormat="1" ht="18.75" customHeight="1" x14ac:dyDescent="0.2">
      <c r="A141" s="152" t="s">
        <v>722</v>
      </c>
      <c r="B141" s="152" t="s">
        <v>723</v>
      </c>
      <c r="C141" s="152" t="s">
        <v>724</v>
      </c>
      <c r="D141" s="152"/>
      <c r="E141" s="152" t="s">
        <v>204</v>
      </c>
      <c r="F141" s="152" t="s">
        <v>41</v>
      </c>
      <c r="G141" s="647">
        <v>42289</v>
      </c>
      <c r="H141" s="141"/>
      <c r="I141" s="141"/>
      <c r="J141" s="141"/>
      <c r="K141" s="141"/>
      <c r="L141" s="141"/>
    </row>
    <row r="142" spans="1:12" s="142" customFormat="1" ht="18.75" customHeight="1" x14ac:dyDescent="0.2">
      <c r="A142" s="152" t="s">
        <v>725</v>
      </c>
      <c r="B142" s="152" t="s">
        <v>726</v>
      </c>
      <c r="C142" s="152" t="s">
        <v>727</v>
      </c>
      <c r="D142" s="152"/>
      <c r="E142" s="152" t="s">
        <v>204</v>
      </c>
      <c r="F142" s="152" t="s">
        <v>50</v>
      </c>
      <c r="G142" s="647">
        <v>42339</v>
      </c>
      <c r="H142" s="141"/>
      <c r="I142" s="141"/>
      <c r="J142" s="141"/>
      <c r="K142" s="141"/>
      <c r="L142" s="141"/>
    </row>
    <row r="143" spans="1:12" s="142" customFormat="1" ht="18.75" customHeight="1" x14ac:dyDescent="0.2">
      <c r="A143" s="152" t="s">
        <v>947</v>
      </c>
      <c r="B143" s="152" t="s">
        <v>948</v>
      </c>
      <c r="C143" s="152" t="s">
        <v>949</v>
      </c>
      <c r="D143" s="152"/>
      <c r="E143" s="152" t="s">
        <v>55</v>
      </c>
      <c r="F143" s="152" t="s">
        <v>55</v>
      </c>
      <c r="G143" s="647">
        <v>43229</v>
      </c>
      <c r="H143" s="141"/>
      <c r="I143" s="141"/>
      <c r="J143" s="141"/>
      <c r="K143" s="141"/>
      <c r="L143" s="141"/>
    </row>
    <row r="144" spans="1:12" s="142" customFormat="1" ht="18.75" customHeight="1" x14ac:dyDescent="0.2">
      <c r="A144" s="152" t="s">
        <v>1005</v>
      </c>
      <c r="B144" s="152" t="s">
        <v>1006</v>
      </c>
      <c r="C144" s="152" t="s">
        <v>1007</v>
      </c>
      <c r="D144" s="152"/>
      <c r="E144" s="152" t="s">
        <v>204</v>
      </c>
      <c r="F144" s="152" t="s">
        <v>48</v>
      </c>
      <c r="G144" s="647">
        <v>43403</v>
      </c>
      <c r="H144" s="141"/>
      <c r="I144" s="141"/>
      <c r="J144" s="141"/>
      <c r="K144" s="141"/>
      <c r="L144" s="141"/>
    </row>
    <row r="145" spans="1:12" s="142" customFormat="1" ht="18.75" customHeight="1" x14ac:dyDescent="0.2">
      <c r="A145" s="152" t="s">
        <v>1038</v>
      </c>
      <c r="B145" s="152" t="s">
        <v>1039</v>
      </c>
      <c r="C145" s="152" t="s">
        <v>1040</v>
      </c>
      <c r="D145" s="152"/>
      <c r="E145" s="152" t="s">
        <v>55</v>
      </c>
      <c r="F145" s="152" t="s">
        <v>55</v>
      </c>
      <c r="G145" s="647">
        <v>42691</v>
      </c>
      <c r="H145" s="141"/>
      <c r="I145" s="141"/>
      <c r="J145" s="141"/>
      <c r="K145" s="141"/>
      <c r="L145" s="141"/>
    </row>
    <row r="146" spans="1:12" s="142" customFormat="1" ht="18.75" customHeight="1" x14ac:dyDescent="0.2">
      <c r="A146" s="152" t="s">
        <v>1072</v>
      </c>
      <c r="B146" s="152" t="s">
        <v>1073</v>
      </c>
      <c r="C146" s="152" t="s">
        <v>1074</v>
      </c>
      <c r="D146" s="152"/>
      <c r="E146" s="152" t="s">
        <v>55</v>
      </c>
      <c r="F146" s="152" t="s">
        <v>55</v>
      </c>
      <c r="G146" s="647">
        <v>44089</v>
      </c>
      <c r="H146" s="141"/>
      <c r="I146" s="141"/>
      <c r="J146" s="141"/>
      <c r="K146" s="141"/>
      <c r="L146" s="141"/>
    </row>
    <row r="147" spans="1:12" s="142" customFormat="1" ht="18.75" customHeight="1" x14ac:dyDescent="0.2">
      <c r="A147" s="152" t="s">
        <v>1060</v>
      </c>
      <c r="B147" s="152" t="s">
        <v>1061</v>
      </c>
      <c r="C147" s="152" t="s">
        <v>1062</v>
      </c>
      <c r="D147" s="152"/>
      <c r="E147" s="152" t="s">
        <v>204</v>
      </c>
      <c r="F147" s="152" t="s">
        <v>49</v>
      </c>
      <c r="G147" s="647">
        <v>44090</v>
      </c>
      <c r="H147" s="141"/>
      <c r="I147" s="141"/>
      <c r="J147" s="141"/>
      <c r="K147" s="141"/>
      <c r="L147" s="141"/>
    </row>
    <row r="148" spans="1:12" s="142" customFormat="1" ht="18.75" customHeight="1" x14ac:dyDescent="0.2">
      <c r="A148" s="152" t="s">
        <v>773</v>
      </c>
      <c r="B148" s="152" t="s">
        <v>774</v>
      </c>
      <c r="C148" s="152" t="s">
        <v>775</v>
      </c>
      <c r="D148" s="152"/>
      <c r="E148" s="152" t="s">
        <v>204</v>
      </c>
      <c r="F148" s="152" t="s">
        <v>46</v>
      </c>
      <c r="G148" s="647">
        <v>42930</v>
      </c>
      <c r="H148" s="141"/>
      <c r="I148" s="141"/>
      <c r="J148" s="141"/>
      <c r="K148" s="141"/>
      <c r="L148" s="141"/>
    </row>
    <row r="149" spans="1:12" s="142" customFormat="1" ht="18.75" customHeight="1" x14ac:dyDescent="0.2">
      <c r="A149" s="152" t="s">
        <v>776</v>
      </c>
      <c r="B149" s="152" t="s">
        <v>777</v>
      </c>
      <c r="C149" s="152" t="s">
        <v>778</v>
      </c>
      <c r="D149" s="152"/>
      <c r="E149" s="152" t="s">
        <v>204</v>
      </c>
      <c r="F149" s="152" t="s">
        <v>53</v>
      </c>
      <c r="G149" s="647">
        <v>43070</v>
      </c>
      <c r="H149" s="141"/>
      <c r="I149" s="141"/>
      <c r="J149" s="141"/>
      <c r="K149" s="141"/>
      <c r="L149" s="141"/>
    </row>
    <row r="150" spans="1:12" s="142" customFormat="1" ht="18.75" customHeight="1" x14ac:dyDescent="0.2">
      <c r="A150" s="152" t="s">
        <v>1079</v>
      </c>
      <c r="B150" s="152" t="s">
        <v>1080</v>
      </c>
      <c r="C150" s="152" t="s">
        <v>1081</v>
      </c>
      <c r="D150" s="152"/>
      <c r="E150" s="152" t="s">
        <v>369</v>
      </c>
      <c r="F150" s="152" t="s">
        <v>369</v>
      </c>
      <c r="G150" s="647">
        <v>44111</v>
      </c>
      <c r="H150" s="141"/>
      <c r="I150" s="141"/>
      <c r="J150" s="141"/>
      <c r="K150" s="141"/>
      <c r="L150" s="141"/>
    </row>
    <row r="151" spans="1:12" s="142" customFormat="1" ht="18.75" customHeight="1" x14ac:dyDescent="0.2">
      <c r="A151" s="152" t="s">
        <v>1069</v>
      </c>
      <c r="B151" s="152" t="s">
        <v>1070</v>
      </c>
      <c r="C151" s="152" t="s">
        <v>1071</v>
      </c>
      <c r="D151" s="152"/>
      <c r="E151" s="152" t="s">
        <v>204</v>
      </c>
      <c r="F151" s="152" t="s">
        <v>41</v>
      </c>
      <c r="G151" s="647">
        <v>44218</v>
      </c>
      <c r="H151" s="141"/>
      <c r="I151" s="141"/>
      <c r="J151" s="141"/>
      <c r="K151" s="141"/>
      <c r="L151" s="141"/>
    </row>
    <row r="152" spans="1:12" s="142" customFormat="1" ht="18.75" customHeight="1" x14ac:dyDescent="0.2">
      <c r="A152" s="152" t="s">
        <v>1099</v>
      </c>
      <c r="B152" s="152" t="s">
        <v>1100</v>
      </c>
      <c r="C152" s="152" t="s">
        <v>1101</v>
      </c>
      <c r="D152" s="152"/>
      <c r="E152" s="152" t="s">
        <v>204</v>
      </c>
      <c r="F152" s="152" t="s">
        <v>53</v>
      </c>
      <c r="G152" s="647">
        <v>44442</v>
      </c>
      <c r="H152" s="141"/>
      <c r="I152" s="141"/>
      <c r="J152" s="141"/>
      <c r="K152" s="141"/>
      <c r="L152" s="141"/>
    </row>
    <row r="153" spans="1:12" s="142" customFormat="1" ht="18.75" customHeight="1" x14ac:dyDescent="0.2">
      <c r="A153" s="152" t="s">
        <v>1056</v>
      </c>
      <c r="B153" s="152" t="s">
        <v>1057</v>
      </c>
      <c r="C153" s="152" t="s">
        <v>1058</v>
      </c>
      <c r="D153" s="152"/>
      <c r="E153" s="152" t="s">
        <v>204</v>
      </c>
      <c r="F153" s="152" t="s">
        <v>42</v>
      </c>
      <c r="G153" s="647">
        <v>44280</v>
      </c>
      <c r="H153" s="141"/>
      <c r="I153" s="141"/>
      <c r="J153" s="141"/>
      <c r="K153" s="141"/>
      <c r="L153" s="141"/>
    </row>
    <row r="154" spans="1:12" s="142" customFormat="1" ht="18.75" customHeight="1" x14ac:dyDescent="0.2">
      <c r="A154" s="152" t="s">
        <v>1063</v>
      </c>
      <c r="B154" s="152" t="s">
        <v>1064</v>
      </c>
      <c r="C154" s="152" t="s">
        <v>1065</v>
      </c>
      <c r="D154" s="152"/>
      <c r="E154" s="152" t="s">
        <v>204</v>
      </c>
      <c r="F154" s="152" t="s">
        <v>49</v>
      </c>
      <c r="G154" s="647">
        <v>44130</v>
      </c>
      <c r="H154" s="141"/>
      <c r="I154" s="141"/>
      <c r="J154" s="141"/>
      <c r="K154" s="141"/>
      <c r="L154" s="141"/>
    </row>
    <row r="155" spans="1:12" s="142" customFormat="1" ht="18.75" customHeight="1" x14ac:dyDescent="0.25">
      <c r="A155" s="143" t="s">
        <v>229</v>
      </c>
      <c r="B155" s="420" t="s">
        <v>212</v>
      </c>
      <c r="C155" s="420" t="s">
        <v>212</v>
      </c>
      <c r="D155" s="419" t="s">
        <v>212</v>
      </c>
      <c r="E155" s="419" t="s">
        <v>212</v>
      </c>
      <c r="F155" s="419" t="s">
        <v>212</v>
      </c>
      <c r="G155" s="419" t="s">
        <v>212</v>
      </c>
      <c r="H155" s="141"/>
      <c r="I155" s="141"/>
      <c r="J155" s="141"/>
      <c r="K155" s="141"/>
      <c r="L155" s="141"/>
    </row>
    <row r="156" spans="1:12" s="3" customFormat="1" x14ac:dyDescent="0.25">
      <c r="A156" s="418"/>
      <c r="B156" s="75"/>
      <c r="C156" s="75"/>
      <c r="D156" s="92"/>
      <c r="E156" s="92"/>
      <c r="F156" s="75"/>
      <c r="G156" s="87"/>
      <c r="H156" s="77"/>
      <c r="I156" s="77"/>
      <c r="J156" s="77"/>
      <c r="K156" s="77"/>
      <c r="L156" s="77"/>
    </row>
    <row r="157" spans="1:12" s="3" customFormat="1" x14ac:dyDescent="0.25">
      <c r="A157" s="418"/>
      <c r="B157" s="75"/>
      <c r="C157" s="75"/>
      <c r="D157" s="92"/>
      <c r="E157" s="92"/>
      <c r="F157" s="75"/>
      <c r="G157" s="87"/>
      <c r="H157" s="77"/>
      <c r="I157" s="77"/>
      <c r="J157" s="77"/>
      <c r="K157" s="77"/>
      <c r="L157" s="77"/>
    </row>
    <row r="158" spans="1:12" s="3" customFormat="1" x14ac:dyDescent="0.25">
      <c r="A158" s="418"/>
      <c r="B158" s="75"/>
      <c r="C158" s="75"/>
      <c r="D158" s="92"/>
      <c r="E158" s="92"/>
      <c r="F158" s="75"/>
      <c r="G158" s="87"/>
      <c r="H158" s="77"/>
      <c r="I158" s="77"/>
      <c r="J158" s="77"/>
      <c r="K158" s="77"/>
      <c r="L158" s="77"/>
    </row>
    <row r="159" spans="1:12" s="3" customFormat="1" x14ac:dyDescent="0.25">
      <c r="A159" s="418"/>
      <c r="B159" s="75"/>
      <c r="C159" s="75"/>
      <c r="D159" s="92"/>
      <c r="E159" s="92"/>
      <c r="F159" s="75"/>
      <c r="G159" s="87"/>
      <c r="H159" s="77"/>
      <c r="I159" s="77"/>
      <c r="J159" s="77"/>
      <c r="K159" s="77"/>
      <c r="L159" s="77"/>
    </row>
    <row r="160" spans="1:12" s="3" customFormat="1" x14ac:dyDescent="0.25">
      <c r="A160" s="418"/>
      <c r="B160" s="75"/>
      <c r="C160" s="75"/>
      <c r="D160" s="92"/>
      <c r="E160" s="92"/>
      <c r="F160" s="75"/>
      <c r="G160" s="87"/>
      <c r="H160" s="77"/>
      <c r="I160" s="77"/>
      <c r="J160" s="77"/>
      <c r="K160" s="77"/>
      <c r="L160" s="77"/>
    </row>
    <row r="161" spans="1:12" s="3" customFormat="1" x14ac:dyDescent="0.25">
      <c r="A161" s="418"/>
      <c r="B161" s="75"/>
      <c r="C161" s="75"/>
      <c r="D161" s="92"/>
      <c r="E161" s="92"/>
      <c r="F161" s="75"/>
      <c r="G161" s="87"/>
      <c r="H161" s="77"/>
      <c r="I161" s="77"/>
      <c r="J161" s="77"/>
      <c r="K161" s="77"/>
      <c r="L161" s="77"/>
    </row>
    <row r="162" spans="1:12" s="3" customFormat="1" x14ac:dyDescent="0.25">
      <c r="A162" s="418"/>
      <c r="B162" s="75"/>
      <c r="C162" s="75"/>
      <c r="D162" s="92"/>
      <c r="E162" s="92"/>
      <c r="F162" s="75"/>
      <c r="G162" s="87"/>
      <c r="H162" s="77"/>
      <c r="I162" s="77"/>
      <c r="J162" s="77"/>
      <c r="K162" s="77"/>
      <c r="L162" s="77"/>
    </row>
    <row r="163" spans="1:12" s="3" customFormat="1" x14ac:dyDescent="0.25">
      <c r="A163" s="418"/>
      <c r="B163" s="75"/>
      <c r="C163" s="75"/>
      <c r="D163" s="92"/>
      <c r="E163" s="92"/>
      <c r="F163" s="75"/>
      <c r="G163" s="87"/>
      <c r="H163" s="77"/>
      <c r="I163" s="77"/>
      <c r="J163" s="77"/>
      <c r="K163" s="77"/>
      <c r="L163" s="77"/>
    </row>
    <row r="164" spans="1:12" s="3" customFormat="1" x14ac:dyDescent="0.25">
      <c r="A164" s="418"/>
      <c r="B164" s="75"/>
      <c r="C164" s="75"/>
      <c r="D164" s="92"/>
      <c r="E164" s="92"/>
      <c r="F164" s="75"/>
      <c r="G164" s="87"/>
      <c r="H164" s="77"/>
      <c r="I164" s="77"/>
      <c r="J164" s="77"/>
      <c r="K164" s="77"/>
      <c r="L164" s="77"/>
    </row>
    <row r="165" spans="1:12" s="3" customFormat="1" x14ac:dyDescent="0.25">
      <c r="A165" s="418"/>
      <c r="B165" s="75"/>
      <c r="C165" s="75"/>
      <c r="D165" s="92"/>
      <c r="E165" s="92"/>
      <c r="F165" s="75"/>
      <c r="G165" s="87"/>
      <c r="H165" s="77"/>
      <c r="I165" s="77"/>
      <c r="J165" s="77"/>
      <c r="K165" s="77"/>
      <c r="L165" s="77"/>
    </row>
    <row r="166" spans="1:12" s="3" customFormat="1" x14ac:dyDescent="0.25">
      <c r="A166" s="418"/>
      <c r="B166" s="75"/>
      <c r="C166" s="75"/>
      <c r="D166" s="92"/>
      <c r="E166" s="92"/>
      <c r="F166" s="75"/>
      <c r="G166" s="87"/>
      <c r="H166" s="77"/>
      <c r="I166" s="77"/>
      <c r="J166" s="77"/>
      <c r="K166" s="77"/>
      <c r="L166" s="77"/>
    </row>
    <row r="167" spans="1:12" s="3" customFormat="1" x14ac:dyDescent="0.25">
      <c r="A167" s="418"/>
      <c r="B167" s="75"/>
      <c r="C167" s="75"/>
      <c r="D167" s="92"/>
      <c r="E167" s="92"/>
      <c r="F167" s="75"/>
      <c r="G167" s="87"/>
      <c r="H167" s="77"/>
      <c r="I167" s="77"/>
      <c r="J167" s="77"/>
      <c r="K167" s="77"/>
      <c r="L167" s="77"/>
    </row>
    <row r="168" spans="1:12" s="3" customFormat="1" x14ac:dyDescent="0.25">
      <c r="A168" s="418"/>
      <c r="B168" s="75"/>
      <c r="C168" s="75"/>
      <c r="D168" s="92"/>
      <c r="E168" s="92"/>
      <c r="F168" s="75"/>
      <c r="G168" s="87"/>
      <c r="H168" s="77"/>
      <c r="I168" s="77"/>
      <c r="J168" s="77"/>
      <c r="K168" s="77"/>
      <c r="L168" s="77"/>
    </row>
    <row r="169" spans="1:12" s="3" customFormat="1" x14ac:dyDescent="0.25">
      <c r="A169" s="418"/>
      <c r="B169" s="75"/>
      <c r="C169" s="75"/>
      <c r="D169" s="92"/>
      <c r="E169" s="92"/>
      <c r="F169" s="75"/>
      <c r="G169" s="87"/>
      <c r="H169" s="77"/>
      <c r="I169" s="77"/>
      <c r="J169" s="77"/>
      <c r="K169" s="77"/>
      <c r="L169" s="77"/>
    </row>
    <row r="170" spans="1:12" s="3" customFormat="1" x14ac:dyDescent="0.25">
      <c r="A170" s="418"/>
      <c r="B170" s="75"/>
      <c r="C170" s="75"/>
      <c r="D170" s="92"/>
      <c r="E170" s="92"/>
      <c r="F170" s="75"/>
      <c r="G170" s="87"/>
      <c r="H170" s="77"/>
      <c r="I170" s="77"/>
      <c r="J170" s="77"/>
      <c r="K170" s="77"/>
      <c r="L170" s="77"/>
    </row>
    <row r="171" spans="1:12" s="3" customFormat="1" x14ac:dyDescent="0.25">
      <c r="A171" s="418"/>
      <c r="B171" s="75"/>
      <c r="C171" s="75"/>
      <c r="D171" s="92"/>
      <c r="E171" s="92"/>
      <c r="F171" s="75"/>
      <c r="G171" s="87"/>
      <c r="H171" s="77"/>
      <c r="I171" s="77"/>
      <c r="J171" s="77"/>
      <c r="K171" s="77"/>
      <c r="L171" s="77"/>
    </row>
    <row r="172" spans="1:12" s="3" customFormat="1" x14ac:dyDescent="0.25">
      <c r="A172" s="418"/>
      <c r="B172" s="75"/>
      <c r="C172" s="75"/>
      <c r="D172" s="92"/>
      <c r="E172" s="92"/>
      <c r="F172" s="75"/>
      <c r="G172" s="87"/>
      <c r="H172" s="77"/>
      <c r="I172" s="77"/>
      <c r="J172" s="77"/>
      <c r="K172" s="77"/>
      <c r="L172" s="77"/>
    </row>
    <row r="173" spans="1:12" s="3" customFormat="1" x14ac:dyDescent="0.25">
      <c r="A173" s="418"/>
      <c r="B173" s="75"/>
      <c r="C173" s="75"/>
      <c r="D173" s="92"/>
      <c r="E173" s="92"/>
      <c r="F173" s="75"/>
      <c r="G173" s="87"/>
      <c r="H173" s="77"/>
      <c r="I173" s="77"/>
      <c r="J173" s="77"/>
      <c r="K173" s="77"/>
      <c r="L173" s="77"/>
    </row>
    <row r="174" spans="1:12" s="3" customFormat="1" x14ac:dyDescent="0.25">
      <c r="A174" s="418"/>
      <c r="B174" s="75"/>
      <c r="C174" s="75"/>
      <c r="D174" s="92"/>
      <c r="E174" s="92"/>
      <c r="F174" s="75"/>
      <c r="G174" s="87"/>
      <c r="H174" s="77"/>
      <c r="I174" s="77"/>
      <c r="J174" s="77"/>
      <c r="K174" s="77"/>
      <c r="L174" s="77"/>
    </row>
    <row r="175" spans="1:12" s="3" customFormat="1" x14ac:dyDescent="0.25">
      <c r="A175" s="418"/>
      <c r="B175" s="75"/>
      <c r="C175" s="75"/>
      <c r="D175" s="92"/>
      <c r="E175" s="92"/>
      <c r="F175" s="75"/>
      <c r="G175" s="87"/>
      <c r="H175" s="77"/>
      <c r="I175" s="77"/>
      <c r="J175" s="77"/>
      <c r="K175" s="77"/>
      <c r="L175" s="77"/>
    </row>
    <row r="176" spans="1:12" s="3" customFormat="1" x14ac:dyDescent="0.25">
      <c r="A176" s="418"/>
      <c r="B176" s="75"/>
      <c r="C176" s="75"/>
      <c r="D176" s="92"/>
      <c r="E176" s="92"/>
      <c r="F176" s="75"/>
      <c r="G176" s="87"/>
      <c r="H176" s="77"/>
      <c r="I176" s="77"/>
      <c r="J176" s="77"/>
      <c r="K176" s="77"/>
      <c r="L176" s="77"/>
    </row>
    <row r="177" spans="1:12" s="3" customFormat="1" x14ac:dyDescent="0.25">
      <c r="A177" s="418"/>
      <c r="B177" s="75"/>
      <c r="C177" s="75"/>
      <c r="D177" s="92"/>
      <c r="E177" s="92"/>
      <c r="F177" s="75"/>
      <c r="G177" s="87"/>
      <c r="H177" s="77"/>
      <c r="I177" s="77"/>
      <c r="J177" s="77"/>
      <c r="K177" s="77"/>
      <c r="L177" s="77"/>
    </row>
    <row r="178" spans="1:12" s="3" customFormat="1" x14ac:dyDescent="0.25">
      <c r="A178" s="418"/>
      <c r="B178" s="75"/>
      <c r="C178" s="75"/>
      <c r="D178" s="92"/>
      <c r="E178" s="92"/>
      <c r="F178" s="75"/>
      <c r="G178" s="87"/>
      <c r="H178" s="77"/>
      <c r="I178" s="75"/>
      <c r="J178" s="76"/>
      <c r="K178" s="76"/>
      <c r="L178" s="75"/>
    </row>
    <row r="179" spans="1:12" s="3" customFormat="1" x14ac:dyDescent="0.25">
      <c r="A179" s="418"/>
      <c r="B179" s="75"/>
      <c r="C179" s="75"/>
      <c r="D179" s="92"/>
      <c r="E179" s="92"/>
      <c r="F179" s="75"/>
      <c r="G179" s="87"/>
      <c r="H179" s="77"/>
      <c r="I179" s="75"/>
      <c r="J179" s="76"/>
      <c r="K179" s="76"/>
      <c r="L179" s="75"/>
    </row>
    <row r="180" spans="1:12" s="3" customFormat="1" x14ac:dyDescent="0.25">
      <c r="A180" s="418"/>
      <c r="B180" s="75"/>
      <c r="C180" s="75"/>
      <c r="D180" s="92"/>
      <c r="E180" s="92"/>
      <c r="F180" s="75"/>
      <c r="G180" s="87"/>
      <c r="H180" s="77"/>
      <c r="I180" s="75"/>
      <c r="J180" s="76"/>
      <c r="K180" s="76"/>
      <c r="L180" s="75"/>
    </row>
    <row r="181" spans="1:12" s="3" customFormat="1" x14ac:dyDescent="0.25">
      <c r="A181" s="418"/>
      <c r="B181" s="75"/>
      <c r="C181" s="75"/>
      <c r="D181" s="92"/>
      <c r="E181" s="92"/>
      <c r="F181" s="75"/>
      <c r="G181" s="87"/>
      <c r="H181" s="77"/>
      <c r="I181" s="75"/>
      <c r="J181" s="76"/>
      <c r="K181" s="76"/>
      <c r="L181" s="75"/>
    </row>
    <row r="182" spans="1:12" s="3" customFormat="1" x14ac:dyDescent="0.25">
      <c r="A182" s="418"/>
      <c r="B182" s="75"/>
      <c r="C182" s="75"/>
      <c r="D182" s="92"/>
      <c r="E182" s="92"/>
      <c r="F182" s="75"/>
      <c r="G182" s="87"/>
      <c r="H182" s="77"/>
      <c r="I182" s="75"/>
      <c r="J182" s="76"/>
      <c r="K182" s="76"/>
      <c r="L182" s="75"/>
    </row>
    <row r="183" spans="1:12" s="3" customFormat="1" x14ac:dyDescent="0.25">
      <c r="A183" s="418"/>
      <c r="B183" s="75"/>
      <c r="C183" s="75"/>
      <c r="D183" s="92"/>
      <c r="E183" s="92"/>
      <c r="F183" s="75"/>
      <c r="G183" s="87"/>
      <c r="H183" s="77"/>
      <c r="I183" s="75"/>
      <c r="J183" s="76"/>
      <c r="K183" s="76"/>
      <c r="L183" s="75"/>
    </row>
    <row r="184" spans="1:12" s="3" customFormat="1" x14ac:dyDescent="0.25">
      <c r="A184" s="418"/>
      <c r="B184" s="75"/>
      <c r="C184" s="75"/>
      <c r="D184" s="92"/>
      <c r="E184" s="92"/>
      <c r="F184" s="75"/>
      <c r="G184" s="87"/>
      <c r="H184" s="77"/>
      <c r="I184" s="75"/>
      <c r="J184" s="76"/>
      <c r="K184" s="76"/>
      <c r="L184" s="75"/>
    </row>
    <row r="185" spans="1:12" s="3" customFormat="1" x14ac:dyDescent="0.25">
      <c r="A185" s="418"/>
      <c r="B185" s="75"/>
      <c r="C185" s="75"/>
      <c r="D185" s="92"/>
      <c r="E185" s="92"/>
      <c r="F185" s="75"/>
      <c r="G185" s="87"/>
      <c r="H185" s="77"/>
      <c r="I185" s="75"/>
      <c r="J185" s="76"/>
      <c r="K185" s="76"/>
      <c r="L185" s="75"/>
    </row>
    <row r="186" spans="1:12" s="3" customFormat="1" x14ac:dyDescent="0.25">
      <c r="A186" s="418"/>
      <c r="B186" s="75"/>
      <c r="C186" s="75"/>
      <c r="D186" s="92"/>
      <c r="E186" s="92"/>
      <c r="F186" s="75"/>
      <c r="G186" s="87"/>
      <c r="H186" s="77"/>
      <c r="I186" s="75"/>
      <c r="J186" s="76"/>
      <c r="K186" s="76"/>
      <c r="L186" s="75"/>
    </row>
    <row r="187" spans="1:12" s="3" customFormat="1" x14ac:dyDescent="0.25">
      <c r="A187" s="418"/>
      <c r="B187" s="75"/>
      <c r="C187" s="75"/>
      <c r="D187" s="92"/>
      <c r="E187" s="92"/>
      <c r="F187" s="75"/>
      <c r="G187" s="87"/>
      <c r="H187" s="77"/>
      <c r="I187" s="75"/>
      <c r="J187" s="76"/>
      <c r="K187" s="76"/>
      <c r="L187" s="75"/>
    </row>
    <row r="188" spans="1:12" s="3" customFormat="1" x14ac:dyDescent="0.25">
      <c r="A188" s="418"/>
      <c r="B188" s="75"/>
      <c r="C188" s="75"/>
      <c r="D188" s="92"/>
      <c r="E188" s="92"/>
      <c r="F188" s="75"/>
      <c r="G188" s="87"/>
      <c r="H188" s="77"/>
      <c r="I188" s="75"/>
      <c r="J188" s="76"/>
      <c r="K188" s="76"/>
      <c r="L188" s="75"/>
    </row>
    <row r="189" spans="1:12" s="3" customFormat="1" x14ac:dyDescent="0.25">
      <c r="A189" s="418"/>
      <c r="B189" s="75"/>
      <c r="C189" s="75"/>
      <c r="D189" s="92"/>
      <c r="E189" s="92"/>
      <c r="F189" s="75"/>
      <c r="G189" s="87"/>
      <c r="H189" s="77"/>
      <c r="I189" s="75"/>
      <c r="J189" s="76"/>
      <c r="K189" s="76"/>
      <c r="L189" s="75"/>
    </row>
    <row r="190" spans="1:12" s="3" customFormat="1" x14ac:dyDescent="0.25">
      <c r="A190" s="418"/>
      <c r="B190" s="75"/>
      <c r="C190" s="75"/>
      <c r="D190" s="92"/>
      <c r="E190" s="92"/>
      <c r="F190" s="75"/>
      <c r="G190" s="87"/>
      <c r="H190" s="77"/>
      <c r="I190" s="75"/>
      <c r="J190" s="76"/>
      <c r="K190" s="76"/>
      <c r="L190" s="75"/>
    </row>
    <row r="191" spans="1:12" s="3" customFormat="1" x14ac:dyDescent="0.25">
      <c r="A191" s="418"/>
      <c r="B191" s="75"/>
      <c r="C191" s="75"/>
      <c r="D191" s="92"/>
      <c r="E191" s="92"/>
      <c r="F191" s="75"/>
      <c r="G191" s="87"/>
      <c r="H191" s="77"/>
      <c r="I191" s="75"/>
      <c r="J191" s="76"/>
      <c r="K191" s="76"/>
      <c r="L191" s="75"/>
    </row>
    <row r="192" spans="1:12" s="3" customFormat="1" x14ac:dyDescent="0.25">
      <c r="A192" s="418"/>
      <c r="B192" s="75"/>
      <c r="C192" s="75"/>
      <c r="D192" s="92"/>
      <c r="E192" s="92"/>
      <c r="F192" s="75"/>
      <c r="G192" s="87"/>
      <c r="H192" s="77"/>
      <c r="I192" s="75"/>
      <c r="J192" s="76"/>
      <c r="K192" s="76"/>
      <c r="L192" s="75"/>
    </row>
    <row r="193" spans="1:12" s="3" customFormat="1" x14ac:dyDescent="0.25">
      <c r="A193" s="418"/>
      <c r="B193" s="75"/>
      <c r="C193" s="75"/>
      <c r="D193" s="92"/>
      <c r="E193" s="92"/>
      <c r="F193" s="75"/>
      <c r="G193" s="87"/>
      <c r="H193" s="77"/>
      <c r="I193" s="75"/>
      <c r="J193" s="76"/>
      <c r="K193" s="76"/>
      <c r="L193" s="75"/>
    </row>
    <row r="194" spans="1:12" s="3" customFormat="1" x14ac:dyDescent="0.25">
      <c r="A194" s="418"/>
      <c r="B194" s="75"/>
      <c r="C194" s="75"/>
      <c r="D194" s="92"/>
      <c r="E194" s="92"/>
      <c r="F194" s="75"/>
      <c r="G194" s="87"/>
      <c r="H194" s="77"/>
      <c r="I194" s="75"/>
      <c r="J194" s="76"/>
      <c r="K194" s="76"/>
      <c r="L194" s="75"/>
    </row>
    <row r="195" spans="1:12" s="3" customFormat="1" x14ac:dyDescent="0.25">
      <c r="A195" s="418"/>
      <c r="B195" s="75"/>
      <c r="C195" s="75"/>
      <c r="D195" s="92"/>
      <c r="E195" s="92"/>
      <c r="F195" s="75"/>
      <c r="G195" s="87"/>
      <c r="H195" s="77"/>
      <c r="I195" s="75"/>
      <c r="J195" s="76"/>
      <c r="K195" s="76"/>
      <c r="L195" s="75"/>
    </row>
    <row r="196" spans="1:12" s="3" customFormat="1" x14ac:dyDescent="0.25">
      <c r="A196" s="418"/>
      <c r="B196" s="75"/>
      <c r="C196" s="75"/>
      <c r="D196" s="92"/>
      <c r="E196" s="92"/>
      <c r="F196" s="75"/>
      <c r="G196" s="87"/>
      <c r="H196" s="77"/>
      <c r="I196" s="75"/>
      <c r="J196" s="76"/>
      <c r="K196" s="76"/>
      <c r="L196" s="75"/>
    </row>
    <row r="197" spans="1:12" s="3" customFormat="1" x14ac:dyDescent="0.25">
      <c r="A197" s="418"/>
      <c r="B197" s="75"/>
      <c r="C197" s="75"/>
      <c r="D197" s="92"/>
      <c r="E197" s="92"/>
      <c r="F197" s="75"/>
      <c r="G197" s="87"/>
      <c r="H197" s="77"/>
      <c r="I197" s="75"/>
      <c r="J197" s="76"/>
      <c r="K197" s="76"/>
      <c r="L197" s="75"/>
    </row>
    <row r="198" spans="1:12" s="3" customFormat="1" x14ac:dyDescent="0.25">
      <c r="A198" s="418"/>
      <c r="B198" s="75"/>
      <c r="C198" s="75"/>
      <c r="D198" s="92"/>
      <c r="E198" s="92"/>
      <c r="F198" s="75"/>
      <c r="G198" s="87"/>
      <c r="H198" s="77"/>
      <c r="I198" s="75"/>
      <c r="J198" s="76"/>
      <c r="K198" s="76"/>
      <c r="L198" s="75"/>
    </row>
    <row r="199" spans="1:12" s="3" customFormat="1" x14ac:dyDescent="0.25">
      <c r="A199" s="418"/>
      <c r="B199" s="75"/>
      <c r="C199" s="75"/>
      <c r="D199" s="92"/>
      <c r="E199" s="92"/>
      <c r="F199" s="75"/>
      <c r="G199" s="87"/>
      <c r="H199" s="77"/>
      <c r="I199" s="75"/>
      <c r="J199" s="76"/>
      <c r="K199" s="76"/>
      <c r="L199" s="75"/>
    </row>
    <row r="200" spans="1:12" s="3" customFormat="1" x14ac:dyDescent="0.25">
      <c r="A200" s="418"/>
      <c r="B200" s="75"/>
      <c r="C200" s="75"/>
      <c r="D200" s="92"/>
      <c r="E200" s="92"/>
      <c r="F200" s="75"/>
      <c r="G200" s="87"/>
      <c r="H200" s="77"/>
      <c r="I200" s="75"/>
      <c r="J200" s="76"/>
      <c r="K200" s="76"/>
      <c r="L200" s="75"/>
    </row>
    <row r="201" spans="1:12" s="3" customFormat="1" x14ac:dyDescent="0.25">
      <c r="A201" s="418"/>
      <c r="B201" s="75"/>
      <c r="C201" s="75"/>
      <c r="D201" s="92"/>
      <c r="E201" s="92"/>
      <c r="F201" s="75"/>
      <c r="G201" s="87"/>
      <c r="H201" s="77"/>
      <c r="I201" s="75"/>
      <c r="J201" s="76"/>
      <c r="K201" s="76"/>
      <c r="L201" s="75"/>
    </row>
    <row r="202" spans="1:12" s="3" customFormat="1" x14ac:dyDescent="0.25">
      <c r="A202" s="418"/>
      <c r="B202" s="75"/>
      <c r="C202" s="75"/>
      <c r="D202" s="92"/>
      <c r="E202" s="92"/>
      <c r="F202" s="75"/>
      <c r="G202" s="87"/>
      <c r="H202" s="77"/>
      <c r="I202" s="75"/>
      <c r="J202" s="76"/>
      <c r="K202" s="76"/>
      <c r="L202" s="75"/>
    </row>
    <row r="203" spans="1:12" s="3" customFormat="1" x14ac:dyDescent="0.25">
      <c r="A203" s="418"/>
      <c r="B203" s="75"/>
      <c r="C203" s="75"/>
      <c r="D203" s="92"/>
      <c r="E203" s="92"/>
      <c r="F203" s="75"/>
      <c r="G203" s="87"/>
      <c r="H203" s="77"/>
      <c r="I203" s="75"/>
      <c r="J203" s="76"/>
      <c r="K203" s="76"/>
      <c r="L203" s="75"/>
    </row>
    <row r="204" spans="1:12" s="3" customFormat="1" x14ac:dyDescent="0.25">
      <c r="A204" s="418"/>
      <c r="B204" s="75"/>
      <c r="C204" s="75"/>
      <c r="D204" s="92"/>
      <c r="E204" s="92"/>
      <c r="F204" s="75"/>
      <c r="G204" s="87"/>
      <c r="H204" s="77"/>
      <c r="I204" s="75"/>
      <c r="J204" s="76"/>
      <c r="K204" s="76"/>
      <c r="L204" s="75"/>
    </row>
    <row r="205" spans="1:12" s="3" customFormat="1" x14ac:dyDescent="0.25">
      <c r="A205" s="418"/>
      <c r="B205" s="75"/>
      <c r="C205" s="75"/>
      <c r="D205" s="92"/>
      <c r="E205" s="92"/>
      <c r="F205" s="75"/>
      <c r="G205" s="87"/>
      <c r="H205" s="77"/>
      <c r="I205" s="75"/>
      <c r="J205" s="76"/>
      <c r="K205" s="76"/>
      <c r="L205" s="75"/>
    </row>
    <row r="206" spans="1:12" s="3" customFormat="1" x14ac:dyDescent="0.25">
      <c r="A206" s="418"/>
      <c r="B206" s="75"/>
      <c r="C206" s="75"/>
      <c r="D206" s="92"/>
      <c r="E206" s="92"/>
      <c r="F206" s="75"/>
      <c r="G206" s="87"/>
      <c r="H206" s="77"/>
      <c r="I206" s="75"/>
      <c r="J206" s="76"/>
      <c r="K206" s="76"/>
      <c r="L206" s="75"/>
    </row>
    <row r="207" spans="1:12" s="3" customFormat="1" x14ac:dyDescent="0.25">
      <c r="A207" s="418"/>
      <c r="B207" s="75"/>
      <c r="C207" s="75"/>
      <c r="D207" s="92"/>
      <c r="E207" s="92"/>
      <c r="F207" s="75"/>
      <c r="G207" s="87"/>
      <c r="H207" s="77"/>
      <c r="I207" s="75"/>
      <c r="J207" s="76"/>
      <c r="K207" s="76"/>
      <c r="L207" s="75"/>
    </row>
    <row r="208" spans="1:12" s="3" customFormat="1" x14ac:dyDescent="0.25">
      <c r="A208" s="418"/>
      <c r="B208" s="75"/>
      <c r="C208" s="75"/>
      <c r="D208" s="92"/>
      <c r="E208" s="92"/>
      <c r="F208" s="75"/>
      <c r="G208" s="87"/>
      <c r="H208" s="77"/>
      <c r="I208" s="75"/>
      <c r="J208" s="76"/>
      <c r="K208" s="76"/>
      <c r="L208" s="75"/>
    </row>
    <row r="209" spans="1:12" s="3" customFormat="1" x14ac:dyDescent="0.25">
      <c r="A209" s="418"/>
      <c r="B209" s="75"/>
      <c r="C209" s="75"/>
      <c r="D209" s="92"/>
      <c r="E209" s="92"/>
      <c r="F209" s="75"/>
      <c r="G209" s="87"/>
      <c r="H209" s="77"/>
      <c r="I209" s="75"/>
      <c r="J209" s="76"/>
      <c r="K209" s="76"/>
      <c r="L209" s="75"/>
    </row>
    <row r="210" spans="1:12" s="3" customFormat="1" x14ac:dyDescent="0.25">
      <c r="A210" s="418"/>
      <c r="B210" s="75"/>
      <c r="C210" s="75"/>
      <c r="D210" s="92"/>
      <c r="E210" s="92"/>
      <c r="F210" s="75"/>
      <c r="G210" s="87"/>
      <c r="H210" s="77"/>
      <c r="I210" s="75"/>
      <c r="J210" s="76"/>
      <c r="K210" s="76"/>
      <c r="L210" s="75"/>
    </row>
    <row r="211" spans="1:12" s="3" customFormat="1" x14ac:dyDescent="0.25">
      <c r="A211" s="418"/>
      <c r="B211" s="75"/>
      <c r="C211" s="75"/>
      <c r="D211" s="92"/>
      <c r="E211" s="92"/>
      <c r="F211" s="75"/>
      <c r="G211" s="87"/>
      <c r="H211" s="77"/>
      <c r="I211" s="75"/>
      <c r="J211" s="76"/>
      <c r="K211" s="76"/>
      <c r="L211" s="75"/>
    </row>
    <row r="212" spans="1:12" s="3" customFormat="1" x14ac:dyDescent="0.25">
      <c r="A212" s="418"/>
      <c r="B212" s="75"/>
      <c r="C212" s="75"/>
      <c r="D212" s="92"/>
      <c r="E212" s="92"/>
      <c r="F212" s="75"/>
      <c r="G212" s="87"/>
      <c r="H212" s="77"/>
      <c r="I212" s="75"/>
      <c r="J212" s="76"/>
      <c r="K212" s="76"/>
      <c r="L212" s="75"/>
    </row>
    <row r="213" spans="1:12" s="3" customFormat="1" x14ac:dyDescent="0.25">
      <c r="A213" s="418"/>
      <c r="B213" s="75"/>
      <c r="C213" s="75"/>
      <c r="D213" s="92"/>
      <c r="E213" s="92"/>
      <c r="F213" s="75"/>
      <c r="G213" s="87"/>
      <c r="H213" s="77"/>
      <c r="I213" s="75"/>
      <c r="J213" s="76"/>
      <c r="K213" s="76"/>
      <c r="L213" s="75"/>
    </row>
    <row r="214" spans="1:12" s="3" customFormat="1" x14ac:dyDescent="0.25">
      <c r="A214" s="418"/>
      <c r="B214" s="75"/>
      <c r="C214" s="75"/>
      <c r="D214" s="92"/>
      <c r="E214" s="92"/>
      <c r="F214" s="75"/>
      <c r="G214" s="87"/>
      <c r="H214" s="77"/>
      <c r="I214" s="75"/>
      <c r="J214" s="76"/>
      <c r="K214" s="76"/>
      <c r="L214" s="75"/>
    </row>
    <row r="215" spans="1:12" s="3" customFormat="1" x14ac:dyDescent="0.25">
      <c r="A215" s="418"/>
      <c r="B215" s="75"/>
      <c r="C215" s="75"/>
      <c r="D215" s="92"/>
      <c r="E215" s="92"/>
      <c r="F215" s="75"/>
      <c r="G215" s="87"/>
      <c r="H215" s="77"/>
      <c r="I215" s="75"/>
      <c r="J215" s="76"/>
      <c r="K215" s="76"/>
      <c r="L215" s="75"/>
    </row>
    <row r="216" spans="1:12" s="3" customFormat="1" x14ac:dyDescent="0.25">
      <c r="A216" s="418"/>
      <c r="B216" s="75"/>
      <c r="C216" s="75"/>
      <c r="D216" s="92"/>
      <c r="E216" s="92"/>
      <c r="F216" s="75"/>
      <c r="G216" s="87"/>
      <c r="H216" s="77"/>
      <c r="I216" s="75"/>
      <c r="J216" s="76"/>
      <c r="K216" s="76"/>
      <c r="L216" s="75"/>
    </row>
    <row r="217" spans="1:12" s="3" customFormat="1" x14ac:dyDescent="0.25">
      <c r="A217" s="418"/>
      <c r="B217" s="75"/>
      <c r="C217" s="75"/>
      <c r="D217" s="92"/>
      <c r="E217" s="92"/>
      <c r="F217" s="75"/>
      <c r="G217" s="87"/>
      <c r="H217" s="77"/>
      <c r="I217" s="75"/>
      <c r="J217" s="76"/>
      <c r="K217" s="76"/>
      <c r="L217" s="75"/>
    </row>
    <row r="218" spans="1:12" s="3" customFormat="1" x14ac:dyDescent="0.25">
      <c r="A218" s="418"/>
      <c r="B218" s="75"/>
      <c r="C218" s="75"/>
      <c r="D218" s="92"/>
      <c r="E218" s="92"/>
      <c r="F218" s="75"/>
      <c r="G218" s="87"/>
      <c r="H218" s="77"/>
      <c r="I218" s="75"/>
      <c r="J218" s="76"/>
      <c r="K218" s="76"/>
      <c r="L218" s="75"/>
    </row>
    <row r="219" spans="1:12" s="3" customFormat="1" x14ac:dyDescent="0.25">
      <c r="A219" s="418"/>
      <c r="B219" s="75"/>
      <c r="C219" s="75"/>
      <c r="D219" s="92"/>
      <c r="E219" s="92"/>
      <c r="F219" s="75"/>
      <c r="G219" s="87"/>
      <c r="H219" s="77"/>
      <c r="I219" s="75"/>
      <c r="J219" s="76"/>
      <c r="K219" s="76"/>
      <c r="L219" s="75"/>
    </row>
    <row r="220" spans="1:12" s="3" customFormat="1" x14ac:dyDescent="0.25">
      <c r="A220" s="418"/>
      <c r="B220" s="75"/>
      <c r="C220" s="75"/>
      <c r="D220" s="92"/>
      <c r="E220" s="92"/>
      <c r="F220" s="75"/>
      <c r="G220" s="87"/>
      <c r="H220" s="77"/>
      <c r="I220" s="75"/>
      <c r="J220" s="76"/>
      <c r="K220" s="76"/>
      <c r="L220" s="75"/>
    </row>
    <row r="221" spans="1:12" s="3" customFormat="1" x14ac:dyDescent="0.25">
      <c r="A221" s="418"/>
      <c r="B221" s="75"/>
      <c r="C221" s="75"/>
      <c r="D221" s="92"/>
      <c r="E221" s="92"/>
      <c r="F221" s="75"/>
      <c r="G221" s="87"/>
      <c r="H221" s="77"/>
      <c r="I221" s="75"/>
      <c r="J221" s="76"/>
      <c r="K221" s="76"/>
      <c r="L221" s="75"/>
    </row>
    <row r="222" spans="1:12" s="3" customFormat="1" x14ac:dyDescent="0.25">
      <c r="A222" s="418"/>
      <c r="B222" s="75"/>
      <c r="C222" s="75"/>
      <c r="D222" s="92"/>
      <c r="E222" s="92"/>
      <c r="F222" s="75"/>
      <c r="G222" s="87"/>
      <c r="H222" s="77"/>
      <c r="I222" s="75"/>
      <c r="J222" s="76"/>
      <c r="K222" s="76"/>
      <c r="L222" s="75"/>
    </row>
    <row r="223" spans="1:12" s="3" customFormat="1" x14ac:dyDescent="0.25">
      <c r="A223" s="418"/>
      <c r="B223" s="75"/>
      <c r="C223" s="75"/>
      <c r="D223" s="92"/>
      <c r="E223" s="92"/>
      <c r="F223" s="75"/>
      <c r="G223" s="87"/>
      <c r="H223" s="77"/>
      <c r="I223" s="75"/>
      <c r="J223" s="76"/>
      <c r="K223" s="76"/>
      <c r="L223" s="75"/>
    </row>
    <row r="224" spans="1:12" s="3" customFormat="1" x14ac:dyDescent="0.25">
      <c r="A224" s="418"/>
      <c r="B224" s="75"/>
      <c r="C224" s="75"/>
      <c r="D224" s="92"/>
      <c r="E224" s="92"/>
      <c r="F224" s="75"/>
      <c r="G224" s="87"/>
      <c r="H224" s="77"/>
      <c r="I224" s="75"/>
      <c r="J224" s="76"/>
      <c r="K224" s="76"/>
      <c r="L224" s="75"/>
    </row>
    <row r="225" spans="1:12" s="3" customFormat="1" x14ac:dyDescent="0.25">
      <c r="A225" s="418"/>
      <c r="B225" s="75"/>
      <c r="C225" s="75"/>
      <c r="D225" s="92"/>
      <c r="E225" s="92"/>
      <c r="F225" s="75"/>
      <c r="G225" s="87"/>
      <c r="H225" s="77"/>
      <c r="I225" s="75"/>
      <c r="J225" s="76"/>
      <c r="K225" s="76"/>
      <c r="L225" s="75"/>
    </row>
    <row r="226" spans="1:12" s="3" customFormat="1" x14ac:dyDescent="0.25">
      <c r="A226" s="418"/>
      <c r="B226" s="75"/>
      <c r="C226" s="75"/>
      <c r="D226" s="92"/>
      <c r="E226" s="92"/>
      <c r="F226" s="75"/>
      <c r="G226" s="87"/>
      <c r="H226" s="77"/>
      <c r="I226" s="75"/>
      <c r="J226" s="76"/>
      <c r="K226" s="76"/>
      <c r="L226" s="75"/>
    </row>
    <row r="227" spans="1:12" s="3" customFormat="1" x14ac:dyDescent="0.25">
      <c r="A227" s="418"/>
      <c r="B227" s="75"/>
      <c r="C227" s="75"/>
      <c r="D227" s="92"/>
      <c r="E227" s="92"/>
      <c r="F227" s="75"/>
      <c r="G227" s="87"/>
      <c r="H227" s="77"/>
      <c r="I227" s="75"/>
      <c r="J227" s="76"/>
      <c r="K227" s="76"/>
      <c r="L227" s="75"/>
    </row>
    <row r="228" spans="1:12" s="3" customFormat="1" x14ac:dyDescent="0.25">
      <c r="A228" s="418"/>
      <c r="B228" s="75"/>
      <c r="C228" s="75"/>
      <c r="D228" s="92"/>
      <c r="E228" s="92"/>
      <c r="F228" s="75"/>
      <c r="G228" s="87"/>
      <c r="H228" s="77"/>
      <c r="I228" s="77"/>
      <c r="J228" s="77"/>
      <c r="K228" s="77"/>
      <c r="L228" s="77"/>
    </row>
    <row r="229" spans="1:12" s="3" customFormat="1" x14ac:dyDescent="0.25">
      <c r="A229" s="418"/>
      <c r="B229" s="75"/>
      <c r="C229" s="75"/>
      <c r="D229" s="92"/>
      <c r="E229" s="92"/>
      <c r="F229" s="75"/>
      <c r="G229" s="87"/>
      <c r="H229" s="77"/>
      <c r="I229" s="77"/>
      <c r="J229" s="77"/>
      <c r="K229" s="77"/>
      <c r="L229" s="77"/>
    </row>
    <row r="230" spans="1:12" s="3" customFormat="1" x14ac:dyDescent="0.25">
      <c r="A230" s="418"/>
      <c r="B230" s="75"/>
      <c r="C230" s="75"/>
      <c r="D230" s="92"/>
      <c r="E230" s="92"/>
      <c r="F230" s="75"/>
      <c r="G230" s="87"/>
      <c r="H230" s="77"/>
      <c r="I230" s="77"/>
      <c r="J230" s="77"/>
      <c r="K230" s="77"/>
      <c r="L230" s="77"/>
    </row>
    <row r="231" spans="1:12" s="3" customFormat="1" x14ac:dyDescent="0.25">
      <c r="A231" s="418"/>
      <c r="B231" s="75"/>
      <c r="C231" s="75"/>
      <c r="D231" s="92"/>
      <c r="E231" s="92"/>
      <c r="F231" s="75"/>
      <c r="G231" s="87"/>
      <c r="H231" s="77"/>
      <c r="I231" s="77"/>
      <c r="J231" s="77"/>
      <c r="K231" s="77"/>
      <c r="L231" s="77"/>
    </row>
    <row r="232" spans="1:12" s="3" customFormat="1" x14ac:dyDescent="0.25">
      <c r="A232" s="418"/>
      <c r="B232" s="75"/>
      <c r="C232" s="75"/>
      <c r="D232" s="92"/>
      <c r="E232" s="92"/>
      <c r="F232" s="75"/>
      <c r="G232" s="87"/>
      <c r="H232" s="77"/>
      <c r="I232" s="77"/>
      <c r="J232" s="77"/>
      <c r="K232" s="77"/>
      <c r="L232" s="77"/>
    </row>
    <row r="233" spans="1:12" s="3" customFormat="1" x14ac:dyDescent="0.25">
      <c r="A233" s="418"/>
      <c r="B233" s="75"/>
      <c r="C233" s="75"/>
      <c r="D233" s="92"/>
      <c r="E233" s="92"/>
      <c r="F233" s="75"/>
      <c r="G233" s="87"/>
      <c r="H233" s="77"/>
      <c r="I233" s="77"/>
      <c r="J233" s="77"/>
      <c r="K233" s="77"/>
      <c r="L233" s="77"/>
    </row>
    <row r="234" spans="1:12" s="3" customFormat="1" x14ac:dyDescent="0.25">
      <c r="A234" s="418"/>
      <c r="B234" s="75"/>
      <c r="C234" s="75"/>
      <c r="D234" s="92"/>
      <c r="E234" s="92"/>
      <c r="F234" s="75"/>
      <c r="G234" s="87"/>
      <c r="H234" s="77"/>
      <c r="I234" s="77"/>
      <c r="J234" s="77"/>
      <c r="K234" s="77"/>
      <c r="L234" s="77"/>
    </row>
    <row r="235" spans="1:12" s="3" customFormat="1" x14ac:dyDescent="0.25">
      <c r="A235" s="418"/>
      <c r="B235" s="75"/>
      <c r="C235" s="75"/>
      <c r="D235" s="92"/>
      <c r="E235" s="92"/>
      <c r="F235" s="75"/>
      <c r="G235" s="87"/>
      <c r="H235" s="77"/>
      <c r="I235" s="77"/>
      <c r="J235" s="77"/>
      <c r="K235" s="77"/>
      <c r="L235" s="77"/>
    </row>
    <row r="236" spans="1:12" s="3" customFormat="1" x14ac:dyDescent="0.25">
      <c r="A236" s="418"/>
      <c r="B236" s="75"/>
      <c r="C236" s="75"/>
      <c r="D236" s="92"/>
      <c r="E236" s="92"/>
      <c r="F236" s="75"/>
      <c r="G236" s="87"/>
      <c r="H236" s="77"/>
      <c r="I236" s="77"/>
      <c r="J236" s="77"/>
      <c r="K236" s="77"/>
      <c r="L236" s="77"/>
    </row>
    <row r="237" spans="1:12" s="3" customFormat="1" x14ac:dyDescent="0.25">
      <c r="A237" s="418"/>
      <c r="B237" s="75"/>
      <c r="C237" s="75"/>
      <c r="D237" s="92"/>
      <c r="E237" s="92"/>
      <c r="F237" s="75"/>
      <c r="G237" s="87"/>
      <c r="H237" s="75"/>
      <c r="I237" s="75"/>
      <c r="J237" s="75"/>
      <c r="K237" s="75"/>
      <c r="L237" s="75"/>
    </row>
    <row r="238" spans="1:12" s="3" customFormat="1" x14ac:dyDescent="0.25">
      <c r="A238" s="418"/>
      <c r="B238" s="75"/>
      <c r="C238" s="75"/>
      <c r="D238" s="92"/>
      <c r="E238" s="92"/>
      <c r="F238" s="75"/>
      <c r="G238" s="87"/>
      <c r="H238" s="75"/>
      <c r="I238" s="75"/>
      <c r="J238" s="75"/>
      <c r="K238" s="75"/>
      <c r="L238" s="75"/>
    </row>
    <row r="239" spans="1:12" s="3" customFormat="1" x14ac:dyDescent="0.25">
      <c r="A239" s="418"/>
      <c r="B239" s="75"/>
      <c r="C239" s="75"/>
      <c r="D239" s="92"/>
      <c r="E239" s="92"/>
      <c r="F239" s="75"/>
      <c r="G239" s="87"/>
      <c r="H239" s="75"/>
      <c r="I239" s="75"/>
      <c r="J239" s="75"/>
      <c r="K239" s="75"/>
      <c r="L239" s="75"/>
    </row>
    <row r="240" spans="1:12" s="3" customFormat="1" x14ac:dyDescent="0.25">
      <c r="A240" s="418"/>
      <c r="B240" s="75"/>
      <c r="C240" s="75"/>
      <c r="D240" s="92"/>
      <c r="E240" s="92"/>
      <c r="F240" s="75"/>
      <c r="G240" s="87"/>
      <c r="H240" s="75"/>
      <c r="I240" s="75"/>
      <c r="J240" s="75"/>
      <c r="K240" s="75"/>
      <c r="L240" s="75"/>
    </row>
    <row r="241" spans="1:12" s="3" customFormat="1" x14ac:dyDescent="0.25">
      <c r="A241" s="418"/>
      <c r="B241" s="75"/>
      <c r="C241" s="75"/>
      <c r="D241" s="92"/>
      <c r="E241" s="92"/>
      <c r="F241" s="75"/>
      <c r="G241" s="87"/>
      <c r="H241" s="76"/>
      <c r="I241" s="75"/>
      <c r="J241" s="76"/>
      <c r="K241" s="76"/>
      <c r="L241" s="75"/>
    </row>
    <row r="242" spans="1:12" s="3" customFormat="1" x14ac:dyDescent="0.25">
      <c r="A242" s="43"/>
      <c r="B242" s="43"/>
      <c r="C242" s="43"/>
      <c r="D242" s="93"/>
      <c r="E242" s="93"/>
      <c r="F242" s="43"/>
      <c r="G242" s="48"/>
      <c r="H242" s="48"/>
      <c r="I242" s="43"/>
      <c r="J242" s="48"/>
      <c r="K242" s="48"/>
      <c r="L242" s="43"/>
    </row>
    <row r="243" spans="1:12" s="3" customFormat="1" x14ac:dyDescent="0.25">
      <c r="A243" s="43"/>
      <c r="B243" s="43"/>
      <c r="C243" s="43"/>
      <c r="D243" s="93"/>
      <c r="E243" s="93"/>
      <c r="F243" s="43"/>
      <c r="G243" s="48"/>
      <c r="H243" s="48"/>
      <c r="I243" s="43"/>
      <c r="J243" s="48"/>
      <c r="K243" s="48"/>
      <c r="L243" s="43"/>
    </row>
    <row r="244" spans="1:12" s="3" customFormat="1" x14ac:dyDescent="0.25">
      <c r="A244" s="43"/>
      <c r="B244" s="43"/>
      <c r="C244" s="43"/>
      <c r="D244" s="93"/>
      <c r="E244" s="93"/>
      <c r="F244" s="43"/>
      <c r="G244" s="48"/>
      <c r="H244" s="48"/>
      <c r="I244" s="43"/>
      <c r="J244" s="48"/>
      <c r="K244" s="48"/>
      <c r="L244" s="43"/>
    </row>
    <row r="245" spans="1:12" s="3" customFormat="1" x14ac:dyDescent="0.25">
      <c r="A245" s="43"/>
      <c r="B245" s="43"/>
      <c r="C245" s="43"/>
      <c r="D245" s="93"/>
      <c r="E245" s="93"/>
      <c r="F245" s="43"/>
      <c r="G245" s="48"/>
      <c r="H245" s="48"/>
      <c r="I245" s="43"/>
      <c r="J245" s="48"/>
      <c r="K245" s="48"/>
      <c r="L245" s="43"/>
    </row>
    <row r="246" spans="1:12" s="3" customFormat="1" x14ac:dyDescent="0.25">
      <c r="A246" s="43"/>
      <c r="B246" s="43"/>
      <c r="C246" s="43"/>
      <c r="D246" s="93"/>
      <c r="E246" s="93"/>
      <c r="F246" s="43"/>
      <c r="G246" s="48"/>
      <c r="H246" s="48"/>
      <c r="I246" s="43"/>
      <c r="J246" s="48"/>
      <c r="K246" s="48"/>
      <c r="L246" s="43"/>
    </row>
    <row r="247" spans="1:12" s="3" customFormat="1" x14ac:dyDescent="0.25">
      <c r="A247" s="43"/>
      <c r="B247" s="43"/>
      <c r="C247" s="43"/>
      <c r="D247" s="93"/>
      <c r="E247" s="93"/>
      <c r="F247" s="43"/>
      <c r="G247" s="48"/>
      <c r="H247" s="48"/>
      <c r="I247" s="43"/>
      <c r="J247" s="48"/>
      <c r="K247" s="48"/>
      <c r="L247" s="43"/>
    </row>
    <row r="248" spans="1:12" s="3" customFormat="1" x14ac:dyDescent="0.25">
      <c r="A248" s="43"/>
      <c r="B248" s="43"/>
      <c r="C248" s="43"/>
      <c r="D248" s="93"/>
      <c r="E248" s="93"/>
      <c r="F248" s="43"/>
      <c r="G248" s="48"/>
      <c r="H248" s="48"/>
      <c r="I248" s="43"/>
      <c r="J248" s="48"/>
      <c r="K248" s="48"/>
      <c r="L248" s="43"/>
    </row>
    <row r="249" spans="1:12" s="3" customFormat="1" x14ac:dyDescent="0.25">
      <c r="A249" s="43"/>
      <c r="B249" s="43"/>
      <c r="C249" s="43"/>
      <c r="D249" s="93"/>
      <c r="E249" s="93"/>
      <c r="F249" s="43"/>
      <c r="G249" s="48"/>
      <c r="H249" s="48"/>
      <c r="I249" s="43"/>
      <c r="J249" s="48"/>
      <c r="K249" s="48"/>
      <c r="L249" s="43"/>
    </row>
    <row r="266" spans="1:12" s="3" customFormat="1" x14ac:dyDescent="0.25">
      <c r="A266" s="43"/>
      <c r="B266" s="43"/>
      <c r="C266" s="43"/>
      <c r="D266" s="93"/>
      <c r="E266" s="93"/>
      <c r="F266" s="43"/>
      <c r="G266" s="48"/>
      <c r="H266" s="48"/>
      <c r="I266" s="43"/>
      <c r="J266" s="48"/>
      <c r="K266" s="48"/>
      <c r="L266" s="43"/>
    </row>
    <row r="267" spans="1:12" s="3" customFormat="1" x14ac:dyDescent="0.25">
      <c r="A267" s="43"/>
      <c r="B267" s="43"/>
      <c r="C267" s="43"/>
      <c r="D267" s="93"/>
      <c r="E267" s="93"/>
      <c r="F267" s="43"/>
      <c r="G267" s="48"/>
      <c r="H267" s="48"/>
      <c r="I267" s="43"/>
      <c r="J267" s="48"/>
      <c r="K267" s="48"/>
      <c r="L267" s="43"/>
    </row>
    <row r="268" spans="1:12" s="3" customFormat="1" x14ac:dyDescent="0.25">
      <c r="A268" s="43"/>
      <c r="B268" s="43"/>
      <c r="C268" s="43"/>
      <c r="D268" s="93"/>
      <c r="E268" s="93"/>
      <c r="F268" s="43"/>
      <c r="G268" s="48"/>
      <c r="H268" s="48"/>
      <c r="I268" s="43"/>
      <c r="J268" s="48"/>
      <c r="K268" s="48"/>
      <c r="L268" s="43"/>
    </row>
    <row r="269" spans="1:12" s="3" customFormat="1" x14ac:dyDescent="0.25">
      <c r="A269" s="43"/>
      <c r="B269" s="43"/>
      <c r="C269" s="43"/>
      <c r="D269" s="93"/>
      <c r="E269" s="93"/>
      <c r="F269" s="43"/>
      <c r="G269" s="48"/>
      <c r="H269" s="48"/>
      <c r="I269" s="43"/>
      <c r="J269" s="48"/>
      <c r="K269" s="48"/>
      <c r="L269" s="43"/>
    </row>
    <row r="270" spans="1:12" s="3" customFormat="1" x14ac:dyDescent="0.25">
      <c r="A270" s="43"/>
      <c r="B270" s="43"/>
      <c r="C270" s="43"/>
      <c r="D270" s="93"/>
      <c r="E270" s="93"/>
      <c r="F270" s="43"/>
      <c r="G270" s="48"/>
      <c r="H270" s="48"/>
      <c r="I270" s="43"/>
      <c r="J270" s="48"/>
      <c r="K270" s="48"/>
      <c r="L270" s="43"/>
    </row>
    <row r="271" spans="1:12" s="3" customFormat="1" x14ac:dyDescent="0.25">
      <c r="A271" s="43"/>
      <c r="B271" s="43"/>
      <c r="C271" s="43"/>
      <c r="D271" s="93"/>
      <c r="E271" s="93"/>
      <c r="F271" s="43"/>
      <c r="G271" s="48"/>
      <c r="H271" s="48"/>
      <c r="I271" s="43"/>
      <c r="J271" s="48"/>
      <c r="K271" s="48"/>
      <c r="L271" s="43"/>
    </row>
    <row r="272" spans="1:12" s="3" customFormat="1" x14ac:dyDescent="0.25">
      <c r="A272" s="43"/>
      <c r="B272" s="43"/>
      <c r="C272" s="43"/>
      <c r="D272" s="93"/>
      <c r="E272" s="93"/>
      <c r="F272" s="43"/>
      <c r="G272" s="48"/>
      <c r="H272" s="48"/>
      <c r="I272" s="43"/>
      <c r="J272" s="48"/>
      <c r="K272" s="48"/>
      <c r="L272" s="43"/>
    </row>
    <row r="273" spans="1:12" s="3" customFormat="1" x14ac:dyDescent="0.25">
      <c r="A273" s="43"/>
      <c r="B273" s="43"/>
      <c r="C273" s="43"/>
      <c r="D273" s="93"/>
      <c r="E273" s="93"/>
      <c r="F273" s="43"/>
      <c r="G273" s="48"/>
      <c r="H273" s="48"/>
      <c r="I273" s="43"/>
      <c r="J273" s="48"/>
      <c r="K273" s="48"/>
      <c r="L273" s="43"/>
    </row>
    <row r="274" spans="1:12" s="3" customFormat="1" x14ac:dyDescent="0.25">
      <c r="A274" s="43"/>
      <c r="B274" s="43"/>
      <c r="C274" s="43"/>
      <c r="D274" s="93"/>
      <c r="E274" s="93"/>
      <c r="F274" s="43"/>
      <c r="G274" s="48"/>
      <c r="H274" s="48"/>
      <c r="I274" s="43"/>
      <c r="J274" s="48"/>
      <c r="K274" s="48"/>
      <c r="L274" s="43"/>
    </row>
    <row r="275" spans="1:12" s="3" customFormat="1" x14ac:dyDescent="0.25">
      <c r="A275" s="43"/>
      <c r="B275" s="43"/>
      <c r="C275" s="43"/>
      <c r="D275" s="93"/>
      <c r="E275" s="93"/>
      <c r="F275" s="43"/>
      <c r="G275" s="48"/>
      <c r="H275" s="48"/>
      <c r="I275" s="43"/>
      <c r="J275" s="48"/>
      <c r="K275" s="48"/>
      <c r="L275" s="43"/>
    </row>
    <row r="276" spans="1:12" s="3" customFormat="1" x14ac:dyDescent="0.25">
      <c r="A276" s="43"/>
      <c r="B276" s="43"/>
      <c r="C276" s="43"/>
      <c r="D276" s="93"/>
      <c r="E276" s="93"/>
      <c r="F276" s="43"/>
      <c r="G276" s="48"/>
      <c r="H276" s="48"/>
      <c r="I276" s="43"/>
      <c r="J276" s="48"/>
      <c r="K276" s="48"/>
      <c r="L276" s="43"/>
    </row>
    <row r="277" spans="1:12" s="3" customFormat="1" x14ac:dyDescent="0.25">
      <c r="A277" s="43"/>
      <c r="B277" s="43"/>
      <c r="C277" s="43"/>
      <c r="D277" s="93"/>
      <c r="E277" s="93"/>
      <c r="F277" s="43"/>
      <c r="G277" s="48"/>
      <c r="H277" s="48"/>
      <c r="I277" s="43"/>
      <c r="J277" s="48"/>
      <c r="K277" s="48"/>
      <c r="L277" s="43"/>
    </row>
    <row r="278" spans="1:12" s="3" customFormat="1" x14ac:dyDescent="0.25">
      <c r="A278" s="43"/>
      <c r="B278" s="43"/>
      <c r="C278" s="43"/>
      <c r="D278" s="93"/>
      <c r="E278" s="93"/>
      <c r="F278" s="43"/>
      <c r="G278" s="48"/>
      <c r="H278" s="48"/>
      <c r="I278" s="43"/>
      <c r="J278" s="48"/>
      <c r="K278" s="48"/>
      <c r="L278" s="43"/>
    </row>
    <row r="279" spans="1:12" s="3" customFormat="1" x14ac:dyDescent="0.25">
      <c r="A279" s="43"/>
      <c r="B279" s="43"/>
      <c r="C279" s="43"/>
      <c r="D279" s="93"/>
      <c r="E279" s="93"/>
      <c r="F279" s="43"/>
      <c r="G279" s="48"/>
      <c r="H279" s="48"/>
      <c r="I279" s="43"/>
      <c r="J279" s="48"/>
      <c r="K279" s="48"/>
      <c r="L279" s="43"/>
    </row>
    <row r="280" spans="1:12" s="3" customFormat="1" x14ac:dyDescent="0.25">
      <c r="A280" s="43"/>
      <c r="B280" s="43"/>
      <c r="C280" s="43"/>
      <c r="D280" s="93"/>
      <c r="E280" s="93"/>
      <c r="F280" s="43"/>
      <c r="G280" s="48"/>
      <c r="H280" s="48"/>
      <c r="I280" s="43"/>
      <c r="J280" s="48"/>
      <c r="K280" s="48"/>
      <c r="L280" s="43"/>
    </row>
    <row r="281" spans="1:12" s="3" customFormat="1" x14ac:dyDescent="0.25">
      <c r="A281" s="43"/>
      <c r="B281" s="43"/>
      <c r="C281" s="43"/>
      <c r="D281" s="93"/>
      <c r="E281" s="93"/>
      <c r="F281" s="43"/>
      <c r="G281" s="48"/>
      <c r="H281" s="48"/>
      <c r="I281" s="43"/>
      <c r="J281" s="48"/>
      <c r="K281" s="48"/>
      <c r="L281" s="43"/>
    </row>
    <row r="282" spans="1:12" s="3" customFormat="1" x14ac:dyDescent="0.25">
      <c r="A282" s="43"/>
      <c r="B282" s="43"/>
      <c r="C282" s="43"/>
      <c r="D282" s="93"/>
      <c r="E282" s="93"/>
      <c r="F282" s="43"/>
      <c r="G282" s="48"/>
      <c r="H282" s="48"/>
      <c r="I282" s="43"/>
      <c r="J282" s="48"/>
      <c r="K282" s="48"/>
      <c r="L282" s="43"/>
    </row>
    <row r="283" spans="1:12" s="3" customFormat="1" x14ac:dyDescent="0.25">
      <c r="A283" s="43"/>
      <c r="B283" s="43"/>
      <c r="C283" s="43"/>
      <c r="D283" s="93"/>
      <c r="E283" s="93"/>
      <c r="F283" s="43"/>
      <c r="G283" s="48"/>
      <c r="H283" s="48"/>
      <c r="I283" s="43"/>
      <c r="J283" s="48"/>
      <c r="K283" s="48"/>
      <c r="L283" s="43"/>
    </row>
    <row r="284" spans="1:12" s="3" customFormat="1" x14ac:dyDescent="0.25">
      <c r="A284" s="43"/>
      <c r="B284" s="43"/>
      <c r="C284" s="43"/>
      <c r="D284" s="93"/>
      <c r="E284" s="93"/>
      <c r="F284" s="43"/>
      <c r="G284" s="48"/>
      <c r="H284" s="48"/>
      <c r="I284" s="43"/>
      <c r="J284" s="48"/>
      <c r="K284" s="48"/>
      <c r="L284" s="43"/>
    </row>
    <row r="285" spans="1:12" s="3" customFormat="1" x14ac:dyDescent="0.25">
      <c r="A285" s="43"/>
      <c r="B285" s="43"/>
      <c r="C285" s="43"/>
      <c r="D285" s="93"/>
      <c r="E285" s="93"/>
      <c r="F285" s="43"/>
      <c r="G285" s="48"/>
      <c r="H285" s="48"/>
      <c r="I285" s="43"/>
      <c r="J285" s="48"/>
      <c r="K285" s="48"/>
      <c r="L285" s="43"/>
    </row>
    <row r="286" spans="1:12" s="3" customFormat="1" x14ac:dyDescent="0.25">
      <c r="A286" s="43"/>
      <c r="B286" s="43"/>
      <c r="C286" s="43"/>
      <c r="D286" s="93"/>
      <c r="E286" s="93"/>
      <c r="F286" s="43"/>
      <c r="G286" s="48"/>
      <c r="H286" s="48"/>
      <c r="I286" s="43"/>
      <c r="J286" s="48"/>
      <c r="K286" s="48"/>
      <c r="L286" s="43"/>
    </row>
    <row r="287" spans="1:12" s="3" customFormat="1" x14ac:dyDescent="0.25">
      <c r="A287" s="43"/>
      <c r="B287" s="43"/>
      <c r="C287" s="43"/>
      <c r="D287" s="93"/>
      <c r="E287" s="93"/>
      <c r="F287" s="43"/>
      <c r="G287" s="48"/>
      <c r="H287" s="48"/>
      <c r="I287" s="43"/>
      <c r="J287" s="48"/>
      <c r="K287" s="48"/>
      <c r="L287" s="43"/>
    </row>
    <row r="288" spans="1:12" s="3" customFormat="1" x14ac:dyDescent="0.25">
      <c r="A288" s="43"/>
      <c r="B288" s="43"/>
      <c r="C288" s="43"/>
      <c r="D288" s="93"/>
      <c r="E288" s="93"/>
      <c r="F288" s="43"/>
      <c r="G288" s="48"/>
      <c r="H288" s="48"/>
      <c r="I288" s="43"/>
      <c r="J288" s="48"/>
      <c r="K288" s="48"/>
      <c r="L288" s="43"/>
    </row>
    <row r="289" spans="1:12" s="3" customFormat="1" x14ac:dyDescent="0.25">
      <c r="A289" s="43"/>
      <c r="B289" s="43"/>
      <c r="C289" s="43"/>
      <c r="D289" s="93"/>
      <c r="E289" s="93"/>
      <c r="F289" s="43"/>
      <c r="G289" s="48"/>
      <c r="H289" s="48"/>
      <c r="I289" s="43"/>
      <c r="J289" s="48"/>
      <c r="K289" s="48"/>
      <c r="L289" s="43"/>
    </row>
    <row r="290" spans="1:12" s="3" customFormat="1" x14ac:dyDescent="0.25">
      <c r="A290" s="43"/>
      <c r="B290" s="43"/>
      <c r="C290" s="43"/>
      <c r="D290" s="93"/>
      <c r="E290" s="93"/>
      <c r="F290" s="43"/>
      <c r="G290" s="48"/>
      <c r="H290" s="48"/>
      <c r="I290" s="43"/>
      <c r="J290" s="48"/>
      <c r="K290" s="48"/>
      <c r="L290" s="43"/>
    </row>
    <row r="291" spans="1:12" s="3" customFormat="1" x14ac:dyDescent="0.25">
      <c r="A291" s="43"/>
      <c r="B291" s="43"/>
      <c r="C291" s="43"/>
      <c r="D291" s="93"/>
      <c r="E291" s="93"/>
      <c r="F291" s="43"/>
      <c r="G291" s="48"/>
      <c r="H291" s="48"/>
      <c r="I291" s="43"/>
      <c r="J291" s="48"/>
      <c r="K291" s="48"/>
      <c r="L291" s="43"/>
    </row>
    <row r="292" spans="1:12" s="3" customFormat="1" x14ac:dyDescent="0.25">
      <c r="A292" s="43"/>
      <c r="B292" s="43"/>
      <c r="C292" s="43"/>
      <c r="D292" s="93"/>
      <c r="E292" s="93"/>
      <c r="F292" s="43"/>
      <c r="G292" s="48"/>
      <c r="H292" s="48"/>
      <c r="I292" s="43"/>
      <c r="J292" s="48"/>
      <c r="K292" s="48"/>
      <c r="L292" s="43"/>
    </row>
    <row r="293" spans="1:12" s="3" customFormat="1" x14ac:dyDescent="0.25">
      <c r="A293" s="43"/>
      <c r="B293" s="43"/>
      <c r="C293" s="43"/>
      <c r="D293" s="93"/>
      <c r="E293" s="93"/>
      <c r="F293" s="43"/>
      <c r="G293" s="48"/>
      <c r="H293" s="48"/>
      <c r="I293" s="43"/>
      <c r="J293" s="48"/>
      <c r="K293" s="48"/>
      <c r="L293" s="43"/>
    </row>
    <row r="294" spans="1:12" s="3" customFormat="1" x14ac:dyDescent="0.25">
      <c r="A294" s="43"/>
      <c r="B294" s="43"/>
      <c r="C294" s="43"/>
      <c r="D294" s="93"/>
      <c r="E294" s="93"/>
      <c r="F294" s="43"/>
      <c r="G294" s="48"/>
      <c r="H294" s="48"/>
      <c r="I294" s="43"/>
      <c r="J294" s="48"/>
      <c r="K294" s="48"/>
      <c r="L294" s="43"/>
    </row>
    <row r="295" spans="1:12" s="3" customFormat="1" x14ac:dyDescent="0.25">
      <c r="A295" s="43"/>
      <c r="B295" s="43"/>
      <c r="C295" s="43"/>
      <c r="D295" s="93"/>
      <c r="E295" s="93"/>
      <c r="F295" s="43"/>
      <c r="G295" s="48"/>
      <c r="H295" s="48"/>
      <c r="I295" s="43"/>
      <c r="J295" s="48"/>
      <c r="K295" s="48"/>
      <c r="L295" s="43"/>
    </row>
    <row r="296" spans="1:12" s="3" customFormat="1" x14ac:dyDescent="0.25">
      <c r="A296" s="43"/>
      <c r="B296" s="43"/>
      <c r="C296" s="43"/>
      <c r="D296" s="93"/>
      <c r="E296" s="93"/>
      <c r="F296" s="43"/>
      <c r="G296" s="48"/>
      <c r="H296" s="48"/>
      <c r="I296" s="43"/>
      <c r="J296" s="48"/>
      <c r="K296" s="48"/>
      <c r="L296" s="43"/>
    </row>
    <row r="297" spans="1:12" s="3" customFormat="1" x14ac:dyDescent="0.25">
      <c r="A297" s="43"/>
      <c r="B297" s="43"/>
      <c r="C297" s="43"/>
      <c r="D297" s="93"/>
      <c r="E297" s="93"/>
      <c r="F297" s="43"/>
      <c r="G297" s="48"/>
      <c r="H297" s="48"/>
      <c r="I297" s="43"/>
      <c r="J297" s="48"/>
      <c r="K297" s="48"/>
      <c r="L297" s="43"/>
    </row>
    <row r="298" spans="1:12" s="3" customFormat="1" x14ac:dyDescent="0.25">
      <c r="A298" s="43"/>
      <c r="B298" s="43"/>
      <c r="C298" s="43"/>
      <c r="D298" s="93"/>
      <c r="E298" s="93"/>
      <c r="F298" s="43"/>
      <c r="G298" s="48"/>
      <c r="H298" s="48"/>
      <c r="I298" s="43"/>
      <c r="J298" s="48"/>
      <c r="K298" s="48"/>
      <c r="L298" s="43"/>
    </row>
    <row r="299" spans="1:12" s="3" customFormat="1" x14ac:dyDescent="0.25">
      <c r="A299" s="43"/>
      <c r="B299" s="43"/>
      <c r="C299" s="43"/>
      <c r="D299" s="93"/>
      <c r="E299" s="93"/>
      <c r="F299" s="43"/>
      <c r="G299" s="48"/>
      <c r="H299" s="48"/>
      <c r="I299" s="43"/>
      <c r="J299" s="48"/>
      <c r="K299" s="48"/>
      <c r="L299" s="43"/>
    </row>
    <row r="300" spans="1:12" s="3" customFormat="1" x14ac:dyDescent="0.25">
      <c r="A300" s="43"/>
      <c r="B300" s="43"/>
      <c r="C300" s="43"/>
      <c r="D300" s="93"/>
      <c r="E300" s="93"/>
      <c r="F300" s="43"/>
      <c r="G300" s="48"/>
      <c r="H300" s="48"/>
      <c r="I300" s="43"/>
      <c r="J300" s="48"/>
      <c r="K300" s="48"/>
      <c r="L300" s="43"/>
    </row>
    <row r="301" spans="1:12" s="3" customFormat="1" x14ac:dyDescent="0.25">
      <c r="A301" s="43"/>
      <c r="B301" s="43"/>
      <c r="C301" s="43"/>
      <c r="D301" s="93"/>
      <c r="E301" s="93"/>
      <c r="F301" s="43"/>
      <c r="G301" s="48"/>
      <c r="H301" s="48"/>
      <c r="I301" s="43"/>
      <c r="J301" s="48"/>
      <c r="K301" s="48"/>
      <c r="L301" s="43"/>
    </row>
    <row r="302" spans="1:12" s="3" customFormat="1" x14ac:dyDescent="0.25">
      <c r="A302" s="43"/>
      <c r="B302" s="43"/>
      <c r="C302" s="43"/>
      <c r="D302" s="93"/>
      <c r="E302" s="93"/>
      <c r="F302" s="43"/>
      <c r="G302" s="48"/>
      <c r="H302" s="48"/>
      <c r="I302" s="43"/>
      <c r="J302" s="48"/>
      <c r="K302" s="48"/>
      <c r="L302" s="43"/>
    </row>
    <row r="303" spans="1:12" s="3" customFormat="1" x14ac:dyDescent="0.25">
      <c r="A303" s="43"/>
      <c r="B303" s="43"/>
      <c r="C303" s="43"/>
      <c r="D303" s="93"/>
      <c r="E303" s="93"/>
      <c r="F303" s="43"/>
      <c r="G303" s="48"/>
      <c r="H303" s="48"/>
      <c r="I303" s="43"/>
      <c r="J303" s="48"/>
      <c r="K303" s="48"/>
      <c r="L303" s="43"/>
    </row>
    <row r="304" spans="1:12" s="3" customFormat="1" x14ac:dyDescent="0.25">
      <c r="A304" s="43"/>
      <c r="B304" s="43"/>
      <c r="C304" s="43"/>
      <c r="D304" s="93"/>
      <c r="E304" s="93"/>
      <c r="F304" s="43"/>
      <c r="G304" s="48"/>
      <c r="H304" s="48"/>
      <c r="I304" s="43"/>
      <c r="J304" s="48"/>
      <c r="K304" s="48"/>
      <c r="L304" s="43"/>
    </row>
    <row r="305" spans="1:12" s="3" customFormat="1" x14ac:dyDescent="0.25">
      <c r="A305" s="43"/>
      <c r="B305" s="43"/>
      <c r="C305" s="43"/>
      <c r="D305" s="93"/>
      <c r="E305" s="93"/>
      <c r="F305" s="43"/>
      <c r="G305" s="48"/>
      <c r="H305" s="48"/>
      <c r="I305" s="43"/>
      <c r="J305" s="48"/>
      <c r="K305" s="48"/>
      <c r="L305" s="43"/>
    </row>
    <row r="306" spans="1:12" s="3" customFormat="1" x14ac:dyDescent="0.25">
      <c r="A306" s="43"/>
      <c r="B306" s="43"/>
      <c r="C306" s="43"/>
      <c r="D306" s="93"/>
      <c r="E306" s="93"/>
      <c r="F306" s="43"/>
      <c r="G306" s="48"/>
      <c r="H306" s="48"/>
      <c r="I306" s="43"/>
      <c r="J306" s="48"/>
      <c r="K306" s="48"/>
      <c r="L306" s="43"/>
    </row>
    <row r="307" spans="1:12" s="3" customFormat="1" x14ac:dyDescent="0.25">
      <c r="A307" s="43"/>
      <c r="B307" s="43"/>
      <c r="C307" s="43"/>
      <c r="D307" s="93"/>
      <c r="E307" s="93"/>
      <c r="F307" s="43"/>
      <c r="G307" s="48"/>
      <c r="H307" s="48"/>
      <c r="I307" s="43"/>
      <c r="J307" s="48"/>
      <c r="K307" s="48"/>
      <c r="L307" s="43"/>
    </row>
    <row r="308" spans="1:12" s="3" customFormat="1" x14ac:dyDescent="0.25">
      <c r="A308" s="43"/>
      <c r="B308" s="43"/>
      <c r="C308" s="43"/>
      <c r="D308" s="93"/>
      <c r="E308" s="93"/>
      <c r="F308" s="43"/>
      <c r="G308" s="48"/>
      <c r="H308" s="48"/>
      <c r="I308" s="43"/>
      <c r="J308" s="48"/>
      <c r="K308" s="48"/>
      <c r="L308" s="43"/>
    </row>
    <row r="309" spans="1:12" s="3" customFormat="1" x14ac:dyDescent="0.25">
      <c r="A309" s="43"/>
      <c r="B309" s="43"/>
      <c r="C309" s="43"/>
      <c r="D309" s="93"/>
      <c r="E309" s="93"/>
      <c r="F309" s="43"/>
      <c r="G309" s="48"/>
      <c r="H309" s="48"/>
      <c r="I309" s="43"/>
      <c r="J309" s="48"/>
      <c r="K309" s="48"/>
      <c r="L309" s="43"/>
    </row>
    <row r="310" spans="1:12" s="3" customFormat="1" x14ac:dyDescent="0.25">
      <c r="A310" s="43"/>
      <c r="B310" s="43"/>
      <c r="C310" s="43"/>
      <c r="D310" s="93"/>
      <c r="E310" s="93"/>
      <c r="F310" s="43"/>
      <c r="G310" s="48"/>
      <c r="H310" s="48"/>
      <c r="I310" s="43"/>
      <c r="J310" s="48"/>
      <c r="K310" s="48"/>
      <c r="L310" s="43"/>
    </row>
    <row r="311" spans="1:12" s="3" customFormat="1" x14ac:dyDescent="0.25">
      <c r="A311" s="43"/>
      <c r="B311" s="43"/>
      <c r="C311" s="43"/>
      <c r="D311" s="93"/>
      <c r="E311" s="93"/>
      <c r="F311" s="43"/>
      <c r="G311" s="48"/>
      <c r="H311" s="48"/>
      <c r="I311" s="43"/>
      <c r="J311" s="48"/>
      <c r="K311" s="48"/>
      <c r="L311" s="43"/>
    </row>
    <row r="312" spans="1:12" s="3" customFormat="1" x14ac:dyDescent="0.25">
      <c r="A312" s="43"/>
      <c r="B312" s="43"/>
      <c r="C312" s="43"/>
      <c r="D312" s="93"/>
      <c r="E312" s="93"/>
      <c r="F312" s="43"/>
      <c r="G312" s="48"/>
      <c r="H312" s="48"/>
      <c r="I312" s="43"/>
      <c r="J312" s="48"/>
      <c r="K312" s="48"/>
      <c r="L312" s="43"/>
    </row>
    <row r="313" spans="1:12" s="3" customFormat="1" x14ac:dyDescent="0.25">
      <c r="A313" s="43"/>
      <c r="B313" s="43"/>
      <c r="C313" s="43"/>
      <c r="D313" s="93"/>
      <c r="E313" s="93"/>
      <c r="F313" s="43"/>
      <c r="G313" s="48"/>
      <c r="H313" s="48"/>
      <c r="I313" s="43"/>
      <c r="J313" s="48"/>
      <c r="K313" s="48"/>
      <c r="L313" s="43"/>
    </row>
    <row r="314" spans="1:12" s="3" customFormat="1" x14ac:dyDescent="0.25">
      <c r="A314" s="43"/>
      <c r="B314" s="43"/>
      <c r="C314" s="43"/>
      <c r="D314" s="93"/>
      <c r="E314" s="93"/>
      <c r="F314" s="43"/>
      <c r="G314" s="48"/>
      <c r="H314" s="48"/>
      <c r="I314" s="43"/>
      <c r="J314" s="48"/>
      <c r="K314" s="48"/>
      <c r="L314" s="43"/>
    </row>
    <row r="315" spans="1:12" s="3" customFormat="1" x14ac:dyDescent="0.25">
      <c r="A315" s="43"/>
      <c r="B315" s="43"/>
      <c r="C315" s="43"/>
      <c r="D315" s="93"/>
      <c r="E315" s="93"/>
      <c r="F315" s="43"/>
      <c r="G315" s="48"/>
      <c r="H315" s="48"/>
      <c r="I315" s="43"/>
      <c r="J315" s="48"/>
      <c r="K315" s="48"/>
      <c r="L315" s="43"/>
    </row>
    <row r="316" spans="1:12" s="3" customFormat="1" x14ac:dyDescent="0.25">
      <c r="A316" s="43"/>
      <c r="B316" s="43"/>
      <c r="C316" s="43"/>
      <c r="D316" s="93"/>
      <c r="E316" s="93"/>
      <c r="F316" s="43"/>
      <c r="G316" s="48"/>
      <c r="H316" s="48"/>
      <c r="I316" s="43"/>
      <c r="J316" s="48"/>
      <c r="K316" s="48"/>
      <c r="L316" s="43"/>
    </row>
    <row r="317" spans="1:12" s="3" customFormat="1" x14ac:dyDescent="0.25">
      <c r="A317" s="43"/>
      <c r="B317" s="43"/>
      <c r="C317" s="43"/>
      <c r="D317" s="93"/>
      <c r="E317" s="93"/>
      <c r="F317" s="43"/>
      <c r="G317" s="48"/>
      <c r="H317" s="48"/>
      <c r="I317" s="43"/>
      <c r="J317" s="48"/>
      <c r="K317" s="48"/>
      <c r="L317" s="43"/>
    </row>
    <row r="318" spans="1:12" s="3" customFormat="1" x14ac:dyDescent="0.25">
      <c r="A318" s="43"/>
      <c r="B318" s="43"/>
      <c r="C318" s="43"/>
      <c r="D318" s="93"/>
      <c r="E318" s="93"/>
      <c r="F318" s="43"/>
      <c r="G318" s="48"/>
      <c r="H318" s="48"/>
      <c r="I318" s="43"/>
      <c r="J318" s="48"/>
      <c r="K318" s="48"/>
      <c r="L318" s="43"/>
    </row>
    <row r="319" spans="1:12" s="3" customFormat="1" x14ac:dyDescent="0.25">
      <c r="A319" s="43"/>
      <c r="B319" s="43"/>
      <c r="C319" s="43"/>
      <c r="D319" s="93"/>
      <c r="E319" s="93"/>
      <c r="F319" s="43"/>
      <c r="G319" s="48"/>
      <c r="H319" s="48"/>
      <c r="I319" s="43"/>
      <c r="J319" s="48"/>
      <c r="K319" s="48"/>
      <c r="L319" s="43"/>
    </row>
    <row r="320" spans="1:12" s="3" customFormat="1" x14ac:dyDescent="0.25">
      <c r="A320" s="43"/>
      <c r="B320" s="43"/>
      <c r="C320" s="43"/>
      <c r="D320" s="93"/>
      <c r="E320" s="93"/>
      <c r="F320" s="43"/>
      <c r="G320" s="48"/>
      <c r="H320" s="48"/>
      <c r="I320" s="43"/>
      <c r="J320" s="48"/>
      <c r="K320" s="48"/>
      <c r="L320" s="43"/>
    </row>
    <row r="321" spans="1:12" s="3" customFormat="1" x14ac:dyDescent="0.25">
      <c r="A321" s="43"/>
      <c r="B321" s="43"/>
      <c r="C321" s="43"/>
      <c r="D321" s="93"/>
      <c r="E321" s="93"/>
      <c r="F321" s="43"/>
      <c r="G321" s="48"/>
      <c r="H321" s="48"/>
      <c r="I321" s="43"/>
      <c r="J321" s="48"/>
      <c r="K321" s="48"/>
      <c r="L321" s="43"/>
    </row>
    <row r="322" spans="1:12" s="3" customFormat="1" x14ac:dyDescent="0.25">
      <c r="A322" s="43"/>
      <c r="B322" s="43"/>
      <c r="C322" s="43"/>
      <c r="D322" s="93"/>
      <c r="E322" s="93"/>
      <c r="F322" s="43"/>
      <c r="G322" s="48"/>
      <c r="H322" s="48"/>
      <c r="I322" s="43"/>
      <c r="J322" s="48"/>
      <c r="K322" s="48"/>
      <c r="L322" s="43"/>
    </row>
    <row r="323" spans="1:12" s="3" customFormat="1" x14ac:dyDescent="0.25">
      <c r="A323" s="43"/>
      <c r="B323" s="43"/>
      <c r="C323" s="43"/>
      <c r="D323" s="93"/>
      <c r="E323" s="93"/>
      <c r="F323" s="43"/>
      <c r="G323" s="48"/>
      <c r="H323" s="48"/>
      <c r="I323" s="43"/>
      <c r="J323" s="48"/>
      <c r="K323" s="48"/>
      <c r="L323" s="43"/>
    </row>
    <row r="324" spans="1:12" s="3" customFormat="1" x14ac:dyDescent="0.25">
      <c r="A324" s="43"/>
      <c r="B324" s="43"/>
      <c r="C324" s="43"/>
      <c r="D324" s="93"/>
      <c r="E324" s="93"/>
      <c r="F324" s="43"/>
      <c r="G324" s="48"/>
      <c r="H324" s="48"/>
      <c r="I324" s="43"/>
      <c r="J324" s="48"/>
      <c r="K324" s="48"/>
      <c r="L324" s="43"/>
    </row>
    <row r="325" spans="1:12" s="3" customFormat="1" x14ac:dyDescent="0.25">
      <c r="A325" s="43"/>
      <c r="B325" s="43"/>
      <c r="C325" s="43"/>
      <c r="D325" s="93"/>
      <c r="E325" s="93"/>
      <c r="F325" s="43"/>
      <c r="G325" s="48"/>
      <c r="H325" s="48"/>
      <c r="I325" s="43"/>
      <c r="J325" s="48"/>
      <c r="K325" s="48"/>
      <c r="L325" s="43"/>
    </row>
    <row r="326" spans="1:12" s="3" customFormat="1" x14ac:dyDescent="0.25">
      <c r="A326" s="43"/>
      <c r="B326" s="43"/>
      <c r="C326" s="43"/>
      <c r="D326" s="93"/>
      <c r="E326" s="93"/>
      <c r="F326" s="43"/>
      <c r="G326" s="48"/>
      <c r="H326" s="48"/>
      <c r="I326" s="43"/>
      <c r="J326" s="48"/>
      <c r="K326" s="48"/>
      <c r="L326" s="43"/>
    </row>
    <row r="327" spans="1:12" s="3" customFormat="1" x14ac:dyDescent="0.25">
      <c r="A327" s="43"/>
      <c r="B327" s="43"/>
      <c r="C327" s="43"/>
      <c r="D327" s="93"/>
      <c r="E327" s="93"/>
      <c r="F327" s="43"/>
      <c r="G327" s="48"/>
      <c r="H327" s="48"/>
      <c r="I327" s="43"/>
      <c r="J327" s="48"/>
      <c r="K327" s="48"/>
      <c r="L327" s="43"/>
    </row>
    <row r="328" spans="1:12" s="3" customFormat="1" x14ac:dyDescent="0.25">
      <c r="A328" s="43"/>
      <c r="B328" s="43"/>
      <c r="C328" s="43"/>
      <c r="D328" s="93"/>
      <c r="E328" s="93"/>
      <c r="F328" s="43"/>
      <c r="G328" s="48"/>
      <c r="H328" s="48"/>
      <c r="I328" s="43"/>
      <c r="J328" s="48"/>
      <c r="K328" s="48"/>
      <c r="L328" s="43"/>
    </row>
    <row r="329" spans="1:12" s="3" customFormat="1" x14ac:dyDescent="0.25">
      <c r="A329" s="43"/>
      <c r="B329" s="43"/>
      <c r="C329" s="43"/>
      <c r="D329" s="93"/>
      <c r="E329" s="93"/>
      <c r="F329" s="43"/>
      <c r="G329" s="48"/>
      <c r="H329" s="48"/>
      <c r="I329" s="43"/>
      <c r="J329" s="48"/>
      <c r="K329" s="48"/>
      <c r="L329" s="43"/>
    </row>
    <row r="330" spans="1:12" s="3" customFormat="1" x14ac:dyDescent="0.25">
      <c r="A330" s="43"/>
      <c r="B330" s="43"/>
      <c r="C330" s="43"/>
      <c r="D330" s="93"/>
      <c r="E330" s="93"/>
      <c r="F330" s="43"/>
      <c r="G330" s="48"/>
      <c r="H330" s="48"/>
      <c r="I330" s="43"/>
      <c r="J330" s="48"/>
      <c r="K330" s="48"/>
      <c r="L330" s="43"/>
    </row>
    <row r="331" spans="1:12" s="3" customFormat="1" x14ac:dyDescent="0.25">
      <c r="A331" s="43"/>
      <c r="B331" s="43"/>
      <c r="C331" s="43"/>
      <c r="D331" s="93"/>
      <c r="E331" s="93"/>
      <c r="F331" s="43"/>
      <c r="G331" s="48"/>
      <c r="H331" s="48"/>
      <c r="I331" s="43"/>
      <c r="J331" s="48"/>
      <c r="K331" s="48"/>
      <c r="L331" s="43"/>
    </row>
    <row r="332" spans="1:12" s="3" customFormat="1" x14ac:dyDescent="0.25">
      <c r="A332" s="43"/>
      <c r="B332" s="43"/>
      <c r="C332" s="43"/>
      <c r="D332" s="93"/>
      <c r="E332" s="93"/>
      <c r="F332" s="43"/>
      <c r="G332" s="48"/>
      <c r="H332" s="48"/>
      <c r="I332" s="43"/>
      <c r="J332" s="48"/>
      <c r="K332" s="48"/>
      <c r="L332" s="43"/>
    </row>
    <row r="333" spans="1:12" s="3" customFormat="1" x14ac:dyDescent="0.25">
      <c r="A333" s="43"/>
      <c r="B333" s="43"/>
      <c r="C333" s="43"/>
      <c r="D333" s="93"/>
      <c r="E333" s="93"/>
      <c r="F333" s="43"/>
      <c r="G333" s="48"/>
      <c r="H333" s="48"/>
      <c r="I333" s="43"/>
      <c r="J333" s="48"/>
      <c r="K333" s="48"/>
      <c r="L333" s="43"/>
    </row>
    <row r="334" spans="1:12" s="3" customFormat="1" x14ac:dyDescent="0.25">
      <c r="A334" s="43"/>
      <c r="B334" s="43"/>
      <c r="C334" s="43"/>
      <c r="D334" s="93"/>
      <c r="E334" s="93"/>
      <c r="F334" s="43"/>
      <c r="G334" s="48"/>
      <c r="H334" s="48"/>
      <c r="I334" s="43"/>
      <c r="J334" s="48"/>
      <c r="K334" s="48"/>
      <c r="L334" s="43"/>
    </row>
    <row r="335" spans="1:12" s="3" customFormat="1" x14ac:dyDescent="0.25">
      <c r="A335" s="43"/>
      <c r="B335" s="43"/>
      <c r="C335" s="43"/>
      <c r="D335" s="93"/>
      <c r="E335" s="93"/>
      <c r="F335" s="43"/>
      <c r="G335" s="48"/>
      <c r="H335" s="48"/>
      <c r="I335" s="43"/>
      <c r="J335" s="48"/>
      <c r="K335" s="48"/>
      <c r="L335" s="43"/>
    </row>
    <row r="336" spans="1:12" s="3" customFormat="1" x14ac:dyDescent="0.25">
      <c r="A336" s="43"/>
      <c r="B336" s="43"/>
      <c r="C336" s="43"/>
      <c r="D336" s="93"/>
      <c r="E336" s="93"/>
      <c r="F336" s="43"/>
      <c r="G336" s="48"/>
      <c r="H336" s="48"/>
      <c r="I336" s="43"/>
      <c r="J336" s="48"/>
      <c r="K336" s="48"/>
      <c r="L336" s="43"/>
    </row>
    <row r="337" spans="1:12" s="3" customFormat="1" x14ac:dyDescent="0.25">
      <c r="A337" s="43"/>
      <c r="B337" s="43"/>
      <c r="C337" s="43"/>
      <c r="D337" s="93"/>
      <c r="E337" s="93"/>
      <c r="F337" s="43"/>
      <c r="G337" s="48"/>
      <c r="H337" s="48"/>
      <c r="I337" s="43"/>
      <c r="J337" s="48"/>
      <c r="K337" s="48"/>
      <c r="L337" s="43"/>
    </row>
    <row r="338" spans="1:12" s="3" customFormat="1" x14ac:dyDescent="0.25">
      <c r="A338" s="43"/>
      <c r="B338" s="43"/>
      <c r="C338" s="43"/>
      <c r="D338" s="93"/>
      <c r="E338" s="93"/>
      <c r="F338" s="43"/>
      <c r="G338" s="48"/>
      <c r="H338" s="48"/>
      <c r="I338" s="43"/>
      <c r="J338" s="48"/>
      <c r="K338" s="48"/>
      <c r="L338" s="43"/>
    </row>
    <row r="339" spans="1:12" s="3" customFormat="1" x14ac:dyDescent="0.25">
      <c r="A339" s="43"/>
      <c r="B339" s="43"/>
      <c r="C339" s="43"/>
      <c r="D339" s="93"/>
      <c r="E339" s="93"/>
      <c r="F339" s="43"/>
      <c r="G339" s="48"/>
      <c r="H339" s="48"/>
      <c r="I339" s="43"/>
      <c r="J339" s="48"/>
      <c r="K339" s="48"/>
      <c r="L339" s="43"/>
    </row>
    <row r="340" spans="1:12" s="3" customFormat="1" x14ac:dyDescent="0.25">
      <c r="A340" s="43"/>
      <c r="B340" s="43"/>
      <c r="C340" s="43"/>
      <c r="D340" s="93"/>
      <c r="E340" s="93"/>
      <c r="F340" s="43"/>
      <c r="G340" s="48"/>
      <c r="H340" s="48"/>
      <c r="I340" s="43"/>
      <c r="J340" s="48"/>
      <c r="K340" s="48"/>
      <c r="L340" s="43"/>
    </row>
    <row r="341" spans="1:12" s="3" customFormat="1" x14ac:dyDescent="0.25">
      <c r="A341" s="43"/>
      <c r="B341" s="43"/>
      <c r="C341" s="43"/>
      <c r="D341" s="93"/>
      <c r="E341" s="93"/>
      <c r="F341" s="43"/>
      <c r="G341" s="48"/>
      <c r="H341" s="48"/>
      <c r="I341" s="43"/>
      <c r="J341" s="48"/>
      <c r="K341" s="48"/>
      <c r="L341" s="43"/>
    </row>
    <row r="342" spans="1:12" s="3" customFormat="1" x14ac:dyDescent="0.25">
      <c r="A342" s="43"/>
      <c r="B342" s="43"/>
      <c r="C342" s="43"/>
      <c r="D342" s="93"/>
      <c r="E342" s="93"/>
      <c r="F342" s="43"/>
      <c r="G342" s="48"/>
      <c r="H342" s="48"/>
      <c r="I342" s="43"/>
      <c r="J342" s="48"/>
      <c r="K342" s="48"/>
      <c r="L342" s="43"/>
    </row>
    <row r="343" spans="1:12" s="3" customFormat="1" x14ac:dyDescent="0.25">
      <c r="A343" s="43"/>
      <c r="B343" s="43"/>
      <c r="C343" s="43"/>
      <c r="D343" s="93"/>
      <c r="E343" s="93"/>
      <c r="F343" s="43"/>
      <c r="G343" s="48"/>
      <c r="H343" s="48"/>
      <c r="I343" s="43"/>
      <c r="J343" s="48"/>
      <c r="K343" s="48"/>
      <c r="L343" s="43"/>
    </row>
    <row r="344" spans="1:12" s="3" customFormat="1" x14ac:dyDescent="0.25">
      <c r="A344" s="43"/>
      <c r="B344" s="43"/>
      <c r="C344" s="43"/>
      <c r="D344" s="93"/>
      <c r="E344" s="93"/>
      <c r="F344" s="43"/>
      <c r="G344" s="48"/>
      <c r="H344" s="48"/>
      <c r="I344" s="43"/>
      <c r="J344" s="48"/>
      <c r="K344" s="48"/>
      <c r="L344" s="43"/>
    </row>
    <row r="345" spans="1:12" s="3" customFormat="1" x14ac:dyDescent="0.25">
      <c r="A345" s="43"/>
      <c r="B345" s="43"/>
      <c r="C345" s="43"/>
      <c r="D345" s="93"/>
      <c r="E345" s="93"/>
      <c r="F345" s="43"/>
      <c r="G345" s="48"/>
      <c r="H345" s="48"/>
      <c r="I345" s="43"/>
      <c r="J345" s="48"/>
      <c r="K345" s="48"/>
      <c r="L345" s="43"/>
    </row>
    <row r="346" spans="1:12" s="3" customFormat="1" x14ac:dyDescent="0.25">
      <c r="A346" s="43"/>
      <c r="B346" s="43"/>
      <c r="C346" s="43"/>
      <c r="D346" s="93"/>
      <c r="E346" s="93"/>
      <c r="F346" s="43"/>
      <c r="G346" s="48"/>
      <c r="H346" s="48"/>
      <c r="I346" s="43"/>
      <c r="J346" s="48"/>
      <c r="K346" s="48"/>
      <c r="L346" s="43"/>
    </row>
    <row r="347" spans="1:12" s="3" customFormat="1" x14ac:dyDescent="0.25">
      <c r="A347" s="43"/>
      <c r="B347" s="43"/>
      <c r="C347" s="43"/>
      <c r="D347" s="93"/>
      <c r="E347" s="93"/>
      <c r="F347" s="43"/>
      <c r="G347" s="48"/>
      <c r="H347" s="48"/>
      <c r="I347" s="43"/>
      <c r="J347" s="48"/>
      <c r="K347" s="48"/>
      <c r="L347" s="43"/>
    </row>
    <row r="348" spans="1:12" s="3" customFormat="1" x14ac:dyDescent="0.25">
      <c r="A348" s="43"/>
      <c r="B348" s="43"/>
      <c r="C348" s="43"/>
      <c r="D348" s="93"/>
      <c r="E348" s="93"/>
      <c r="F348" s="43"/>
      <c r="G348" s="48"/>
      <c r="H348" s="48"/>
      <c r="I348" s="43"/>
      <c r="J348" s="48"/>
      <c r="K348" s="48"/>
      <c r="L348" s="43"/>
    </row>
    <row r="349" spans="1:12" s="3" customFormat="1" x14ac:dyDescent="0.25">
      <c r="A349" s="43"/>
      <c r="B349" s="43"/>
      <c r="C349" s="43"/>
      <c r="D349" s="93"/>
      <c r="E349" s="93"/>
      <c r="F349" s="43"/>
      <c r="G349" s="48"/>
      <c r="H349" s="48"/>
      <c r="I349" s="43"/>
      <c r="J349" s="48"/>
      <c r="K349" s="48"/>
      <c r="L349" s="43"/>
    </row>
    <row r="350" spans="1:12" s="3" customFormat="1" x14ac:dyDescent="0.25">
      <c r="A350" s="43"/>
      <c r="B350" s="43"/>
      <c r="C350" s="43"/>
      <c r="D350" s="93"/>
      <c r="E350" s="93"/>
      <c r="F350" s="43"/>
      <c r="G350" s="48"/>
      <c r="H350" s="48"/>
      <c r="I350" s="43"/>
      <c r="J350" s="48"/>
      <c r="K350" s="48"/>
      <c r="L350" s="43"/>
    </row>
    <row r="351" spans="1:12" s="3" customFormat="1" x14ac:dyDescent="0.25">
      <c r="A351" s="43"/>
      <c r="B351" s="43"/>
      <c r="C351" s="43"/>
      <c r="D351" s="93"/>
      <c r="E351" s="93"/>
      <c r="F351" s="43"/>
      <c r="G351" s="48"/>
      <c r="H351" s="48"/>
      <c r="I351" s="43"/>
      <c r="J351" s="48"/>
      <c r="K351" s="48"/>
      <c r="L351" s="43"/>
    </row>
    <row r="352" spans="1:12" s="3" customFormat="1" x14ac:dyDescent="0.25">
      <c r="A352" s="43"/>
      <c r="B352" s="43"/>
      <c r="C352" s="43"/>
      <c r="D352" s="93"/>
      <c r="E352" s="93"/>
      <c r="F352" s="43"/>
      <c r="G352" s="48"/>
      <c r="H352" s="48"/>
      <c r="I352" s="43"/>
      <c r="J352" s="48"/>
      <c r="K352" s="48"/>
      <c r="L352" s="43"/>
    </row>
    <row r="353" spans="1:12" s="3" customFormat="1" x14ac:dyDescent="0.25">
      <c r="A353" s="43"/>
      <c r="B353" s="43"/>
      <c r="C353" s="43"/>
      <c r="D353" s="93"/>
      <c r="E353" s="93"/>
      <c r="F353" s="43"/>
      <c r="G353" s="48"/>
      <c r="H353" s="48"/>
      <c r="I353" s="43"/>
      <c r="J353" s="48"/>
      <c r="K353" s="48"/>
      <c r="L353" s="43"/>
    </row>
    <row r="354" spans="1:12" s="3" customFormat="1" x14ac:dyDescent="0.25">
      <c r="A354" s="43"/>
      <c r="B354" s="43"/>
      <c r="C354" s="43"/>
      <c r="D354" s="93"/>
      <c r="E354" s="93"/>
      <c r="F354" s="43"/>
      <c r="G354" s="48"/>
      <c r="H354" s="48"/>
      <c r="I354" s="43"/>
      <c r="J354" s="48"/>
      <c r="K354" s="48"/>
      <c r="L354" s="43"/>
    </row>
    <row r="355" spans="1:12" s="3" customFormat="1" x14ac:dyDescent="0.25">
      <c r="A355" s="43"/>
      <c r="B355" s="43"/>
      <c r="C355" s="43"/>
      <c r="D355" s="93"/>
      <c r="E355" s="93"/>
      <c r="F355" s="43"/>
      <c r="G355" s="48"/>
      <c r="H355" s="48"/>
      <c r="I355" s="43"/>
      <c r="J355" s="48"/>
      <c r="K355" s="48"/>
      <c r="L355" s="43"/>
    </row>
    <row r="356" spans="1:12" s="3" customFormat="1" x14ac:dyDescent="0.25">
      <c r="A356" s="43"/>
      <c r="B356" s="43"/>
      <c r="C356" s="43"/>
      <c r="D356" s="93"/>
      <c r="E356" s="93"/>
      <c r="F356" s="43"/>
      <c r="G356" s="48"/>
      <c r="H356" s="48"/>
      <c r="I356" s="43"/>
      <c r="J356" s="48"/>
      <c r="K356" s="48"/>
      <c r="L356" s="43"/>
    </row>
    <row r="357" spans="1:12" s="3" customFormat="1" x14ac:dyDescent="0.25">
      <c r="A357" s="43"/>
      <c r="B357" s="43"/>
      <c r="C357" s="43"/>
      <c r="D357" s="93"/>
      <c r="E357" s="93"/>
      <c r="F357" s="43"/>
      <c r="G357" s="48"/>
      <c r="H357" s="48"/>
      <c r="I357" s="43"/>
      <c r="J357" s="48"/>
      <c r="K357" s="48"/>
      <c r="L357" s="43"/>
    </row>
    <row r="358" spans="1:12" s="3" customFormat="1" x14ac:dyDescent="0.25">
      <c r="A358" s="43"/>
      <c r="B358" s="43"/>
      <c r="C358" s="43"/>
      <c r="D358" s="93"/>
      <c r="E358" s="93"/>
      <c r="F358" s="43"/>
      <c r="G358" s="48"/>
      <c r="H358" s="48"/>
      <c r="I358" s="43"/>
      <c r="J358" s="48"/>
      <c r="K358" s="48"/>
      <c r="L358" s="43"/>
    </row>
    <row r="359" spans="1:12" s="3" customFormat="1" x14ac:dyDescent="0.25">
      <c r="A359" s="43"/>
      <c r="B359" s="43"/>
      <c r="C359" s="43"/>
      <c r="D359" s="93"/>
      <c r="E359" s="93"/>
      <c r="F359" s="43"/>
      <c r="G359" s="48"/>
      <c r="H359" s="48"/>
      <c r="I359" s="43"/>
      <c r="J359" s="48"/>
      <c r="K359" s="48"/>
      <c r="L359" s="43"/>
    </row>
    <row r="360" spans="1:12" s="3" customFormat="1" x14ac:dyDescent="0.25">
      <c r="A360" s="43"/>
      <c r="B360" s="43"/>
      <c r="C360" s="43"/>
      <c r="D360" s="93"/>
      <c r="E360" s="93"/>
      <c r="F360" s="43"/>
      <c r="G360" s="48"/>
      <c r="H360" s="48"/>
      <c r="I360" s="43"/>
      <c r="J360" s="48"/>
      <c r="K360" s="48"/>
      <c r="L360" s="43"/>
    </row>
    <row r="361" spans="1:12" s="3" customFormat="1" x14ac:dyDescent="0.25">
      <c r="A361" s="43"/>
      <c r="B361" s="43"/>
      <c r="C361" s="43"/>
      <c r="D361" s="93"/>
      <c r="E361" s="93"/>
      <c r="F361" s="43"/>
      <c r="G361" s="48"/>
      <c r="H361" s="48"/>
      <c r="I361" s="43"/>
      <c r="J361" s="48"/>
      <c r="K361" s="48"/>
      <c r="L361" s="43"/>
    </row>
    <row r="362" spans="1:12" s="3" customFormat="1" x14ac:dyDescent="0.25">
      <c r="A362" s="43"/>
      <c r="B362" s="43"/>
      <c r="C362" s="43"/>
      <c r="D362" s="93"/>
      <c r="E362" s="93"/>
      <c r="F362" s="43"/>
      <c r="G362" s="48"/>
      <c r="H362" s="48"/>
      <c r="I362" s="43"/>
      <c r="J362" s="48"/>
      <c r="K362" s="48"/>
      <c r="L362" s="43"/>
    </row>
    <row r="363" spans="1:12" s="3" customFormat="1" x14ac:dyDescent="0.25">
      <c r="A363" s="43"/>
      <c r="B363" s="43"/>
      <c r="C363" s="43"/>
      <c r="D363" s="93"/>
      <c r="E363" s="93"/>
      <c r="F363" s="43"/>
      <c r="G363" s="48"/>
      <c r="H363" s="48"/>
      <c r="I363" s="43"/>
      <c r="J363" s="48"/>
      <c r="K363" s="48"/>
      <c r="L363" s="43"/>
    </row>
    <row r="364" spans="1:12" s="3" customFormat="1" x14ac:dyDescent="0.25">
      <c r="A364" s="43"/>
      <c r="B364" s="43"/>
      <c r="C364" s="43"/>
      <c r="D364" s="93"/>
      <c r="E364" s="93"/>
      <c r="F364" s="43"/>
      <c r="G364" s="48"/>
      <c r="H364" s="48"/>
      <c r="I364" s="43"/>
      <c r="J364" s="48"/>
      <c r="K364" s="48"/>
      <c r="L364" s="43"/>
    </row>
    <row r="365" spans="1:12" s="3" customFormat="1" x14ac:dyDescent="0.25">
      <c r="A365" s="43"/>
      <c r="B365" s="43"/>
      <c r="C365" s="43"/>
      <c r="D365" s="93"/>
      <c r="E365" s="93"/>
      <c r="F365" s="43"/>
      <c r="G365" s="48"/>
      <c r="H365" s="48"/>
      <c r="I365" s="43"/>
      <c r="J365" s="48"/>
      <c r="K365" s="48"/>
      <c r="L365" s="43"/>
    </row>
    <row r="366" spans="1:12" s="3" customFormat="1" x14ac:dyDescent="0.25">
      <c r="A366" s="43"/>
      <c r="B366" s="43"/>
      <c r="C366" s="43"/>
      <c r="D366" s="93"/>
      <c r="E366" s="93"/>
      <c r="F366" s="43"/>
      <c r="G366" s="48"/>
      <c r="H366" s="48"/>
      <c r="I366" s="43"/>
      <c r="J366" s="48"/>
      <c r="K366" s="48"/>
      <c r="L366" s="43"/>
    </row>
    <row r="367" spans="1:12" s="3" customFormat="1" x14ac:dyDescent="0.25">
      <c r="A367" s="43"/>
      <c r="B367" s="43"/>
      <c r="C367" s="43"/>
      <c r="D367" s="93"/>
      <c r="E367" s="93"/>
      <c r="F367" s="43"/>
      <c r="G367" s="48"/>
      <c r="H367" s="48"/>
      <c r="I367" s="43"/>
      <c r="J367" s="48"/>
      <c r="K367" s="48"/>
      <c r="L367" s="43"/>
    </row>
    <row r="368" spans="1:12" s="3" customFormat="1" x14ac:dyDescent="0.25">
      <c r="A368" s="43"/>
      <c r="B368" s="43"/>
      <c r="C368" s="43"/>
      <c r="D368" s="93"/>
      <c r="E368" s="93"/>
      <c r="F368" s="43"/>
      <c r="G368" s="48"/>
      <c r="H368" s="48"/>
      <c r="I368" s="43"/>
      <c r="J368" s="48"/>
      <c r="K368" s="48"/>
      <c r="L368" s="43"/>
    </row>
    <row r="369" spans="1:12" s="3" customFormat="1" x14ac:dyDescent="0.25">
      <c r="A369" s="43"/>
      <c r="B369" s="43"/>
      <c r="C369" s="43"/>
      <c r="D369" s="93"/>
      <c r="E369" s="93"/>
      <c r="F369" s="43"/>
      <c r="G369" s="48"/>
      <c r="H369" s="48"/>
      <c r="I369" s="43"/>
      <c r="J369" s="48"/>
      <c r="K369" s="48"/>
      <c r="L369" s="43"/>
    </row>
    <row r="370" spans="1:12" s="3" customFormat="1" x14ac:dyDescent="0.25">
      <c r="A370" s="43"/>
      <c r="B370" s="43"/>
      <c r="C370" s="43"/>
      <c r="D370" s="93"/>
      <c r="E370" s="93"/>
      <c r="F370" s="43"/>
      <c r="G370" s="48"/>
      <c r="H370" s="48"/>
      <c r="I370" s="43"/>
      <c r="J370" s="48"/>
      <c r="K370" s="48"/>
      <c r="L370" s="43"/>
    </row>
    <row r="371" spans="1:12" s="3" customFormat="1" x14ac:dyDescent="0.25">
      <c r="A371" s="43"/>
      <c r="B371" s="43"/>
      <c r="C371" s="43"/>
      <c r="D371" s="93"/>
      <c r="E371" s="93"/>
      <c r="F371" s="43"/>
      <c r="G371" s="48"/>
      <c r="H371" s="48"/>
      <c r="I371" s="43"/>
      <c r="J371" s="48"/>
      <c r="K371" s="48"/>
      <c r="L371" s="43"/>
    </row>
    <row r="372" spans="1:12" s="3" customFormat="1" x14ac:dyDescent="0.25">
      <c r="A372" s="43"/>
      <c r="B372" s="43"/>
      <c r="C372" s="43"/>
      <c r="D372" s="93"/>
      <c r="E372" s="93"/>
      <c r="F372" s="43"/>
      <c r="G372" s="48"/>
      <c r="H372" s="48"/>
      <c r="I372" s="43"/>
      <c r="J372" s="48"/>
      <c r="K372" s="48"/>
      <c r="L372" s="43"/>
    </row>
    <row r="373" spans="1:12" s="3" customFormat="1" x14ac:dyDescent="0.25">
      <c r="A373" s="43"/>
      <c r="B373" s="43"/>
      <c r="C373" s="43"/>
      <c r="D373" s="93"/>
      <c r="E373" s="93"/>
      <c r="F373" s="43"/>
      <c r="G373" s="48"/>
      <c r="H373" s="48"/>
      <c r="I373" s="43"/>
      <c r="J373" s="48"/>
      <c r="K373" s="48"/>
      <c r="L373" s="43"/>
    </row>
    <row r="374" spans="1:12" s="3" customFormat="1" x14ac:dyDescent="0.25">
      <c r="A374" s="43"/>
      <c r="B374" s="43"/>
      <c r="C374" s="43"/>
      <c r="D374" s="93"/>
      <c r="E374" s="93"/>
      <c r="F374" s="43"/>
      <c r="G374" s="48"/>
      <c r="H374" s="48"/>
      <c r="I374" s="43"/>
      <c r="J374" s="48"/>
      <c r="K374" s="48"/>
      <c r="L374" s="43"/>
    </row>
    <row r="375" spans="1:12" s="3" customFormat="1" x14ac:dyDescent="0.25">
      <c r="A375" s="43"/>
      <c r="B375" s="43"/>
      <c r="C375" s="43"/>
      <c r="D375" s="93"/>
      <c r="E375" s="93"/>
      <c r="F375" s="43"/>
      <c r="G375" s="48"/>
      <c r="H375" s="48"/>
      <c r="I375" s="43"/>
      <c r="J375" s="48"/>
      <c r="K375" s="48"/>
      <c r="L375" s="43"/>
    </row>
    <row r="376" spans="1:12" s="3" customFormat="1" x14ac:dyDescent="0.25">
      <c r="A376" s="43"/>
      <c r="B376" s="43"/>
      <c r="C376" s="43"/>
      <c r="D376" s="93"/>
      <c r="E376" s="93"/>
      <c r="F376" s="43"/>
      <c r="G376" s="48"/>
      <c r="H376" s="48"/>
      <c r="I376" s="43"/>
      <c r="J376" s="48"/>
      <c r="K376" s="48"/>
      <c r="L376" s="43"/>
    </row>
    <row r="377" spans="1:12" s="3" customFormat="1" x14ac:dyDescent="0.25">
      <c r="A377" s="43"/>
      <c r="B377" s="43"/>
      <c r="C377" s="43"/>
      <c r="D377" s="93"/>
      <c r="E377" s="93"/>
      <c r="F377" s="43"/>
      <c r="G377" s="48"/>
      <c r="H377" s="48"/>
      <c r="I377" s="43"/>
      <c r="J377" s="48"/>
      <c r="K377" s="48"/>
      <c r="L377" s="43"/>
    </row>
    <row r="378" spans="1:12" s="3" customFormat="1" x14ac:dyDescent="0.25">
      <c r="A378" s="43"/>
      <c r="B378" s="43"/>
      <c r="C378" s="43"/>
      <c r="D378" s="93"/>
      <c r="E378" s="93"/>
      <c r="F378" s="43"/>
      <c r="G378" s="48"/>
      <c r="H378" s="48"/>
      <c r="I378" s="43"/>
      <c r="J378" s="48"/>
      <c r="K378" s="48"/>
      <c r="L378" s="43"/>
    </row>
    <row r="379" spans="1:12" s="3" customFormat="1" x14ac:dyDescent="0.25">
      <c r="A379" s="43"/>
      <c r="B379" s="43"/>
      <c r="C379" s="43"/>
      <c r="D379" s="93"/>
      <c r="E379" s="93"/>
      <c r="F379" s="43"/>
      <c r="G379" s="48"/>
      <c r="H379" s="48"/>
      <c r="I379" s="43"/>
      <c r="J379" s="48"/>
      <c r="K379" s="48"/>
      <c r="L379" s="43"/>
    </row>
    <row r="380" spans="1:12" s="3" customFormat="1" x14ac:dyDescent="0.25">
      <c r="A380" s="43"/>
      <c r="B380" s="43"/>
      <c r="C380" s="43"/>
      <c r="D380" s="93"/>
      <c r="E380" s="93"/>
      <c r="F380" s="43"/>
      <c r="G380" s="48"/>
      <c r="H380" s="48"/>
      <c r="I380" s="43"/>
      <c r="J380" s="48"/>
      <c r="K380" s="48"/>
      <c r="L380" s="43"/>
    </row>
    <row r="381" spans="1:12" s="3" customFormat="1" x14ac:dyDescent="0.25">
      <c r="A381" s="43"/>
      <c r="B381" s="43"/>
      <c r="C381" s="43"/>
      <c r="D381" s="93"/>
      <c r="E381" s="93"/>
      <c r="F381" s="43"/>
      <c r="G381" s="48"/>
      <c r="H381" s="48"/>
      <c r="I381" s="43"/>
      <c r="J381" s="48"/>
      <c r="K381" s="48"/>
      <c r="L381" s="43"/>
    </row>
    <row r="382" spans="1:12" s="3" customFormat="1" x14ac:dyDescent="0.25">
      <c r="A382" s="43"/>
      <c r="B382" s="43"/>
      <c r="C382" s="43"/>
      <c r="D382" s="93"/>
      <c r="E382" s="93"/>
      <c r="F382" s="43"/>
      <c r="G382" s="48"/>
      <c r="H382" s="48"/>
      <c r="I382" s="43"/>
      <c r="J382" s="48"/>
      <c r="K382" s="48"/>
      <c r="L382" s="43"/>
    </row>
    <row r="383" spans="1:12" s="3" customFormat="1" x14ac:dyDescent="0.25">
      <c r="A383" s="43"/>
      <c r="B383" s="43"/>
      <c r="C383" s="43"/>
      <c r="D383" s="93"/>
      <c r="E383" s="93"/>
      <c r="F383" s="43"/>
      <c r="G383" s="48"/>
      <c r="H383" s="48"/>
      <c r="I383" s="43"/>
      <c r="J383" s="48"/>
      <c r="K383" s="48"/>
      <c r="L383" s="43"/>
    </row>
    <row r="384" spans="1:12" s="3" customFormat="1" x14ac:dyDescent="0.25">
      <c r="A384" s="43"/>
      <c r="B384" s="43"/>
      <c r="C384" s="43"/>
      <c r="D384" s="93"/>
      <c r="E384" s="93"/>
      <c r="F384" s="43"/>
      <c r="G384" s="48"/>
      <c r="H384" s="48"/>
      <c r="I384" s="43"/>
      <c r="J384" s="48"/>
      <c r="K384" s="48"/>
      <c r="L384" s="43"/>
    </row>
    <row r="385" spans="1:12" s="3" customFormat="1" x14ac:dyDescent="0.25">
      <c r="A385" s="43"/>
      <c r="B385" s="43"/>
      <c r="C385" s="43"/>
      <c r="D385" s="93"/>
      <c r="E385" s="93"/>
      <c r="F385" s="43"/>
      <c r="G385" s="48"/>
      <c r="H385" s="48"/>
      <c r="I385" s="43"/>
      <c r="J385" s="48"/>
      <c r="K385" s="48"/>
      <c r="L385" s="43"/>
    </row>
    <row r="386" spans="1:12" s="3" customFormat="1" x14ac:dyDescent="0.25">
      <c r="A386" s="43"/>
      <c r="B386" s="43"/>
      <c r="C386" s="43"/>
      <c r="D386" s="93"/>
      <c r="E386" s="93"/>
      <c r="F386" s="43"/>
      <c r="G386" s="48"/>
      <c r="H386" s="48"/>
      <c r="I386" s="43"/>
      <c r="J386" s="48"/>
      <c r="K386" s="48"/>
      <c r="L386" s="43"/>
    </row>
    <row r="387" spans="1:12" s="3" customFormat="1" x14ac:dyDescent="0.25">
      <c r="A387" s="43"/>
      <c r="B387" s="43"/>
      <c r="C387" s="43"/>
      <c r="D387" s="93"/>
      <c r="E387" s="93"/>
      <c r="F387" s="43"/>
      <c r="G387" s="48"/>
      <c r="H387" s="48"/>
      <c r="I387" s="43"/>
      <c r="J387" s="48"/>
      <c r="K387" s="48"/>
      <c r="L387" s="43"/>
    </row>
    <row r="388" spans="1:12" s="3" customFormat="1" x14ac:dyDescent="0.25">
      <c r="A388" s="43"/>
      <c r="B388" s="43"/>
      <c r="C388" s="43"/>
      <c r="D388" s="93"/>
      <c r="E388" s="93"/>
      <c r="F388" s="43"/>
      <c r="G388" s="48"/>
      <c r="H388" s="48"/>
      <c r="I388" s="43"/>
      <c r="J388" s="48"/>
      <c r="K388" s="48"/>
      <c r="L388" s="43"/>
    </row>
    <row r="389" spans="1:12" s="3" customFormat="1" x14ac:dyDescent="0.25">
      <c r="A389" s="43"/>
      <c r="B389" s="43"/>
      <c r="C389" s="43"/>
      <c r="D389" s="93"/>
      <c r="E389" s="93"/>
      <c r="F389" s="43"/>
      <c r="G389" s="48"/>
      <c r="H389" s="48"/>
      <c r="I389" s="43"/>
      <c r="J389" s="48"/>
      <c r="K389" s="48"/>
      <c r="L389" s="43"/>
    </row>
    <row r="390" spans="1:12" s="3" customFormat="1" x14ac:dyDescent="0.25">
      <c r="A390" s="43"/>
      <c r="B390" s="43"/>
      <c r="C390" s="43"/>
      <c r="D390" s="93"/>
      <c r="E390" s="93"/>
      <c r="F390" s="43"/>
      <c r="G390" s="48"/>
      <c r="H390" s="48"/>
      <c r="I390" s="43"/>
      <c r="J390" s="48"/>
      <c r="K390" s="48"/>
      <c r="L390" s="43"/>
    </row>
    <row r="391" spans="1:12" s="3" customFormat="1" x14ac:dyDescent="0.25">
      <c r="A391" s="43"/>
      <c r="B391" s="43"/>
      <c r="C391" s="43"/>
      <c r="D391" s="93"/>
      <c r="E391" s="93"/>
      <c r="F391" s="43"/>
      <c r="G391" s="48"/>
      <c r="H391" s="48"/>
      <c r="I391" s="43"/>
      <c r="J391" s="48"/>
      <c r="K391" s="48"/>
      <c r="L391" s="43"/>
    </row>
    <row r="392" spans="1:12" s="3" customFormat="1" x14ac:dyDescent="0.25">
      <c r="A392" s="43"/>
      <c r="B392" s="43"/>
      <c r="C392" s="43"/>
      <c r="D392" s="93"/>
      <c r="E392" s="93"/>
      <c r="F392" s="43"/>
      <c r="G392" s="48"/>
      <c r="H392" s="48"/>
      <c r="I392" s="43"/>
      <c r="J392" s="48"/>
      <c r="K392" s="48"/>
      <c r="L392" s="43"/>
    </row>
    <row r="393" spans="1:12" s="3" customFormat="1" x14ac:dyDescent="0.25">
      <c r="A393" s="43"/>
      <c r="B393" s="43"/>
      <c r="C393" s="43"/>
      <c r="D393" s="93"/>
      <c r="E393" s="93"/>
      <c r="F393" s="43"/>
      <c r="G393" s="48"/>
      <c r="H393" s="48"/>
      <c r="I393" s="43"/>
      <c r="J393" s="48"/>
      <c r="K393" s="48"/>
      <c r="L393" s="43"/>
    </row>
    <row r="394" spans="1:12" s="3" customFormat="1" x14ac:dyDescent="0.25">
      <c r="A394" s="43"/>
      <c r="B394" s="43"/>
      <c r="C394" s="43"/>
      <c r="D394" s="93"/>
      <c r="E394" s="93"/>
      <c r="F394" s="43"/>
      <c r="G394" s="48"/>
      <c r="H394" s="48"/>
      <c r="I394" s="43"/>
      <c r="J394" s="48"/>
      <c r="K394" s="48"/>
      <c r="L394" s="43"/>
    </row>
    <row r="395" spans="1:12" s="3" customFormat="1" x14ac:dyDescent="0.25">
      <c r="A395" s="43"/>
      <c r="B395" s="43"/>
      <c r="C395" s="43"/>
      <c r="D395" s="93"/>
      <c r="E395" s="93"/>
      <c r="F395" s="43"/>
      <c r="G395" s="48"/>
      <c r="H395" s="48"/>
      <c r="I395" s="43"/>
      <c r="J395" s="48"/>
      <c r="K395" s="48"/>
      <c r="L395" s="43"/>
    </row>
    <row r="396" spans="1:12" s="3" customFormat="1" x14ac:dyDescent="0.25">
      <c r="A396" s="43"/>
      <c r="B396" s="43"/>
      <c r="C396" s="43"/>
      <c r="D396" s="93"/>
      <c r="E396" s="93"/>
      <c r="F396" s="43"/>
      <c r="G396" s="48"/>
      <c r="H396" s="48"/>
      <c r="I396" s="43"/>
      <c r="J396" s="48"/>
      <c r="K396" s="48"/>
      <c r="L396" s="43"/>
    </row>
    <row r="397" spans="1:12" s="3" customFormat="1" x14ac:dyDescent="0.25">
      <c r="A397" s="43"/>
      <c r="B397" s="43"/>
      <c r="C397" s="43"/>
      <c r="D397" s="93"/>
      <c r="E397" s="93"/>
      <c r="F397" s="43"/>
      <c r="G397" s="48"/>
      <c r="H397" s="48"/>
      <c r="I397" s="43"/>
      <c r="J397" s="48"/>
      <c r="K397" s="48"/>
      <c r="L397" s="43"/>
    </row>
    <row r="398" spans="1:12" s="3" customFormat="1" x14ac:dyDescent="0.25">
      <c r="A398" s="43"/>
      <c r="B398" s="43"/>
      <c r="C398" s="43"/>
      <c r="D398" s="93"/>
      <c r="E398" s="93"/>
      <c r="F398" s="43"/>
      <c r="G398" s="48"/>
      <c r="H398" s="48"/>
      <c r="I398" s="43"/>
      <c r="J398" s="48"/>
      <c r="K398" s="48"/>
      <c r="L398" s="43"/>
    </row>
    <row r="399" spans="1:12" s="3" customFormat="1" x14ac:dyDescent="0.25">
      <c r="A399" s="43"/>
      <c r="B399" s="43"/>
      <c r="C399" s="43"/>
      <c r="D399" s="93"/>
      <c r="E399" s="93"/>
      <c r="F399" s="43"/>
      <c r="G399" s="48"/>
      <c r="H399" s="48"/>
      <c r="I399" s="43"/>
      <c r="J399" s="48"/>
      <c r="K399" s="48"/>
      <c r="L399" s="43"/>
    </row>
    <row r="400" spans="1:12" s="3" customFormat="1" x14ac:dyDescent="0.25">
      <c r="A400" s="43"/>
      <c r="B400" s="43"/>
      <c r="C400" s="43"/>
      <c r="D400" s="93"/>
      <c r="E400" s="93"/>
      <c r="F400" s="43"/>
      <c r="G400" s="48"/>
      <c r="H400" s="48"/>
      <c r="I400" s="43"/>
      <c r="J400" s="48"/>
      <c r="K400" s="48"/>
      <c r="L400" s="43"/>
    </row>
    <row r="401" spans="1:12" s="3" customFormat="1" x14ac:dyDescent="0.25">
      <c r="A401" s="43"/>
      <c r="B401" s="43"/>
      <c r="C401" s="43"/>
      <c r="D401" s="93"/>
      <c r="E401" s="93"/>
      <c r="F401" s="43"/>
      <c r="G401" s="48"/>
      <c r="H401" s="48"/>
      <c r="I401" s="43"/>
      <c r="J401" s="48"/>
      <c r="K401" s="48"/>
      <c r="L401" s="43"/>
    </row>
    <row r="402" spans="1:12" s="3" customFormat="1" x14ac:dyDescent="0.25">
      <c r="A402" s="43"/>
      <c r="B402" s="43"/>
      <c r="C402" s="43"/>
      <c r="D402" s="93"/>
      <c r="E402" s="93"/>
      <c r="F402" s="43"/>
      <c r="G402" s="48"/>
      <c r="H402" s="48"/>
      <c r="I402" s="43"/>
      <c r="J402" s="48"/>
      <c r="K402" s="48"/>
      <c r="L402" s="43"/>
    </row>
    <row r="403" spans="1:12" s="3" customFormat="1" x14ac:dyDescent="0.25">
      <c r="A403" s="43"/>
      <c r="B403" s="43"/>
      <c r="C403" s="43"/>
      <c r="D403" s="93"/>
      <c r="E403" s="93"/>
      <c r="F403" s="43"/>
      <c r="G403" s="48"/>
      <c r="H403" s="48"/>
      <c r="I403" s="43"/>
      <c r="J403" s="48"/>
      <c r="K403" s="48"/>
      <c r="L403" s="43"/>
    </row>
    <row r="404" spans="1:12" s="3" customFormat="1" x14ac:dyDescent="0.25">
      <c r="A404" s="43"/>
      <c r="B404" s="43"/>
      <c r="C404" s="43"/>
      <c r="D404" s="93"/>
      <c r="E404" s="93"/>
      <c r="F404" s="43"/>
      <c r="G404" s="48"/>
      <c r="H404" s="48"/>
      <c r="I404" s="43"/>
      <c r="J404" s="48"/>
      <c r="K404" s="48"/>
      <c r="L404" s="43"/>
    </row>
    <row r="405" spans="1:12" s="3" customFormat="1" x14ac:dyDescent="0.25">
      <c r="A405" s="43"/>
      <c r="B405" s="43"/>
      <c r="C405" s="43"/>
      <c r="D405" s="93"/>
      <c r="E405" s="93"/>
      <c r="F405" s="43"/>
      <c r="G405" s="48"/>
      <c r="H405" s="48"/>
      <c r="I405" s="43"/>
      <c r="J405" s="48"/>
      <c r="K405" s="48"/>
      <c r="L405" s="43"/>
    </row>
    <row r="406" spans="1:12" s="3" customFormat="1" x14ac:dyDescent="0.25">
      <c r="A406" s="43"/>
      <c r="B406" s="43"/>
      <c r="C406" s="43"/>
      <c r="D406" s="93"/>
      <c r="E406" s="93"/>
      <c r="F406" s="43"/>
      <c r="G406" s="48"/>
      <c r="H406" s="48"/>
      <c r="I406" s="43"/>
      <c r="J406" s="48"/>
      <c r="K406" s="48"/>
      <c r="L406" s="43"/>
    </row>
    <row r="407" spans="1:12" s="3" customFormat="1" x14ac:dyDescent="0.25">
      <c r="A407" s="43"/>
      <c r="B407" s="43"/>
      <c r="C407" s="43"/>
      <c r="D407" s="93"/>
      <c r="E407" s="93"/>
      <c r="F407" s="43"/>
      <c r="G407" s="48"/>
      <c r="H407" s="48"/>
      <c r="I407" s="43"/>
      <c r="J407" s="48"/>
      <c r="K407" s="48"/>
      <c r="L407" s="43"/>
    </row>
    <row r="408" spans="1:12" s="3" customFormat="1" x14ac:dyDescent="0.25">
      <c r="A408" s="43"/>
      <c r="B408" s="43"/>
      <c r="C408" s="43"/>
      <c r="D408" s="93"/>
      <c r="E408" s="93"/>
      <c r="F408" s="43"/>
      <c r="G408" s="48"/>
      <c r="H408" s="48"/>
      <c r="I408" s="43"/>
      <c r="J408" s="48"/>
      <c r="K408" s="48"/>
      <c r="L408" s="43"/>
    </row>
    <row r="409" spans="1:12" s="3" customFormat="1" x14ac:dyDescent="0.25">
      <c r="A409" s="43"/>
      <c r="B409" s="43"/>
      <c r="C409" s="43"/>
      <c r="D409" s="93"/>
      <c r="E409" s="93"/>
      <c r="F409" s="43"/>
      <c r="G409" s="48"/>
      <c r="H409" s="48"/>
      <c r="I409" s="43"/>
      <c r="J409" s="48"/>
      <c r="K409" s="48"/>
      <c r="L409" s="43"/>
    </row>
    <row r="410" spans="1:12" s="3" customFormat="1" x14ac:dyDescent="0.25">
      <c r="A410" s="43"/>
      <c r="B410" s="43"/>
      <c r="C410" s="43"/>
      <c r="D410" s="93"/>
      <c r="E410" s="93"/>
      <c r="F410" s="43"/>
      <c r="G410" s="48"/>
      <c r="H410" s="48"/>
      <c r="I410" s="43"/>
      <c r="J410" s="48"/>
      <c r="K410" s="48"/>
      <c r="L410" s="43"/>
    </row>
    <row r="411" spans="1:12" s="3" customFormat="1" x14ac:dyDescent="0.25">
      <c r="A411" s="43"/>
      <c r="B411" s="43"/>
      <c r="C411" s="43"/>
      <c r="D411" s="93"/>
      <c r="E411" s="93"/>
      <c r="F411" s="43"/>
      <c r="G411" s="48"/>
      <c r="H411" s="48"/>
      <c r="I411" s="43"/>
      <c r="J411" s="48"/>
      <c r="K411" s="48"/>
      <c r="L411" s="43"/>
    </row>
    <row r="412" spans="1:12" s="3" customFormat="1" x14ac:dyDescent="0.25">
      <c r="A412" s="43"/>
      <c r="B412" s="43"/>
      <c r="C412" s="43"/>
      <c r="D412" s="93"/>
      <c r="E412" s="93"/>
      <c r="F412" s="43"/>
      <c r="G412" s="48"/>
      <c r="H412" s="48"/>
      <c r="I412" s="43"/>
      <c r="J412" s="48"/>
      <c r="K412" s="48"/>
      <c r="L412" s="43"/>
    </row>
    <row r="413" spans="1:12" s="3" customFormat="1" x14ac:dyDescent="0.25">
      <c r="A413" s="43"/>
      <c r="B413" s="43"/>
      <c r="C413" s="43"/>
      <c r="D413" s="93"/>
      <c r="E413" s="93"/>
      <c r="F413" s="43"/>
      <c r="G413" s="48"/>
      <c r="H413" s="48"/>
      <c r="I413" s="43"/>
      <c r="J413" s="48"/>
      <c r="K413" s="48"/>
      <c r="L413" s="43"/>
    </row>
    <row r="414" spans="1:12" s="3" customFormat="1" x14ac:dyDescent="0.25">
      <c r="A414" s="43"/>
      <c r="B414" s="43"/>
      <c r="C414" s="43"/>
      <c r="D414" s="93"/>
      <c r="E414" s="93"/>
      <c r="F414" s="43"/>
      <c r="G414" s="48"/>
      <c r="H414" s="48"/>
      <c r="I414" s="43"/>
      <c r="J414" s="48"/>
      <c r="K414" s="48"/>
      <c r="L414" s="43"/>
    </row>
    <row r="415" spans="1:12" s="3" customFormat="1" x14ac:dyDescent="0.25">
      <c r="A415" s="43"/>
      <c r="B415" s="43"/>
      <c r="C415" s="43"/>
      <c r="D415" s="93"/>
      <c r="E415" s="93"/>
      <c r="F415" s="43"/>
      <c r="G415" s="48"/>
      <c r="H415" s="48"/>
      <c r="I415" s="43"/>
      <c r="J415" s="48"/>
      <c r="K415" s="48"/>
      <c r="L415" s="43"/>
    </row>
    <row r="416" spans="1:12" s="3" customFormat="1" x14ac:dyDescent="0.25">
      <c r="A416" s="43"/>
      <c r="B416" s="43"/>
      <c r="C416" s="43"/>
      <c r="D416" s="93"/>
      <c r="E416" s="93"/>
      <c r="F416" s="43"/>
      <c r="G416" s="48"/>
      <c r="H416" s="48"/>
      <c r="I416" s="43"/>
      <c r="J416" s="48"/>
      <c r="K416" s="48"/>
      <c r="L416" s="43"/>
    </row>
    <row r="417" spans="1:12" s="3" customFormat="1" x14ac:dyDescent="0.25">
      <c r="A417" s="43"/>
      <c r="B417" s="43"/>
      <c r="C417" s="43"/>
      <c r="D417" s="93"/>
      <c r="E417" s="93"/>
      <c r="F417" s="43"/>
      <c r="G417" s="43"/>
      <c r="H417" s="43"/>
      <c r="I417" s="43"/>
      <c r="J417" s="48"/>
      <c r="K417" s="48"/>
      <c r="L417" s="43"/>
    </row>
    <row r="418" spans="1:12" s="3" customFormat="1" x14ac:dyDescent="0.25">
      <c r="A418" s="43"/>
      <c r="B418" s="43"/>
      <c r="C418" s="43"/>
      <c r="D418" s="93"/>
      <c r="E418" s="93"/>
      <c r="F418" s="43"/>
      <c r="G418" s="48"/>
      <c r="H418" s="48"/>
      <c r="I418" s="43"/>
      <c r="J418" s="48"/>
      <c r="K418" s="48"/>
      <c r="L418" s="43"/>
    </row>
    <row r="419" spans="1:12" s="3" customFormat="1" x14ac:dyDescent="0.25">
      <c r="A419" s="43"/>
      <c r="B419" s="43"/>
      <c r="C419" s="43"/>
      <c r="D419" s="93"/>
      <c r="E419" s="93"/>
      <c r="F419" s="43"/>
      <c r="G419" s="48"/>
      <c r="H419" s="48"/>
      <c r="I419" s="43"/>
      <c r="J419" s="48"/>
      <c r="K419" s="48"/>
      <c r="L419" s="43"/>
    </row>
    <row r="420" spans="1:12" s="3" customFormat="1" x14ac:dyDescent="0.25">
      <c r="A420" s="43"/>
      <c r="B420" s="43"/>
      <c r="C420" s="43"/>
      <c r="D420" s="93"/>
      <c r="E420" s="93"/>
      <c r="F420" s="43"/>
      <c r="G420" s="48"/>
      <c r="H420" s="48"/>
      <c r="I420" s="43"/>
      <c r="J420" s="48"/>
      <c r="K420" s="48"/>
      <c r="L420" s="43"/>
    </row>
    <row r="421" spans="1:12" s="3" customFormat="1" x14ac:dyDescent="0.25">
      <c r="A421" s="43"/>
      <c r="B421" s="43"/>
      <c r="C421" s="43"/>
      <c r="D421" s="93"/>
      <c r="E421" s="93"/>
      <c r="F421" s="43"/>
      <c r="G421" s="48"/>
      <c r="H421" s="48"/>
      <c r="I421" s="43"/>
      <c r="J421" s="48"/>
      <c r="K421" s="48"/>
      <c r="L421" s="43"/>
    </row>
    <row r="422" spans="1:12" s="3" customFormat="1" x14ac:dyDescent="0.25">
      <c r="A422" s="43"/>
      <c r="B422" s="43"/>
      <c r="C422" s="43"/>
      <c r="D422" s="93"/>
      <c r="E422" s="93"/>
      <c r="F422" s="43"/>
      <c r="G422" s="48"/>
      <c r="H422" s="48"/>
      <c r="I422" s="43"/>
      <c r="J422" s="48"/>
      <c r="K422" s="48"/>
      <c r="L422" s="43"/>
    </row>
    <row r="423" spans="1:12" s="3" customFormat="1" x14ac:dyDescent="0.25">
      <c r="A423" s="43"/>
      <c r="B423" s="43"/>
      <c r="C423" s="43"/>
      <c r="D423" s="93"/>
      <c r="E423" s="93"/>
      <c r="F423" s="43"/>
      <c r="G423" s="48"/>
      <c r="H423" s="48"/>
      <c r="I423" s="43"/>
      <c r="J423" s="48"/>
      <c r="K423" s="48"/>
      <c r="L423" s="43"/>
    </row>
    <row r="424" spans="1:12" s="3" customFormat="1" x14ac:dyDescent="0.25">
      <c r="A424" s="43"/>
      <c r="B424" s="43"/>
      <c r="C424" s="43"/>
      <c r="D424" s="93"/>
      <c r="E424" s="93"/>
      <c r="F424" s="43"/>
      <c r="G424" s="43"/>
      <c r="H424" s="43"/>
      <c r="I424" s="43"/>
      <c r="J424" s="48"/>
      <c r="K424" s="48"/>
      <c r="L424" s="43"/>
    </row>
    <row r="425" spans="1:12" s="3" customFormat="1" x14ac:dyDescent="0.25">
      <c r="A425" s="43"/>
      <c r="B425" s="43"/>
      <c r="C425" s="43"/>
      <c r="D425" s="93"/>
      <c r="E425" s="93"/>
      <c r="F425" s="43"/>
      <c r="G425" s="43"/>
      <c r="H425" s="43"/>
      <c r="I425" s="43"/>
      <c r="J425" s="48"/>
      <c r="K425" s="48"/>
      <c r="L425" s="43"/>
    </row>
    <row r="426" spans="1:12" s="3" customFormat="1" x14ac:dyDescent="0.25">
      <c r="A426" s="43"/>
      <c r="B426" s="43"/>
      <c r="C426" s="43"/>
      <c r="D426" s="93"/>
      <c r="E426" s="93"/>
      <c r="F426" s="43"/>
      <c r="G426" s="43"/>
      <c r="H426" s="43"/>
      <c r="I426" s="43"/>
      <c r="J426" s="48"/>
      <c r="K426" s="48"/>
      <c r="L426" s="43"/>
    </row>
    <row r="427" spans="1:12" s="3" customFormat="1" x14ac:dyDescent="0.25">
      <c r="A427" s="43"/>
      <c r="B427" s="43"/>
      <c r="C427" s="43"/>
      <c r="D427" s="93"/>
      <c r="E427" s="93"/>
      <c r="F427" s="43"/>
      <c r="G427" s="43"/>
      <c r="H427" s="43"/>
      <c r="I427" s="43"/>
      <c r="J427" s="48"/>
      <c r="K427" s="48"/>
      <c r="L427" s="43"/>
    </row>
    <row r="428" spans="1:12" s="3" customFormat="1" x14ac:dyDescent="0.25">
      <c r="A428" s="43"/>
      <c r="B428" s="43"/>
      <c r="C428" s="43"/>
      <c r="D428" s="93"/>
      <c r="E428" s="93"/>
      <c r="F428" s="43"/>
      <c r="G428" s="43"/>
      <c r="H428" s="43"/>
      <c r="I428" s="43"/>
      <c r="J428" s="48"/>
      <c r="K428" s="48"/>
      <c r="L428" s="43"/>
    </row>
    <row r="429" spans="1:12" s="3" customFormat="1" x14ac:dyDescent="0.25">
      <c r="A429" s="43"/>
      <c r="B429" s="43"/>
      <c r="C429" s="43"/>
      <c r="D429" s="93"/>
      <c r="E429" s="93"/>
      <c r="F429" s="43"/>
      <c r="G429" s="48"/>
      <c r="H429" s="48"/>
      <c r="I429" s="43"/>
      <c r="J429" s="48"/>
      <c r="K429" s="48"/>
      <c r="L429" s="43"/>
    </row>
    <row r="430" spans="1:12" s="3" customFormat="1" x14ac:dyDescent="0.25">
      <c r="A430" s="43"/>
      <c r="B430" s="43"/>
      <c r="C430" s="43"/>
      <c r="D430" s="93"/>
      <c r="E430" s="93"/>
      <c r="F430" s="43"/>
      <c r="G430" s="43"/>
      <c r="H430" s="43"/>
      <c r="I430" s="43"/>
      <c r="J430" s="48"/>
      <c r="K430" s="48"/>
      <c r="L430" s="43"/>
    </row>
    <row r="431" spans="1:12" s="3" customFormat="1" x14ac:dyDescent="0.25">
      <c r="A431" s="43"/>
      <c r="B431" s="43"/>
      <c r="C431" s="43"/>
      <c r="D431" s="93"/>
      <c r="E431" s="93"/>
      <c r="F431" s="43"/>
      <c r="G431" s="43"/>
      <c r="H431" s="43"/>
      <c r="I431" s="43"/>
      <c r="J431" s="48"/>
      <c r="K431" s="48"/>
      <c r="L431" s="43"/>
    </row>
    <row r="432" spans="1:12" s="3" customFormat="1" x14ac:dyDescent="0.25">
      <c r="A432" s="43"/>
      <c r="B432" s="43"/>
      <c r="C432" s="43"/>
      <c r="D432" s="93"/>
      <c r="E432" s="93"/>
      <c r="F432" s="43"/>
      <c r="G432" s="43"/>
      <c r="H432" s="43"/>
      <c r="I432" s="43"/>
      <c r="J432" s="48"/>
      <c r="K432" s="48"/>
      <c r="L432" s="43"/>
    </row>
    <row r="433" spans="4:5" s="3" customFormat="1" x14ac:dyDescent="0.25">
      <c r="D433" s="94"/>
      <c r="E433" s="94"/>
    </row>
  </sheetData>
  <sortState xmlns:xlrd2="http://schemas.microsoft.com/office/spreadsheetml/2017/richdata2" ref="A92:G131">
    <sortCondition ref="A92:A131"/>
  </sortState>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K191"/>
  <sheetViews>
    <sheetView showGridLines="0" zoomScaleNormal="100" workbookViewId="0">
      <pane ySplit="11" topLeftCell="A12" activePane="bottomLeft" state="frozen"/>
      <selection activeCell="C5" sqref="C5"/>
      <selection pane="bottomLeft" activeCell="B11" sqref="B11:C11"/>
    </sheetView>
  </sheetViews>
  <sheetFormatPr defaultColWidth="11.42578125" defaultRowHeight="12.75" x14ac:dyDescent="0.2"/>
  <cols>
    <col min="1" max="1" width="0.85546875" style="446" customWidth="1"/>
    <col min="2" max="2" width="5.28515625" style="446" customWidth="1"/>
    <col min="3" max="3" width="37.5703125" style="446" customWidth="1"/>
    <col min="4" max="4" width="2.85546875" style="446" customWidth="1"/>
    <col min="5" max="5" width="15.85546875" style="446" customWidth="1"/>
    <col min="6" max="6" width="48.28515625" style="446" customWidth="1"/>
    <col min="7" max="7" width="15.85546875" style="446" customWidth="1"/>
    <col min="8" max="16384" width="11.42578125" style="446"/>
  </cols>
  <sheetData>
    <row r="1" spans="2:11" ht="6.95" customHeight="1" x14ac:dyDescent="0.2"/>
    <row r="2" spans="2:11" ht="15.95" customHeight="1" x14ac:dyDescent="0.25">
      <c r="B2" s="468" t="str">
        <f>Basisdaten!B2</f>
        <v xml:space="preserve">Anlage EB Version F2.1 (Auditjahr 2022 / Kennzahlenjahr 2021)  </v>
      </c>
      <c r="C2" s="447"/>
    </row>
    <row r="3" spans="2:11" ht="15.75" x14ac:dyDescent="0.25">
      <c r="B3" s="447"/>
      <c r="C3" s="447"/>
    </row>
    <row r="4" spans="2:11" ht="15.75" x14ac:dyDescent="0.25">
      <c r="B4" s="447"/>
      <c r="C4" s="447"/>
    </row>
    <row r="5" spans="2:11" x14ac:dyDescent="0.2">
      <c r="B5" s="717" t="s">
        <v>424</v>
      </c>
      <c r="C5" s="717"/>
    </row>
    <row r="6" spans="2:11" ht="2.25" customHeight="1" x14ac:dyDescent="0.2"/>
    <row r="7" spans="2:11" ht="30" customHeight="1" x14ac:dyDescent="0.2">
      <c r="B7" s="718" t="s">
        <v>780</v>
      </c>
      <c r="C7" s="718"/>
      <c r="D7" s="718"/>
      <c r="E7" s="718"/>
      <c r="F7" s="718"/>
      <c r="G7" s="718"/>
      <c r="H7" s="448"/>
      <c r="I7" s="448"/>
      <c r="J7" s="448"/>
      <c r="K7" s="448"/>
    </row>
    <row r="8" spans="2:11" ht="3" customHeight="1" x14ac:dyDescent="0.2">
      <c r="B8" s="449"/>
      <c r="C8" s="449"/>
      <c r="D8" s="449"/>
      <c r="E8" s="449"/>
      <c r="F8" s="449"/>
      <c r="G8" s="449"/>
      <c r="H8" s="448"/>
      <c r="I8" s="448"/>
      <c r="J8" s="448"/>
      <c r="K8" s="448"/>
    </row>
    <row r="9" spans="2:11" ht="27.75" customHeight="1" x14ac:dyDescent="0.2">
      <c r="B9" s="723" t="s">
        <v>969</v>
      </c>
      <c r="C9" s="723"/>
      <c r="D9" s="723"/>
      <c r="E9" s="723"/>
      <c r="F9" s="723"/>
      <c r="G9" s="723"/>
      <c r="H9" s="448"/>
      <c r="I9" s="448"/>
      <c r="J9" s="448"/>
      <c r="K9" s="448"/>
    </row>
    <row r="10" spans="2:11" ht="6" customHeight="1" thickBot="1" x14ac:dyDescent="0.25"/>
    <row r="11" spans="2:11" ht="21.75" customHeight="1" thickBot="1" x14ac:dyDescent="0.25">
      <c r="B11" s="719" t="s">
        <v>425</v>
      </c>
      <c r="C11" s="719"/>
      <c r="D11" s="450"/>
      <c r="E11" s="720" t="s">
        <v>426</v>
      </c>
      <c r="F11" s="721"/>
      <c r="G11" s="722"/>
    </row>
    <row r="12" spans="2:11" ht="15.75" customHeight="1" x14ac:dyDescent="0.2">
      <c r="B12" s="724" t="s">
        <v>427</v>
      </c>
      <c r="C12" s="725"/>
      <c r="D12" s="530"/>
      <c r="E12" s="728" t="s">
        <v>781</v>
      </c>
      <c r="F12" s="729"/>
      <c r="G12" s="730"/>
    </row>
    <row r="13" spans="2:11" x14ac:dyDescent="0.2">
      <c r="B13" s="542"/>
      <c r="C13" s="543" t="s">
        <v>428</v>
      </c>
      <c r="D13" s="530"/>
      <c r="E13" s="558" t="s">
        <v>782</v>
      </c>
      <c r="F13" s="559" t="s">
        <v>783</v>
      </c>
      <c r="G13" s="560"/>
    </row>
    <row r="14" spans="2:11" ht="24" x14ac:dyDescent="0.2">
      <c r="B14" s="542"/>
      <c r="C14" s="544" t="s">
        <v>431</v>
      </c>
      <c r="D14" s="530"/>
      <c r="E14" s="558" t="s">
        <v>439</v>
      </c>
      <c r="F14" s="561" t="s">
        <v>784</v>
      </c>
      <c r="G14" s="560" t="s">
        <v>785</v>
      </c>
    </row>
    <row r="15" spans="2:11" x14ac:dyDescent="0.2">
      <c r="B15" s="542"/>
      <c r="C15" s="544" t="s">
        <v>434</v>
      </c>
      <c r="D15" s="530"/>
      <c r="E15" s="558" t="s">
        <v>442</v>
      </c>
      <c r="F15" s="562" t="s">
        <v>786</v>
      </c>
      <c r="G15" s="560"/>
    </row>
    <row r="16" spans="2:11" ht="36" x14ac:dyDescent="0.2">
      <c r="B16" s="542"/>
      <c r="C16" s="544" t="s">
        <v>436</v>
      </c>
      <c r="D16" s="530"/>
      <c r="E16" s="558" t="s">
        <v>445</v>
      </c>
      <c r="F16" s="561" t="s">
        <v>787</v>
      </c>
      <c r="G16" s="560" t="s">
        <v>788</v>
      </c>
    </row>
    <row r="17" spans="2:7" ht="36" x14ac:dyDescent="0.2">
      <c r="B17" s="542"/>
      <c r="C17" s="544" t="s">
        <v>438</v>
      </c>
      <c r="D17" s="530"/>
      <c r="E17" s="558" t="s">
        <v>448</v>
      </c>
      <c r="F17" s="561" t="s">
        <v>789</v>
      </c>
      <c r="G17" s="560" t="s">
        <v>790</v>
      </c>
    </row>
    <row r="18" spans="2:7" x14ac:dyDescent="0.2">
      <c r="B18" s="542"/>
      <c r="C18" s="544" t="s">
        <v>440</v>
      </c>
      <c r="D18" s="530"/>
      <c r="E18" s="558" t="s">
        <v>451</v>
      </c>
      <c r="F18" s="562" t="s">
        <v>791</v>
      </c>
      <c r="G18" s="560" t="s">
        <v>449</v>
      </c>
    </row>
    <row r="19" spans="2:7" x14ac:dyDescent="0.2">
      <c r="B19" s="542"/>
      <c r="C19" s="544" t="s">
        <v>441</v>
      </c>
      <c r="D19" s="530"/>
      <c r="E19" s="558" t="s">
        <v>453</v>
      </c>
      <c r="F19" s="562" t="s">
        <v>454</v>
      </c>
      <c r="G19" s="560" t="s">
        <v>449</v>
      </c>
    </row>
    <row r="20" spans="2:7" x14ac:dyDescent="0.2">
      <c r="B20" s="542"/>
      <c r="C20" s="544" t="s">
        <v>443</v>
      </c>
      <c r="D20" s="530"/>
      <c r="E20" s="558" t="s">
        <v>792</v>
      </c>
      <c r="F20" s="562" t="s">
        <v>793</v>
      </c>
      <c r="G20" s="560" t="s">
        <v>449</v>
      </c>
    </row>
    <row r="21" spans="2:7" ht="24" x14ac:dyDescent="0.2">
      <c r="B21" s="542"/>
      <c r="C21" s="544" t="s">
        <v>444</v>
      </c>
      <c r="D21" s="530"/>
      <c r="E21" s="558" t="s">
        <v>458</v>
      </c>
      <c r="F21" s="561" t="s">
        <v>794</v>
      </c>
      <c r="G21" s="560" t="s">
        <v>785</v>
      </c>
    </row>
    <row r="22" spans="2:7" ht="36" x14ac:dyDescent="0.2">
      <c r="B22" s="542"/>
      <c r="C22" s="543" t="s">
        <v>447</v>
      </c>
      <c r="D22" s="530"/>
      <c r="E22" s="558" t="s">
        <v>460</v>
      </c>
      <c r="F22" s="561" t="s">
        <v>795</v>
      </c>
      <c r="G22" s="560" t="s">
        <v>788</v>
      </c>
    </row>
    <row r="23" spans="2:7" x14ac:dyDescent="0.2">
      <c r="B23" s="542"/>
      <c r="C23" s="544" t="s">
        <v>450</v>
      </c>
      <c r="D23" s="530"/>
      <c r="E23" s="558" t="s">
        <v>463</v>
      </c>
      <c r="F23" s="562" t="s">
        <v>796</v>
      </c>
      <c r="G23" s="560" t="s">
        <v>433</v>
      </c>
    </row>
    <row r="24" spans="2:7" x14ac:dyDescent="0.2">
      <c r="B24" s="542"/>
      <c r="C24" s="544" t="s">
        <v>452</v>
      </c>
      <c r="D24" s="530"/>
      <c r="E24" s="558" t="s">
        <v>463</v>
      </c>
      <c r="F24" s="562" t="s">
        <v>797</v>
      </c>
      <c r="G24" s="560" t="s">
        <v>446</v>
      </c>
    </row>
    <row r="25" spans="2:7" ht="12.75" customHeight="1" x14ac:dyDescent="0.2">
      <c r="B25" s="542"/>
      <c r="C25" s="544" t="s">
        <v>455</v>
      </c>
      <c r="D25" s="530"/>
      <c r="E25" s="701" t="s">
        <v>798</v>
      </c>
      <c r="F25" s="702"/>
      <c r="G25" s="703"/>
    </row>
    <row r="26" spans="2:7" x14ac:dyDescent="0.2">
      <c r="B26" s="542"/>
      <c r="C26" s="543" t="s">
        <v>456</v>
      </c>
      <c r="D26" s="530"/>
      <c r="E26" s="558" t="s">
        <v>429</v>
      </c>
      <c r="F26" s="561" t="s">
        <v>799</v>
      </c>
      <c r="G26" s="560" t="s">
        <v>430</v>
      </c>
    </row>
    <row r="27" spans="2:7" x14ac:dyDescent="0.2">
      <c r="B27" s="542"/>
      <c r="C27" s="544" t="s">
        <v>457</v>
      </c>
      <c r="D27" s="530"/>
      <c r="E27" s="558" t="s">
        <v>432</v>
      </c>
      <c r="F27" s="561" t="s">
        <v>800</v>
      </c>
      <c r="G27" s="560"/>
    </row>
    <row r="28" spans="2:7" x14ac:dyDescent="0.2">
      <c r="B28" s="542"/>
      <c r="C28" s="544" t="s">
        <v>459</v>
      </c>
      <c r="D28" s="530"/>
      <c r="E28" s="558" t="s">
        <v>435</v>
      </c>
      <c r="F28" s="561" t="s">
        <v>801</v>
      </c>
      <c r="G28" s="560" t="s">
        <v>430</v>
      </c>
    </row>
    <row r="29" spans="2:7" x14ac:dyDescent="0.2">
      <c r="B29" s="542"/>
      <c r="C29" s="544" t="s">
        <v>461</v>
      </c>
      <c r="D29" s="530"/>
      <c r="E29" s="558" t="s">
        <v>437</v>
      </c>
      <c r="F29" s="561" t="s">
        <v>802</v>
      </c>
      <c r="G29" s="560" t="s">
        <v>433</v>
      </c>
    </row>
    <row r="30" spans="2:7" ht="24" x14ac:dyDescent="0.2">
      <c r="B30" s="542"/>
      <c r="C30" s="544" t="s">
        <v>462</v>
      </c>
      <c r="D30" s="530"/>
      <c r="E30" s="558" t="s">
        <v>437</v>
      </c>
      <c r="F30" s="561" t="s">
        <v>803</v>
      </c>
      <c r="G30" s="560" t="s">
        <v>804</v>
      </c>
    </row>
    <row r="31" spans="2:7" ht="12.75" customHeight="1" x14ac:dyDescent="0.2">
      <c r="B31" s="726" t="s">
        <v>464</v>
      </c>
      <c r="C31" s="727"/>
      <c r="D31" s="530"/>
      <c r="E31" s="704" t="s">
        <v>466</v>
      </c>
      <c r="F31" s="705"/>
      <c r="G31" s="706"/>
    </row>
    <row r="32" spans="2:7" x14ac:dyDescent="0.2">
      <c r="B32" s="545"/>
      <c r="C32" s="543" t="s">
        <v>465</v>
      </c>
      <c r="D32" s="530"/>
      <c r="E32" s="558" t="s">
        <v>468</v>
      </c>
      <c r="F32" s="561" t="s">
        <v>469</v>
      </c>
      <c r="G32" s="560" t="s">
        <v>430</v>
      </c>
    </row>
    <row r="33" spans="2:7" x14ac:dyDescent="0.2">
      <c r="B33" s="542"/>
      <c r="C33" s="544" t="s">
        <v>467</v>
      </c>
      <c r="D33" s="530"/>
      <c r="E33" s="558" t="s">
        <v>471</v>
      </c>
      <c r="F33" s="561" t="s">
        <v>472</v>
      </c>
      <c r="G33" s="560" t="s">
        <v>430</v>
      </c>
    </row>
    <row r="34" spans="2:7" x14ac:dyDescent="0.2">
      <c r="B34" s="542"/>
      <c r="C34" s="544" t="s">
        <v>470</v>
      </c>
      <c r="D34" s="530"/>
      <c r="E34" s="558" t="s">
        <v>474</v>
      </c>
      <c r="F34" s="561" t="s">
        <v>475</v>
      </c>
      <c r="G34" s="560" t="s">
        <v>433</v>
      </c>
    </row>
    <row r="35" spans="2:7" x14ac:dyDescent="0.2">
      <c r="B35" s="542"/>
      <c r="C35" s="544" t="s">
        <v>473</v>
      </c>
      <c r="D35" s="530"/>
      <c r="E35" s="558" t="s">
        <v>478</v>
      </c>
      <c r="F35" s="561" t="s">
        <v>479</v>
      </c>
      <c r="G35" s="560" t="s">
        <v>433</v>
      </c>
    </row>
    <row r="36" spans="2:7" x14ac:dyDescent="0.2">
      <c r="B36" s="542"/>
      <c r="C36" s="544" t="s">
        <v>476</v>
      </c>
      <c r="D36" s="530"/>
      <c r="E36" s="558" t="s">
        <v>474</v>
      </c>
      <c r="F36" s="561" t="s">
        <v>481</v>
      </c>
      <c r="G36" s="560" t="s">
        <v>433</v>
      </c>
    </row>
    <row r="37" spans="2:7" x14ac:dyDescent="0.2">
      <c r="B37" s="542"/>
      <c r="C37" s="544" t="s">
        <v>477</v>
      </c>
      <c r="D37" s="530"/>
      <c r="E37" s="558" t="s">
        <v>474</v>
      </c>
      <c r="F37" s="561" t="s">
        <v>483</v>
      </c>
      <c r="G37" s="560" t="s">
        <v>433</v>
      </c>
    </row>
    <row r="38" spans="2:7" x14ac:dyDescent="0.2">
      <c r="B38" s="542"/>
      <c r="C38" s="544" t="s">
        <v>480</v>
      </c>
      <c r="D38" s="530"/>
      <c r="E38" s="558" t="s">
        <v>805</v>
      </c>
      <c r="F38" s="561" t="s">
        <v>806</v>
      </c>
      <c r="G38" s="560" t="s">
        <v>807</v>
      </c>
    </row>
    <row r="39" spans="2:7" x14ac:dyDescent="0.2">
      <c r="B39" s="542"/>
      <c r="C39" s="544" t="s">
        <v>482</v>
      </c>
      <c r="D39" s="530"/>
      <c r="E39" s="558" t="s">
        <v>485</v>
      </c>
      <c r="F39" s="561" t="s">
        <v>808</v>
      </c>
      <c r="G39" s="560" t="s">
        <v>446</v>
      </c>
    </row>
    <row r="40" spans="2:7" ht="12.75" customHeight="1" x14ac:dyDescent="0.2">
      <c r="B40" s="542"/>
      <c r="C40" s="544" t="s">
        <v>484</v>
      </c>
      <c r="D40" s="530"/>
      <c r="E40" s="704" t="s">
        <v>809</v>
      </c>
      <c r="F40" s="705"/>
      <c r="G40" s="706"/>
    </row>
    <row r="41" spans="2:7" x14ac:dyDescent="0.2">
      <c r="B41" s="542"/>
      <c r="C41" s="544" t="s">
        <v>486</v>
      </c>
      <c r="D41" s="530"/>
      <c r="E41" s="558" t="s">
        <v>495</v>
      </c>
      <c r="F41" s="561" t="s">
        <v>496</v>
      </c>
      <c r="G41" s="560"/>
    </row>
    <row r="42" spans="2:7" x14ac:dyDescent="0.2">
      <c r="B42" s="542"/>
      <c r="C42" s="544" t="s">
        <v>487</v>
      </c>
      <c r="D42" s="530"/>
      <c r="E42" s="558" t="s">
        <v>498</v>
      </c>
      <c r="F42" s="561" t="s">
        <v>810</v>
      </c>
      <c r="G42" s="560" t="s">
        <v>433</v>
      </c>
    </row>
    <row r="43" spans="2:7" x14ac:dyDescent="0.2">
      <c r="B43" s="542"/>
      <c r="C43" s="544" t="s">
        <v>489</v>
      </c>
      <c r="D43" s="530"/>
      <c r="E43" s="558" t="s">
        <v>500</v>
      </c>
      <c r="F43" s="561" t="s">
        <v>811</v>
      </c>
      <c r="G43" s="560" t="s">
        <v>430</v>
      </c>
    </row>
    <row r="44" spans="2:7" ht="12.75" customHeight="1" x14ac:dyDescent="0.2">
      <c r="B44" s="542"/>
      <c r="C44" s="544" t="s">
        <v>491</v>
      </c>
      <c r="D44" s="530"/>
      <c r="E44" s="704" t="s">
        <v>812</v>
      </c>
      <c r="F44" s="705"/>
      <c r="G44" s="706"/>
    </row>
    <row r="45" spans="2:7" x14ac:dyDescent="0.2">
      <c r="B45" s="542"/>
      <c r="C45" s="544" t="s">
        <v>493</v>
      </c>
      <c r="D45" s="530"/>
      <c r="E45" s="558" t="s">
        <v>488</v>
      </c>
      <c r="F45" s="561" t="s">
        <v>813</v>
      </c>
      <c r="G45" s="560" t="s">
        <v>430</v>
      </c>
    </row>
    <row r="46" spans="2:7" x14ac:dyDescent="0.2">
      <c r="B46" s="542"/>
      <c r="C46" s="544" t="s">
        <v>494</v>
      </c>
      <c r="D46" s="530"/>
      <c r="E46" s="558" t="s">
        <v>490</v>
      </c>
      <c r="F46" s="561" t="s">
        <v>814</v>
      </c>
      <c r="G46" s="560" t="s">
        <v>433</v>
      </c>
    </row>
    <row r="47" spans="2:7" x14ac:dyDescent="0.2">
      <c r="B47" s="542"/>
      <c r="C47" s="544" t="s">
        <v>497</v>
      </c>
      <c r="D47" s="530"/>
      <c r="E47" s="558" t="s">
        <v>492</v>
      </c>
      <c r="F47" s="561" t="s">
        <v>815</v>
      </c>
      <c r="G47" s="560" t="s">
        <v>446</v>
      </c>
    </row>
    <row r="48" spans="2:7" ht="12.75" customHeight="1" x14ac:dyDescent="0.2">
      <c r="B48" s="542"/>
      <c r="C48" s="544" t="s">
        <v>499</v>
      </c>
      <c r="D48" s="530"/>
      <c r="E48" s="704" t="s">
        <v>816</v>
      </c>
      <c r="F48" s="705"/>
      <c r="G48" s="706"/>
    </row>
    <row r="49" spans="2:7" ht="24" x14ac:dyDescent="0.2">
      <c r="B49" s="542"/>
      <c r="C49" s="544" t="s">
        <v>501</v>
      </c>
      <c r="D49" s="530"/>
      <c r="E49" s="558" t="s">
        <v>505</v>
      </c>
      <c r="F49" s="561" t="s">
        <v>817</v>
      </c>
      <c r="G49" s="560" t="s">
        <v>430</v>
      </c>
    </row>
    <row r="50" spans="2:7" x14ac:dyDescent="0.2">
      <c r="B50" s="542"/>
      <c r="C50" s="544" t="s">
        <v>502</v>
      </c>
      <c r="D50" s="530"/>
      <c r="E50" s="558" t="s">
        <v>507</v>
      </c>
      <c r="F50" s="561" t="s">
        <v>818</v>
      </c>
      <c r="G50" s="560" t="s">
        <v>430</v>
      </c>
    </row>
    <row r="51" spans="2:7" x14ac:dyDescent="0.2">
      <c r="B51" s="542"/>
      <c r="C51" s="544" t="s">
        <v>503</v>
      </c>
      <c r="D51" s="530"/>
      <c r="E51" s="558" t="s">
        <v>509</v>
      </c>
      <c r="F51" s="561" t="s">
        <v>819</v>
      </c>
      <c r="G51" s="560" t="s">
        <v>430</v>
      </c>
    </row>
    <row r="52" spans="2:7" x14ac:dyDescent="0.2">
      <c r="B52" s="542"/>
      <c r="C52" s="543" t="s">
        <v>504</v>
      </c>
      <c r="D52" s="530"/>
      <c r="E52" s="558" t="s">
        <v>511</v>
      </c>
      <c r="F52" s="561" t="s">
        <v>512</v>
      </c>
      <c r="G52" s="560" t="s">
        <v>430</v>
      </c>
    </row>
    <row r="53" spans="2:7" x14ac:dyDescent="0.2">
      <c r="B53" s="542"/>
      <c r="C53" s="544" t="s">
        <v>506</v>
      </c>
      <c r="D53" s="530"/>
      <c r="E53" s="558" t="s">
        <v>514</v>
      </c>
      <c r="F53" s="561" t="s">
        <v>515</v>
      </c>
      <c r="G53" s="560" t="s">
        <v>430</v>
      </c>
    </row>
    <row r="54" spans="2:7" x14ac:dyDescent="0.2">
      <c r="B54" s="542"/>
      <c r="C54" s="543" t="s">
        <v>508</v>
      </c>
      <c r="D54" s="530"/>
      <c r="E54" s="558" t="s">
        <v>517</v>
      </c>
      <c r="F54" s="561" t="s">
        <v>820</v>
      </c>
      <c r="G54" s="560" t="s">
        <v>446</v>
      </c>
    </row>
    <row r="55" spans="2:7" x14ac:dyDescent="0.2">
      <c r="B55" s="542"/>
      <c r="C55" s="544" t="s">
        <v>510</v>
      </c>
      <c r="D55" s="530"/>
      <c r="E55" s="558" t="s">
        <v>519</v>
      </c>
      <c r="F55" s="561" t="s">
        <v>821</v>
      </c>
      <c r="G55" s="560" t="s">
        <v>433</v>
      </c>
    </row>
    <row r="56" spans="2:7" x14ac:dyDescent="0.2">
      <c r="B56" s="542"/>
      <c r="C56" s="544" t="s">
        <v>513</v>
      </c>
      <c r="D56" s="530"/>
      <c r="E56" s="558" t="s">
        <v>519</v>
      </c>
      <c r="F56" s="561" t="s">
        <v>822</v>
      </c>
      <c r="G56" s="560" t="s">
        <v>433</v>
      </c>
    </row>
    <row r="57" spans="2:7" x14ac:dyDescent="0.2">
      <c r="B57" s="542"/>
      <c r="C57" s="543" t="s">
        <v>516</v>
      </c>
      <c r="D57" s="530"/>
      <c r="E57" s="558" t="s">
        <v>519</v>
      </c>
      <c r="F57" s="561" t="s">
        <v>823</v>
      </c>
      <c r="G57" s="560" t="s">
        <v>433</v>
      </c>
    </row>
    <row r="58" spans="2:7" x14ac:dyDescent="0.2">
      <c r="B58" s="542"/>
      <c r="C58" s="543" t="s">
        <v>518</v>
      </c>
      <c r="D58" s="530"/>
      <c r="E58" s="558" t="s">
        <v>523</v>
      </c>
      <c r="F58" s="561" t="s">
        <v>824</v>
      </c>
      <c r="G58" s="560" t="s">
        <v>430</v>
      </c>
    </row>
    <row r="59" spans="2:7" x14ac:dyDescent="0.2">
      <c r="B59" s="542"/>
      <c r="C59" s="544" t="s">
        <v>520</v>
      </c>
      <c r="D59" s="530"/>
      <c r="E59" s="558" t="s">
        <v>523</v>
      </c>
      <c r="F59" s="561" t="s">
        <v>825</v>
      </c>
      <c r="G59" s="560" t="s">
        <v>430</v>
      </c>
    </row>
    <row r="60" spans="2:7" x14ac:dyDescent="0.2">
      <c r="B60" s="542"/>
      <c r="C60" s="543" t="s">
        <v>521</v>
      </c>
      <c r="D60" s="530"/>
      <c r="E60" s="570" t="s">
        <v>967</v>
      </c>
      <c r="F60" s="561" t="s">
        <v>826</v>
      </c>
      <c r="G60" s="577"/>
    </row>
    <row r="61" spans="2:7" x14ac:dyDescent="0.2">
      <c r="B61" s="542"/>
      <c r="C61" s="544" t="s">
        <v>522</v>
      </c>
      <c r="D61" s="530"/>
      <c r="E61" s="558" t="s">
        <v>737</v>
      </c>
      <c r="F61" s="561" t="s">
        <v>526</v>
      </c>
      <c r="G61" s="560" t="s">
        <v>430</v>
      </c>
    </row>
    <row r="62" spans="2:7" ht="12.75" customHeight="1" x14ac:dyDescent="0.2">
      <c r="B62" s="542"/>
      <c r="C62" s="544" t="s">
        <v>524</v>
      </c>
      <c r="D62" s="530"/>
      <c r="E62" s="704" t="s">
        <v>528</v>
      </c>
      <c r="F62" s="705"/>
      <c r="G62" s="706"/>
    </row>
    <row r="63" spans="2:7" x14ac:dyDescent="0.2">
      <c r="B63" s="542"/>
      <c r="C63" s="544" t="s">
        <v>525</v>
      </c>
      <c r="D63" s="530"/>
      <c r="E63" s="558" t="s">
        <v>530</v>
      </c>
      <c r="F63" s="561" t="s">
        <v>531</v>
      </c>
      <c r="G63" s="560" t="s">
        <v>430</v>
      </c>
    </row>
    <row r="64" spans="2:7" x14ac:dyDescent="0.2">
      <c r="B64" s="542"/>
      <c r="C64" s="544" t="s">
        <v>527</v>
      </c>
      <c r="D64" s="530"/>
      <c r="E64" s="558" t="s">
        <v>533</v>
      </c>
      <c r="F64" s="561" t="s">
        <v>827</v>
      </c>
      <c r="G64" s="560" t="s">
        <v>534</v>
      </c>
    </row>
    <row r="65" spans="2:7" x14ac:dyDescent="0.2">
      <c r="B65" s="542"/>
      <c r="C65" s="544" t="s">
        <v>529</v>
      </c>
      <c r="D65" s="530"/>
      <c r="E65" s="558" t="s">
        <v>533</v>
      </c>
      <c r="F65" s="561" t="s">
        <v>536</v>
      </c>
      <c r="G65" s="560" t="s">
        <v>449</v>
      </c>
    </row>
    <row r="66" spans="2:7" x14ac:dyDescent="0.2">
      <c r="B66" s="542"/>
      <c r="C66" s="544" t="s">
        <v>532</v>
      </c>
      <c r="D66" s="530"/>
      <c r="E66" s="558" t="s">
        <v>538</v>
      </c>
      <c r="F66" s="561" t="s">
        <v>828</v>
      </c>
      <c r="G66" s="560" t="s">
        <v>534</v>
      </c>
    </row>
    <row r="67" spans="2:7" ht="12.75" customHeight="1" x14ac:dyDescent="0.2">
      <c r="B67" s="542"/>
      <c r="C67" s="544" t="s">
        <v>535</v>
      </c>
      <c r="D67" s="530"/>
      <c r="E67" s="704" t="s">
        <v>540</v>
      </c>
      <c r="F67" s="705"/>
      <c r="G67" s="706"/>
    </row>
    <row r="68" spans="2:7" x14ac:dyDescent="0.2">
      <c r="B68" s="542"/>
      <c r="C68" s="543" t="s">
        <v>537</v>
      </c>
      <c r="D68" s="530"/>
      <c r="E68" s="558" t="s">
        <v>829</v>
      </c>
      <c r="F68" s="561" t="s">
        <v>830</v>
      </c>
      <c r="G68" s="560" t="s">
        <v>449</v>
      </c>
    </row>
    <row r="69" spans="2:7" x14ac:dyDescent="0.2">
      <c r="B69" s="542"/>
      <c r="C69" s="544" t="s">
        <v>539</v>
      </c>
      <c r="D69" s="530"/>
      <c r="E69" s="558" t="s">
        <v>831</v>
      </c>
      <c r="F69" s="561" t="s">
        <v>832</v>
      </c>
      <c r="G69" s="560" t="s">
        <v>449</v>
      </c>
    </row>
    <row r="70" spans="2:7" x14ac:dyDescent="0.2">
      <c r="B70" s="542"/>
      <c r="C70" s="544" t="s">
        <v>541</v>
      </c>
      <c r="D70" s="530"/>
      <c r="E70" s="558" t="s">
        <v>544</v>
      </c>
      <c r="F70" s="561" t="s">
        <v>833</v>
      </c>
      <c r="G70" s="560" t="s">
        <v>449</v>
      </c>
    </row>
    <row r="71" spans="2:7" x14ac:dyDescent="0.2">
      <c r="B71" s="542"/>
      <c r="C71" s="544" t="s">
        <v>543</v>
      </c>
      <c r="D71" s="530"/>
      <c r="E71" s="558" t="s">
        <v>834</v>
      </c>
      <c r="F71" s="561" t="s">
        <v>835</v>
      </c>
      <c r="G71" s="560" t="s">
        <v>449</v>
      </c>
    </row>
    <row r="72" spans="2:7" ht="24" x14ac:dyDescent="0.2">
      <c r="B72" s="542"/>
      <c r="C72" s="543" t="s">
        <v>545</v>
      </c>
      <c r="D72" s="530"/>
      <c r="E72" s="558" t="s">
        <v>542</v>
      </c>
      <c r="F72" s="561" t="s">
        <v>836</v>
      </c>
      <c r="G72" s="560" t="s">
        <v>837</v>
      </c>
    </row>
    <row r="73" spans="2:7" x14ac:dyDescent="0.2">
      <c r="B73" s="542"/>
      <c r="C73" s="544" t="s">
        <v>546</v>
      </c>
      <c r="D73" s="530"/>
      <c r="E73" s="558" t="s">
        <v>544</v>
      </c>
      <c r="F73" s="561" t="s">
        <v>838</v>
      </c>
      <c r="G73" s="560" t="s">
        <v>449</v>
      </c>
    </row>
    <row r="74" spans="2:7" x14ac:dyDescent="0.2">
      <c r="B74" s="542"/>
      <c r="C74" s="544" t="s">
        <v>548</v>
      </c>
      <c r="D74" s="530"/>
      <c r="E74" s="558" t="s">
        <v>544</v>
      </c>
      <c r="F74" s="561" t="s">
        <v>839</v>
      </c>
      <c r="G74" s="560" t="s">
        <v>449</v>
      </c>
    </row>
    <row r="75" spans="2:7" x14ac:dyDescent="0.2">
      <c r="B75" s="542"/>
      <c r="C75" s="544" t="s">
        <v>549</v>
      </c>
      <c r="D75" s="530"/>
      <c r="E75" s="558" t="s">
        <v>547</v>
      </c>
      <c r="F75" s="561" t="s">
        <v>840</v>
      </c>
      <c r="G75" s="560" t="s">
        <v>449</v>
      </c>
    </row>
    <row r="76" spans="2:7" ht="36" x14ac:dyDescent="0.2">
      <c r="B76" s="542"/>
      <c r="C76" s="544" t="s">
        <v>551</v>
      </c>
      <c r="D76" s="530"/>
      <c r="E76" s="558" t="s">
        <v>841</v>
      </c>
      <c r="F76" s="561" t="s">
        <v>842</v>
      </c>
      <c r="G76" s="560" t="s">
        <v>449</v>
      </c>
    </row>
    <row r="77" spans="2:7" x14ac:dyDescent="0.2">
      <c r="B77" s="542"/>
      <c r="C77" s="544" t="s">
        <v>553</v>
      </c>
      <c r="D77" s="530"/>
      <c r="E77" s="558" t="s">
        <v>556</v>
      </c>
      <c r="F77" s="561" t="s">
        <v>557</v>
      </c>
      <c r="G77" s="560" t="s">
        <v>449</v>
      </c>
    </row>
    <row r="78" spans="2:7" x14ac:dyDescent="0.2">
      <c r="B78" s="542"/>
      <c r="C78" s="544" t="s">
        <v>555</v>
      </c>
      <c r="D78" s="530"/>
      <c r="E78" s="558" t="s">
        <v>552</v>
      </c>
      <c r="F78" s="561" t="s">
        <v>843</v>
      </c>
      <c r="G78" s="560" t="s">
        <v>449</v>
      </c>
    </row>
    <row r="79" spans="2:7" x14ac:dyDescent="0.2">
      <c r="B79" s="542"/>
      <c r="C79" s="544" t="s">
        <v>558</v>
      </c>
      <c r="D79" s="530"/>
      <c r="E79" s="558" t="s">
        <v>554</v>
      </c>
      <c r="F79" s="561" t="s">
        <v>844</v>
      </c>
      <c r="G79" s="560" t="s">
        <v>449</v>
      </c>
    </row>
    <row r="80" spans="2:7" x14ac:dyDescent="0.2">
      <c r="B80" s="542"/>
      <c r="C80" s="544" t="s">
        <v>559</v>
      </c>
      <c r="D80" s="530"/>
      <c r="E80" s="558" t="s">
        <v>550</v>
      </c>
      <c r="F80" s="561" t="s">
        <v>845</v>
      </c>
      <c r="G80" s="560" t="s">
        <v>449</v>
      </c>
    </row>
    <row r="81" spans="2:7" x14ac:dyDescent="0.2">
      <c r="B81" s="542"/>
      <c r="C81" s="544" t="s">
        <v>561</v>
      </c>
      <c r="D81" s="530"/>
      <c r="E81" s="558" t="s">
        <v>560</v>
      </c>
      <c r="F81" s="561" t="s">
        <v>846</v>
      </c>
      <c r="G81" s="560" t="s">
        <v>449</v>
      </c>
    </row>
    <row r="82" spans="2:7" x14ac:dyDescent="0.2">
      <c r="B82" s="542"/>
      <c r="C82" s="544" t="s">
        <v>562</v>
      </c>
      <c r="D82" s="530"/>
      <c r="E82" s="558" t="s">
        <v>560</v>
      </c>
      <c r="F82" s="561" t="s">
        <v>847</v>
      </c>
      <c r="G82" s="560" t="s">
        <v>449</v>
      </c>
    </row>
    <row r="83" spans="2:7" ht="24" customHeight="1" x14ac:dyDescent="0.2">
      <c r="B83" s="542"/>
      <c r="C83" s="543" t="s">
        <v>565</v>
      </c>
      <c r="D83" s="530"/>
      <c r="E83" s="704" t="s">
        <v>848</v>
      </c>
      <c r="F83" s="705"/>
      <c r="G83" s="706"/>
    </row>
    <row r="84" spans="2:7" x14ac:dyDescent="0.2">
      <c r="B84" s="542"/>
      <c r="C84" s="544" t="s">
        <v>566</v>
      </c>
      <c r="D84" s="530"/>
      <c r="E84" s="558" t="s">
        <v>563</v>
      </c>
      <c r="F84" s="561" t="s">
        <v>564</v>
      </c>
      <c r="G84" s="560" t="s">
        <v>430</v>
      </c>
    </row>
    <row r="85" spans="2:7" x14ac:dyDescent="0.2">
      <c r="B85" s="542"/>
      <c r="C85" s="544" t="s">
        <v>567</v>
      </c>
      <c r="D85" s="530"/>
      <c r="E85" s="558" t="s">
        <v>563</v>
      </c>
      <c r="F85" s="561" t="s">
        <v>849</v>
      </c>
      <c r="G85" s="560"/>
    </row>
    <row r="86" spans="2:7" x14ac:dyDescent="0.2">
      <c r="B86" s="542"/>
      <c r="C86" s="543" t="s">
        <v>568</v>
      </c>
      <c r="D86" s="530"/>
      <c r="E86" s="558" t="s">
        <v>563</v>
      </c>
      <c r="F86" s="561" t="s">
        <v>850</v>
      </c>
      <c r="G86" s="560"/>
    </row>
    <row r="87" spans="2:7" x14ac:dyDescent="0.2">
      <c r="B87" s="542"/>
      <c r="C87" s="544" t="s">
        <v>571</v>
      </c>
      <c r="D87" s="530"/>
      <c r="E87" s="558" t="s">
        <v>738</v>
      </c>
      <c r="F87" s="561" t="s">
        <v>851</v>
      </c>
      <c r="G87" s="560"/>
    </row>
    <row r="88" spans="2:7" x14ac:dyDescent="0.2">
      <c r="B88" s="542"/>
      <c r="C88" s="544" t="s">
        <v>573</v>
      </c>
      <c r="D88" s="530"/>
      <c r="E88" s="558" t="s">
        <v>569</v>
      </c>
      <c r="F88" s="561" t="s">
        <v>570</v>
      </c>
      <c r="G88" s="560" t="s">
        <v>430</v>
      </c>
    </row>
    <row r="89" spans="2:7" x14ac:dyDescent="0.2">
      <c r="B89" s="542"/>
      <c r="C89" s="544" t="s">
        <v>575</v>
      </c>
      <c r="D89" s="530"/>
      <c r="E89" s="558" t="s">
        <v>569</v>
      </c>
      <c r="F89" s="561" t="s">
        <v>852</v>
      </c>
      <c r="G89" s="560"/>
    </row>
    <row r="90" spans="2:7" x14ac:dyDescent="0.2">
      <c r="B90" s="542"/>
      <c r="C90" s="544" t="s">
        <v>577</v>
      </c>
      <c r="D90" s="530"/>
      <c r="E90" s="558" t="s">
        <v>572</v>
      </c>
      <c r="F90" s="561" t="s">
        <v>853</v>
      </c>
      <c r="G90" s="560"/>
    </row>
    <row r="91" spans="2:7" ht="24" x14ac:dyDescent="0.2">
      <c r="B91" s="542"/>
      <c r="C91" s="544" t="s">
        <v>1048</v>
      </c>
      <c r="D91" s="530"/>
      <c r="E91" s="558" t="s">
        <v>576</v>
      </c>
      <c r="F91" s="561" t="s">
        <v>574</v>
      </c>
      <c r="G91" s="560" t="s">
        <v>430</v>
      </c>
    </row>
    <row r="92" spans="2:7" ht="90" customHeight="1" x14ac:dyDescent="0.2">
      <c r="B92" s="707" t="s">
        <v>580</v>
      </c>
      <c r="C92" s="708"/>
      <c r="D92" s="530"/>
      <c r="E92" s="556" t="s">
        <v>968</v>
      </c>
      <c r="F92" s="561" t="s">
        <v>854</v>
      </c>
      <c r="G92" s="577"/>
    </row>
    <row r="93" spans="2:7" ht="24" x14ac:dyDescent="0.2">
      <c r="B93" s="542"/>
      <c r="C93" s="546" t="s">
        <v>733</v>
      </c>
      <c r="D93" s="530"/>
      <c r="E93" s="558" t="s">
        <v>581</v>
      </c>
      <c r="F93" s="561" t="s">
        <v>578</v>
      </c>
      <c r="G93" s="560" t="s">
        <v>579</v>
      </c>
    </row>
    <row r="94" spans="2:7" x14ac:dyDescent="0.2">
      <c r="B94" s="542"/>
      <c r="C94" s="543" t="s">
        <v>583</v>
      </c>
      <c r="D94" s="530"/>
      <c r="E94" s="558" t="s">
        <v>581</v>
      </c>
      <c r="F94" s="561" t="s">
        <v>582</v>
      </c>
      <c r="G94" s="560"/>
    </row>
    <row r="95" spans="2:7" x14ac:dyDescent="0.2">
      <c r="B95" s="542"/>
      <c r="C95" s="543" t="s">
        <v>584</v>
      </c>
      <c r="D95" s="530"/>
      <c r="E95" s="558" t="s">
        <v>581</v>
      </c>
      <c r="F95" s="561" t="s">
        <v>855</v>
      </c>
      <c r="G95" s="560"/>
    </row>
    <row r="96" spans="2:7" ht="12.75" customHeight="1" x14ac:dyDescent="0.2">
      <c r="B96" s="542"/>
      <c r="C96" s="544" t="s">
        <v>585</v>
      </c>
      <c r="D96" s="530"/>
      <c r="E96" s="701" t="s">
        <v>856</v>
      </c>
      <c r="F96" s="702"/>
      <c r="G96" s="703"/>
    </row>
    <row r="97" spans="2:7" x14ac:dyDescent="0.2">
      <c r="B97" s="547"/>
      <c r="C97" s="544" t="s">
        <v>586</v>
      </c>
      <c r="D97" s="530"/>
      <c r="E97" s="558" t="s">
        <v>591</v>
      </c>
      <c r="F97" s="561" t="s">
        <v>857</v>
      </c>
      <c r="G97" s="560" t="s">
        <v>430</v>
      </c>
    </row>
    <row r="98" spans="2:7" x14ac:dyDescent="0.2">
      <c r="B98" s="547"/>
      <c r="C98" s="543" t="s">
        <v>587</v>
      </c>
      <c r="D98" s="530"/>
      <c r="E98" s="558" t="s">
        <v>593</v>
      </c>
      <c r="F98" s="561" t="s">
        <v>858</v>
      </c>
      <c r="G98" s="560" t="s">
        <v>430</v>
      </c>
    </row>
    <row r="99" spans="2:7" x14ac:dyDescent="0.2">
      <c r="B99" s="547"/>
      <c r="C99" s="543" t="s">
        <v>588</v>
      </c>
      <c r="D99" s="530"/>
      <c r="E99" s="558" t="s">
        <v>595</v>
      </c>
      <c r="F99" s="561" t="s">
        <v>859</v>
      </c>
      <c r="G99" s="560" t="s">
        <v>430</v>
      </c>
    </row>
    <row r="100" spans="2:7" x14ac:dyDescent="0.2">
      <c r="B100" s="547"/>
      <c r="C100" s="544" t="s">
        <v>590</v>
      </c>
      <c r="D100" s="530"/>
      <c r="E100" s="558" t="s">
        <v>597</v>
      </c>
      <c r="F100" s="561" t="s">
        <v>860</v>
      </c>
      <c r="G100" s="560" t="s">
        <v>430</v>
      </c>
    </row>
    <row r="101" spans="2:7" x14ac:dyDescent="0.2">
      <c r="B101" s="542"/>
      <c r="C101" s="544" t="s">
        <v>592</v>
      </c>
      <c r="D101" s="530"/>
      <c r="E101" s="558" t="s">
        <v>599</v>
      </c>
      <c r="F101" s="561" t="s">
        <v>861</v>
      </c>
      <c r="G101" s="560" t="s">
        <v>430</v>
      </c>
    </row>
    <row r="102" spans="2:7" x14ac:dyDescent="0.2">
      <c r="B102" s="542"/>
      <c r="C102" s="544" t="s">
        <v>594</v>
      </c>
      <c r="D102" s="530"/>
      <c r="E102" s="558" t="s">
        <v>589</v>
      </c>
      <c r="F102" s="561" t="s">
        <v>862</v>
      </c>
      <c r="G102" s="560" t="s">
        <v>430</v>
      </c>
    </row>
    <row r="103" spans="2:7" x14ac:dyDescent="0.2">
      <c r="B103" s="547"/>
      <c r="C103" s="544" t="s">
        <v>596</v>
      </c>
      <c r="D103" s="530"/>
      <c r="E103" s="558" t="s">
        <v>589</v>
      </c>
      <c r="F103" s="561" t="s">
        <v>863</v>
      </c>
      <c r="G103" s="560" t="s">
        <v>430</v>
      </c>
    </row>
    <row r="104" spans="2:7" x14ac:dyDescent="0.2">
      <c r="B104" s="547"/>
      <c r="C104" s="544" t="s">
        <v>598</v>
      </c>
      <c r="D104" s="530"/>
      <c r="E104" s="558" t="s">
        <v>589</v>
      </c>
      <c r="F104" s="561" t="s">
        <v>864</v>
      </c>
      <c r="G104" s="560" t="s">
        <v>430</v>
      </c>
    </row>
    <row r="105" spans="2:7" x14ac:dyDescent="0.2">
      <c r="B105" s="547"/>
      <c r="C105" s="544" t="s">
        <v>600</v>
      </c>
      <c r="D105" s="530"/>
      <c r="E105" s="558" t="s">
        <v>589</v>
      </c>
      <c r="F105" s="561" t="s">
        <v>865</v>
      </c>
      <c r="G105" s="560" t="s">
        <v>430</v>
      </c>
    </row>
    <row r="106" spans="2:7" x14ac:dyDescent="0.2">
      <c r="B106" s="547"/>
      <c r="C106" s="544" t="s">
        <v>601</v>
      </c>
      <c r="D106" s="530"/>
      <c r="E106" s="558" t="s">
        <v>605</v>
      </c>
      <c r="F106" s="561" t="s">
        <v>866</v>
      </c>
      <c r="G106" s="560" t="s">
        <v>433</v>
      </c>
    </row>
    <row r="107" spans="2:7" x14ac:dyDescent="0.2">
      <c r="B107" s="547"/>
      <c r="C107" s="544" t="s">
        <v>602</v>
      </c>
      <c r="D107" s="530"/>
      <c r="E107" s="558" t="s">
        <v>605</v>
      </c>
      <c r="F107" s="561" t="s">
        <v>867</v>
      </c>
      <c r="G107" s="560" t="s">
        <v>433</v>
      </c>
    </row>
    <row r="108" spans="2:7" x14ac:dyDescent="0.2">
      <c r="B108" s="547"/>
      <c r="C108" s="544" t="s">
        <v>603</v>
      </c>
      <c r="D108" s="530"/>
      <c r="E108" s="558" t="s">
        <v>606</v>
      </c>
      <c r="F108" s="561" t="s">
        <v>868</v>
      </c>
      <c r="G108" s="560" t="s">
        <v>433</v>
      </c>
    </row>
    <row r="109" spans="2:7" ht="24" x14ac:dyDescent="0.2">
      <c r="B109" s="548"/>
      <c r="C109" s="549" t="s">
        <v>604</v>
      </c>
      <c r="D109" s="530"/>
      <c r="E109" s="558" t="s">
        <v>607</v>
      </c>
      <c r="F109" s="561" t="s">
        <v>869</v>
      </c>
      <c r="G109" s="560" t="s">
        <v>446</v>
      </c>
    </row>
    <row r="110" spans="2:7" ht="36" x14ac:dyDescent="0.2">
      <c r="B110" s="550"/>
      <c r="C110" s="551" t="s">
        <v>686</v>
      </c>
      <c r="D110" s="530"/>
      <c r="E110" s="558" t="s">
        <v>607</v>
      </c>
      <c r="F110" s="561" t="s">
        <v>870</v>
      </c>
      <c r="G110" s="560" t="s">
        <v>446</v>
      </c>
    </row>
    <row r="111" spans="2:7" x14ac:dyDescent="0.2">
      <c r="B111" s="547"/>
      <c r="C111" s="543" t="s">
        <v>608</v>
      </c>
      <c r="D111" s="530"/>
      <c r="E111" s="558" t="s">
        <v>610</v>
      </c>
      <c r="F111" s="561" t="s">
        <v>871</v>
      </c>
      <c r="G111" s="560" t="s">
        <v>446</v>
      </c>
    </row>
    <row r="112" spans="2:7" ht="12.75" customHeight="1" x14ac:dyDescent="0.2">
      <c r="B112" s="542"/>
      <c r="C112" s="544" t="s">
        <v>609</v>
      </c>
      <c r="D112" s="530"/>
      <c r="E112" s="701" t="s">
        <v>872</v>
      </c>
      <c r="F112" s="702"/>
      <c r="G112" s="703"/>
    </row>
    <row r="113" spans="2:7" ht="24" x14ac:dyDescent="0.2">
      <c r="B113" s="547"/>
      <c r="C113" s="544" t="s">
        <v>611</v>
      </c>
      <c r="D113" s="530"/>
      <c r="E113" s="558" t="s">
        <v>873</v>
      </c>
      <c r="F113" s="561" t="s">
        <v>874</v>
      </c>
      <c r="G113" s="560"/>
    </row>
    <row r="114" spans="2:7" x14ac:dyDescent="0.2">
      <c r="B114" s="542"/>
      <c r="C114" s="544" t="s">
        <v>612</v>
      </c>
      <c r="D114" s="530"/>
      <c r="E114" s="558" t="s">
        <v>622</v>
      </c>
      <c r="F114" s="561" t="s">
        <v>875</v>
      </c>
      <c r="G114" s="560"/>
    </row>
    <row r="115" spans="2:7" x14ac:dyDescent="0.2">
      <c r="B115" s="547"/>
      <c r="C115" s="544" t="s">
        <v>615</v>
      </c>
      <c r="D115" s="530"/>
      <c r="E115" s="558" t="s">
        <v>622</v>
      </c>
      <c r="F115" s="561" t="s">
        <v>876</v>
      </c>
      <c r="G115" s="560"/>
    </row>
    <row r="116" spans="2:7" x14ac:dyDescent="0.2">
      <c r="B116" s="709" t="s">
        <v>687</v>
      </c>
      <c r="C116" s="710"/>
      <c r="D116" s="530"/>
      <c r="E116" s="558" t="s">
        <v>877</v>
      </c>
      <c r="F116" s="561" t="s">
        <v>878</v>
      </c>
      <c r="G116" s="560"/>
    </row>
    <row r="117" spans="2:7" x14ac:dyDescent="0.2">
      <c r="B117" s="714"/>
      <c r="C117" s="711" t="s">
        <v>693</v>
      </c>
      <c r="D117" s="531"/>
      <c r="E117" s="558" t="s">
        <v>879</v>
      </c>
      <c r="F117" s="561" t="s">
        <v>880</v>
      </c>
      <c r="G117" s="563"/>
    </row>
    <row r="118" spans="2:7" ht="12.75" customHeight="1" x14ac:dyDescent="0.2">
      <c r="B118" s="715"/>
      <c r="C118" s="712"/>
      <c r="D118" s="531"/>
      <c r="E118" s="558" t="s">
        <v>881</v>
      </c>
      <c r="F118" s="561" t="s">
        <v>882</v>
      </c>
      <c r="G118" s="560"/>
    </row>
    <row r="119" spans="2:7" ht="12.75" customHeight="1" x14ac:dyDescent="0.2">
      <c r="B119" s="716"/>
      <c r="C119" s="713"/>
      <c r="D119" s="530"/>
      <c r="E119" s="564"/>
      <c r="F119" s="565"/>
      <c r="G119" s="566"/>
    </row>
    <row r="120" spans="2:7" x14ac:dyDescent="0.2">
      <c r="B120" s="545"/>
      <c r="C120" s="552" t="s">
        <v>688</v>
      </c>
      <c r="D120" s="530"/>
      <c r="E120" s="567"/>
      <c r="F120" s="568"/>
      <c r="G120" s="569"/>
    </row>
    <row r="121" spans="2:7" x14ac:dyDescent="0.2">
      <c r="B121" s="545"/>
      <c r="C121" s="552" t="s">
        <v>689</v>
      </c>
      <c r="D121" s="530"/>
      <c r="E121" s="570" t="s">
        <v>883</v>
      </c>
      <c r="F121" s="571" t="s">
        <v>884</v>
      </c>
      <c r="G121" s="572"/>
    </row>
    <row r="122" spans="2:7" x14ac:dyDescent="0.2">
      <c r="B122" s="545"/>
      <c r="C122" s="552" t="s">
        <v>690</v>
      </c>
      <c r="D122" s="530"/>
      <c r="E122" s="558" t="s">
        <v>885</v>
      </c>
      <c r="F122" s="561" t="s">
        <v>886</v>
      </c>
      <c r="G122" s="560"/>
    </row>
    <row r="123" spans="2:7" x14ac:dyDescent="0.2">
      <c r="B123" s="545"/>
      <c r="C123" s="553" t="s">
        <v>691</v>
      </c>
      <c r="D123" s="530"/>
      <c r="E123" s="558" t="s">
        <v>613</v>
      </c>
      <c r="F123" s="561" t="s">
        <v>614</v>
      </c>
      <c r="G123" s="560"/>
    </row>
    <row r="124" spans="2:7" ht="13.5" thickBot="1" x14ac:dyDescent="0.25">
      <c r="B124" s="554"/>
      <c r="C124" s="555" t="s">
        <v>692</v>
      </c>
      <c r="D124" s="530"/>
      <c r="E124" s="558" t="s">
        <v>616</v>
      </c>
      <c r="F124" s="561" t="s">
        <v>617</v>
      </c>
      <c r="G124" s="560"/>
    </row>
    <row r="125" spans="2:7" x14ac:dyDescent="0.2">
      <c r="B125" s="532"/>
      <c r="C125" s="532"/>
      <c r="D125" s="530"/>
      <c r="E125" s="558" t="s">
        <v>618</v>
      </c>
      <c r="F125" s="561" t="s">
        <v>619</v>
      </c>
      <c r="G125" s="560"/>
    </row>
    <row r="126" spans="2:7" x14ac:dyDescent="0.2">
      <c r="B126" s="532"/>
      <c r="C126" s="532"/>
      <c r="D126" s="530"/>
      <c r="E126" s="558" t="s">
        <v>620</v>
      </c>
      <c r="F126" s="561" t="s">
        <v>621</v>
      </c>
      <c r="G126" s="560"/>
    </row>
    <row r="127" spans="2:7" x14ac:dyDescent="0.2">
      <c r="B127" s="532"/>
      <c r="C127" s="532"/>
      <c r="D127" s="530"/>
      <c r="E127" s="558" t="s">
        <v>623</v>
      </c>
      <c r="F127" s="561" t="s">
        <v>624</v>
      </c>
      <c r="G127" s="560"/>
    </row>
    <row r="128" spans="2:7" x14ac:dyDescent="0.2">
      <c r="B128" s="532"/>
      <c r="C128" s="532"/>
      <c r="D128" s="530"/>
      <c r="E128" s="558" t="s">
        <v>887</v>
      </c>
      <c r="F128" s="561" t="s">
        <v>888</v>
      </c>
      <c r="G128" s="560"/>
    </row>
    <row r="129" spans="2:7" x14ac:dyDescent="0.2">
      <c r="B129" s="532"/>
      <c r="C129" s="532"/>
      <c r="D129" s="530"/>
      <c r="E129" s="558" t="s">
        <v>625</v>
      </c>
      <c r="F129" s="561" t="s">
        <v>626</v>
      </c>
      <c r="G129" s="560"/>
    </row>
    <row r="130" spans="2:7" x14ac:dyDescent="0.2">
      <c r="B130" s="532"/>
      <c r="C130" s="532"/>
      <c r="D130" s="530"/>
      <c r="E130" s="558" t="s">
        <v>627</v>
      </c>
      <c r="F130" s="561" t="s">
        <v>628</v>
      </c>
      <c r="G130" s="560"/>
    </row>
    <row r="131" spans="2:7" x14ac:dyDescent="0.2">
      <c r="B131" s="532"/>
      <c r="C131" s="532"/>
      <c r="D131" s="530"/>
      <c r="E131" s="558" t="s">
        <v>629</v>
      </c>
      <c r="F131" s="561" t="s">
        <v>630</v>
      </c>
      <c r="G131" s="560"/>
    </row>
    <row r="132" spans="2:7" x14ac:dyDescent="0.2">
      <c r="B132" s="532"/>
      <c r="C132" s="532"/>
      <c r="D132" s="530"/>
      <c r="E132" s="558" t="s">
        <v>631</v>
      </c>
      <c r="F132" s="561" t="s">
        <v>632</v>
      </c>
      <c r="G132" s="560"/>
    </row>
    <row r="133" spans="2:7" x14ac:dyDescent="0.2">
      <c r="B133" s="532"/>
      <c r="C133" s="532"/>
      <c r="D133" s="530"/>
      <c r="E133" s="558" t="s">
        <v>633</v>
      </c>
      <c r="F133" s="561" t="s">
        <v>634</v>
      </c>
      <c r="G133" s="560"/>
    </row>
    <row r="134" spans="2:7" x14ac:dyDescent="0.2">
      <c r="B134" s="532"/>
      <c r="C134" s="532"/>
      <c r="D134" s="530"/>
      <c r="E134" s="558" t="s">
        <v>635</v>
      </c>
      <c r="F134" s="561" t="s">
        <v>636</v>
      </c>
      <c r="G134" s="560"/>
    </row>
    <row r="135" spans="2:7" x14ac:dyDescent="0.2">
      <c r="B135" s="532"/>
      <c r="C135" s="532"/>
      <c r="D135" s="530"/>
      <c r="E135" s="558" t="s">
        <v>637</v>
      </c>
      <c r="F135" s="561" t="s">
        <v>638</v>
      </c>
      <c r="G135" s="560"/>
    </row>
    <row r="136" spans="2:7" x14ac:dyDescent="0.2">
      <c r="B136" s="532"/>
      <c r="C136" s="532"/>
      <c r="D136" s="530"/>
      <c r="E136" s="558" t="s">
        <v>639</v>
      </c>
      <c r="F136" s="561" t="s">
        <v>640</v>
      </c>
      <c r="G136" s="560"/>
    </row>
    <row r="137" spans="2:7" x14ac:dyDescent="0.2">
      <c r="B137" s="532"/>
      <c r="C137" s="532"/>
      <c r="D137" s="530"/>
      <c r="E137" s="558" t="s">
        <v>641</v>
      </c>
      <c r="F137" s="561" t="s">
        <v>642</v>
      </c>
      <c r="G137" s="560"/>
    </row>
    <row r="138" spans="2:7" x14ac:dyDescent="0.2">
      <c r="B138" s="532"/>
      <c r="C138" s="532"/>
      <c r="D138" s="530"/>
      <c r="E138" s="558" t="s">
        <v>643</v>
      </c>
      <c r="F138" s="561" t="s">
        <v>644</v>
      </c>
      <c r="G138" s="560"/>
    </row>
    <row r="139" spans="2:7" x14ac:dyDescent="0.2">
      <c r="B139" s="532"/>
      <c r="C139" s="532"/>
      <c r="D139" s="530"/>
      <c r="E139" s="558" t="s">
        <v>653</v>
      </c>
      <c r="F139" s="561" t="s">
        <v>654</v>
      </c>
      <c r="G139" s="560" t="s">
        <v>430</v>
      </c>
    </row>
    <row r="140" spans="2:7" x14ac:dyDescent="0.2">
      <c r="B140" s="532"/>
      <c r="C140" s="532"/>
      <c r="D140" s="530"/>
      <c r="E140" s="558" t="s">
        <v>739</v>
      </c>
      <c r="F140" s="561" t="s">
        <v>889</v>
      </c>
      <c r="G140" s="560"/>
    </row>
    <row r="141" spans="2:7" x14ac:dyDescent="0.2">
      <c r="B141" s="532"/>
      <c r="C141" s="532"/>
      <c r="D141" s="530"/>
      <c r="E141" s="558" t="s">
        <v>645</v>
      </c>
      <c r="F141" s="561" t="s">
        <v>646</v>
      </c>
      <c r="G141" s="560"/>
    </row>
    <row r="142" spans="2:7" x14ac:dyDescent="0.2">
      <c r="B142" s="532"/>
      <c r="C142" s="532"/>
      <c r="D142" s="530"/>
      <c r="E142" s="558" t="s">
        <v>647</v>
      </c>
      <c r="F142" s="561" t="s">
        <v>890</v>
      </c>
      <c r="G142" s="563"/>
    </row>
    <row r="143" spans="2:7" x14ac:dyDescent="0.2">
      <c r="B143" s="532"/>
      <c r="C143" s="532"/>
      <c r="D143" s="530"/>
      <c r="E143" s="558" t="s">
        <v>648</v>
      </c>
      <c r="F143" s="561" t="s">
        <v>891</v>
      </c>
      <c r="G143" s="560"/>
    </row>
    <row r="144" spans="2:7" ht="12.75" customHeight="1" x14ac:dyDescent="0.2">
      <c r="B144" s="532"/>
      <c r="C144" s="532"/>
      <c r="D144" s="530"/>
      <c r="E144" s="701" t="s">
        <v>892</v>
      </c>
      <c r="F144" s="702"/>
      <c r="G144" s="703"/>
    </row>
    <row r="145" spans="2:7" x14ac:dyDescent="0.2">
      <c r="B145" s="532"/>
      <c r="C145" s="532"/>
      <c r="D145" s="530"/>
      <c r="E145" s="558" t="s">
        <v>649</v>
      </c>
      <c r="F145" s="561" t="s">
        <v>893</v>
      </c>
      <c r="G145" s="560"/>
    </row>
    <row r="146" spans="2:7" x14ac:dyDescent="0.2">
      <c r="B146" s="532"/>
      <c r="C146" s="532"/>
      <c r="D146" s="530"/>
      <c r="E146" s="558" t="s">
        <v>650</v>
      </c>
      <c r="F146" s="561" t="s">
        <v>894</v>
      </c>
      <c r="G146" s="560"/>
    </row>
    <row r="147" spans="2:7" x14ac:dyDescent="0.2">
      <c r="B147" s="532"/>
      <c r="C147" s="532"/>
      <c r="D147" s="530"/>
      <c r="E147" s="558" t="s">
        <v>651</v>
      </c>
      <c r="F147" s="561" t="s">
        <v>895</v>
      </c>
      <c r="G147" s="563"/>
    </row>
    <row r="148" spans="2:7" x14ac:dyDescent="0.2">
      <c r="B148" s="532"/>
      <c r="C148" s="532"/>
      <c r="D148" s="530"/>
      <c r="E148" s="558" t="s">
        <v>652</v>
      </c>
      <c r="F148" s="561" t="s">
        <v>896</v>
      </c>
      <c r="G148" s="560"/>
    </row>
    <row r="149" spans="2:7" ht="12.75" customHeight="1" x14ac:dyDescent="0.2">
      <c r="B149" s="532"/>
      <c r="C149" s="532"/>
      <c r="D149" s="530"/>
      <c r="E149" s="701" t="s">
        <v>897</v>
      </c>
      <c r="F149" s="702"/>
      <c r="G149" s="703"/>
    </row>
    <row r="150" spans="2:7" x14ac:dyDescent="0.2">
      <c r="B150" s="532"/>
      <c r="C150" s="532"/>
      <c r="D150" s="530"/>
      <c r="E150" s="558" t="s">
        <v>898</v>
      </c>
      <c r="F150" s="561" t="s">
        <v>899</v>
      </c>
      <c r="G150" s="560"/>
    </row>
    <row r="151" spans="2:7" x14ac:dyDescent="0.2">
      <c r="B151" s="532"/>
      <c r="C151" s="532"/>
      <c r="D151" s="530"/>
      <c r="E151" s="558" t="s">
        <v>900</v>
      </c>
      <c r="F151" s="561" t="s">
        <v>901</v>
      </c>
      <c r="G151" s="560"/>
    </row>
    <row r="152" spans="2:7" ht="50.1" customHeight="1" x14ac:dyDescent="0.2">
      <c r="B152" s="532"/>
      <c r="C152" s="532"/>
      <c r="D152" s="530"/>
      <c r="E152" s="541" t="s">
        <v>964</v>
      </c>
      <c r="F152" s="561" t="s">
        <v>902</v>
      </c>
      <c r="G152" s="560"/>
    </row>
    <row r="153" spans="2:7" x14ac:dyDescent="0.2">
      <c r="B153" s="532"/>
      <c r="C153" s="532"/>
      <c r="D153" s="530"/>
      <c r="E153" s="558" t="s">
        <v>965</v>
      </c>
      <c r="F153" s="561" t="s">
        <v>903</v>
      </c>
      <c r="G153" s="560"/>
    </row>
    <row r="154" spans="2:7" x14ac:dyDescent="0.2">
      <c r="B154" s="532"/>
      <c r="C154" s="532"/>
      <c r="D154" s="530"/>
      <c r="E154" s="570" t="s">
        <v>965</v>
      </c>
      <c r="F154" s="561" t="s">
        <v>904</v>
      </c>
      <c r="G154" s="557"/>
    </row>
    <row r="155" spans="2:7" x14ac:dyDescent="0.2">
      <c r="B155" s="532"/>
      <c r="C155" s="532"/>
      <c r="D155" s="530"/>
      <c r="E155" s="558" t="s">
        <v>905</v>
      </c>
      <c r="F155" s="561" t="s">
        <v>906</v>
      </c>
      <c r="G155" s="560"/>
    </row>
    <row r="156" spans="2:7" ht="50.1" customHeight="1" x14ac:dyDescent="0.2">
      <c r="B156" s="532"/>
      <c r="C156" s="532"/>
      <c r="D156" s="530"/>
      <c r="E156" s="558" t="s">
        <v>964</v>
      </c>
      <c r="F156" s="585" t="s">
        <v>907</v>
      </c>
      <c r="G156" s="560"/>
    </row>
    <row r="157" spans="2:7" ht="50.1" customHeight="1" x14ac:dyDescent="0.2">
      <c r="B157" s="532"/>
      <c r="C157" s="532"/>
      <c r="D157" s="530"/>
      <c r="E157" s="558" t="s">
        <v>964</v>
      </c>
      <c r="F157" s="585" t="s">
        <v>908</v>
      </c>
      <c r="G157" s="560"/>
    </row>
    <row r="158" spans="2:7" x14ac:dyDescent="0.2">
      <c r="B158" s="532"/>
      <c r="C158" s="532"/>
      <c r="D158" s="530"/>
      <c r="E158" s="558" t="s">
        <v>909</v>
      </c>
      <c r="F158" s="561" t="s">
        <v>910</v>
      </c>
      <c r="G158" s="560"/>
    </row>
    <row r="159" spans="2:7" x14ac:dyDescent="0.2">
      <c r="B159" s="532"/>
      <c r="C159" s="532"/>
      <c r="D159" s="530"/>
      <c r="E159" s="558" t="s">
        <v>911</v>
      </c>
      <c r="F159" s="561" t="s">
        <v>912</v>
      </c>
      <c r="G159" s="560"/>
    </row>
    <row r="160" spans="2:7" x14ac:dyDescent="0.2">
      <c r="B160" s="532"/>
      <c r="C160" s="532"/>
      <c r="D160" s="530"/>
      <c r="E160" s="558" t="s">
        <v>913</v>
      </c>
      <c r="F160" s="561" t="s">
        <v>914</v>
      </c>
      <c r="G160" s="560"/>
    </row>
    <row r="161" spans="2:7" ht="12.75" customHeight="1" x14ac:dyDescent="0.2">
      <c r="B161" s="532"/>
      <c r="C161" s="532"/>
      <c r="D161" s="530"/>
      <c r="E161" s="701" t="s">
        <v>915</v>
      </c>
      <c r="F161" s="702"/>
      <c r="G161" s="703"/>
    </row>
    <row r="162" spans="2:7" x14ac:dyDescent="0.2">
      <c r="B162" s="532"/>
      <c r="C162" s="532"/>
      <c r="D162" s="530"/>
      <c r="E162" s="558" t="s">
        <v>916</v>
      </c>
      <c r="F162" s="561" t="s">
        <v>917</v>
      </c>
      <c r="G162" s="560"/>
    </row>
    <row r="163" spans="2:7" x14ac:dyDescent="0.2">
      <c r="B163" s="532"/>
      <c r="C163" s="532"/>
      <c r="D163" s="530"/>
      <c r="E163" s="558" t="s">
        <v>918</v>
      </c>
      <c r="F163" s="561" t="s">
        <v>919</v>
      </c>
      <c r="G163" s="560"/>
    </row>
    <row r="164" spans="2:7" x14ac:dyDescent="0.2">
      <c r="B164" s="532"/>
      <c r="C164" s="532"/>
      <c r="D164" s="530"/>
      <c r="E164" s="558" t="s">
        <v>966</v>
      </c>
      <c r="F164" s="561" t="s">
        <v>920</v>
      </c>
      <c r="G164" s="557"/>
    </row>
    <row r="165" spans="2:7" x14ac:dyDescent="0.2">
      <c r="B165" s="532"/>
      <c r="C165" s="532"/>
      <c r="D165" s="530"/>
      <c r="E165" s="570" t="s">
        <v>966</v>
      </c>
      <c r="F165" s="561" t="s">
        <v>921</v>
      </c>
      <c r="G165" s="560"/>
    </row>
    <row r="166" spans="2:7" x14ac:dyDescent="0.2">
      <c r="B166" s="532"/>
      <c r="C166" s="532"/>
      <c r="D166" s="530"/>
      <c r="E166" s="558" t="s">
        <v>922</v>
      </c>
      <c r="F166" s="561" t="s">
        <v>923</v>
      </c>
      <c r="G166" s="560"/>
    </row>
    <row r="167" spans="2:7" ht="12.75" customHeight="1" x14ac:dyDescent="0.2">
      <c r="B167" s="532"/>
      <c r="C167" s="532"/>
      <c r="D167" s="530"/>
      <c r="E167" s="701" t="s">
        <v>924</v>
      </c>
      <c r="F167" s="702"/>
      <c r="G167" s="703"/>
    </row>
    <row r="168" spans="2:7" x14ac:dyDescent="0.2">
      <c r="B168" s="532"/>
      <c r="C168" s="532"/>
      <c r="D168" s="530"/>
      <c r="E168" s="558" t="s">
        <v>655</v>
      </c>
      <c r="F168" s="561" t="s">
        <v>656</v>
      </c>
      <c r="G168" s="560"/>
    </row>
    <row r="169" spans="2:7" x14ac:dyDescent="0.2">
      <c r="B169" s="532"/>
      <c r="C169" s="532"/>
      <c r="D169" s="530"/>
      <c r="E169" s="558" t="s">
        <v>657</v>
      </c>
      <c r="F169" s="561" t="s">
        <v>658</v>
      </c>
      <c r="G169" s="560"/>
    </row>
    <row r="170" spans="2:7" x14ac:dyDescent="0.2">
      <c r="B170" s="532"/>
      <c r="C170" s="532"/>
      <c r="D170" s="530"/>
      <c r="E170" s="558" t="s">
        <v>659</v>
      </c>
      <c r="F170" s="561" t="s">
        <v>925</v>
      </c>
      <c r="G170" s="560"/>
    </row>
    <row r="171" spans="2:7" ht="15" x14ac:dyDescent="0.2">
      <c r="B171" s="532"/>
      <c r="C171" s="532"/>
      <c r="D171" s="534"/>
      <c r="E171" s="558" t="s">
        <v>660</v>
      </c>
      <c r="F171" s="561" t="s">
        <v>661</v>
      </c>
      <c r="G171" s="560"/>
    </row>
    <row r="172" spans="2:7" ht="15" x14ac:dyDescent="0.2">
      <c r="B172" s="532"/>
      <c r="C172" s="532"/>
      <c r="D172" s="534"/>
      <c r="E172" s="558" t="s">
        <v>662</v>
      </c>
      <c r="F172" s="561" t="s">
        <v>663</v>
      </c>
      <c r="G172" s="560"/>
    </row>
    <row r="173" spans="2:7" ht="15" x14ac:dyDescent="0.2">
      <c r="B173" s="532"/>
      <c r="C173" s="532"/>
      <c r="D173" s="534"/>
      <c r="E173" s="558" t="s">
        <v>664</v>
      </c>
      <c r="F173" s="561" t="s">
        <v>926</v>
      </c>
      <c r="G173" s="560"/>
    </row>
    <row r="174" spans="2:7" ht="15" x14ac:dyDescent="0.2">
      <c r="B174" s="533"/>
      <c r="C174" s="533"/>
      <c r="D174" s="534"/>
      <c r="E174" s="558" t="s">
        <v>665</v>
      </c>
      <c r="F174" s="561" t="s">
        <v>927</v>
      </c>
      <c r="G174" s="557"/>
    </row>
    <row r="175" spans="2:7" ht="15" x14ac:dyDescent="0.2">
      <c r="B175" s="533"/>
      <c r="C175" s="533"/>
      <c r="D175" s="529"/>
      <c r="E175" s="558" t="s">
        <v>666</v>
      </c>
      <c r="F175" s="561" t="s">
        <v>928</v>
      </c>
      <c r="G175" s="560"/>
    </row>
    <row r="176" spans="2:7" ht="15" x14ac:dyDescent="0.2">
      <c r="B176" s="533"/>
      <c r="C176" s="533"/>
      <c r="D176" s="535"/>
      <c r="E176" s="558" t="s">
        <v>667</v>
      </c>
      <c r="F176" s="561" t="s">
        <v>929</v>
      </c>
      <c r="G176" s="560"/>
    </row>
    <row r="177" spans="2:7" ht="15" customHeight="1" x14ac:dyDescent="0.2">
      <c r="B177" s="533"/>
      <c r="C177" s="533"/>
      <c r="D177" s="535"/>
      <c r="E177" s="701" t="s">
        <v>930</v>
      </c>
      <c r="F177" s="702"/>
      <c r="G177" s="703"/>
    </row>
    <row r="178" spans="2:7" ht="15" x14ac:dyDescent="0.2">
      <c r="B178" s="533"/>
      <c r="C178" s="533"/>
      <c r="D178" s="535"/>
      <c r="E178" s="564" t="s">
        <v>668</v>
      </c>
      <c r="F178" s="565" t="s">
        <v>669</v>
      </c>
      <c r="G178" s="566"/>
    </row>
    <row r="179" spans="2:7" ht="15" x14ac:dyDescent="0.2">
      <c r="B179" s="533"/>
      <c r="C179" s="533"/>
      <c r="D179" s="535"/>
      <c r="E179" s="564" t="s">
        <v>670</v>
      </c>
      <c r="F179" s="565" t="s">
        <v>931</v>
      </c>
      <c r="G179" s="566"/>
    </row>
    <row r="180" spans="2:7" ht="15" x14ac:dyDescent="0.2">
      <c r="B180" s="533"/>
      <c r="C180" s="533"/>
      <c r="D180" s="535"/>
      <c r="E180" s="564" t="s">
        <v>671</v>
      </c>
      <c r="F180" s="565" t="s">
        <v>932</v>
      </c>
      <c r="G180" s="566"/>
    </row>
    <row r="181" spans="2:7" ht="15" x14ac:dyDescent="0.2">
      <c r="B181" s="533"/>
      <c r="C181" s="533"/>
      <c r="D181" s="535"/>
      <c r="E181" s="564" t="s">
        <v>672</v>
      </c>
      <c r="F181" s="565" t="s">
        <v>933</v>
      </c>
      <c r="G181" s="566"/>
    </row>
    <row r="182" spans="2:7" ht="15" x14ac:dyDescent="0.2">
      <c r="B182" s="533"/>
      <c r="C182" s="533"/>
      <c r="D182" s="535"/>
      <c r="E182" s="564" t="s">
        <v>673</v>
      </c>
      <c r="F182" s="565" t="s">
        <v>674</v>
      </c>
      <c r="G182" s="566"/>
    </row>
    <row r="183" spans="2:7" ht="15" x14ac:dyDescent="0.2">
      <c r="B183" s="533"/>
      <c r="C183" s="533"/>
      <c r="D183" s="535"/>
      <c r="E183" s="564" t="s">
        <v>740</v>
      </c>
      <c r="F183" s="565" t="s">
        <v>934</v>
      </c>
      <c r="G183" s="566"/>
    </row>
    <row r="184" spans="2:7" ht="84" x14ac:dyDescent="0.2">
      <c r="B184" s="533"/>
      <c r="C184" s="533"/>
      <c r="D184" s="535"/>
      <c r="E184" s="573" t="s">
        <v>675</v>
      </c>
      <c r="F184" s="565" t="s">
        <v>935</v>
      </c>
      <c r="G184" s="566"/>
    </row>
    <row r="185" spans="2:7" ht="15" x14ac:dyDescent="0.2">
      <c r="B185" s="533"/>
      <c r="C185" s="533"/>
      <c r="D185" s="535"/>
      <c r="E185" s="564" t="s">
        <v>676</v>
      </c>
      <c r="F185" s="565" t="s">
        <v>936</v>
      </c>
      <c r="G185" s="566"/>
    </row>
    <row r="186" spans="2:7" ht="15" x14ac:dyDescent="0.2">
      <c r="B186" s="533"/>
      <c r="C186" s="533"/>
      <c r="D186" s="535"/>
      <c r="E186" s="564" t="s">
        <v>677</v>
      </c>
      <c r="F186" s="565" t="s">
        <v>678</v>
      </c>
      <c r="G186" s="566"/>
    </row>
    <row r="187" spans="2:7" ht="15" x14ac:dyDescent="0.2">
      <c r="B187" s="533"/>
      <c r="C187" s="533"/>
      <c r="D187" s="535"/>
      <c r="E187" s="564" t="s">
        <v>937</v>
      </c>
      <c r="F187" s="565" t="s">
        <v>938</v>
      </c>
      <c r="G187" s="566"/>
    </row>
    <row r="188" spans="2:7" ht="15" x14ac:dyDescent="0.2">
      <c r="B188" s="533"/>
      <c r="C188" s="533"/>
      <c r="D188" s="535"/>
      <c r="E188" s="701" t="s">
        <v>679</v>
      </c>
      <c r="F188" s="702"/>
      <c r="G188" s="703"/>
    </row>
    <row r="189" spans="2:7" ht="15" x14ac:dyDescent="0.2">
      <c r="B189" s="533"/>
      <c r="C189" s="533"/>
      <c r="D189" s="535"/>
      <c r="E189" s="564" t="s">
        <v>680</v>
      </c>
      <c r="F189" s="565" t="s">
        <v>939</v>
      </c>
      <c r="G189" s="566"/>
    </row>
    <row r="190" spans="2:7" x14ac:dyDescent="0.2">
      <c r="D190" s="535"/>
      <c r="E190" s="564" t="s">
        <v>681</v>
      </c>
      <c r="F190" s="565" t="s">
        <v>682</v>
      </c>
      <c r="G190" s="566"/>
    </row>
    <row r="191" spans="2:7" ht="13.5" thickBot="1" x14ac:dyDescent="0.25">
      <c r="D191" s="535"/>
      <c r="E191" s="574" t="s">
        <v>683</v>
      </c>
      <c r="F191" s="575" t="s">
        <v>684</v>
      </c>
      <c r="G191" s="576"/>
    </row>
  </sheetData>
  <sheetProtection algorithmName="SHA-512" hashValue="iPiZ7dM7zGy03RQSnUrs5pKqXS+1PztgkPgFQpBFCqicf6HxjfhT52VwmlqCxUu0NUcSormBqz7sF5qjdHYXKA==" saltValue="91ylWVWIi5ZXxqEteeRLZA==" spinCount="100000" sheet="1" objects="1" scenarios="1" selectLockedCells="1"/>
  <mergeCells count="28">
    <mergeCell ref="B92:C92"/>
    <mergeCell ref="B116:C116"/>
    <mergeCell ref="C117:C119"/>
    <mergeCell ref="B117:B119"/>
    <mergeCell ref="B5:C5"/>
    <mergeCell ref="B7:G7"/>
    <mergeCell ref="B11:C11"/>
    <mergeCell ref="E11:G11"/>
    <mergeCell ref="B9:G9"/>
    <mergeCell ref="B12:C12"/>
    <mergeCell ref="B31:C31"/>
    <mergeCell ref="E83:G83"/>
    <mergeCell ref="E12:G12"/>
    <mergeCell ref="E31:G31"/>
    <mergeCell ref="E67:G67"/>
    <mergeCell ref="E62:G62"/>
    <mergeCell ref="E25:G25"/>
    <mergeCell ref="E40:G40"/>
    <mergeCell ref="E44:G44"/>
    <mergeCell ref="E48:G48"/>
    <mergeCell ref="E96:G96"/>
    <mergeCell ref="E112:G112"/>
    <mergeCell ref="E177:G177"/>
    <mergeCell ref="E188:G188"/>
    <mergeCell ref="E144:G144"/>
    <mergeCell ref="E149:G149"/>
    <mergeCell ref="E161:G161"/>
    <mergeCell ref="E167:G167"/>
  </mergeCells>
  <pageMargins left="0.70866141732283472" right="0.70866141732283472" top="0.74803149606299213" bottom="0.74803149606299213" header="0.31496062992125984" footer="0.31496062992125984"/>
  <pageSetup paperSize="9" scale="87" orientation="landscape" r:id="rId1"/>
  <headerFooter>
    <oddFooter>&amp;L&amp;"Arial,Standard"&amp;7&amp;F&amp;C&amp;"Arial,Standard"&amp;7 © DKG  Alle Rechte vorbehalten&amp;R&amp;"Arial,Standard"&amp;7&amp;P</oddFooter>
  </headerFooter>
  <rowBreaks count="5" manualBreakCount="5">
    <brk id="30" min="1" max="6" man="1"/>
    <brk id="66" min="1" max="6" man="1"/>
    <brk id="95" min="1" max="6" man="1"/>
    <brk id="124" min="1" max="6" man="1"/>
    <brk id="157" min="1" max="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T74"/>
  <sheetViews>
    <sheetView showGridLines="0" zoomScaleNormal="100" zoomScaleSheetLayoutView="87" workbookViewId="0">
      <pane xSplit="1" ySplit="11" topLeftCell="B12" activePane="bottomRight" state="frozen"/>
      <selection pane="topRight" activeCell="B1" sqref="B1"/>
      <selection pane="bottomLeft" activeCell="A12" sqref="A12"/>
      <selection pane="bottomRight" activeCell="S12" sqref="S12:S14"/>
    </sheetView>
  </sheetViews>
  <sheetFormatPr defaultColWidth="11.42578125" defaultRowHeight="14.25" x14ac:dyDescent="0.2"/>
  <cols>
    <col min="1" max="1" width="0.85546875" style="472" customWidth="1"/>
    <col min="2" max="2" width="3.28515625" style="472" customWidth="1"/>
    <col min="3" max="3" width="3.28515625" style="473" customWidth="1"/>
    <col min="4" max="4" width="4" style="472" customWidth="1"/>
    <col min="5" max="5" width="15.85546875" style="472" customWidth="1"/>
    <col min="6" max="6" width="13.140625" style="472" customWidth="1"/>
    <col min="7" max="7" width="12.7109375" style="472" customWidth="1"/>
    <col min="8" max="8" width="13.7109375" style="472" customWidth="1"/>
    <col min="9" max="9" width="14.140625" style="472" customWidth="1"/>
    <col min="10" max="10" width="10.7109375" style="472" customWidth="1"/>
    <col min="11" max="11" width="8.140625" style="472" customWidth="1"/>
    <col min="12" max="12" width="5.28515625" style="472" customWidth="1"/>
    <col min="13" max="14" width="4.85546875" style="472" customWidth="1"/>
    <col min="15" max="15" width="6.42578125" style="472" customWidth="1"/>
    <col min="16" max="16" width="6" style="472" customWidth="1"/>
    <col min="17" max="17" width="7.85546875" style="504" customWidth="1"/>
    <col min="18" max="18" width="8" style="472" customWidth="1"/>
    <col min="19" max="20" width="73.5703125" style="472" customWidth="1"/>
    <col min="21" max="16384" width="11.42578125" style="472"/>
  </cols>
  <sheetData>
    <row r="1" spans="1:20" ht="6.75" customHeight="1" x14ac:dyDescent="0.25">
      <c r="A1" s="471"/>
      <c r="Q1" s="472"/>
    </row>
    <row r="2" spans="1:20" s="526" customFormat="1" ht="15.75" customHeight="1" x14ac:dyDescent="0.25">
      <c r="A2" s="524"/>
      <c r="B2" s="474" t="str">
        <f>Basisdaten!B2</f>
        <v xml:space="preserve">Anlage EB Version F2.1 (Auditjahr 2022 / Kennzahlenjahr 2021)  </v>
      </c>
      <c r="C2" s="525"/>
      <c r="P2" s="527"/>
    </row>
    <row r="3" spans="1:20" ht="16.5" customHeight="1" x14ac:dyDescent="0.25">
      <c r="A3" s="475"/>
      <c r="B3" s="475" t="s">
        <v>272</v>
      </c>
      <c r="P3" s="476"/>
      <c r="Q3" s="472"/>
    </row>
    <row r="4" spans="1:20" ht="14.25" customHeight="1" x14ac:dyDescent="0.25">
      <c r="A4" s="475"/>
      <c r="P4" s="476"/>
      <c r="Q4" s="472"/>
    </row>
    <row r="5" spans="1:20" ht="12.75" customHeight="1" x14ac:dyDescent="0.2">
      <c r="F5" s="477"/>
      <c r="G5" s="477"/>
      <c r="H5" s="477"/>
      <c r="I5" s="477"/>
      <c r="J5" s="477"/>
      <c r="K5" s="477"/>
      <c r="L5" s="477"/>
      <c r="M5" s="477"/>
      <c r="N5" s="477"/>
      <c r="O5" s="477"/>
      <c r="P5" s="476"/>
      <c r="Q5" s="472"/>
    </row>
    <row r="6" spans="1:20" s="478" customFormat="1" ht="15" customHeight="1" x14ac:dyDescent="0.25">
      <c r="B6" s="479" t="s">
        <v>137</v>
      </c>
      <c r="C6" s="480"/>
      <c r="D6" s="479"/>
      <c r="F6" s="918" t="str">
        <f>IF(Basisdaten!C8=0,"",Basisdaten!C8)</f>
        <v/>
      </c>
      <c r="G6" s="919"/>
      <c r="H6" s="920"/>
      <c r="I6" s="920"/>
      <c r="J6" s="920"/>
      <c r="K6" s="920"/>
      <c r="L6" s="920"/>
      <c r="M6" s="920"/>
      <c r="N6" s="921"/>
      <c r="O6" s="481"/>
      <c r="P6" s="476"/>
      <c r="Q6" s="476"/>
      <c r="R6" s="482"/>
      <c r="S6" s="476"/>
      <c r="T6" s="476"/>
    </row>
    <row r="7" spans="1:20" s="478" customFormat="1" ht="6.75" customHeight="1" x14ac:dyDescent="0.2">
      <c r="B7" s="483"/>
      <c r="C7" s="484"/>
      <c r="D7" s="483"/>
      <c r="E7" s="485"/>
      <c r="F7" s="477"/>
      <c r="G7" s="477"/>
      <c r="H7" s="477"/>
      <c r="I7" s="477"/>
      <c r="J7" s="477"/>
      <c r="K7" s="477"/>
      <c r="L7" s="477"/>
      <c r="M7" s="477"/>
      <c r="N7" s="477"/>
      <c r="O7" s="477"/>
      <c r="P7" s="476"/>
      <c r="Q7" s="476"/>
      <c r="R7" s="482"/>
      <c r="S7" s="476"/>
      <c r="T7" s="476"/>
    </row>
    <row r="8" spans="1:20" s="478" customFormat="1" ht="15" customHeight="1" x14ac:dyDescent="0.2">
      <c r="B8" s="479" t="s">
        <v>79</v>
      </c>
      <c r="C8" s="480"/>
      <c r="D8" s="479"/>
      <c r="E8" s="486"/>
      <c r="F8" s="918" t="str">
        <f>IF(Basisdaten!C6=0,"",Basisdaten!C6)</f>
        <v/>
      </c>
      <c r="G8" s="922"/>
      <c r="H8" s="476"/>
      <c r="I8" s="888" t="s">
        <v>76</v>
      </c>
      <c r="J8" s="889"/>
      <c r="K8" s="923" t="str">
        <f>IF(Basisdaten!I12=0,"",Basisdaten!I12)</f>
        <v/>
      </c>
      <c r="L8" s="923"/>
      <c r="M8" s="923"/>
      <c r="N8" s="923"/>
      <c r="O8" s="487"/>
      <c r="P8" s="476"/>
      <c r="Q8" s="476"/>
      <c r="R8" s="482"/>
      <c r="S8" s="476"/>
      <c r="T8" s="476"/>
    </row>
    <row r="9" spans="1:20" ht="15" customHeight="1" thickBot="1" x14ac:dyDescent="0.25">
      <c r="F9" s="477"/>
      <c r="G9" s="477"/>
      <c r="H9" s="477"/>
      <c r="I9" s="477"/>
      <c r="J9" s="477"/>
      <c r="K9" s="477"/>
      <c r="L9" s="477"/>
      <c r="M9" s="477"/>
      <c r="N9" s="477"/>
      <c r="O9" s="477"/>
      <c r="P9" s="476"/>
      <c r="Q9" s="472"/>
    </row>
    <row r="10" spans="1:20" s="488" customFormat="1" ht="21" customHeight="1" thickBot="1" x14ac:dyDescent="0.3">
      <c r="B10" s="900" t="s">
        <v>380</v>
      </c>
      <c r="C10" s="901"/>
      <c r="D10" s="924" t="s">
        <v>1011</v>
      </c>
      <c r="E10" s="897" t="s">
        <v>189</v>
      </c>
      <c r="F10" s="897" t="s">
        <v>1</v>
      </c>
      <c r="G10" s="898"/>
      <c r="H10" s="897" t="s">
        <v>2</v>
      </c>
      <c r="I10" s="898"/>
      <c r="J10" s="897" t="s">
        <v>83</v>
      </c>
      <c r="K10" s="898"/>
      <c r="L10" s="915" t="s">
        <v>318</v>
      </c>
      <c r="M10" s="907" t="s">
        <v>3</v>
      </c>
      <c r="N10" s="908"/>
      <c r="O10" s="915" t="s">
        <v>318</v>
      </c>
      <c r="P10" s="900" t="s">
        <v>136</v>
      </c>
      <c r="Q10" s="904"/>
      <c r="R10" s="895" t="s">
        <v>317</v>
      </c>
      <c r="S10" s="890" t="s">
        <v>78</v>
      </c>
      <c r="T10" s="891"/>
    </row>
    <row r="11" spans="1:20" s="488" customFormat="1" ht="21" customHeight="1" thickBot="1" x14ac:dyDescent="0.3">
      <c r="B11" s="902"/>
      <c r="C11" s="903"/>
      <c r="D11" s="925"/>
      <c r="E11" s="899"/>
      <c r="F11" s="899"/>
      <c r="G11" s="898"/>
      <c r="H11" s="899"/>
      <c r="I11" s="898"/>
      <c r="J11" s="899"/>
      <c r="K11" s="898"/>
      <c r="L11" s="916"/>
      <c r="M11" s="907"/>
      <c r="N11" s="908"/>
      <c r="O11" s="916"/>
      <c r="P11" s="905"/>
      <c r="Q11" s="906"/>
      <c r="R11" s="896"/>
      <c r="S11" s="536" t="s">
        <v>951</v>
      </c>
      <c r="T11" s="536" t="s">
        <v>950</v>
      </c>
    </row>
    <row r="12" spans="1:20" ht="31.5" customHeight="1" thickBot="1" x14ac:dyDescent="0.25">
      <c r="B12" s="777" t="s">
        <v>1010</v>
      </c>
      <c r="C12" s="778"/>
      <c r="D12" s="830" t="s">
        <v>278</v>
      </c>
      <c r="E12" s="795" t="s">
        <v>6</v>
      </c>
      <c r="F12" s="797" t="s">
        <v>7</v>
      </c>
      <c r="G12" s="796"/>
      <c r="H12" s="797" t="s">
        <v>358</v>
      </c>
      <c r="I12" s="796"/>
      <c r="J12" s="926" t="s">
        <v>212</v>
      </c>
      <c r="K12" s="834"/>
      <c r="L12" s="803"/>
      <c r="M12" s="801" t="s">
        <v>282</v>
      </c>
      <c r="N12" s="802"/>
      <c r="O12" s="803"/>
      <c r="P12" s="917" t="s">
        <v>8</v>
      </c>
      <c r="Q12" s="892">
        <f>IF(Basisdaten!I33="",0,Basisdaten!I33)</f>
        <v>0</v>
      </c>
      <c r="R12" s="769" t="str">
        <f>IF(Q12=0,Berechnung1!$F$4,IF(Q12=0, Berechnung1!F4,IF(OR(Q12&lt; Berechnung1!E33,Q12&gt; Berechnung1!F33),Berechnung1!$G$4,IF(OR(ROUND(Q12,4)&lt;Berechnung1!J33,ROUND(Q12,4)&gt;Berechnung1!K33),Berechnung1!$D$4,IF(OR(ROUND(Q12,4)&lt;Berechnung1!G33,ROUND(Q12,4)&gt;Berechnung1!H33),Berechnung1!$E$4,Berechnung1!$C$4)))))</f>
        <v>Unvollständig</v>
      </c>
      <c r="S12" s="879"/>
      <c r="T12" s="816"/>
    </row>
    <row r="13" spans="1:20" ht="31.5" customHeight="1" thickBot="1" x14ac:dyDescent="0.25">
      <c r="B13" s="779"/>
      <c r="C13" s="780"/>
      <c r="D13" s="831"/>
      <c r="E13" s="797"/>
      <c r="F13" s="797"/>
      <c r="G13" s="796"/>
      <c r="H13" s="797"/>
      <c r="I13" s="796"/>
      <c r="J13" s="791"/>
      <c r="K13" s="835"/>
      <c r="L13" s="804"/>
      <c r="M13" s="801"/>
      <c r="N13" s="802"/>
      <c r="O13" s="804"/>
      <c r="P13" s="917"/>
      <c r="Q13" s="893"/>
      <c r="R13" s="770"/>
      <c r="S13" s="807"/>
      <c r="T13" s="817"/>
    </row>
    <row r="14" spans="1:20" ht="31.5" customHeight="1" thickBot="1" x14ac:dyDescent="0.25">
      <c r="B14" s="781"/>
      <c r="C14" s="782"/>
      <c r="D14" s="832"/>
      <c r="E14" s="818"/>
      <c r="F14" s="797"/>
      <c r="G14" s="796"/>
      <c r="H14" s="797"/>
      <c r="I14" s="796"/>
      <c r="J14" s="793"/>
      <c r="K14" s="836"/>
      <c r="L14" s="805"/>
      <c r="M14" s="801"/>
      <c r="N14" s="802"/>
      <c r="O14" s="805"/>
      <c r="P14" s="917"/>
      <c r="Q14" s="894"/>
      <c r="R14" s="771"/>
      <c r="S14" s="807"/>
      <c r="T14" s="817"/>
    </row>
    <row r="15" spans="1:20" ht="31.5" customHeight="1" thickBot="1" x14ac:dyDescent="0.25">
      <c r="B15" s="777" t="s">
        <v>1012</v>
      </c>
      <c r="C15" s="778"/>
      <c r="D15" s="830"/>
      <c r="E15" s="795" t="s">
        <v>1082</v>
      </c>
      <c r="F15" s="823" t="s">
        <v>212</v>
      </c>
      <c r="G15" s="796"/>
      <c r="H15" s="795" t="s">
        <v>1082</v>
      </c>
      <c r="I15" s="796"/>
      <c r="J15" s="833" t="s">
        <v>212</v>
      </c>
      <c r="K15" s="834"/>
      <c r="L15" s="803"/>
      <c r="M15" s="801" t="s">
        <v>192</v>
      </c>
      <c r="N15" s="802"/>
      <c r="O15" s="803"/>
      <c r="P15" s="909" t="s">
        <v>8</v>
      </c>
      <c r="Q15" s="912"/>
      <c r="R15" s="769" t="str">
        <f>IF(Q15="",Berechnung1!$F$4,IF(Q15=0, Berechnung1!H4,IF(OR(Q15&lt; Berechnung1!E36,Q15&gt; Berechnung1!F36),Berechnung1!$G$4,IF(OR(ROUND(Q15,4)&lt;Berechnung1!J36,ROUND(Q15,4)&gt;Berechnung1!K36),Berechnung1!$D$4,IF(OR(ROUND(Q15,4)&lt;Berechnung1!G36,ROUND(Q15,4)&gt;Berechnung1!H36),Berechnung1!$E$4,Berechnung1!$C$4)))))</f>
        <v>Unvollständig</v>
      </c>
      <c r="S15" s="879"/>
      <c r="T15" s="816"/>
    </row>
    <row r="16" spans="1:20" ht="31.5" customHeight="1" thickBot="1" x14ac:dyDescent="0.25">
      <c r="B16" s="779"/>
      <c r="C16" s="780"/>
      <c r="D16" s="831"/>
      <c r="E16" s="797"/>
      <c r="F16" s="797"/>
      <c r="G16" s="796"/>
      <c r="H16" s="797"/>
      <c r="I16" s="796"/>
      <c r="J16" s="791"/>
      <c r="K16" s="835"/>
      <c r="L16" s="804"/>
      <c r="M16" s="801"/>
      <c r="N16" s="802"/>
      <c r="O16" s="804"/>
      <c r="P16" s="910"/>
      <c r="Q16" s="913"/>
      <c r="R16" s="770"/>
      <c r="S16" s="807"/>
      <c r="T16" s="817"/>
    </row>
    <row r="17" spans="2:20" ht="31.5" customHeight="1" thickBot="1" x14ac:dyDescent="0.25">
      <c r="B17" s="781"/>
      <c r="C17" s="782"/>
      <c r="D17" s="832"/>
      <c r="E17" s="818"/>
      <c r="F17" s="797"/>
      <c r="G17" s="796"/>
      <c r="H17" s="797"/>
      <c r="I17" s="796"/>
      <c r="J17" s="793"/>
      <c r="K17" s="836"/>
      <c r="L17" s="805"/>
      <c r="M17" s="801"/>
      <c r="N17" s="802"/>
      <c r="O17" s="805"/>
      <c r="P17" s="911"/>
      <c r="Q17" s="914"/>
      <c r="R17" s="771"/>
      <c r="S17" s="807"/>
      <c r="T17" s="817"/>
    </row>
    <row r="18" spans="2:20" ht="31.5" customHeight="1" thickBot="1" x14ac:dyDescent="0.25">
      <c r="B18" s="777" t="s">
        <v>1044</v>
      </c>
      <c r="C18" s="778"/>
      <c r="D18" s="830"/>
      <c r="E18" s="795" t="s">
        <v>1013</v>
      </c>
      <c r="F18" s="823" t="s">
        <v>1083</v>
      </c>
      <c r="G18" s="796"/>
      <c r="H18" s="795" t="s">
        <v>1084</v>
      </c>
      <c r="I18" s="796"/>
      <c r="J18" s="824" t="s">
        <v>212</v>
      </c>
      <c r="K18" s="825"/>
      <c r="L18" s="766"/>
      <c r="M18" s="777" t="s">
        <v>192</v>
      </c>
      <c r="N18" s="778"/>
      <c r="O18" s="830"/>
      <c r="P18" s="795" t="s">
        <v>8</v>
      </c>
      <c r="Q18" s="819"/>
      <c r="R18" s="769" t="str">
        <f>IF(Q18="",Berechnung1!$F$4,IF(Q18=0,Berechnung1!H4,IF(OR(Q18&lt;Berechnung1!E39,Q18&gt;Berechnung1!F39),Berechnung1!$G$4,IF(OR(ROUND(Q18,4)&lt;Berechnung1!J39,ROUND(Q18,4)&gt;Berechnung1!K39),Berechnung1!$D$4,IF(OR(ROUND(Q18,4)&lt;Berechnung1!G39,ROUND(Q18,4)&gt;Berechnung1!H39),Berechnung1!$E$4,Berechnung1!$C$4)))))</f>
        <v>Unvollständig</v>
      </c>
      <c r="S18" s="822"/>
      <c r="T18" s="772"/>
    </row>
    <row r="19" spans="2:20" ht="31.5" customHeight="1" thickBot="1" x14ac:dyDescent="0.25">
      <c r="B19" s="779"/>
      <c r="C19" s="780"/>
      <c r="D19" s="831"/>
      <c r="E19" s="797"/>
      <c r="F19" s="797"/>
      <c r="G19" s="796"/>
      <c r="H19" s="797"/>
      <c r="I19" s="796"/>
      <c r="J19" s="826"/>
      <c r="K19" s="827"/>
      <c r="L19" s="767"/>
      <c r="M19" s="779"/>
      <c r="N19" s="780"/>
      <c r="O19" s="831"/>
      <c r="P19" s="797"/>
      <c r="Q19" s="820"/>
      <c r="R19" s="770"/>
      <c r="S19" s="773"/>
      <c r="T19" s="776"/>
    </row>
    <row r="20" spans="2:20" ht="31.5" customHeight="1" thickBot="1" x14ac:dyDescent="0.25">
      <c r="B20" s="781"/>
      <c r="C20" s="782"/>
      <c r="D20" s="832"/>
      <c r="E20" s="818"/>
      <c r="F20" s="797"/>
      <c r="G20" s="796"/>
      <c r="H20" s="797"/>
      <c r="I20" s="796"/>
      <c r="J20" s="828"/>
      <c r="K20" s="829"/>
      <c r="L20" s="768"/>
      <c r="M20" s="781"/>
      <c r="N20" s="782"/>
      <c r="O20" s="832"/>
      <c r="P20" s="818"/>
      <c r="Q20" s="821"/>
      <c r="R20" s="771"/>
      <c r="S20" s="773"/>
      <c r="T20" s="776"/>
    </row>
    <row r="21" spans="2:20" ht="31.5" customHeight="1" thickBot="1" x14ac:dyDescent="0.25">
      <c r="B21" s="777" t="s">
        <v>1014</v>
      </c>
      <c r="C21" s="778"/>
      <c r="D21" s="837" t="s">
        <v>279</v>
      </c>
      <c r="E21" s="797" t="s">
        <v>191</v>
      </c>
      <c r="F21" s="838" t="s">
        <v>1085</v>
      </c>
      <c r="G21" s="811"/>
      <c r="H21" s="758" t="s">
        <v>1095</v>
      </c>
      <c r="I21" s="759"/>
      <c r="J21" s="752" t="s">
        <v>1031</v>
      </c>
      <c r="K21" s="811"/>
      <c r="L21" s="803"/>
      <c r="M21" s="801" t="s">
        <v>161</v>
      </c>
      <c r="N21" s="802"/>
      <c r="O21" s="803"/>
      <c r="P21" s="489" t="s">
        <v>2</v>
      </c>
      <c r="Q21" s="490"/>
      <c r="R21" s="769" t="str">
        <f>IF(Q23=Berechnung1!D42,Berechnung1!$F$4,IF(OR(Q23&lt; Berechnung1!E42,Q23&gt; Berechnung1!F42),Berechnung1!$G$4,IF(OR(ROUND(Q23,4)&lt;Berechnung1!J42,ROUND(Q23,4)&gt;Berechnung1!K42),Berechnung1!$D$4,IF(OR(ROUND(Q23,4)&lt;Berechnung1!G42,ROUND(Q23,4)&gt;Berechnung1!H42),Berechnung1!$E$4,Berechnung1!$C$4))))</f>
        <v>Unvollständig</v>
      </c>
      <c r="S21" s="816"/>
      <c r="T21" s="816"/>
    </row>
    <row r="22" spans="2:20" ht="31.5" customHeight="1" thickBot="1" x14ac:dyDescent="0.25">
      <c r="B22" s="779"/>
      <c r="C22" s="780"/>
      <c r="D22" s="784"/>
      <c r="E22" s="797"/>
      <c r="F22" s="839"/>
      <c r="G22" s="812"/>
      <c r="H22" s="760"/>
      <c r="I22" s="759"/>
      <c r="J22" s="754"/>
      <c r="K22" s="812"/>
      <c r="L22" s="804"/>
      <c r="M22" s="801"/>
      <c r="N22" s="802"/>
      <c r="O22" s="804"/>
      <c r="P22" s="491" t="s">
        <v>4</v>
      </c>
      <c r="Q22" s="492">
        <f>IF(Basisdaten!I33="",0,Basisdaten!I33)</f>
        <v>0</v>
      </c>
      <c r="R22" s="770"/>
      <c r="S22" s="883"/>
      <c r="T22" s="817"/>
    </row>
    <row r="23" spans="2:20" ht="31.5" customHeight="1" thickBot="1" x14ac:dyDescent="0.25">
      <c r="B23" s="781"/>
      <c r="C23" s="782"/>
      <c r="D23" s="785"/>
      <c r="E23" s="797"/>
      <c r="F23" s="840"/>
      <c r="G23" s="813"/>
      <c r="H23" s="760"/>
      <c r="I23" s="759"/>
      <c r="J23" s="756"/>
      <c r="K23" s="813"/>
      <c r="L23" s="805"/>
      <c r="M23" s="801"/>
      <c r="N23" s="802"/>
      <c r="O23" s="805"/>
      <c r="P23" s="491" t="s">
        <v>5</v>
      </c>
      <c r="Q23" s="493" t="str">
        <f>IF(Q21="","n.d.",IF(Q22="","n.d.",IF(Q22=0,"",Q21/Q22)))</f>
        <v>n.d.</v>
      </c>
      <c r="R23" s="771"/>
      <c r="S23" s="884"/>
      <c r="T23" s="817"/>
    </row>
    <row r="24" spans="2:20" ht="31.5" customHeight="1" thickBot="1" x14ac:dyDescent="0.25">
      <c r="B24" s="777" t="s">
        <v>1045</v>
      </c>
      <c r="C24" s="778"/>
      <c r="D24" s="837"/>
      <c r="E24" s="797" t="s">
        <v>1016</v>
      </c>
      <c r="F24" s="838" t="s">
        <v>1086</v>
      </c>
      <c r="G24" s="811"/>
      <c r="H24" s="758" t="s">
        <v>1017</v>
      </c>
      <c r="I24" s="759"/>
      <c r="J24" s="752" t="s">
        <v>1018</v>
      </c>
      <c r="K24" s="841"/>
      <c r="L24" s="801" t="s">
        <v>1019</v>
      </c>
      <c r="M24" s="801" t="s">
        <v>192</v>
      </c>
      <c r="N24" s="802"/>
      <c r="O24" s="801" t="s">
        <v>1020</v>
      </c>
      <c r="P24" s="489" t="s">
        <v>2</v>
      </c>
      <c r="Q24" s="614"/>
      <c r="R24" s="769" t="str">
        <f>IF(AND(Q24&lt;&gt;"",Q25&lt;&gt;"",Q24=0,Q25=0),Berechnung1!$H$4,IF(Q26=Berechnung1!D45,Berechnung1!$F$4,IF(OR(Q26&lt;Berechnung1!E45,Q26&gt;Berechnung1!F45),Berechnung1!$G$4,IF(OR(ROUND(Q26,4)&lt;Berechnung1!J45,ROUND(Q26,4)&gt;Berechnung1!K45),Berechnung1!$D$4,IF(OR(ROUND(Q26,4)&lt;Berechnung1!G45,ROUND(Q26,4)&gt;Berechnung1!H45),Berechnung1!$E$4,Berechnung1!$C$4)))))</f>
        <v>Unvollständig</v>
      </c>
      <c r="S24" s="772"/>
      <c r="T24" s="772"/>
    </row>
    <row r="25" spans="2:20" ht="31.5" customHeight="1" thickBot="1" x14ac:dyDescent="0.25">
      <c r="B25" s="779"/>
      <c r="C25" s="780"/>
      <c r="D25" s="784"/>
      <c r="E25" s="797"/>
      <c r="F25" s="839"/>
      <c r="G25" s="812"/>
      <c r="H25" s="760"/>
      <c r="I25" s="759"/>
      <c r="J25" s="842"/>
      <c r="K25" s="843"/>
      <c r="L25" s="801"/>
      <c r="M25" s="801"/>
      <c r="N25" s="802"/>
      <c r="O25" s="801"/>
      <c r="P25" s="612" t="s">
        <v>4</v>
      </c>
      <c r="Q25" s="492">
        <f>IF(Basisdaten!I33="",0,Basisdaten!I33)</f>
        <v>0</v>
      </c>
      <c r="R25" s="770"/>
      <c r="S25" s="774"/>
      <c r="T25" s="776"/>
    </row>
    <row r="26" spans="2:20" ht="31.5" customHeight="1" thickBot="1" x14ac:dyDescent="0.25">
      <c r="B26" s="781"/>
      <c r="C26" s="782"/>
      <c r="D26" s="785"/>
      <c r="E26" s="797"/>
      <c r="F26" s="840"/>
      <c r="G26" s="813"/>
      <c r="H26" s="760"/>
      <c r="I26" s="759"/>
      <c r="J26" s="844"/>
      <c r="K26" s="845"/>
      <c r="L26" s="801"/>
      <c r="M26" s="801"/>
      <c r="N26" s="802"/>
      <c r="O26" s="801"/>
      <c r="P26" s="612" t="s">
        <v>5</v>
      </c>
      <c r="Q26" s="493" t="str">
        <f>IF(Q24="","n.d.",IF(Q25="","n.d.",IF(Q25=0,"",Q24/Q25)))</f>
        <v>n.d.</v>
      </c>
      <c r="R26" s="771"/>
      <c r="S26" s="775"/>
      <c r="T26" s="776"/>
    </row>
    <row r="27" spans="2:20" ht="31.5" customHeight="1" thickBot="1" x14ac:dyDescent="0.25">
      <c r="B27" s="814" t="s">
        <v>156</v>
      </c>
      <c r="C27" s="778"/>
      <c r="D27" s="837"/>
      <c r="E27" s="797" t="s">
        <v>9</v>
      </c>
      <c r="F27" s="872" t="s">
        <v>10</v>
      </c>
      <c r="G27" s="811"/>
      <c r="H27" s="758" t="s">
        <v>1087</v>
      </c>
      <c r="I27" s="759"/>
      <c r="J27" s="752" t="s">
        <v>1088</v>
      </c>
      <c r="K27" s="811"/>
      <c r="L27" s="803" t="s">
        <v>297</v>
      </c>
      <c r="M27" s="801" t="s">
        <v>192</v>
      </c>
      <c r="N27" s="802"/>
      <c r="O27" s="803" t="s">
        <v>940</v>
      </c>
      <c r="P27" s="489" t="s">
        <v>2</v>
      </c>
      <c r="Q27" s="494"/>
      <c r="R27" s="769" t="str">
        <f>IF(Q29=Berechnung1!D48,Berechnung1!$F$4,IF(OR(Q29&lt;Berechnung1!E48,Q29&gt;Berechnung1!F48),Berechnung1!$G$4,IF(OR(ROUND(Q29,4)&lt;Berechnung1!J48,ROUND(Q29,4)&gt;Berechnung1!K48),Berechnung1!$D$4,IF(OR(ROUND(Q29,4)&lt;Berechnung1!G48,ROUND(Q29,4)&gt;Berechnung1!H48),Berechnung1!$E$4,Berechnung1!$C$4))))</f>
        <v>Unvollständig</v>
      </c>
      <c r="S27" s="816"/>
      <c r="T27" s="816"/>
    </row>
    <row r="28" spans="2:20" ht="31.5" customHeight="1" thickBot="1" x14ac:dyDescent="0.25">
      <c r="B28" s="779"/>
      <c r="C28" s="780"/>
      <c r="D28" s="784"/>
      <c r="E28" s="797"/>
      <c r="F28" s="839"/>
      <c r="G28" s="812"/>
      <c r="H28" s="760"/>
      <c r="I28" s="759"/>
      <c r="J28" s="754"/>
      <c r="K28" s="812"/>
      <c r="L28" s="804"/>
      <c r="M28" s="801"/>
      <c r="N28" s="802"/>
      <c r="O28" s="804"/>
      <c r="P28" s="491" t="s">
        <v>4</v>
      </c>
      <c r="Q28" s="492">
        <f>Q12+Q15</f>
        <v>0</v>
      </c>
      <c r="R28" s="770"/>
      <c r="S28" s="807"/>
      <c r="T28" s="817"/>
    </row>
    <row r="29" spans="2:20" ht="31.5" customHeight="1" thickBot="1" x14ac:dyDescent="0.25">
      <c r="B29" s="781"/>
      <c r="C29" s="782"/>
      <c r="D29" s="785"/>
      <c r="E29" s="797"/>
      <c r="F29" s="840"/>
      <c r="G29" s="813"/>
      <c r="H29" s="760"/>
      <c r="I29" s="759"/>
      <c r="J29" s="756"/>
      <c r="K29" s="813"/>
      <c r="L29" s="805"/>
      <c r="M29" s="801"/>
      <c r="N29" s="802"/>
      <c r="O29" s="805"/>
      <c r="P29" s="491" t="s">
        <v>5</v>
      </c>
      <c r="Q29" s="493" t="str">
        <f>IF(Q27="","n.d.",IF(Q28="","n.d.",IF(Q28=0,"",Q27/Q28)))</f>
        <v>n.d.</v>
      </c>
      <c r="R29" s="771"/>
      <c r="S29" s="807"/>
      <c r="T29" s="817"/>
    </row>
    <row r="30" spans="2:20" ht="31.5" customHeight="1" thickBot="1" x14ac:dyDescent="0.25">
      <c r="B30" s="814" t="s">
        <v>157</v>
      </c>
      <c r="C30" s="778"/>
      <c r="D30" s="837"/>
      <c r="E30" s="797" t="s">
        <v>193</v>
      </c>
      <c r="F30" s="872" t="s">
        <v>194</v>
      </c>
      <c r="G30" s="811"/>
      <c r="H30" s="758" t="s">
        <v>1089</v>
      </c>
      <c r="I30" s="759"/>
      <c r="J30" s="752" t="s">
        <v>1088</v>
      </c>
      <c r="K30" s="811"/>
      <c r="L30" s="866" t="s">
        <v>1019</v>
      </c>
      <c r="M30" s="801" t="s">
        <v>192</v>
      </c>
      <c r="N30" s="802"/>
      <c r="O30" s="803"/>
      <c r="P30" s="489" t="s">
        <v>2</v>
      </c>
      <c r="Q30" s="494"/>
      <c r="R30" s="769" t="str">
        <f>IF(Q32=Berechnung1!D51,Berechnung1!$F$4,IF(OR(Q32&lt;Berechnung1!E51,Q32&gt;Berechnung1!F51),Berechnung1!$G$4,IF(OR(ROUND(Q32,4)&lt;Berechnung1!J51,ROUND(Q32,4)&gt;Berechnung1!K51),Berechnung1!$D$4,IF(OR(ROUND(Q32,4)&lt;Berechnung1!G51,ROUND(Q32,4)&gt;Berechnung1!H51),Berechnung1!$E$4,Berechnung1!$C$4))))</f>
        <v>Unvollständig</v>
      </c>
      <c r="S30" s="816"/>
      <c r="T30" s="816"/>
    </row>
    <row r="31" spans="2:20" ht="31.5" customHeight="1" thickBot="1" x14ac:dyDescent="0.25">
      <c r="B31" s="779"/>
      <c r="C31" s="780"/>
      <c r="D31" s="784"/>
      <c r="E31" s="797"/>
      <c r="F31" s="839"/>
      <c r="G31" s="812"/>
      <c r="H31" s="760"/>
      <c r="I31" s="759"/>
      <c r="J31" s="754"/>
      <c r="K31" s="812"/>
      <c r="L31" s="867"/>
      <c r="M31" s="801"/>
      <c r="N31" s="802"/>
      <c r="O31" s="804"/>
      <c r="P31" s="491" t="s">
        <v>4</v>
      </c>
      <c r="Q31" s="492">
        <f>IF(Q28="",0,Q28)</f>
        <v>0</v>
      </c>
      <c r="R31" s="770"/>
      <c r="S31" s="807"/>
      <c r="T31" s="817"/>
    </row>
    <row r="32" spans="2:20" ht="31.5" customHeight="1" thickBot="1" x14ac:dyDescent="0.25">
      <c r="B32" s="781"/>
      <c r="C32" s="782"/>
      <c r="D32" s="785"/>
      <c r="E32" s="797"/>
      <c r="F32" s="840"/>
      <c r="G32" s="813"/>
      <c r="H32" s="760"/>
      <c r="I32" s="759"/>
      <c r="J32" s="756"/>
      <c r="K32" s="813"/>
      <c r="L32" s="868"/>
      <c r="M32" s="801"/>
      <c r="N32" s="802"/>
      <c r="O32" s="805"/>
      <c r="P32" s="491" t="s">
        <v>5</v>
      </c>
      <c r="Q32" s="493" t="str">
        <f>IF(Q30="","n.d.",IF(Q31="","n.d.",IF(Q31=0,"",Q30/Q31)))</f>
        <v>n.d.</v>
      </c>
      <c r="R32" s="771"/>
      <c r="S32" s="807"/>
      <c r="T32" s="817"/>
    </row>
    <row r="33" spans="2:20" ht="31.5" customHeight="1" thickBot="1" x14ac:dyDescent="0.25">
      <c r="B33" s="814" t="s">
        <v>158</v>
      </c>
      <c r="C33" s="778"/>
      <c r="D33" s="837" t="s">
        <v>280</v>
      </c>
      <c r="E33" s="786" t="s">
        <v>1091</v>
      </c>
      <c r="F33" s="789" t="s">
        <v>1090</v>
      </c>
      <c r="G33" s="790"/>
      <c r="H33" s="789" t="s">
        <v>1092</v>
      </c>
      <c r="I33" s="790"/>
      <c r="J33" s="815" t="s">
        <v>359</v>
      </c>
      <c r="K33" s="790"/>
      <c r="L33" s="798"/>
      <c r="M33" s="801" t="s">
        <v>685</v>
      </c>
      <c r="N33" s="802"/>
      <c r="O33" s="803"/>
      <c r="P33" s="491" t="s">
        <v>2</v>
      </c>
      <c r="Q33" s="495"/>
      <c r="R33" s="769" t="str">
        <f>IF(Q35=Berechnung1!D54,Berechnung1!$F$4,IF(OR(Q35&lt; Berechnung1!E54,Q35&gt; Berechnung1!F54),Berechnung1!$G$4,IF(OR(ROUND(Q35,4)&lt;Berechnung1!J54,ROUND(Q35,4)&gt;Berechnung1!K54),Berechnung1!$D$4,IF(OR(ROUND(Q35,4)&lt;Berechnung1!G54,ROUND(Q35,4)&gt;Berechnung1!H54),Berechnung1!$E$4,Berechnung1!$C$4))))</f>
        <v>Unvollständig</v>
      </c>
      <c r="S33" s="816"/>
      <c r="T33" s="883"/>
    </row>
    <row r="34" spans="2:20" ht="31.5" customHeight="1" thickBot="1" x14ac:dyDescent="0.25">
      <c r="B34" s="779"/>
      <c r="C34" s="780"/>
      <c r="D34" s="784"/>
      <c r="E34" s="787"/>
      <c r="F34" s="791"/>
      <c r="G34" s="792"/>
      <c r="H34" s="791"/>
      <c r="I34" s="792"/>
      <c r="J34" s="791"/>
      <c r="K34" s="792"/>
      <c r="L34" s="799"/>
      <c r="M34" s="801"/>
      <c r="N34" s="802"/>
      <c r="O34" s="804"/>
      <c r="P34" s="491" t="s">
        <v>4</v>
      </c>
      <c r="Q34" s="496">
        <f>IF(Basisdaten!E33="",0,Basisdaten!E33)</f>
        <v>0</v>
      </c>
      <c r="R34" s="770"/>
      <c r="S34" s="807"/>
      <c r="T34" s="817"/>
    </row>
    <row r="35" spans="2:20" ht="31.5" customHeight="1" thickBot="1" x14ac:dyDescent="0.25">
      <c r="B35" s="781"/>
      <c r="C35" s="782"/>
      <c r="D35" s="785"/>
      <c r="E35" s="788"/>
      <c r="F35" s="793"/>
      <c r="G35" s="794"/>
      <c r="H35" s="793"/>
      <c r="I35" s="794"/>
      <c r="J35" s="793"/>
      <c r="K35" s="794"/>
      <c r="L35" s="800"/>
      <c r="M35" s="801"/>
      <c r="N35" s="802"/>
      <c r="O35" s="805"/>
      <c r="P35" s="491" t="s">
        <v>5</v>
      </c>
      <c r="Q35" s="493" t="str">
        <f>IF(Q33="","n.d.",IF(Q34="","n.d.",IF(Q34=0,"",Q33/Q34)))</f>
        <v>n.d.</v>
      </c>
      <c r="R35" s="771"/>
      <c r="S35" s="807"/>
      <c r="T35" s="817"/>
    </row>
    <row r="36" spans="2:20" s="497" customFormat="1" ht="31.5" customHeight="1" thickBot="1" x14ac:dyDescent="0.25">
      <c r="B36" s="814" t="s">
        <v>395</v>
      </c>
      <c r="C36" s="778"/>
      <c r="D36" s="837" t="s">
        <v>396</v>
      </c>
      <c r="E36" s="818" t="s">
        <v>190</v>
      </c>
      <c r="F36" s="815" t="s">
        <v>7</v>
      </c>
      <c r="G36" s="790"/>
      <c r="H36" s="797" t="s">
        <v>399</v>
      </c>
      <c r="I36" s="796"/>
      <c r="J36" s="815" t="s">
        <v>212</v>
      </c>
      <c r="K36" s="790"/>
      <c r="L36" s="798"/>
      <c r="M36" s="801" t="s">
        <v>195</v>
      </c>
      <c r="N36" s="802"/>
      <c r="O36" s="803"/>
      <c r="P36" s="876" t="s">
        <v>8</v>
      </c>
      <c r="Q36" s="869">
        <f>IF(Basisdaten!I32="",0,Basisdaten!I32)</f>
        <v>0</v>
      </c>
      <c r="R36" s="769" t="str">
        <f>IF(Q36=0,Berechnung1!$F$4,IF(Q36=0,Berechnung1!F4,IF(OR(Q36&lt; Berechnung1!E57,Q36&gt; Berechnung1!F57),Berechnung1!$G$4,IF(OR(ROUND(Q36,4)&lt;Berechnung1!J57,ROUND(Q36,4)&gt;Berechnung1!K57),Berechnung1!$D$4,IF(OR(ROUND(Q36,4)&lt;Berechnung1!G57,ROUND(Q36,4)&gt;Berechnung1!H57),Berechnung1!$E$4,Berechnung1!$C$4)))))</f>
        <v>Unvollständig</v>
      </c>
      <c r="S36" s="816"/>
      <c r="T36" s="808"/>
    </row>
    <row r="37" spans="2:20" s="497" customFormat="1" ht="31.5" customHeight="1" thickBot="1" x14ac:dyDescent="0.25">
      <c r="B37" s="779"/>
      <c r="C37" s="780"/>
      <c r="D37" s="784"/>
      <c r="E37" s="787"/>
      <c r="F37" s="791"/>
      <c r="G37" s="792"/>
      <c r="H37" s="797"/>
      <c r="I37" s="796"/>
      <c r="J37" s="791"/>
      <c r="K37" s="792"/>
      <c r="L37" s="799"/>
      <c r="M37" s="801"/>
      <c r="N37" s="802"/>
      <c r="O37" s="804"/>
      <c r="P37" s="877"/>
      <c r="Q37" s="870"/>
      <c r="R37" s="770"/>
      <c r="S37" s="807"/>
      <c r="T37" s="809"/>
    </row>
    <row r="38" spans="2:20" s="497" customFormat="1" ht="31.5" customHeight="1" thickBot="1" x14ac:dyDescent="0.25">
      <c r="B38" s="781"/>
      <c r="C38" s="782"/>
      <c r="D38" s="785"/>
      <c r="E38" s="788"/>
      <c r="F38" s="793"/>
      <c r="G38" s="794"/>
      <c r="H38" s="797"/>
      <c r="I38" s="796"/>
      <c r="J38" s="793"/>
      <c r="K38" s="794"/>
      <c r="L38" s="800"/>
      <c r="M38" s="801"/>
      <c r="N38" s="802"/>
      <c r="O38" s="805"/>
      <c r="P38" s="878"/>
      <c r="Q38" s="871"/>
      <c r="R38" s="771"/>
      <c r="S38" s="807"/>
      <c r="T38" s="810"/>
    </row>
    <row r="39" spans="2:20" s="497" customFormat="1" ht="31.5" customHeight="1" thickBot="1" x14ac:dyDescent="0.25">
      <c r="B39" s="814" t="s">
        <v>421</v>
      </c>
      <c r="C39" s="778"/>
      <c r="D39" s="837" t="s">
        <v>397</v>
      </c>
      <c r="E39" s="818" t="s">
        <v>401</v>
      </c>
      <c r="F39" s="815" t="s">
        <v>212</v>
      </c>
      <c r="G39" s="790"/>
      <c r="H39" s="797" t="s">
        <v>398</v>
      </c>
      <c r="I39" s="796"/>
      <c r="J39" s="815" t="s">
        <v>212</v>
      </c>
      <c r="K39" s="790"/>
      <c r="L39" s="798"/>
      <c r="M39" s="801" t="s">
        <v>192</v>
      </c>
      <c r="N39" s="802"/>
      <c r="O39" s="803"/>
      <c r="P39" s="876" t="s">
        <v>8</v>
      </c>
      <c r="Q39" s="880"/>
      <c r="R39" s="769" t="str">
        <f>IF(Q39="",Berechnung1!$F$4,IF(Q39=Berechnung1!D60,Berechnung1!F7,IF(OR(Q39&lt; Berechnung1!E60,Q39&gt; Berechnung1!F60),Berechnung1!$G$4,IF(OR(ROUND(Q39,4)&lt;Berechnung1!J60,ROUND(Q39,4)&gt;Berechnung1!K60),Berechnung1!$D$4,IF(OR(ROUND(Q39,4)&lt;Berechnung1!G60,ROUND(Q39,4)&gt;Berechnung1!H60),Berechnung1!$E$4,Berechnung1!$C$4)))))</f>
        <v>Unvollständig</v>
      </c>
      <c r="S39" s="816"/>
      <c r="T39" s="808"/>
    </row>
    <row r="40" spans="2:20" s="497" customFormat="1" ht="31.5" customHeight="1" thickBot="1" x14ac:dyDescent="0.25">
      <c r="B40" s="779"/>
      <c r="C40" s="780"/>
      <c r="D40" s="784"/>
      <c r="E40" s="787"/>
      <c r="F40" s="791"/>
      <c r="G40" s="792"/>
      <c r="H40" s="797"/>
      <c r="I40" s="796"/>
      <c r="J40" s="791"/>
      <c r="K40" s="792"/>
      <c r="L40" s="799"/>
      <c r="M40" s="801"/>
      <c r="N40" s="802"/>
      <c r="O40" s="804"/>
      <c r="P40" s="877"/>
      <c r="Q40" s="881"/>
      <c r="R40" s="770"/>
      <c r="S40" s="807"/>
      <c r="T40" s="809"/>
    </row>
    <row r="41" spans="2:20" s="497" customFormat="1" ht="31.5" customHeight="1" thickBot="1" x14ac:dyDescent="0.25">
      <c r="B41" s="781"/>
      <c r="C41" s="782"/>
      <c r="D41" s="785"/>
      <c r="E41" s="788"/>
      <c r="F41" s="793"/>
      <c r="G41" s="794"/>
      <c r="H41" s="797"/>
      <c r="I41" s="796"/>
      <c r="J41" s="793"/>
      <c r="K41" s="794"/>
      <c r="L41" s="800"/>
      <c r="M41" s="801"/>
      <c r="N41" s="802"/>
      <c r="O41" s="805"/>
      <c r="P41" s="878"/>
      <c r="Q41" s="882"/>
      <c r="R41" s="771"/>
      <c r="S41" s="807"/>
      <c r="T41" s="810"/>
    </row>
    <row r="42" spans="2:20" s="497" customFormat="1" ht="31.5" customHeight="1" thickBot="1" x14ac:dyDescent="0.25">
      <c r="B42" s="777" t="s">
        <v>1021</v>
      </c>
      <c r="C42" s="778"/>
      <c r="D42" s="783" t="s">
        <v>1050</v>
      </c>
      <c r="E42" s="786" t="s">
        <v>1022</v>
      </c>
      <c r="F42" s="789" t="s">
        <v>1023</v>
      </c>
      <c r="G42" s="790"/>
      <c r="H42" s="795" t="s">
        <v>1024</v>
      </c>
      <c r="I42" s="796"/>
      <c r="J42" s="789" t="s">
        <v>1025</v>
      </c>
      <c r="K42" s="790"/>
      <c r="L42" s="798" t="s">
        <v>297</v>
      </c>
      <c r="M42" s="801" t="s">
        <v>192</v>
      </c>
      <c r="N42" s="802"/>
      <c r="O42" s="803" t="s">
        <v>1026</v>
      </c>
      <c r="P42" s="589" t="s">
        <v>2</v>
      </c>
      <c r="Q42" s="496">
        <f>Q39</f>
        <v>0</v>
      </c>
      <c r="R42" s="769" t="str">
        <f>IF(Q44=Berechnung1!D63,Berechnung1!$F$4,IF(OR(Q44&lt; Berechnung1!E63,Q44&gt; Berechnung1!F63),Berechnung1!$G$4,IF(OR(ROUND(Q44,4)&lt;Berechnung1!J63,ROUND(Q44,4)&gt;Berechnung1!K63),Berechnung1!$D$4,IF(OR(ROUND(Q44,4)&lt;Berechnung1!G63,ROUND(Q44,4)&gt;Berechnung1!H63),Berechnung1!$E$4,Berechnung1!$C$4))))</f>
        <v>Unvollständig</v>
      </c>
      <c r="S42" s="806"/>
      <c r="T42" s="808"/>
    </row>
    <row r="43" spans="2:20" s="497" customFormat="1" ht="31.5" customHeight="1" thickBot="1" x14ac:dyDescent="0.25">
      <c r="B43" s="779"/>
      <c r="C43" s="780"/>
      <c r="D43" s="784"/>
      <c r="E43" s="787"/>
      <c r="F43" s="791"/>
      <c r="G43" s="792"/>
      <c r="H43" s="797"/>
      <c r="I43" s="796"/>
      <c r="J43" s="791"/>
      <c r="K43" s="792"/>
      <c r="L43" s="799"/>
      <c r="M43" s="801"/>
      <c r="N43" s="802"/>
      <c r="O43" s="804"/>
      <c r="P43" s="589" t="s">
        <v>4</v>
      </c>
      <c r="Q43" s="496">
        <f>Q36</f>
        <v>0</v>
      </c>
      <c r="R43" s="770"/>
      <c r="S43" s="807"/>
      <c r="T43" s="809"/>
    </row>
    <row r="44" spans="2:20" s="497" customFormat="1" ht="31.5" customHeight="1" thickBot="1" x14ac:dyDescent="0.25">
      <c r="B44" s="781"/>
      <c r="C44" s="782"/>
      <c r="D44" s="785"/>
      <c r="E44" s="788"/>
      <c r="F44" s="793"/>
      <c r="G44" s="794"/>
      <c r="H44" s="797"/>
      <c r="I44" s="796"/>
      <c r="J44" s="793"/>
      <c r="K44" s="794"/>
      <c r="L44" s="800"/>
      <c r="M44" s="801"/>
      <c r="N44" s="802"/>
      <c r="O44" s="805"/>
      <c r="P44" s="589" t="s">
        <v>5</v>
      </c>
      <c r="Q44" s="590" t="str">
        <f>IF(Q42=0,"n.d.",IF(Q43=0,"n.d.",IF(Q43=0,"",Q42/Q43)))</f>
        <v>n.d.</v>
      </c>
      <c r="R44" s="771"/>
      <c r="S44" s="807"/>
      <c r="T44" s="810"/>
    </row>
    <row r="45" spans="2:20" ht="31.5" customHeight="1" thickBot="1" x14ac:dyDescent="0.25">
      <c r="B45" s="850" t="s">
        <v>730</v>
      </c>
      <c r="C45" s="851"/>
      <c r="D45" s="856" t="s">
        <v>281</v>
      </c>
      <c r="E45" s="749" t="s">
        <v>196</v>
      </c>
      <c r="F45" s="752" t="s">
        <v>970</v>
      </c>
      <c r="G45" s="753"/>
      <c r="H45" s="758" t="s">
        <v>971</v>
      </c>
      <c r="I45" s="759"/>
      <c r="J45" s="752" t="s">
        <v>400</v>
      </c>
      <c r="K45" s="753"/>
      <c r="L45" s="761" t="s">
        <v>298</v>
      </c>
      <c r="M45" s="764" t="s">
        <v>192</v>
      </c>
      <c r="N45" s="765"/>
      <c r="O45" s="860" t="s">
        <v>374</v>
      </c>
      <c r="P45" s="491" t="s">
        <v>2</v>
      </c>
      <c r="Q45" s="495"/>
      <c r="R45" s="769" t="str">
        <f>IF(Q47=Berechnung1!D66,Berechnung1!$F$4,IF(OR(Q47&lt; Berechnung1!E66,Q47&gt; Berechnung1!F66),Berechnung1!$G$4,IF(OR(ROUND(Q47,4)&lt;Berechnung1!J66,ROUND(Q47,4)&gt;Berechnung1!K66),Berechnung1!$D$4,IF(OR(ROUND(Q47,4)&lt;Berechnung1!G66,ROUND(Q47,4)&gt;Berechnung1!H66),Berechnung1!$E$4,Berechnung1!$C$4))))</f>
        <v>Unvollständig</v>
      </c>
      <c r="S45" s="816"/>
      <c r="T45" s="816"/>
    </row>
    <row r="46" spans="2:20" ht="31.5" customHeight="1" thickBot="1" x14ac:dyDescent="0.25">
      <c r="B46" s="852"/>
      <c r="C46" s="853"/>
      <c r="D46" s="857"/>
      <c r="E46" s="750"/>
      <c r="F46" s="754"/>
      <c r="G46" s="755"/>
      <c r="H46" s="760"/>
      <c r="I46" s="759"/>
      <c r="J46" s="754"/>
      <c r="K46" s="755"/>
      <c r="L46" s="762"/>
      <c r="M46" s="764"/>
      <c r="N46" s="765"/>
      <c r="O46" s="861"/>
      <c r="P46" s="491" t="s">
        <v>4</v>
      </c>
      <c r="Q46" s="498">
        <f>IF(Basisdaten!I32="",0,Basisdaten!I32)</f>
        <v>0</v>
      </c>
      <c r="R46" s="770"/>
      <c r="S46" s="807"/>
      <c r="T46" s="817"/>
    </row>
    <row r="47" spans="2:20" ht="31.5" customHeight="1" thickBot="1" x14ac:dyDescent="0.25">
      <c r="B47" s="854"/>
      <c r="C47" s="855"/>
      <c r="D47" s="858"/>
      <c r="E47" s="751"/>
      <c r="F47" s="756"/>
      <c r="G47" s="757"/>
      <c r="H47" s="760"/>
      <c r="I47" s="759"/>
      <c r="J47" s="756"/>
      <c r="K47" s="757"/>
      <c r="L47" s="763"/>
      <c r="M47" s="764"/>
      <c r="N47" s="765"/>
      <c r="O47" s="862"/>
      <c r="P47" s="491" t="s">
        <v>5</v>
      </c>
      <c r="Q47" s="493" t="str">
        <f>IF(Q45="","n.d.",IF(Q46="","n.d.",IF(Q46=0,"",Q45/Q46)))</f>
        <v>n.d.</v>
      </c>
      <c r="R47" s="771"/>
      <c r="S47" s="807"/>
      <c r="T47" s="817"/>
    </row>
    <row r="48" spans="2:20" s="497" customFormat="1" ht="31.5" customHeight="1" thickBot="1" x14ac:dyDescent="0.25">
      <c r="B48" s="863" t="s">
        <v>729</v>
      </c>
      <c r="C48" s="851"/>
      <c r="D48" s="856"/>
      <c r="E48" s="749" t="s">
        <v>731</v>
      </c>
      <c r="F48" s="859" t="s">
        <v>732</v>
      </c>
      <c r="G48" s="753"/>
      <c r="H48" s="752" t="s">
        <v>972</v>
      </c>
      <c r="I48" s="753"/>
      <c r="J48" s="859" t="s">
        <v>400</v>
      </c>
      <c r="K48" s="753"/>
      <c r="L48" s="761" t="s">
        <v>298</v>
      </c>
      <c r="M48" s="764" t="s">
        <v>192</v>
      </c>
      <c r="N48" s="765"/>
      <c r="O48" s="860" t="s">
        <v>374</v>
      </c>
      <c r="P48" s="491" t="s">
        <v>2</v>
      </c>
      <c r="Q48" s="495"/>
      <c r="R48" s="769" t="str">
        <f>IF(Q50=Berechnung1!D69,Berechnung1!$F$4,IF(OR(Q50&lt; Berechnung1!E69,Q50&gt; Berechnung1!F69),Berechnung1!$G$4,IF(OR(ROUND(Q50,4)&lt;Berechnung1!J69,ROUND(Q50,4)&gt;Berechnung1!K69),Berechnung1!$D$4,IF(OR(ROUND(Q50,4)&lt;Berechnung1!G69,ROUND(Q50,4)&gt;Berechnung1!H69),Berechnung1!$E$4,Berechnung1!$C$4))))</f>
        <v>Unvollständig</v>
      </c>
      <c r="S48" s="816"/>
      <c r="T48" s="808"/>
    </row>
    <row r="49" spans="2:20" s="497" customFormat="1" ht="31.5" customHeight="1" thickBot="1" x14ac:dyDescent="0.25">
      <c r="B49" s="852"/>
      <c r="C49" s="853"/>
      <c r="D49" s="857"/>
      <c r="E49" s="750"/>
      <c r="F49" s="754"/>
      <c r="G49" s="755"/>
      <c r="H49" s="754"/>
      <c r="I49" s="755"/>
      <c r="J49" s="754"/>
      <c r="K49" s="755"/>
      <c r="L49" s="762"/>
      <c r="M49" s="764"/>
      <c r="N49" s="765"/>
      <c r="O49" s="861"/>
      <c r="P49" s="491" t="s">
        <v>4</v>
      </c>
      <c r="Q49" s="499">
        <f>IF(Basisdaten!I32="",0,Basisdaten!I32)</f>
        <v>0</v>
      </c>
      <c r="R49" s="770"/>
      <c r="S49" s="883"/>
      <c r="T49" s="809"/>
    </row>
    <row r="50" spans="2:20" s="497" customFormat="1" ht="31.5" customHeight="1" thickBot="1" x14ac:dyDescent="0.25">
      <c r="B50" s="854"/>
      <c r="C50" s="855"/>
      <c r="D50" s="858"/>
      <c r="E50" s="751"/>
      <c r="F50" s="756"/>
      <c r="G50" s="757"/>
      <c r="H50" s="756"/>
      <c r="I50" s="757"/>
      <c r="J50" s="756"/>
      <c r="K50" s="757"/>
      <c r="L50" s="763"/>
      <c r="M50" s="764"/>
      <c r="N50" s="765"/>
      <c r="O50" s="862"/>
      <c r="P50" s="491" t="s">
        <v>5</v>
      </c>
      <c r="Q50" s="493" t="str">
        <f>IF(Q48="","n.d.",IF(Q49="","n.d.",IF(Q49=0,"",Q48/Q49)))</f>
        <v>n.d.</v>
      </c>
      <c r="R50" s="771"/>
      <c r="S50" s="884"/>
      <c r="T50" s="810"/>
    </row>
    <row r="51" spans="2:20" s="497" customFormat="1" ht="33" customHeight="1" thickBot="1" x14ac:dyDescent="0.25">
      <c r="B51" s="850" t="s">
        <v>159</v>
      </c>
      <c r="C51" s="851"/>
      <c r="D51" s="856"/>
      <c r="E51" s="749" t="s">
        <v>160</v>
      </c>
      <c r="F51" s="859" t="s">
        <v>197</v>
      </c>
      <c r="G51" s="753"/>
      <c r="H51" s="758" t="s">
        <v>973</v>
      </c>
      <c r="I51" s="759"/>
      <c r="J51" s="859" t="s">
        <v>400</v>
      </c>
      <c r="K51" s="753"/>
      <c r="L51" s="761" t="s">
        <v>298</v>
      </c>
      <c r="M51" s="764" t="s">
        <v>192</v>
      </c>
      <c r="N51" s="765"/>
      <c r="O51" s="860" t="s">
        <v>374</v>
      </c>
      <c r="P51" s="491" t="s">
        <v>2</v>
      </c>
      <c r="Q51" s="495"/>
      <c r="R51" s="769" t="str">
        <f>IF(Q53=Berechnung1!D72,Berechnung1!$F$4,IF(OR(Q53&lt; Berechnung1!E72,Q53&gt; Berechnung1!F72),Berechnung1!$G$4,IF(OR(ROUND(Q53,4)&lt;Berechnung1!J72,ROUND(Q53,4)&gt;Berechnung1!K72),Berechnung1!$D$4,IF(OR(ROUND(Q53,4)&lt;Berechnung1!G72,ROUND(Q53,4)&gt;Berechnung1!H72),Berechnung1!$E$4,Berechnung1!$C$4))))</f>
        <v>Unvollständig</v>
      </c>
      <c r="S51" s="879"/>
      <c r="T51" s="885"/>
    </row>
    <row r="52" spans="2:20" s="497" customFormat="1" ht="33" customHeight="1" thickBot="1" x14ac:dyDescent="0.25">
      <c r="B52" s="852"/>
      <c r="C52" s="853"/>
      <c r="D52" s="857"/>
      <c r="E52" s="750"/>
      <c r="F52" s="754"/>
      <c r="G52" s="755"/>
      <c r="H52" s="760"/>
      <c r="I52" s="759"/>
      <c r="J52" s="754"/>
      <c r="K52" s="755"/>
      <c r="L52" s="762"/>
      <c r="M52" s="764"/>
      <c r="N52" s="765"/>
      <c r="O52" s="861"/>
      <c r="P52" s="491" t="s">
        <v>4</v>
      </c>
      <c r="Q52" s="499">
        <f>IF(Basisdaten!I32="",0,Basisdaten!I32)</f>
        <v>0</v>
      </c>
      <c r="R52" s="770"/>
      <c r="S52" s="807"/>
      <c r="T52" s="886"/>
    </row>
    <row r="53" spans="2:20" s="497" customFormat="1" ht="33" customHeight="1" thickBot="1" x14ac:dyDescent="0.25">
      <c r="B53" s="854"/>
      <c r="C53" s="855"/>
      <c r="D53" s="858"/>
      <c r="E53" s="751"/>
      <c r="F53" s="756"/>
      <c r="G53" s="757"/>
      <c r="H53" s="760"/>
      <c r="I53" s="759"/>
      <c r="J53" s="756"/>
      <c r="K53" s="757"/>
      <c r="L53" s="763"/>
      <c r="M53" s="764"/>
      <c r="N53" s="765"/>
      <c r="O53" s="862"/>
      <c r="P53" s="491" t="s">
        <v>5</v>
      </c>
      <c r="Q53" s="493" t="str">
        <f>IF(Q51="","n.d.",IF(Q52="","n.d.",IF(Q52=0,"",Q51/Q52)))</f>
        <v>n.d.</v>
      </c>
      <c r="R53" s="771"/>
      <c r="S53" s="807"/>
      <c r="T53" s="887"/>
    </row>
    <row r="54" spans="2:20" s="497" customFormat="1" ht="33" customHeight="1" thickBot="1" x14ac:dyDescent="0.25">
      <c r="B54" s="863" t="s">
        <v>1046</v>
      </c>
      <c r="C54" s="851"/>
      <c r="D54" s="873"/>
      <c r="E54" s="749" t="s">
        <v>1027</v>
      </c>
      <c r="F54" s="752" t="s">
        <v>1096</v>
      </c>
      <c r="G54" s="753"/>
      <c r="H54" s="758" t="s">
        <v>1093</v>
      </c>
      <c r="I54" s="759"/>
      <c r="J54" s="752" t="s">
        <v>1094</v>
      </c>
      <c r="K54" s="753"/>
      <c r="L54" s="761" t="s">
        <v>1032</v>
      </c>
      <c r="M54" s="764" t="s">
        <v>192</v>
      </c>
      <c r="N54" s="765"/>
      <c r="O54" s="766"/>
      <c r="P54" s="612" t="s">
        <v>2</v>
      </c>
      <c r="Q54" s="615"/>
      <c r="R54" s="769" t="str">
        <f>IF(AND(Q54&lt;&gt;"",Q55&lt;&gt;"",Q54=0,Q55=0),Berechnung1!$H$4,IF(Q56=Berechnung1!D75,Berechnung1!$F$4,IF(OR(Q56&lt;Berechnung1!E75,Q56&gt;Berechnung1!F75),Berechnung1!$G$4,IF(OR(ROUND(Q56,4)&lt;Berechnung1!J75,ROUND(Q56,4)&gt;Berechnung1!K75),Berechnung1!$D$4,IF(OR(ROUND(Q56,4)&lt;Berechnung1!G75,ROUND(Q56,4)&gt;Berechnung1!H75),Berechnung1!$E$4,Berechnung1!$C$4)))))</f>
        <v>Unvollständig</v>
      </c>
      <c r="S54" s="772"/>
      <c r="T54" s="746"/>
    </row>
    <row r="55" spans="2:20" s="497" customFormat="1" ht="33" customHeight="1" thickBot="1" x14ac:dyDescent="0.25">
      <c r="B55" s="852"/>
      <c r="C55" s="853"/>
      <c r="D55" s="874"/>
      <c r="E55" s="750"/>
      <c r="F55" s="754"/>
      <c r="G55" s="755"/>
      <c r="H55" s="760"/>
      <c r="I55" s="759"/>
      <c r="J55" s="754"/>
      <c r="K55" s="755"/>
      <c r="L55" s="762"/>
      <c r="M55" s="764"/>
      <c r="N55" s="765"/>
      <c r="O55" s="767"/>
      <c r="P55" s="612" t="s">
        <v>4</v>
      </c>
      <c r="Q55" s="615"/>
      <c r="R55" s="770"/>
      <c r="S55" s="773"/>
      <c r="T55" s="747"/>
    </row>
    <row r="56" spans="2:20" s="497" customFormat="1" ht="33" customHeight="1" thickBot="1" x14ac:dyDescent="0.25">
      <c r="B56" s="854"/>
      <c r="C56" s="855"/>
      <c r="D56" s="875"/>
      <c r="E56" s="751"/>
      <c r="F56" s="756"/>
      <c r="G56" s="757"/>
      <c r="H56" s="760"/>
      <c r="I56" s="759"/>
      <c r="J56" s="756"/>
      <c r="K56" s="757"/>
      <c r="L56" s="763"/>
      <c r="M56" s="764"/>
      <c r="N56" s="765"/>
      <c r="O56" s="768"/>
      <c r="P56" s="612" t="s">
        <v>5</v>
      </c>
      <c r="Q56" s="493" t="str">
        <f>IF(Q54="","n.d.",IF(Q55="","n.d.",IF(Q55=0,"",Q54/Q55)))</f>
        <v>n.d.</v>
      </c>
      <c r="R56" s="771"/>
      <c r="S56" s="773"/>
      <c r="T56" s="748"/>
    </row>
    <row r="57" spans="2:20" s="497" customFormat="1" ht="7.5" customHeight="1" x14ac:dyDescent="0.2">
      <c r="B57" s="626"/>
      <c r="C57" s="626"/>
      <c r="D57" s="627"/>
      <c r="E57" s="625"/>
      <c r="F57" s="625"/>
      <c r="G57" s="625"/>
      <c r="H57" s="625"/>
      <c r="I57" s="628"/>
      <c r="J57" s="625"/>
      <c r="K57" s="625"/>
      <c r="L57" s="629"/>
      <c r="M57" s="629"/>
      <c r="N57" s="630"/>
      <c r="O57" s="631"/>
      <c r="P57" s="632"/>
      <c r="Q57" s="633"/>
      <c r="R57" s="634"/>
      <c r="S57" s="635"/>
      <c r="T57" s="636"/>
    </row>
    <row r="58" spans="2:20" s="497" customFormat="1" ht="18" customHeight="1" thickBot="1" x14ac:dyDescent="0.3">
      <c r="B58" s="731" t="s">
        <v>82</v>
      </c>
      <c r="C58" s="731"/>
      <c r="D58" s="731"/>
      <c r="E58" s="731"/>
      <c r="F58" s="731"/>
      <c r="G58" s="731"/>
      <c r="H58" s="625"/>
      <c r="I58" s="628"/>
      <c r="J58" s="625"/>
      <c r="K58" s="625"/>
      <c r="L58" s="629"/>
      <c r="M58" s="629"/>
      <c r="N58" s="630"/>
      <c r="O58" s="631"/>
      <c r="P58" s="632"/>
      <c r="Q58" s="633"/>
      <c r="R58" s="634"/>
      <c r="S58" s="635"/>
      <c r="T58" s="636"/>
    </row>
    <row r="59" spans="2:20" s="497" customFormat="1" ht="18" customHeight="1" thickBot="1" x14ac:dyDescent="0.25">
      <c r="B59" s="626"/>
      <c r="C59" s="626"/>
      <c r="D59" s="732" t="s">
        <v>1051</v>
      </c>
      <c r="E59" s="733"/>
      <c r="F59" s="637" t="s">
        <v>94</v>
      </c>
      <c r="G59" s="638" t="str">
        <f>CONCATENATE(TEXT(Berechnung1!C8,"0,00%")," (",Berechnung1!C5,")")</f>
        <v>0,00% (0)</v>
      </c>
      <c r="H59" s="736" t="str">
        <f>CONCATENATE(TEXT(Berechnung1!D9,"0,00%")," (",Berechnung1!D6,")")</f>
        <v>0,00% (0)</v>
      </c>
      <c r="I59" s="744" t="s">
        <v>100</v>
      </c>
      <c r="J59" s="625"/>
      <c r="K59" s="625"/>
      <c r="L59" s="629"/>
      <c r="M59" s="629"/>
      <c r="N59" s="630"/>
      <c r="O59" s="631"/>
      <c r="P59" s="632"/>
      <c r="Q59" s="633"/>
      <c r="R59" s="634"/>
      <c r="S59" s="635"/>
      <c r="T59" s="636"/>
    </row>
    <row r="60" spans="2:20" s="497" customFormat="1" ht="18" customHeight="1" thickBot="1" x14ac:dyDescent="0.25">
      <c r="B60" s="626"/>
      <c r="C60" s="626"/>
      <c r="D60" s="734"/>
      <c r="E60" s="735"/>
      <c r="F60" s="639" t="s">
        <v>77</v>
      </c>
      <c r="G60" s="640" t="str">
        <f>CONCATENATE(TEXT(Berechnung1!K8,"0,00%")," (",Berechnung1!K5,")")</f>
        <v>0,00% (0)</v>
      </c>
      <c r="H60" s="736"/>
      <c r="I60" s="745"/>
      <c r="J60" s="625"/>
      <c r="K60" s="625"/>
      <c r="L60" s="629"/>
      <c r="M60" s="629"/>
      <c r="N60" s="630"/>
      <c r="O60" s="631"/>
      <c r="P60" s="632"/>
      <c r="Q60" s="633"/>
      <c r="R60" s="634"/>
      <c r="S60" s="635"/>
      <c r="T60" s="636"/>
    </row>
    <row r="61" spans="2:20" s="497" customFormat="1" ht="18" customHeight="1" thickBot="1" x14ac:dyDescent="0.25">
      <c r="B61" s="626"/>
      <c r="C61" s="626"/>
      <c r="D61" s="737" t="s">
        <v>1052</v>
      </c>
      <c r="E61" s="738"/>
      <c r="F61" s="738"/>
      <c r="G61" s="739"/>
      <c r="H61" s="641" t="str">
        <f>CONCATENATE(TEXT(Berechnung1!E9,"0,00%")," (",Berechnung1!E6, ")")</f>
        <v>0,00% (0)</v>
      </c>
      <c r="I61" s="646" t="str">
        <f>CONCATENATE(TEXT(Berechnung1!E10,"0,00%")," (",Berechnung1!E7,")")</f>
        <v>0,00% (0)</v>
      </c>
      <c r="J61" s="625"/>
      <c r="K61" s="625"/>
      <c r="L61" s="629"/>
      <c r="M61" s="629"/>
      <c r="N61" s="630"/>
      <c r="O61" s="631"/>
      <c r="P61" s="632"/>
      <c r="Q61" s="633"/>
      <c r="R61" s="634"/>
      <c r="S61" s="635"/>
      <c r="T61" s="636"/>
    </row>
    <row r="62" spans="2:20" s="497" customFormat="1" ht="18" customHeight="1" thickBot="1" x14ac:dyDescent="0.25">
      <c r="B62" s="626"/>
      <c r="C62" s="626"/>
      <c r="D62" s="740" t="s">
        <v>96</v>
      </c>
      <c r="E62" s="741"/>
      <c r="F62" s="642" t="s">
        <v>95</v>
      </c>
      <c r="G62" s="643" t="str">
        <f>CONCATENATE(TEXT(Berechnung1!G8,"0,00%")," (",Berechnung1!G5,")")</f>
        <v>0,00% (0)</v>
      </c>
      <c r="H62" s="736" t="str">
        <f>CONCATENATE(TEXT(Berechnung1!G9,"0,00%")," (",Berechnung1!G7,")")</f>
        <v>100,00% (15)</v>
      </c>
      <c r="I62" s="736"/>
      <c r="J62" s="625"/>
      <c r="K62" s="625"/>
      <c r="L62" s="629"/>
      <c r="M62" s="629"/>
      <c r="N62" s="630"/>
      <c r="O62" s="631"/>
      <c r="P62" s="632"/>
      <c r="Q62" s="633"/>
      <c r="R62" s="634"/>
      <c r="S62" s="635"/>
      <c r="T62" s="636"/>
    </row>
    <row r="63" spans="2:20" s="497" customFormat="1" ht="18" customHeight="1" thickBot="1" x14ac:dyDescent="0.25">
      <c r="B63" s="626"/>
      <c r="C63" s="626"/>
      <c r="D63" s="742"/>
      <c r="E63" s="743"/>
      <c r="F63" s="644" t="s">
        <v>97</v>
      </c>
      <c r="G63" s="645" t="str">
        <f>CONCATENATE(TEXT(Berechnung1!F8,"0,00%")," (",Berechnung1!F5,")")</f>
        <v>100,00% (15)</v>
      </c>
      <c r="H63" s="736"/>
      <c r="I63" s="736"/>
      <c r="J63" s="625"/>
      <c r="K63" s="625"/>
      <c r="L63" s="629"/>
      <c r="M63" s="629"/>
      <c r="N63" s="630"/>
      <c r="O63" s="631"/>
      <c r="P63" s="632"/>
      <c r="Q63" s="633"/>
      <c r="R63" s="634"/>
      <c r="S63" s="635"/>
      <c r="T63" s="636"/>
    </row>
    <row r="64" spans="2:20" ht="10.5" customHeight="1" x14ac:dyDescent="0.2"/>
    <row r="65" spans="1:18" ht="34.5" customHeight="1" x14ac:dyDescent="0.2">
      <c r="B65" s="848" t="s">
        <v>1097</v>
      </c>
      <c r="C65" s="849"/>
      <c r="D65" s="849"/>
      <c r="E65" s="849"/>
      <c r="F65" s="849"/>
      <c r="G65" s="849"/>
      <c r="H65" s="849"/>
      <c r="I65" s="849"/>
      <c r="J65" s="849"/>
      <c r="K65" s="849"/>
      <c r="L65" s="849"/>
      <c r="M65" s="849"/>
      <c r="N65" s="849"/>
      <c r="O65" s="849"/>
      <c r="P65" s="849"/>
      <c r="Q65" s="849"/>
      <c r="R65" s="849"/>
    </row>
    <row r="66" spans="1:18" ht="132" customHeight="1" x14ac:dyDescent="0.2">
      <c r="B66" s="864" t="s">
        <v>1098</v>
      </c>
      <c r="C66" s="865"/>
      <c r="D66" s="865"/>
      <c r="E66" s="865"/>
      <c r="F66" s="865"/>
      <c r="G66" s="865"/>
      <c r="H66" s="865"/>
      <c r="I66" s="865"/>
      <c r="J66" s="865"/>
      <c r="K66" s="865"/>
      <c r="L66" s="865"/>
      <c r="M66" s="865"/>
      <c r="N66" s="865"/>
      <c r="O66" s="865"/>
      <c r="P66" s="865"/>
      <c r="Q66" s="865"/>
      <c r="R66" s="865"/>
    </row>
    <row r="67" spans="1:18" x14ac:dyDescent="0.2">
      <c r="B67" s="846" t="s">
        <v>974</v>
      </c>
      <c r="C67" s="846"/>
      <c r="D67" s="846"/>
      <c r="E67" s="846"/>
      <c r="F67" s="846"/>
      <c r="G67" s="846"/>
      <c r="H67" s="846"/>
      <c r="I67" s="846"/>
      <c r="J67" s="846"/>
      <c r="K67" s="846"/>
      <c r="L67" s="846"/>
      <c r="M67" s="846"/>
      <c r="N67" s="846"/>
      <c r="O67" s="846"/>
      <c r="P67" s="846"/>
      <c r="Q67" s="846"/>
      <c r="R67" s="846"/>
    </row>
    <row r="68" spans="1:18" ht="25.9" customHeight="1" x14ac:dyDescent="0.2">
      <c r="B68" s="847" t="s">
        <v>1054</v>
      </c>
      <c r="C68" s="847"/>
      <c r="D68" s="847"/>
      <c r="E68" s="847"/>
      <c r="F68" s="847"/>
      <c r="G68" s="847"/>
      <c r="H68" s="847"/>
      <c r="I68" s="847"/>
      <c r="J68" s="847"/>
      <c r="K68" s="847"/>
      <c r="L68" s="847"/>
      <c r="M68" s="847"/>
      <c r="N68" s="847"/>
      <c r="O68" s="847"/>
      <c r="P68" s="847"/>
      <c r="Q68" s="847"/>
      <c r="R68" s="847"/>
    </row>
    <row r="69" spans="1:18" hidden="1" x14ac:dyDescent="0.2">
      <c r="A69" s="473">
        <f>Basisdaten!A28</f>
        <v>0</v>
      </c>
      <c r="B69" s="500" t="str">
        <f>Basisdaten!B28</f>
        <v>C70</v>
      </c>
      <c r="C69" s="501"/>
      <c r="D69" s="501"/>
      <c r="E69" s="502"/>
      <c r="F69" s="503">
        <f>Basisdaten!F28</f>
        <v>0</v>
      </c>
    </row>
    <row r="70" spans="1:18" ht="1.5" hidden="1" customHeight="1" x14ac:dyDescent="0.2">
      <c r="A70" s="473">
        <f>Basisdaten!A29</f>
        <v>0</v>
      </c>
      <c r="B70" s="500" t="str">
        <f>Basisdaten!B29</f>
        <v>C71</v>
      </c>
      <c r="C70" s="501"/>
      <c r="D70" s="501"/>
      <c r="E70" s="502"/>
      <c r="F70" s="503">
        <f>Basisdaten!F29</f>
        <v>0</v>
      </c>
    </row>
    <row r="71" spans="1:18" x14ac:dyDescent="0.2">
      <c r="A71" s="473"/>
      <c r="B71" s="505"/>
      <c r="D71" s="473"/>
      <c r="E71" s="473"/>
      <c r="F71" s="473"/>
    </row>
    <row r="72" spans="1:18" x14ac:dyDescent="0.2">
      <c r="A72" s="473"/>
      <c r="B72" s="473"/>
      <c r="D72" s="473"/>
      <c r="E72" s="473"/>
      <c r="F72" s="473"/>
    </row>
    <row r="73" spans="1:18" x14ac:dyDescent="0.2">
      <c r="A73" s="473"/>
      <c r="B73" s="473"/>
      <c r="D73" s="473"/>
      <c r="E73" s="473"/>
      <c r="F73" s="473"/>
    </row>
    <row r="74" spans="1:18" x14ac:dyDescent="0.2">
      <c r="A74" s="473"/>
      <c r="B74" s="473"/>
      <c r="D74" s="473"/>
      <c r="E74" s="473"/>
      <c r="F74" s="473"/>
    </row>
  </sheetData>
  <sheetProtection algorithmName="SHA-512" hashValue="EUpNy5TP3YjcBvzXdEShLuL6NdVqm/62Lw6NA5wIZakcstLGUuq89SFWTEXk/Bya361ohcu5kvQ6wclSjmwhvw==" saltValue="9cfAU9F/21Yx718rifg0T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17">
    <mergeCell ref="M21:N23"/>
    <mergeCell ref="O10:O11"/>
    <mergeCell ref="P12:P14"/>
    <mergeCell ref="O12:O14"/>
    <mergeCell ref="B15:C17"/>
    <mergeCell ref="D15:D17"/>
    <mergeCell ref="F6:N6"/>
    <mergeCell ref="F8:G8"/>
    <mergeCell ref="K8:N8"/>
    <mergeCell ref="F10:G11"/>
    <mergeCell ref="D12:D14"/>
    <mergeCell ref="D10:D11"/>
    <mergeCell ref="L10:L11"/>
    <mergeCell ref="J10:K11"/>
    <mergeCell ref="H12:I14"/>
    <mergeCell ref="L12:L14"/>
    <mergeCell ref="M12:N14"/>
    <mergeCell ref="J12:K14"/>
    <mergeCell ref="E10:E11"/>
    <mergeCell ref="E12:E14"/>
    <mergeCell ref="S12:S14"/>
    <mergeCell ref="R10:R11"/>
    <mergeCell ref="H10:I11"/>
    <mergeCell ref="B10:C11"/>
    <mergeCell ref="P10:Q11"/>
    <mergeCell ref="M10:N11"/>
    <mergeCell ref="M15:N17"/>
    <mergeCell ref="O15:O17"/>
    <mergeCell ref="P15:P17"/>
    <mergeCell ref="Q15:Q17"/>
    <mergeCell ref="B12:C14"/>
    <mergeCell ref="T33:T35"/>
    <mergeCell ref="S30:S32"/>
    <mergeCell ref="T27:T29"/>
    <mergeCell ref="S27:S29"/>
    <mergeCell ref="F12:G14"/>
    <mergeCell ref="I8:J8"/>
    <mergeCell ref="S10:T10"/>
    <mergeCell ref="M24:N26"/>
    <mergeCell ref="R27:R29"/>
    <mergeCell ref="R21:R23"/>
    <mergeCell ref="R12:R14"/>
    <mergeCell ref="J21:K23"/>
    <mergeCell ref="O21:O23"/>
    <mergeCell ref="Q12:Q14"/>
    <mergeCell ref="M27:N29"/>
    <mergeCell ref="R15:R17"/>
    <mergeCell ref="O24:O26"/>
    <mergeCell ref="R24:R26"/>
    <mergeCell ref="H27:I29"/>
    <mergeCell ref="S33:S35"/>
    <mergeCell ref="S15:S17"/>
    <mergeCell ref="S21:S23"/>
    <mergeCell ref="T21:T23"/>
    <mergeCell ref="T12:T14"/>
    <mergeCell ref="S51:S53"/>
    <mergeCell ref="T36:T38"/>
    <mergeCell ref="J39:K41"/>
    <mergeCell ref="S39:S41"/>
    <mergeCell ref="T39:T41"/>
    <mergeCell ref="L39:L41"/>
    <mergeCell ref="M39:N41"/>
    <mergeCell ref="O39:O41"/>
    <mergeCell ref="P39:P41"/>
    <mergeCell ref="Q39:Q41"/>
    <mergeCell ref="R48:R50"/>
    <mergeCell ref="S48:S50"/>
    <mergeCell ref="T48:T50"/>
    <mergeCell ref="T51:T53"/>
    <mergeCell ref="R51:R53"/>
    <mergeCell ref="M36:N38"/>
    <mergeCell ref="J45:K47"/>
    <mergeCell ref="T45:T47"/>
    <mergeCell ref="S45:S47"/>
    <mergeCell ref="S36:S38"/>
    <mergeCell ref="B39:C41"/>
    <mergeCell ref="D39:D41"/>
    <mergeCell ref="E39:E41"/>
    <mergeCell ref="F39:G41"/>
    <mergeCell ref="H39:I41"/>
    <mergeCell ref="R39:R41"/>
    <mergeCell ref="O27:O29"/>
    <mergeCell ref="O30:O32"/>
    <mergeCell ref="O33:O35"/>
    <mergeCell ref="J33:K35"/>
    <mergeCell ref="H33:I35"/>
    <mergeCell ref="F27:G29"/>
    <mergeCell ref="J36:K38"/>
    <mergeCell ref="R30:R32"/>
    <mergeCell ref="P36:P38"/>
    <mergeCell ref="D36:D38"/>
    <mergeCell ref="M30:N32"/>
    <mergeCell ref="M33:N35"/>
    <mergeCell ref="D27:D29"/>
    <mergeCell ref="R36:R38"/>
    <mergeCell ref="B66:R66"/>
    <mergeCell ref="O51:O53"/>
    <mergeCell ref="F51:G53"/>
    <mergeCell ref="E51:E53"/>
    <mergeCell ref="E45:E47"/>
    <mergeCell ref="L30:L32"/>
    <mergeCell ref="Q36:Q38"/>
    <mergeCell ref="O36:O38"/>
    <mergeCell ref="L36:L38"/>
    <mergeCell ref="E36:E38"/>
    <mergeCell ref="F30:G32"/>
    <mergeCell ref="E30:E32"/>
    <mergeCell ref="F33:G35"/>
    <mergeCell ref="D30:D32"/>
    <mergeCell ref="B33:C35"/>
    <mergeCell ref="D33:D35"/>
    <mergeCell ref="B30:C32"/>
    <mergeCell ref="B36:C38"/>
    <mergeCell ref="L51:L53"/>
    <mergeCell ref="L45:L47"/>
    <mergeCell ref="H36:I38"/>
    <mergeCell ref="D54:D56"/>
    <mergeCell ref="B45:C47"/>
    <mergeCell ref="L33:L35"/>
    <mergeCell ref="B67:R67"/>
    <mergeCell ref="B68:R68"/>
    <mergeCell ref="B65:R65"/>
    <mergeCell ref="B51:C53"/>
    <mergeCell ref="D51:D53"/>
    <mergeCell ref="F45:G47"/>
    <mergeCell ref="H51:I53"/>
    <mergeCell ref="J51:K53"/>
    <mergeCell ref="H45:I47"/>
    <mergeCell ref="M51:N53"/>
    <mergeCell ref="O45:O47"/>
    <mergeCell ref="D45:D47"/>
    <mergeCell ref="B48:C50"/>
    <mergeCell ref="D48:D50"/>
    <mergeCell ref="E48:E50"/>
    <mergeCell ref="F48:G50"/>
    <mergeCell ref="H48:I50"/>
    <mergeCell ref="J48:K50"/>
    <mergeCell ref="L48:L50"/>
    <mergeCell ref="M48:N50"/>
    <mergeCell ref="O48:O50"/>
    <mergeCell ref="M45:N47"/>
    <mergeCell ref="R45:R47"/>
    <mergeCell ref="B54:C56"/>
    <mergeCell ref="B24:C26"/>
    <mergeCell ref="D24:D26"/>
    <mergeCell ref="E24:E26"/>
    <mergeCell ref="F24:G26"/>
    <mergeCell ref="H24:I26"/>
    <mergeCell ref="J24:K26"/>
    <mergeCell ref="L24:L26"/>
    <mergeCell ref="B18:C20"/>
    <mergeCell ref="D18:D20"/>
    <mergeCell ref="H21:I23"/>
    <mergeCell ref="L21:L23"/>
    <mergeCell ref="E21:E23"/>
    <mergeCell ref="B21:C23"/>
    <mergeCell ref="F21:G23"/>
    <mergeCell ref="D21:D23"/>
    <mergeCell ref="T15:T17"/>
    <mergeCell ref="E18:E20"/>
    <mergeCell ref="P18:P20"/>
    <mergeCell ref="Q18:Q20"/>
    <mergeCell ref="R18:R20"/>
    <mergeCell ref="S18:S20"/>
    <mergeCell ref="T18:T20"/>
    <mergeCell ref="F18:G20"/>
    <mergeCell ref="H18:I20"/>
    <mergeCell ref="J18:K20"/>
    <mergeCell ref="L18:L20"/>
    <mergeCell ref="O18:O20"/>
    <mergeCell ref="E15:E17"/>
    <mergeCell ref="F15:G17"/>
    <mergeCell ref="H15:I17"/>
    <mergeCell ref="J15:K17"/>
    <mergeCell ref="L15:L17"/>
    <mergeCell ref="M18:N20"/>
    <mergeCell ref="S24:S26"/>
    <mergeCell ref="T24:T26"/>
    <mergeCell ref="B42:C44"/>
    <mergeCell ref="D42:D44"/>
    <mergeCell ref="E42:E44"/>
    <mergeCell ref="F42:G44"/>
    <mergeCell ref="H42:I44"/>
    <mergeCell ref="J42:K44"/>
    <mergeCell ref="L42:L44"/>
    <mergeCell ref="M42:N44"/>
    <mergeCell ref="O42:O44"/>
    <mergeCell ref="R42:R44"/>
    <mergeCell ref="S42:S44"/>
    <mergeCell ref="T42:T44"/>
    <mergeCell ref="J30:K32"/>
    <mergeCell ref="B27:C29"/>
    <mergeCell ref="H30:I32"/>
    <mergeCell ref="F36:G38"/>
    <mergeCell ref="E33:E35"/>
    <mergeCell ref="R33:R35"/>
    <mergeCell ref="J27:K29"/>
    <mergeCell ref="E27:E29"/>
    <mergeCell ref="L27:L29"/>
    <mergeCell ref="T30:T32"/>
    <mergeCell ref="B58:G58"/>
    <mergeCell ref="D59:E60"/>
    <mergeCell ref="H59:H60"/>
    <mergeCell ref="D61:G61"/>
    <mergeCell ref="D62:E63"/>
    <mergeCell ref="H62:I63"/>
    <mergeCell ref="I59:I60"/>
    <mergeCell ref="T54:T56"/>
    <mergeCell ref="E54:E56"/>
    <mergeCell ref="F54:G56"/>
    <mergeCell ref="H54:I56"/>
    <mergeCell ref="J54:K56"/>
    <mergeCell ref="L54:L56"/>
    <mergeCell ref="M54:N56"/>
    <mergeCell ref="O54:O56"/>
    <mergeCell ref="R54:R56"/>
    <mergeCell ref="S54:S56"/>
  </mergeCells>
  <phoneticPr fontId="42" type="noConversion"/>
  <conditionalFormatting sqref="R12:R14">
    <cfRule type="expression" dxfId="172" priority="181" stopIfTrue="1">
      <formula>OR(R12=$F$62,R12=$F$63)</formula>
    </cfRule>
    <cfRule type="cellIs" dxfId="171" priority="690" stopIfTrue="1" operator="equal">
      <formula>"Sollvorgabe nicht erfüllt"</formula>
    </cfRule>
    <cfRule type="cellIs" dxfId="170" priority="691" stopIfTrue="1" operator="equal">
      <formula>"I.O. (Plausibilität unklar)"</formula>
    </cfRule>
    <cfRule type="cellIs" dxfId="169" priority="692" stopIfTrue="1" operator="equal">
      <formula>"I.O."</formula>
    </cfRule>
  </conditionalFormatting>
  <conditionalFormatting sqref="R21:R23">
    <cfRule type="cellIs" dxfId="168" priority="210" stopIfTrue="1" operator="equal">
      <formula>"Sollvorgabe nicht erfüllt"</formula>
    </cfRule>
    <cfRule type="expression" dxfId="167" priority="217" stopIfTrue="1">
      <formula>OR(R21=$F$62,R21=$F$63)</formula>
    </cfRule>
    <cfRule type="cellIs" dxfId="166" priority="218" stopIfTrue="1" operator="equal">
      <formula>"I.O. (Plausibilität unklar)"</formula>
    </cfRule>
    <cfRule type="cellIs" dxfId="165" priority="219" stopIfTrue="1" operator="equal">
      <formula>"I.O."</formula>
    </cfRule>
  </conditionalFormatting>
  <conditionalFormatting sqref="R27:R29">
    <cfRule type="cellIs" dxfId="164" priority="208" stopIfTrue="1" operator="equal">
      <formula>"Sollvorgabe nicht erfüllt"</formula>
    </cfRule>
    <cfRule type="expression" dxfId="163" priority="214" stopIfTrue="1">
      <formula>OR(R27=$F$62,R27=$F$63)</formula>
    </cfRule>
    <cfRule type="cellIs" dxfId="162" priority="215" stopIfTrue="1" operator="equal">
      <formula>"I.O. (Plausibilität unklar)"</formula>
    </cfRule>
    <cfRule type="cellIs" dxfId="161" priority="216" stopIfTrue="1" operator="equal">
      <formula>"I.O."</formula>
    </cfRule>
  </conditionalFormatting>
  <conditionalFormatting sqref="R30:R32">
    <cfRule type="cellIs" dxfId="160" priority="13" stopIfTrue="1" operator="equal">
      <formula>"I.O."</formula>
    </cfRule>
    <cfRule type="cellIs" dxfId="159" priority="14" stopIfTrue="1" operator="equal">
      <formula>"I.O. (Plausibilität unklar)"</formula>
    </cfRule>
    <cfRule type="expression" dxfId="158" priority="15" stopIfTrue="1">
      <formula>OR(R30=$F$62,R30=$F$63)</formula>
    </cfRule>
    <cfRule type="cellIs" dxfId="157" priority="16" stopIfTrue="1" operator="equal">
      <formula>"Sollvorgabe nicht erfüllt"</formula>
    </cfRule>
  </conditionalFormatting>
  <conditionalFormatting sqref="Q21 Q27 Q30 Q45 Q51 Q33 Q54">
    <cfRule type="containsBlanks" dxfId="156" priority="108">
      <formula>LEN(TRIM(Q21))=0</formula>
    </cfRule>
  </conditionalFormatting>
  <conditionalFormatting sqref="Q39">
    <cfRule type="containsBlanks" dxfId="155" priority="107">
      <formula>LEN(TRIM(Q39))=0</formula>
    </cfRule>
  </conditionalFormatting>
  <conditionalFormatting sqref="Q48">
    <cfRule type="containsBlanks" dxfId="154" priority="98">
      <formula>LEN(TRIM(Q48))=0</formula>
    </cfRule>
  </conditionalFormatting>
  <conditionalFormatting sqref="S12:S14 S21:S23 S27:S41 S45:S63">
    <cfRule type="notContainsBlanks" dxfId="153" priority="96">
      <formula>LEN(TRIM(S12))&gt;0</formula>
    </cfRule>
    <cfRule type="expression" dxfId="152" priority="97">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R15:R17">
    <cfRule type="cellIs" dxfId="151" priority="42" operator="equal">
      <formula>"Ausnahme (Plausibilität unklar)"</formula>
    </cfRule>
    <cfRule type="expression" dxfId="150" priority="92" stopIfTrue="1">
      <formula>OR(R15=$F$62,R15=$F$63)</formula>
    </cfRule>
    <cfRule type="cellIs" dxfId="149" priority="93" stopIfTrue="1" operator="equal">
      <formula>"Sollvorgabe nicht erfüllt"</formula>
    </cfRule>
    <cfRule type="cellIs" dxfId="148" priority="94" stopIfTrue="1" operator="equal">
      <formula>"I.O. (Plausibilität unklar)"</formula>
    </cfRule>
    <cfRule type="cellIs" dxfId="147" priority="95" stopIfTrue="1" operator="equal">
      <formula>"I.O."</formula>
    </cfRule>
  </conditionalFormatting>
  <conditionalFormatting sqref="S18:S20">
    <cfRule type="notContainsBlanks" dxfId="146" priority="78">
      <formula>LEN(TRIM(S18))&gt;0</formula>
    </cfRule>
    <cfRule type="expression" dxfId="145" priority="79">
      <formula>OR($R18="Unvollständig",$R18="Sollvorgabe nicht erfüllt",$R18="I.O. (Plausibilität unklar)",$R18="Ausnahme (Plausibilität unklar)",$R18="optional - unvollständig",$R18="optional - Sollvorgabe nicht erfüllt",$R18="optional - I.O. (Plausibilität unklar)", $R18="optional - I.O. (Plausibilität unklar)",$R18="optional - Ausnahme (Plausibilität unklar)")</formula>
    </cfRule>
  </conditionalFormatting>
  <conditionalFormatting sqref="S24:S26">
    <cfRule type="notContainsBlanks" dxfId="144" priority="71">
      <formula>LEN(TRIM(S24))&gt;0</formula>
    </cfRule>
    <cfRule type="expression" dxfId="143" priority="72">
      <formula>OR($R24="Unvollständig",$R24="Sollvorgabe nicht erfüllt",$R24="I.O. (Plausibilität unklar)",$R24="Ausnahme (Plausibilität unklar)",$R24="optional - unvollständig",$R24="optional - Sollvorgabe nicht erfüllt",$R24="optional - I.O. (Plausibilität unklar)", $R24="optional - I.O. (Plausibilität unklar)",$R24="optional - Ausnahme (Plausibilität unklar)")</formula>
    </cfRule>
  </conditionalFormatting>
  <conditionalFormatting sqref="Q24">
    <cfRule type="containsBlanks" dxfId="142" priority="73">
      <formula>LEN(TRIM(Q24))=0</formula>
    </cfRule>
  </conditionalFormatting>
  <conditionalFormatting sqref="S15:S17">
    <cfRule type="notContainsBlanks" dxfId="141" priority="58">
      <formula>LEN(TRIM(S15))&gt;0</formula>
    </cfRule>
    <cfRule type="expression" dxfId="140" priority="59">
      <formula>OR($R15="Unvollständig",$R15="Sollvorgabe nicht erfüllt",$R15="I.O. (Plausibilität unklar)",$R15="Ausnahme (Plausibilität unklar)",$R15="optional - unvollständig",$R15="optional - Sollvorgabe nicht erfüllt",$R15="optional - I.O. (Plausibilität unklar)", $R15="optional - I.O. (Plausibilität unklar)",$R15="optional - Ausnahme (Plausibilität unklar)")</formula>
    </cfRule>
  </conditionalFormatting>
  <conditionalFormatting sqref="Q18">
    <cfRule type="containsBlanks" dxfId="139" priority="60">
      <formula>LEN(TRIM(Q18))=0</formula>
    </cfRule>
  </conditionalFormatting>
  <conditionalFormatting sqref="S42:S44">
    <cfRule type="notContainsBlanks" dxfId="138" priority="64">
      <formula>LEN(TRIM(S42))&gt;0</formula>
    </cfRule>
    <cfRule type="expression" dxfId="137" priority="65">
      <formula>OR($R42="Unvollständig",$R42="Sollvorgabe nicht erfüllt",$R42="I.O. (Plausibilität unklar)",$R42="Ausnahme (Plausibilität unklar)",$R42="optional - unvollständig",$R42="optional - Sollvorgabe nicht erfüllt",$R42="optional - I.O. (Plausibilität unklar)", $R42="optional - I.O. (Plausibilität unklar)",$R42="optional - Ausnahme (Plausibilität unklar)")</formula>
    </cfRule>
  </conditionalFormatting>
  <conditionalFormatting sqref="Q55">
    <cfRule type="containsBlanks" dxfId="136" priority="62">
      <formula>LEN(TRIM(Q55))=0</formula>
    </cfRule>
  </conditionalFormatting>
  <conditionalFormatting sqref="Q15">
    <cfRule type="containsBlanks" dxfId="135" priority="61">
      <formula>LEN(TRIM(Q15))=0</formula>
    </cfRule>
  </conditionalFormatting>
  <conditionalFormatting sqref="R18:R20">
    <cfRule type="cellIs" dxfId="134" priority="35" operator="equal">
      <formula>"Ausnahme (Plausibilität unklar)"</formula>
    </cfRule>
    <cfRule type="expression" dxfId="133" priority="36" stopIfTrue="1">
      <formula>OR(R18=$F$62,R18=$F$63)</formula>
    </cfRule>
    <cfRule type="cellIs" dxfId="132" priority="37" stopIfTrue="1" operator="equal">
      <formula>"Sollvorgabe nicht erfüllt"</formula>
    </cfRule>
    <cfRule type="cellIs" dxfId="131" priority="38" stopIfTrue="1" operator="equal">
      <formula>"I.O. (Plausibilität unklar)"</formula>
    </cfRule>
    <cfRule type="cellIs" dxfId="130" priority="39" stopIfTrue="1" operator="equal">
      <formula>"I.O."</formula>
    </cfRule>
  </conditionalFormatting>
  <conditionalFormatting sqref="R24:R26">
    <cfRule type="cellIs" dxfId="129" priority="25" operator="equal">
      <formula>"Ausnahme (Plausibilität unklar)"</formula>
    </cfRule>
    <cfRule type="cellIs" dxfId="128" priority="31" stopIfTrue="1" operator="equal">
      <formula>"Sollvorgabe nicht erfüllt"</formula>
    </cfRule>
    <cfRule type="expression" dxfId="127" priority="32" stopIfTrue="1">
      <formula>OR(R24=$F$62,R24=$F$63)</formula>
    </cfRule>
    <cfRule type="cellIs" dxfId="126" priority="33" stopIfTrue="1" operator="equal">
      <formula>"I.O. (Plausibilität unklar)"</formula>
    </cfRule>
    <cfRule type="cellIs" dxfId="125" priority="34" stopIfTrue="1" operator="equal">
      <formula>"I.O."</formula>
    </cfRule>
  </conditionalFormatting>
  <conditionalFormatting sqref="R54:R63">
    <cfRule type="cellIs" dxfId="124" priority="26" operator="equal">
      <formula xml:space="preserve"> "Ausnahme (Plausibilität unklar)"</formula>
    </cfRule>
  </conditionalFormatting>
  <conditionalFormatting sqref="R36:R38">
    <cfRule type="expression" dxfId="123" priority="9">
      <formula>OR(R36=$F$62,R36=$F$63)</formula>
    </cfRule>
    <cfRule type="cellIs" dxfId="122" priority="10" operator="equal">
      <formula>"Sollvorgabe nicht erfüllt"</formula>
    </cfRule>
    <cfRule type="cellIs" dxfId="121" priority="11" operator="equal">
      <formula>"I.O. (Plausibilität unklar)"</formula>
    </cfRule>
    <cfRule type="cellIs" dxfId="120" priority="12" operator="equal">
      <formula>"I.O."</formula>
    </cfRule>
  </conditionalFormatting>
  <conditionalFormatting sqref="R54:R56">
    <cfRule type="cellIs" dxfId="119" priority="27" stopIfTrue="1" operator="equal">
      <formula>"Sollvorgabe nicht erfüllt"</formula>
    </cfRule>
    <cfRule type="expression" dxfId="118" priority="28" stopIfTrue="1">
      <formula>OR(R54=$F$62,R54=$F$63)</formula>
    </cfRule>
    <cfRule type="cellIs" dxfId="117" priority="29" stopIfTrue="1" operator="equal">
      <formula>"I.O. (Plausibilität unklar)"</formula>
    </cfRule>
    <cfRule type="cellIs" dxfId="116" priority="30" stopIfTrue="1" operator="equal">
      <formula>"I.O."</formula>
    </cfRule>
  </conditionalFormatting>
  <conditionalFormatting sqref="R51:R53">
    <cfRule type="expression" dxfId="115" priority="131" stopIfTrue="1">
      <formula>OR(R51=$F$62,R51=$F$63)</formula>
    </cfRule>
    <cfRule type="cellIs" dxfId="114" priority="155" stopIfTrue="1" operator="equal">
      <formula>"Sollvorgabe nicht erfüllt"</formula>
    </cfRule>
    <cfRule type="cellIs" dxfId="113" priority="179" stopIfTrue="1" operator="equal">
      <formula>"I.O. (Plausibilität unklar)"</formula>
    </cfRule>
    <cfRule type="cellIs" dxfId="112" priority="205" stopIfTrue="1" operator="equal">
      <formula>"I.O."</formula>
    </cfRule>
  </conditionalFormatting>
  <conditionalFormatting sqref="R48:R50">
    <cfRule type="expression" dxfId="111" priority="21">
      <formula>OR(R48=$F$62,R48=$F$63)</formula>
    </cfRule>
    <cfRule type="cellIs" dxfId="110" priority="22" operator="equal">
      <formula>"Sollvorgabe nicht erfüllt"</formula>
    </cfRule>
    <cfRule type="cellIs" dxfId="109" priority="23" operator="equal">
      <formula>"I.O. (Plausibilität unklar)"</formula>
    </cfRule>
    <cfRule type="cellIs" dxfId="108" priority="24" operator="equal">
      <formula>"I.O."</formula>
    </cfRule>
  </conditionalFormatting>
  <conditionalFormatting sqref="R33:R35">
    <cfRule type="cellIs" dxfId="107" priority="207" stopIfTrue="1" operator="equal">
      <formula>"Sollvorgabe nicht erfüllt"</formula>
    </cfRule>
    <cfRule type="expression" dxfId="106" priority="211" stopIfTrue="1">
      <formula>OR(R33=$F$62,R33=$F$63)</formula>
    </cfRule>
    <cfRule type="cellIs" dxfId="105" priority="212" stopIfTrue="1" operator="equal">
      <formula>"I.O. (Plausibilität unklar)"</formula>
    </cfRule>
    <cfRule type="cellIs" dxfId="104" priority="213" stopIfTrue="1" operator="equal">
      <formula>"I.O."</formula>
    </cfRule>
  </conditionalFormatting>
  <conditionalFormatting sqref="R39:R41">
    <cfRule type="expression" dxfId="103" priority="5">
      <formula>OR(R39=$F$62,R39=$F$63)</formula>
    </cfRule>
    <cfRule type="cellIs" dxfId="102" priority="6" operator="equal">
      <formula>"Sollvorgabe nicht erfüllt"</formula>
    </cfRule>
    <cfRule type="cellIs" dxfId="101" priority="7" operator="equal">
      <formula>"I.O. (Plausibilität unklar)"</formula>
    </cfRule>
    <cfRule type="cellIs" dxfId="100" priority="8" operator="equal">
      <formula>"I.O."</formula>
    </cfRule>
  </conditionalFormatting>
  <conditionalFormatting sqref="R42:R44">
    <cfRule type="expression" dxfId="99" priority="1">
      <formula>OR(R42=$F$62,R42=$F$63)</formula>
    </cfRule>
    <cfRule type="cellIs" dxfId="98" priority="2" operator="equal">
      <formula>"Sollvorgabe nicht erfüllt"</formula>
    </cfRule>
    <cfRule type="cellIs" dxfId="97" priority="3" operator="equal">
      <formula>"I.O. (Plausibilität unklar)"</formula>
    </cfRule>
    <cfRule type="cellIs" dxfId="96" priority="4" operator="equal">
      <formula>"I.O."</formula>
    </cfRule>
  </conditionalFormatting>
  <conditionalFormatting sqref="R45:R47">
    <cfRule type="cellIs" dxfId="95" priority="17" operator="equal">
      <formula>"I.O."</formula>
    </cfRule>
    <cfRule type="cellIs" dxfId="94" priority="18" operator="equal">
      <formula>"I.O. (Plausibilität unklar)"</formula>
    </cfRule>
    <cfRule type="cellIs" dxfId="93" priority="19" operator="equal">
      <formula>"Sollvorgabe nicht erfüllt"</formula>
    </cfRule>
    <cfRule type="expression" dxfId="92" priority="20">
      <formula>OR(R45=$F$62,R45=$F$63)</formula>
    </cfRule>
  </conditionalFormatting>
  <dataValidations count="17">
    <dataValidation operator="equal" showInputMessage="1" showErrorMessage="1" sqref="Q52 Q49" xr:uid="{00000000-0002-0000-0500-000000000000}"/>
    <dataValidation errorStyle="information" allowBlank="1" showInputMessage="1" showErrorMessage="1" errorTitle="Kennzahl" promptTitle="Kennzahl" sqref="D10 B10" xr:uid="{00000000-0002-0000-0500-000001000000}"/>
    <dataValidation showInputMessage="1" showErrorMessage="1" sqref="Q34" xr:uid="{00000000-0002-0000-0500-000002000000}"/>
    <dataValidation type="whole" showInputMessage="1" showErrorMessage="1" errorTitle="Eingabefehler" error="1. Tabellenblatt Basisdaten muss vollständig ausgefüllt sein._x000a_2. Zähler muss eine positive ganze Zahl sein._x000a_3. Zähler kann nicht größer als Nenner sein." sqref="Q51 Q21 Q48 Q45 Q27 Q30" xr:uid="{00000000-0002-0000-0500-000003000000}">
      <formula1>0</formula1>
      <formula2>IF(Q22="",5000,Q22)</formula2>
    </dataValidation>
    <dataValidation allowBlank="1" showInputMessage="1" showErrorMessage="1" errorTitle="Eingabefehler" sqref="Q12:Q14" xr:uid="{00000000-0002-0000-0500-000004000000}"/>
    <dataValidation showInputMessage="1" showErrorMessage="1" errorTitle="Eingabefehler" error="1. Nur positive ganze Zahlen._x000a_2. Maximalwert 5000." sqref="Q22" xr:uid="{00000000-0002-0000-0500-000005000000}"/>
    <dataValidation type="whole" showInputMessage="1" showErrorMessage="1" errorTitle="Eingabefehler" error="1. Tabellenblatt Basisdaten muss vollständig ausgefüllt sein._x000a_2. Zähler muss eine positive ganze Zahl sein." sqref="Q33" xr:uid="{00000000-0002-0000-0500-000006000000}">
      <formula1>0</formula1>
      <formula2>5000</formula2>
    </dataValidation>
    <dataValidation type="textLength" allowBlank="1" showInputMessage="1" showErrorMessage="1" errorTitle="Zeichenlänge" error="Minimal 30 Zeichen und max. 500 Zeichen." sqref="T12:T63 S21:S63" xr:uid="{00000000-0002-0000-0500-000007000000}">
      <formula1>30</formula1>
      <formula2>500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12:S20" xr:uid="{00000000-0002-0000-0500-000008000000}">
      <formula1>30</formula1>
      <formula2>500</formula2>
    </dataValidation>
    <dataValidation type="whole" allowBlank="1" showInputMessage="1" showErrorMessage="1" errorTitle="Eingabefehler" error="1. Ganze Zahl zwischen 0 und 5000 eingeben." sqref="Q39:Q43" xr:uid="{00000000-0002-0000-0500-000009000000}">
      <formula1>0</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28" xr:uid="{00000000-0002-0000-0500-00000A000000}">
      <formula1>IF(Q27&gt;Q12,Q27,Q12)</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31" xr:uid="{00000000-0002-0000-0500-00000B000000}">
      <formula1>IF(Q30&gt;Q12,Q30,Q12)</formula1>
      <formula2>5000</formula2>
    </dataValidation>
    <dataValidation type="whole" allowBlank="1" showInputMessage="1" showErrorMessage="1" errorTitle="Eingabefehler" error="Ganze Zahl zwischen 0 und 5000 eingeben." sqref="Q15:Q17 Q18:Q20" xr:uid="{00000000-0002-0000-0500-00000C000000}">
      <formula1>0</formula1>
      <formula2>5000</formula2>
    </dataValidation>
    <dataValidation allowBlank="1" showInputMessage="1" showErrorMessage="1" errorTitle="Eingabefehler" error="1. Ganze Zahl zwischen 0 und 5000 eingeben." sqref="Q44" xr:uid="{00000000-0002-0000-0500-00000D000000}"/>
    <dataValidation type="whole" allowBlank="1" showInputMessage="1" showErrorMessage="1" errorTitle="Eingabefehler" error="1. Tabellenblatt Basisdaten muss vollständig ausgefüllt sein._x000a_2. Zähler muss eine positive ganze Zahl sein._x000a_3. Zähler kann nicht größer als Nenner sein." sqref="Q24" xr:uid="{00000000-0002-0000-0500-00000E000000}">
      <formula1>0</formula1>
      <formula2>IF(Q25="",5000,Q25)</formula2>
    </dataValidation>
    <dataValidation type="whole" showInputMessage="1" showErrorMessage="1" errorTitle="Eingabefehler" error="1. Zähler muss eine positive ganze Zahl sein._x000a_2. Zähler kann nicht größer als Nenner sein." sqref="Q54" xr:uid="{00000000-0002-0000-0500-00000F000000}">
      <formula1>0</formula1>
      <formula2>IF(Q55="",5000,Q55)</formula2>
    </dataValidation>
    <dataValidation type="whole" showInputMessage="1" showErrorMessage="1" errorTitle="Eingabefehler" error="1. Nenner muss eine positive ganze Zahl sein. _x000a_2. Nenner kann nicht kleiner als Zähler sein." sqref="Q55" xr:uid="{00000000-0002-0000-0500-000010000000}">
      <formula1>0</formula1>
      <formula2>IF(ISNUMBER(Q55),IF(Q55&gt;0,IF(AND(Q55&gt;=Q54,Q55&lt;5001),Q55,FALSE),FALSE),FALSE)</formula2>
    </dataValidation>
  </dataValidations>
  <pageMargins left="3.937007874015748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0" max="17" man="1"/>
    <brk id="32" max="17" man="1"/>
    <brk id="41" max="17" man="1"/>
    <brk id="53" max="17" man="1"/>
  </rowBreaks>
  <ignoredErrors>
    <ignoredError sqref="D21:D23 D33:D35 D37:D38 D45:D47 D12:D14" twoDigitTextYear="1"/>
    <ignoredError sqref="B27:C32 C51 B52:C53 C45 B46:C47 C36 B37:C38 C33 B34:C35 C12 B13:C14 C21 B22:C23" twoDigitTextYear="1" numberStoredAsText="1"/>
    <ignoredError sqref="B33 B51" numberStoredAsText="1"/>
  </ignoredErrors>
  <drawing r:id="rId3"/>
  <legacyDrawing r:id="rId4"/>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P135"/>
  <sheetViews>
    <sheetView showGridLines="0" topLeftCell="A50" zoomScale="87" zoomScaleNormal="87" workbookViewId="0">
      <selection activeCell="E69" sqref="E69"/>
    </sheetView>
  </sheetViews>
  <sheetFormatPr defaultColWidth="11.42578125" defaultRowHeight="15" x14ac:dyDescent="0.25"/>
  <cols>
    <col min="1" max="1" width="9.140625" style="1" customWidth="1"/>
    <col min="2" max="2" width="14.85546875" style="1" customWidth="1"/>
    <col min="3" max="3" width="23" style="1" customWidth="1"/>
    <col min="4" max="4" width="20.42578125" style="1" customWidth="1"/>
    <col min="5" max="5" width="21.85546875" style="1" customWidth="1"/>
    <col min="6" max="6" width="15.42578125" style="1" customWidth="1"/>
    <col min="7" max="7" width="23.28515625" style="1" customWidth="1"/>
    <col min="8" max="8" width="22.42578125" style="1" customWidth="1"/>
    <col min="9" max="9" width="20.28515625" style="1" customWidth="1"/>
    <col min="10" max="10" width="14.5703125" style="1" customWidth="1"/>
    <col min="11" max="11" width="15.42578125" style="1" customWidth="1"/>
    <col min="12" max="12" width="16.28515625" style="1" customWidth="1"/>
    <col min="13" max="16384" width="11.42578125" style="1"/>
  </cols>
  <sheetData>
    <row r="2" spans="1:16" x14ac:dyDescent="0.25">
      <c r="A2" s="2"/>
      <c r="B2" s="2"/>
      <c r="C2" s="35"/>
      <c r="D2" s="2"/>
      <c r="E2" s="2"/>
      <c r="F2" s="2"/>
      <c r="G2" s="2"/>
      <c r="H2" s="2"/>
      <c r="I2" s="2"/>
      <c r="J2" s="2"/>
      <c r="K2" s="2"/>
    </row>
    <row r="3" spans="1:16" s="9" customFormat="1" x14ac:dyDescent="0.25">
      <c r="C3" s="35"/>
      <c r="D3" s="82" t="s">
        <v>77</v>
      </c>
      <c r="M3" s="26"/>
      <c r="N3" s="26"/>
      <c r="O3" s="26"/>
    </row>
    <row r="4" spans="1:16" s="9" customFormat="1" ht="26.25" customHeight="1" x14ac:dyDescent="0.2">
      <c r="A4" s="84" t="s">
        <v>86</v>
      </c>
      <c r="C4" s="81" t="s">
        <v>84</v>
      </c>
      <c r="D4" s="81" t="s">
        <v>85</v>
      </c>
      <c r="E4" s="81" t="s">
        <v>11</v>
      </c>
      <c r="F4" s="81" t="s">
        <v>97</v>
      </c>
      <c r="G4" s="81" t="s">
        <v>95</v>
      </c>
      <c r="H4" s="81" t="s">
        <v>1029</v>
      </c>
      <c r="I4" s="81" t="s">
        <v>12</v>
      </c>
      <c r="J4" s="65"/>
      <c r="K4" s="610" t="s">
        <v>1041</v>
      </c>
      <c r="N4" s="26"/>
      <c r="O4" s="26"/>
      <c r="P4" s="26"/>
    </row>
    <row r="5" spans="1:16" s="9" customFormat="1" ht="14.25" x14ac:dyDescent="0.2">
      <c r="A5" s="56"/>
      <c r="C5" s="80">
        <f>COUNTIF('Kennzahlenbogen_(KB)'!$R$12:$R$56,C4)</f>
        <v>0</v>
      </c>
      <c r="D5" s="80">
        <f>COUNTIF('Kennzahlenbogen_(KB)'!$R$12:$R$56,D4)</f>
        <v>0</v>
      </c>
      <c r="E5" s="80">
        <f>COUNTIF('Kennzahlenbogen_(KB)'!$R$12:$R$56,E4)</f>
        <v>0</v>
      </c>
      <c r="F5" s="80">
        <f>COUNTIF('Kennzahlenbogen_(KB)'!$R$12:$R$56,F4)</f>
        <v>15</v>
      </c>
      <c r="G5" s="80">
        <f>COUNTIF('Kennzahlenbogen_(KB)'!$R$12:$R$56,G4)</f>
        <v>0</v>
      </c>
      <c r="H5" s="80">
        <f>COUNTIF('Kennzahlenbogen_(KB)'!$R$12:$R$56,H4)</f>
        <v>0</v>
      </c>
      <c r="I5" s="80">
        <f>SUM(C5:H5)</f>
        <v>15</v>
      </c>
      <c r="J5" s="65"/>
      <c r="K5" s="166">
        <f>D5+H5</f>
        <v>0</v>
      </c>
      <c r="N5" s="26"/>
      <c r="O5" s="26"/>
      <c r="P5" s="26"/>
    </row>
    <row r="6" spans="1:16" s="9" customFormat="1" ht="14.25" x14ac:dyDescent="0.2">
      <c r="A6" s="56"/>
      <c r="C6" s="80"/>
      <c r="D6" s="80">
        <f>C5+D5+H5</f>
        <v>0</v>
      </c>
      <c r="E6" s="80">
        <f>E5</f>
        <v>0</v>
      </c>
      <c r="F6" s="80"/>
      <c r="G6" s="80">
        <f>F5+G5</f>
        <v>15</v>
      </c>
      <c r="H6" s="80"/>
      <c r="I6" s="80">
        <f>SUM(C6:H6)</f>
        <v>15</v>
      </c>
      <c r="J6" s="65"/>
      <c r="N6" s="26"/>
      <c r="O6" s="26"/>
      <c r="P6" s="26"/>
    </row>
    <row r="7" spans="1:16" s="9" customFormat="1" ht="14.25" x14ac:dyDescent="0.2">
      <c r="A7" s="56"/>
      <c r="B7" s="9" t="s">
        <v>380</v>
      </c>
      <c r="C7" s="80"/>
      <c r="D7" s="80"/>
      <c r="E7" s="80">
        <f>D6+E6</f>
        <v>0</v>
      </c>
      <c r="F7" s="80"/>
      <c r="G7" s="80">
        <f>G6</f>
        <v>15</v>
      </c>
      <c r="H7" s="80"/>
      <c r="I7" s="80">
        <f>SUM(C7:H7)</f>
        <v>15</v>
      </c>
      <c r="J7" s="65"/>
      <c r="N7" s="26"/>
      <c r="O7" s="26"/>
      <c r="P7" s="26"/>
    </row>
    <row r="8" spans="1:16" s="9" customFormat="1" ht="14.25" x14ac:dyDescent="0.2">
      <c r="A8" s="56"/>
      <c r="B8" s="506">
        <v>15</v>
      </c>
      <c r="C8" s="456">
        <f t="shared" ref="C8:H8" si="0">ROUND(C5/$B$8,4)</f>
        <v>0</v>
      </c>
      <c r="D8" s="456">
        <f t="shared" si="0"/>
        <v>0</v>
      </c>
      <c r="E8" s="456">
        <f t="shared" si="0"/>
        <v>0</v>
      </c>
      <c r="F8" s="456">
        <f t="shared" si="0"/>
        <v>1</v>
      </c>
      <c r="G8" s="456">
        <f t="shared" si="0"/>
        <v>0</v>
      </c>
      <c r="H8" s="456">
        <f t="shared" si="0"/>
        <v>0</v>
      </c>
      <c r="I8" s="456"/>
      <c r="J8" s="66"/>
      <c r="K8" s="611">
        <f>D8+H8</f>
        <v>0</v>
      </c>
      <c r="N8" s="26"/>
      <c r="O8" s="26"/>
      <c r="P8" s="26"/>
    </row>
    <row r="9" spans="1:16" s="9" customFormat="1" ht="14.25" x14ac:dyDescent="0.2">
      <c r="A9" s="56"/>
      <c r="C9" s="456"/>
      <c r="D9" s="456">
        <f>ROUND((C5+D5+H5)/$B$8,4)</f>
        <v>0</v>
      </c>
      <c r="E9" s="456">
        <f>ROUND(E5/$B$8,4)</f>
        <v>0</v>
      </c>
      <c r="F9" s="456"/>
      <c r="G9" s="456">
        <f>ROUND((F5+G5)/$B$8,4)</f>
        <v>1</v>
      </c>
      <c r="H9" s="456"/>
      <c r="I9" s="456">
        <f>SUM(D9:G9)</f>
        <v>1</v>
      </c>
      <c r="J9" s="66"/>
      <c r="N9" s="26"/>
      <c r="O9" s="26"/>
      <c r="P9" s="26"/>
    </row>
    <row r="10" spans="1:16" s="9" customFormat="1" ht="14.25" x14ac:dyDescent="0.2">
      <c r="A10" s="56"/>
      <c r="C10" s="457"/>
      <c r="D10" s="457"/>
      <c r="E10" s="456">
        <f>ROUND((C5+D5+E5+H5)/$B$8,4)</f>
        <v>0</v>
      </c>
      <c r="F10" s="457"/>
      <c r="G10" s="456">
        <f>G9</f>
        <v>1</v>
      </c>
      <c r="H10" s="456"/>
      <c r="I10" s="456">
        <f>SUM(C10:H10)</f>
        <v>1</v>
      </c>
      <c r="J10" s="66"/>
      <c r="N10" s="26"/>
      <c r="O10" s="26"/>
      <c r="P10" s="26"/>
    </row>
    <row r="11" spans="1:16" s="9" customFormat="1" ht="14.25" x14ac:dyDescent="0.2">
      <c r="A11" s="56"/>
      <c r="E11" s="66"/>
      <c r="G11" s="66"/>
      <c r="H11" s="66"/>
      <c r="I11" s="66"/>
      <c r="M11" s="26"/>
      <c r="N11" s="26"/>
      <c r="O11" s="26"/>
    </row>
    <row r="12" spans="1:16" s="9" customFormat="1" ht="14.25" x14ac:dyDescent="0.2">
      <c r="A12" s="56"/>
      <c r="E12" s="66"/>
      <c r="G12" s="66"/>
      <c r="H12" s="66"/>
      <c r="I12" s="66"/>
      <c r="M12" s="26"/>
      <c r="N12" s="26"/>
      <c r="O12" s="26"/>
    </row>
    <row r="13" spans="1:16" s="9" customFormat="1" ht="14.25" x14ac:dyDescent="0.2">
      <c r="A13" s="56"/>
      <c r="M13" s="26"/>
      <c r="N13" s="26"/>
      <c r="O13" s="26"/>
    </row>
    <row r="14" spans="1:16" s="9" customFormat="1" ht="14.25" x14ac:dyDescent="0.2">
      <c r="A14" s="56"/>
      <c r="M14" s="26"/>
      <c r="N14" s="26"/>
      <c r="O14" s="26"/>
    </row>
    <row r="15" spans="1:16" s="9" customFormat="1" x14ac:dyDescent="0.25">
      <c r="A15" s="123"/>
      <c r="B15" s="124"/>
      <c r="C15" s="125"/>
      <c r="D15" s="124"/>
      <c r="E15" s="124"/>
      <c r="F15" s="124"/>
      <c r="G15" s="124"/>
      <c r="H15" s="124"/>
      <c r="M15" s="26"/>
      <c r="N15" s="26"/>
      <c r="O15" s="26"/>
    </row>
    <row r="16" spans="1:16" s="9" customFormat="1" ht="24" x14ac:dyDescent="0.2">
      <c r="A16" s="126" t="s">
        <v>87</v>
      </c>
      <c r="B16" s="124"/>
      <c r="C16" s="127" t="s">
        <v>88</v>
      </c>
      <c r="D16" s="127" t="s">
        <v>89</v>
      </c>
      <c r="E16" s="127" t="s">
        <v>90</v>
      </c>
      <c r="F16" s="127" t="s">
        <v>91</v>
      </c>
      <c r="G16" s="127" t="s">
        <v>92</v>
      </c>
      <c r="H16" s="127" t="s">
        <v>1030</v>
      </c>
      <c r="I16" s="124"/>
      <c r="N16" s="26"/>
      <c r="O16" s="26"/>
      <c r="P16" s="26"/>
    </row>
    <row r="17" spans="1:15" s="9" customFormat="1" ht="14.25" x14ac:dyDescent="0.2">
      <c r="A17" s="123"/>
      <c r="B17" s="124"/>
      <c r="C17" s="128"/>
      <c r="D17" s="128"/>
      <c r="E17" s="128"/>
      <c r="F17" s="128"/>
      <c r="G17" s="128"/>
      <c r="H17" s="124"/>
      <c r="M17" s="26"/>
      <c r="N17" s="26"/>
      <c r="O17" s="26"/>
    </row>
    <row r="18" spans="1:15" s="9" customFormat="1" x14ac:dyDescent="0.2">
      <c r="A18" s="84"/>
      <c r="C18" s="39"/>
      <c r="D18" s="39"/>
      <c r="E18" s="39"/>
      <c r="F18" s="39"/>
      <c r="G18" s="39"/>
      <c r="M18" s="26"/>
      <c r="N18" s="26"/>
      <c r="O18" s="26"/>
    </row>
    <row r="19" spans="1:15" s="9" customFormat="1" x14ac:dyDescent="0.25">
      <c r="A19" s="56"/>
      <c r="C19" s="35"/>
      <c r="D19" s="39"/>
      <c r="E19" s="39"/>
      <c r="F19" s="39"/>
      <c r="G19" s="39"/>
      <c r="M19" s="26"/>
      <c r="N19" s="26"/>
      <c r="O19" s="26"/>
    </row>
    <row r="20" spans="1:15" s="9" customFormat="1" ht="14.25" x14ac:dyDescent="0.2">
      <c r="A20" s="56"/>
      <c r="D20" s="39"/>
      <c r="E20" s="39"/>
      <c r="F20" s="39"/>
      <c r="G20" s="39"/>
      <c r="M20" s="26"/>
      <c r="N20" s="26"/>
      <c r="O20" s="26"/>
    </row>
    <row r="21" spans="1:15" s="9" customFormat="1" ht="13.5" customHeight="1" x14ac:dyDescent="0.2">
      <c r="A21" s="56"/>
      <c r="C21" s="39"/>
      <c r="D21" s="39"/>
      <c r="E21" s="39"/>
      <c r="F21" s="39"/>
      <c r="G21" s="39"/>
      <c r="M21" s="26"/>
      <c r="N21" s="26"/>
      <c r="O21" s="26"/>
    </row>
    <row r="22" spans="1:15" s="9" customFormat="1" hidden="1" x14ac:dyDescent="0.2">
      <c r="A22" s="434" t="s">
        <v>131</v>
      </c>
      <c r="B22" s="435"/>
      <c r="C22" s="436" t="s">
        <v>6</v>
      </c>
      <c r="D22" s="437" t="s">
        <v>13</v>
      </c>
      <c r="G22" s="26"/>
      <c r="H22" s="26"/>
      <c r="I22" s="26"/>
    </row>
    <row r="23" spans="1:15" s="9" customFormat="1" ht="14.25" hidden="1" x14ac:dyDescent="0.2">
      <c r="A23" s="438" t="s">
        <v>81</v>
      </c>
      <c r="B23" s="435"/>
      <c r="C23" s="439" t="s">
        <v>6</v>
      </c>
      <c r="D23" s="440">
        <f>Basisdaten!F28</f>
        <v>0</v>
      </c>
      <c r="G23" s="26"/>
      <c r="H23" s="26"/>
      <c r="I23" s="26"/>
    </row>
    <row r="24" spans="1:15" s="9" customFormat="1" hidden="1" x14ac:dyDescent="0.25">
      <c r="A24" s="435"/>
      <c r="B24" s="435"/>
      <c r="C24" s="441"/>
      <c r="D24" s="442"/>
      <c r="G24" s="26"/>
      <c r="H24" s="26"/>
      <c r="I24" s="26"/>
    </row>
    <row r="25" spans="1:15" s="9" customFormat="1" ht="14.25" hidden="1" x14ac:dyDescent="0.2">
      <c r="A25" s="435"/>
      <c r="B25" s="435"/>
      <c r="C25" s="443" t="s">
        <v>190</v>
      </c>
      <c r="D25" s="440">
        <f>Basisdaten!F29</f>
        <v>0</v>
      </c>
      <c r="G25" s="26"/>
      <c r="H25" s="26"/>
      <c r="I25" s="26"/>
    </row>
    <row r="26" spans="1:15" x14ac:dyDescent="0.25">
      <c r="A26" s="2"/>
      <c r="B26" s="2"/>
      <c r="C26" s="2"/>
      <c r="D26" s="2"/>
      <c r="E26" s="40"/>
      <c r="F26" s="40"/>
      <c r="G26" s="40"/>
      <c r="H26" s="40"/>
      <c r="I26" s="40"/>
      <c r="J26" s="40"/>
      <c r="K26" s="2"/>
    </row>
    <row r="27" spans="1:15" s="9" customFormat="1" ht="14.25" x14ac:dyDescent="0.2">
      <c r="C27" s="39"/>
      <c r="D27" s="39"/>
      <c r="E27" s="39"/>
      <c r="F27" s="39"/>
      <c r="G27" s="39"/>
      <c r="M27" s="26"/>
      <c r="N27" s="26"/>
      <c r="O27" s="26"/>
    </row>
    <row r="28" spans="1:15" s="9" customFormat="1" ht="14.25" x14ac:dyDescent="0.2">
      <c r="C28" s="39"/>
      <c r="D28" s="39"/>
      <c r="E28" s="39"/>
      <c r="F28" s="39"/>
      <c r="G28" s="39"/>
      <c r="M28" s="26"/>
      <c r="N28" s="26"/>
      <c r="O28" s="26"/>
    </row>
    <row r="29" spans="1:15" s="9" customFormat="1" ht="14.25" x14ac:dyDescent="0.2">
      <c r="C29" s="39"/>
      <c r="D29" s="39"/>
      <c r="E29" s="39"/>
      <c r="F29" s="39"/>
      <c r="G29" s="39"/>
      <c r="M29" s="26"/>
      <c r="N29" s="26"/>
      <c r="O29" s="26"/>
    </row>
    <row r="30" spans="1:15" s="9" customFormat="1" ht="14.25" x14ac:dyDescent="0.2">
      <c r="C30" s="39"/>
      <c r="D30" s="39"/>
      <c r="E30" s="39"/>
      <c r="F30" s="39"/>
      <c r="G30" s="39"/>
      <c r="M30" s="26"/>
      <c r="N30" s="26"/>
      <c r="O30" s="26"/>
    </row>
    <row r="31" spans="1:15" s="4" customFormat="1" x14ac:dyDescent="0.25">
      <c r="A31" s="67" t="s">
        <v>75</v>
      </c>
      <c r="C31" s="74" t="s">
        <v>0</v>
      </c>
      <c r="D31" s="74" t="s">
        <v>98</v>
      </c>
      <c r="E31" s="74" t="s">
        <v>107</v>
      </c>
      <c r="F31" s="74" t="s">
        <v>106</v>
      </c>
      <c r="G31" s="74" t="s">
        <v>104</v>
      </c>
      <c r="H31" s="74" t="s">
        <v>105</v>
      </c>
      <c r="I31" s="74"/>
      <c r="J31" s="74" t="s">
        <v>108</v>
      </c>
      <c r="K31" s="74" t="s">
        <v>109</v>
      </c>
      <c r="L31" s="74" t="s">
        <v>103</v>
      </c>
      <c r="M31" s="20" t="s">
        <v>62</v>
      </c>
      <c r="N31" s="20" t="s">
        <v>61</v>
      </c>
      <c r="O31" s="21" t="s">
        <v>60</v>
      </c>
    </row>
    <row r="32" spans="1:15" s="4" customFormat="1" ht="14.25" x14ac:dyDescent="0.2">
      <c r="A32" s="13"/>
      <c r="B32" s="9"/>
      <c r="C32" s="104"/>
      <c r="D32" s="104"/>
      <c r="E32" s="104"/>
      <c r="F32" s="104"/>
      <c r="G32" s="104"/>
      <c r="H32" s="104"/>
      <c r="I32" s="104"/>
      <c r="J32" s="104"/>
      <c r="K32" s="104"/>
      <c r="L32" s="104"/>
      <c r="M32" s="20"/>
      <c r="N32" s="20"/>
      <c r="O32" s="20"/>
    </row>
    <row r="33" spans="1:15" s="4" customFormat="1" ht="14.25" x14ac:dyDescent="0.2">
      <c r="A33" s="86"/>
      <c r="B33" s="9"/>
      <c r="C33" s="466" t="s">
        <v>1010</v>
      </c>
      <c r="D33" s="107">
        <v>0</v>
      </c>
      <c r="E33" s="433">
        <v>0</v>
      </c>
      <c r="F33" s="108">
        <v>100000000</v>
      </c>
      <c r="G33" s="108">
        <v>100</v>
      </c>
      <c r="H33" s="108">
        <v>100000000</v>
      </c>
      <c r="I33" s="108"/>
      <c r="J33" s="108">
        <v>-100000000</v>
      </c>
      <c r="K33" s="108">
        <v>1000000</v>
      </c>
      <c r="L33" s="109">
        <f>'Kennzahlenbogen_(KB)'!Q12</f>
        <v>0</v>
      </c>
      <c r="M33" s="107">
        <f>IF('Kennzahlenbogen_(KB)'!R12=Berechnung1!$G$4,1,IF('Kennzahlenbogen_(KB)'!R12=Berechnung1!$F$4,1,IF('Kennzahlenbogen_(KB)'!R12=Berechnung1!$E$4,2,IF('Kennzahlenbogen_(KB)'!R12=Berechnung1!$D$4,3,IF('Kennzahlenbogen_(KB)'!R12=Berechnung1!$C$4,4,"")))))</f>
        <v>1</v>
      </c>
      <c r="N33" s="107">
        <f>IF(M33&gt;1,M33+3,M33)</f>
        <v>1</v>
      </c>
      <c r="O33" s="107">
        <f>IF('Kennzahlenbogen_(KB)'!T12="",0,1)</f>
        <v>0</v>
      </c>
    </row>
    <row r="34" spans="1:15" s="4" customFormat="1" ht="14.25" x14ac:dyDescent="0.2">
      <c r="A34" s="13"/>
      <c r="B34" s="9"/>
      <c r="C34" s="586"/>
      <c r="D34" s="64"/>
      <c r="E34" s="587"/>
      <c r="F34" s="588"/>
      <c r="G34" s="588"/>
      <c r="H34" s="588"/>
      <c r="I34" s="588"/>
      <c r="J34" s="588"/>
      <c r="K34" s="588"/>
      <c r="L34" s="113"/>
      <c r="M34" s="64"/>
      <c r="N34" s="64"/>
      <c r="O34" s="64"/>
    </row>
    <row r="35" spans="1:15" s="4" customFormat="1" ht="14.25" x14ac:dyDescent="0.2">
      <c r="A35" s="13"/>
      <c r="B35" s="9"/>
      <c r="C35" s="586"/>
      <c r="D35" s="64"/>
      <c r="E35" s="587"/>
      <c r="F35" s="588"/>
      <c r="G35" s="588"/>
      <c r="H35" s="588"/>
      <c r="I35" s="588"/>
      <c r="J35" s="588"/>
      <c r="K35" s="588"/>
      <c r="L35" s="113"/>
      <c r="M35" s="64"/>
      <c r="N35" s="64"/>
      <c r="O35" s="64"/>
    </row>
    <row r="36" spans="1:15" s="4" customFormat="1" ht="14.25" x14ac:dyDescent="0.2">
      <c r="A36" s="13"/>
      <c r="B36" s="9"/>
      <c r="C36" s="592" t="s">
        <v>1012</v>
      </c>
      <c r="D36" s="593">
        <v>0</v>
      </c>
      <c r="E36" s="594">
        <v>0</v>
      </c>
      <c r="F36" s="595">
        <v>100000000</v>
      </c>
      <c r="G36" s="595">
        <v>-100000000</v>
      </c>
      <c r="H36" s="595">
        <v>100000000</v>
      </c>
      <c r="I36" s="595"/>
      <c r="J36" s="595">
        <v>-100000000</v>
      </c>
      <c r="K36" s="595">
        <v>1000000</v>
      </c>
      <c r="L36" s="596">
        <f>'Kennzahlenbogen_(KB)'!Q15</f>
        <v>0</v>
      </c>
      <c r="M36" s="593">
        <f>IF('Kennzahlenbogen_(KB)'!R15=Berechnung1!$H$4,5,IF('Kennzahlenbogen_(KB)'!R15=Berechnung1!$G$4,1,IF('Kennzahlenbogen_(KB)'!R15=Berechnung1!$F$4,1,IF('Kennzahlenbogen_(KB)'!R15=Berechnung1!$E$4,2,IF('Kennzahlenbogen_(KB)'!R15=Berechnung1!$D$4,3,IF('Kennzahlenbogen_(KB)'!R15=Berechnung1!$C$4,4,""))))))</f>
        <v>1</v>
      </c>
      <c r="N36" s="593">
        <f t="shared" ref="N36:N39" si="1">IF(M36&gt;1,M36+3,M36)</f>
        <v>1</v>
      </c>
      <c r="O36" s="593">
        <f>IF('Kennzahlenbogen_(KB)'!T15="",0,1)</f>
        <v>0</v>
      </c>
    </row>
    <row r="37" spans="1:15" s="4" customFormat="1" ht="14.25" x14ac:dyDescent="0.2">
      <c r="A37" s="13"/>
      <c r="B37" s="9"/>
      <c r="C37" s="586"/>
      <c r="D37" s="64"/>
      <c r="E37" s="587"/>
      <c r="F37" s="588"/>
      <c r="G37" s="588"/>
      <c r="H37" s="588"/>
      <c r="I37" s="588"/>
      <c r="J37" s="588"/>
      <c r="K37" s="588"/>
      <c r="L37" s="113"/>
      <c r="M37" s="64"/>
      <c r="N37" s="64"/>
      <c r="O37" s="64"/>
    </row>
    <row r="38" spans="1:15" s="4" customFormat="1" ht="14.25" x14ac:dyDescent="0.2">
      <c r="A38" s="13"/>
      <c r="B38" s="9"/>
      <c r="C38" s="586"/>
      <c r="D38" s="64"/>
      <c r="E38" s="587"/>
      <c r="F38" s="588"/>
      <c r="G38" s="588"/>
      <c r="H38" s="588"/>
      <c r="I38" s="588"/>
      <c r="J38" s="588"/>
      <c r="K38" s="588"/>
      <c r="L38" s="113"/>
      <c r="M38" s="64"/>
      <c r="N38" s="64"/>
      <c r="O38" s="64"/>
    </row>
    <row r="39" spans="1:15" s="4" customFormat="1" ht="14.25" x14ac:dyDescent="0.2">
      <c r="A39" s="13"/>
      <c r="B39" s="9"/>
      <c r="C39" s="592" t="s">
        <v>1028</v>
      </c>
      <c r="D39" s="593">
        <v>0</v>
      </c>
      <c r="E39" s="594">
        <v>0</v>
      </c>
      <c r="F39" s="595">
        <v>100000000</v>
      </c>
      <c r="G39" s="595">
        <v>-100000000</v>
      </c>
      <c r="H39" s="595">
        <v>100000000</v>
      </c>
      <c r="I39" s="595"/>
      <c r="J39" s="595">
        <v>-100000000</v>
      </c>
      <c r="K39" s="595">
        <v>1000000</v>
      </c>
      <c r="L39" s="596">
        <f>'Kennzahlenbogen_(KB)'!Q18</f>
        <v>0</v>
      </c>
      <c r="M39" s="593">
        <f>IF('Kennzahlenbogen_(KB)'!R18=Berechnung1!$H$4,5,IF('Kennzahlenbogen_(KB)'!R18=Berechnung1!$G$4,1,IF('Kennzahlenbogen_(KB)'!R18=Berechnung1!$F$4,1,IF('Kennzahlenbogen_(KB)'!R18=Berechnung1!$E$4,2,IF('Kennzahlenbogen_(KB)'!R18=Berechnung1!$D$4,3,IF('Kennzahlenbogen_(KB)'!R18=Berechnung1!$C$4,4,""))))))</f>
        <v>1</v>
      </c>
      <c r="N39" s="593">
        <f t="shared" si="1"/>
        <v>1</v>
      </c>
      <c r="O39" s="593">
        <f>IF('Kennzahlenbogen_(KB)'!T18="",0,1)</f>
        <v>0</v>
      </c>
    </row>
    <row r="40" spans="1:15" s="4" customFormat="1" ht="14.25" x14ac:dyDescent="0.2">
      <c r="A40" s="13"/>
      <c r="B40" s="9"/>
      <c r="C40" s="115"/>
      <c r="D40" s="115"/>
      <c r="E40" s="116"/>
      <c r="F40" s="116"/>
      <c r="G40" s="116"/>
      <c r="H40" s="116"/>
      <c r="I40" s="116"/>
      <c r="J40" s="116"/>
      <c r="K40" s="116"/>
      <c r="L40" s="64"/>
      <c r="M40" s="64"/>
      <c r="N40" s="64"/>
      <c r="O40" s="114"/>
    </row>
    <row r="41" spans="1:15" s="4" customFormat="1" ht="14.25" x14ac:dyDescent="0.2">
      <c r="A41" s="13"/>
      <c r="B41" s="9"/>
      <c r="C41" s="115"/>
      <c r="D41" s="115"/>
      <c r="E41" s="116"/>
      <c r="F41" s="116"/>
      <c r="G41" s="116"/>
      <c r="H41" s="116"/>
      <c r="I41" s="116"/>
      <c r="J41" s="116"/>
      <c r="K41" s="116"/>
      <c r="L41" s="64"/>
      <c r="M41" s="64"/>
      <c r="N41" s="64"/>
      <c r="O41" s="114"/>
    </row>
    <row r="42" spans="1:15" s="4" customFormat="1" ht="14.25" x14ac:dyDescent="0.2">
      <c r="A42" s="13"/>
      <c r="B42" s="9"/>
      <c r="C42" s="117" t="s">
        <v>1014</v>
      </c>
      <c r="D42" s="117" t="s">
        <v>99</v>
      </c>
      <c r="E42" s="118">
        <v>0</v>
      </c>
      <c r="F42" s="118">
        <v>1</v>
      </c>
      <c r="G42" s="118">
        <v>0.95</v>
      </c>
      <c r="H42" s="118">
        <v>10000</v>
      </c>
      <c r="I42" s="119"/>
      <c r="J42" s="118">
        <v>-10000</v>
      </c>
      <c r="K42" s="118">
        <v>10000</v>
      </c>
      <c r="L42" s="402" t="str">
        <f>'Kennzahlenbogen_(KB)'!Q23</f>
        <v>n.d.</v>
      </c>
      <c r="M42" s="120">
        <f>IF('Kennzahlenbogen_(KB)'!R21=Berechnung1!$G$4,1,IF('Kennzahlenbogen_(KB)'!R21=Berechnung1!$F$4,1,IF('Kennzahlenbogen_(KB)'!R21=Berechnung1!$E$4,2,IF('Kennzahlenbogen_(KB)'!R21=Berechnung1!$D$4,3,IF('Kennzahlenbogen_(KB)'!R21=Berechnung1!$C$4,4,"")))))</f>
        <v>1</v>
      </c>
      <c r="N42" s="120">
        <f>IF(M42&gt;1,M42+3,M42)</f>
        <v>1</v>
      </c>
      <c r="O42" s="120">
        <f>IF('Kennzahlenbogen_(KB)'!T21="",0,1)</f>
        <v>0</v>
      </c>
    </row>
    <row r="43" spans="1:15" s="4" customFormat="1" ht="14.25" x14ac:dyDescent="0.2">
      <c r="A43" s="13"/>
      <c r="B43" s="9"/>
      <c r="C43" s="586"/>
      <c r="D43" s="586"/>
      <c r="E43" s="461"/>
      <c r="F43" s="461"/>
      <c r="G43" s="461"/>
      <c r="H43" s="461"/>
      <c r="I43" s="588"/>
      <c r="J43" s="461"/>
      <c r="K43" s="461"/>
      <c r="L43" s="465"/>
      <c r="M43" s="64"/>
      <c r="N43" s="64"/>
      <c r="O43" s="64"/>
    </row>
    <row r="44" spans="1:15" s="4" customFormat="1" ht="14.25" x14ac:dyDescent="0.2">
      <c r="A44" s="13"/>
      <c r="B44" s="9"/>
      <c r="C44" s="586"/>
      <c r="D44" s="586"/>
      <c r="E44" s="461"/>
      <c r="F44" s="461"/>
      <c r="G44" s="461"/>
      <c r="H44" s="461"/>
      <c r="I44" s="588"/>
      <c r="J44" s="461"/>
      <c r="K44" s="461"/>
      <c r="L44" s="465"/>
      <c r="M44" s="64"/>
      <c r="N44" s="64"/>
      <c r="O44" s="64"/>
    </row>
    <row r="45" spans="1:15" s="4" customFormat="1" ht="14.25" x14ac:dyDescent="0.2">
      <c r="A45" s="13"/>
      <c r="B45" s="9"/>
      <c r="C45" s="592" t="s">
        <v>1015</v>
      </c>
      <c r="D45" s="592" t="s">
        <v>99</v>
      </c>
      <c r="E45" s="600">
        <v>0</v>
      </c>
      <c r="F45" s="600">
        <v>1</v>
      </c>
      <c r="G45" s="600">
        <v>-10000</v>
      </c>
      <c r="H45" s="600">
        <v>10000</v>
      </c>
      <c r="I45" s="595"/>
      <c r="J45" s="600">
        <v>0.5</v>
      </c>
      <c r="K45" s="600">
        <v>0.8</v>
      </c>
      <c r="L45" s="601" t="str">
        <f>'Kennzahlenbogen_(KB)'!Q26</f>
        <v>n.d.</v>
      </c>
      <c r="M45" s="593">
        <f>IF('Kennzahlenbogen_(KB)'!R24=Berechnung1!$H$4,5,IF('Kennzahlenbogen_(KB)'!R24=Berechnung1!$G$4,1,IF('Kennzahlenbogen_(KB)'!R24=Berechnung1!$F$4,1,IF('Kennzahlenbogen_(KB)'!R24=Berechnung1!$E$4,2,IF('Kennzahlenbogen_(KB)'!R24=Berechnung1!$D$4,3,IF('Kennzahlenbogen_(KB)'!R24=Berechnung1!$C$4,4,""))))))</f>
        <v>1</v>
      </c>
      <c r="N45" s="593">
        <f t="shared" ref="N45" si="2">IF(M45&gt;1,M45+3,M45)</f>
        <v>1</v>
      </c>
      <c r="O45" s="593">
        <f>IF('Kennzahlenbogen_(KB)'!T24="",0,1)</f>
        <v>0</v>
      </c>
    </row>
    <row r="46" spans="1:15" s="4" customFormat="1" ht="14.25" x14ac:dyDescent="0.2">
      <c r="A46" s="13"/>
      <c r="B46" s="9"/>
      <c r="C46" s="110"/>
      <c r="D46" s="111"/>
      <c r="E46" s="112"/>
      <c r="F46" s="112"/>
      <c r="G46" s="112"/>
      <c r="H46" s="112"/>
      <c r="I46" s="112"/>
      <c r="J46" s="112"/>
      <c r="K46" s="112"/>
      <c r="L46" s="225"/>
      <c r="M46" s="64"/>
      <c r="N46" s="64"/>
      <c r="O46" s="64"/>
    </row>
    <row r="47" spans="1:15" s="4" customFormat="1" ht="14.25" x14ac:dyDescent="0.2">
      <c r="A47" s="13"/>
      <c r="B47" s="9"/>
      <c r="C47" s="110"/>
      <c r="D47" s="111"/>
      <c r="E47" s="112"/>
      <c r="F47" s="112"/>
      <c r="G47" s="112"/>
      <c r="H47" s="112"/>
      <c r="I47" s="112"/>
      <c r="J47" s="112"/>
      <c r="K47" s="112"/>
      <c r="L47" s="225"/>
      <c r="M47" s="64"/>
      <c r="N47" s="64"/>
      <c r="O47" s="64"/>
    </row>
    <row r="48" spans="1:15" s="4" customFormat="1" ht="14.25" x14ac:dyDescent="0.2">
      <c r="A48" s="13"/>
      <c r="B48" s="9"/>
      <c r="C48" s="117">
        <v>3</v>
      </c>
      <c r="D48" s="120" t="s">
        <v>99</v>
      </c>
      <c r="E48" s="118">
        <v>0</v>
      </c>
      <c r="F48" s="118">
        <v>1</v>
      </c>
      <c r="G48" s="118">
        <v>-10000</v>
      </c>
      <c r="H48" s="118">
        <v>10000</v>
      </c>
      <c r="I48" s="118"/>
      <c r="J48" s="118">
        <v>0.1</v>
      </c>
      <c r="K48" s="118">
        <v>0.75</v>
      </c>
      <c r="L48" s="402" t="str">
        <f>'Kennzahlenbogen_(KB)'!Q29</f>
        <v>n.d.</v>
      </c>
      <c r="M48" s="120">
        <f>IF('Kennzahlenbogen_(KB)'!R27=Berechnung1!$G$4,1,IF('Kennzahlenbogen_(KB)'!R27=Berechnung1!$F$4,1,IF('Kennzahlenbogen_(KB)'!R27=Berechnung1!$E$4,2,IF('Kennzahlenbogen_(KB)'!R27=Berechnung1!$D$4,3,IF('Kennzahlenbogen_(KB)'!R27=Berechnung1!$C$4,4,"")))))</f>
        <v>1</v>
      </c>
      <c r="N48" s="120">
        <f>IF(M48&gt;1,M48+3,M48)</f>
        <v>1</v>
      </c>
      <c r="O48" s="120">
        <f>IF('Kennzahlenbogen_(KB)'!T27="",0,1)</f>
        <v>0</v>
      </c>
    </row>
    <row r="49" spans="1:15" s="4" customFormat="1" ht="14.25" x14ac:dyDescent="0.2">
      <c r="A49" s="13"/>
      <c r="B49" s="9"/>
      <c r="C49" s="110"/>
      <c r="D49" s="111"/>
      <c r="E49" s="112"/>
      <c r="F49" s="112"/>
      <c r="G49" s="112"/>
      <c r="H49" s="112"/>
      <c r="I49" s="112"/>
      <c r="J49" s="112"/>
      <c r="K49" s="112"/>
      <c r="L49" s="225"/>
      <c r="M49" s="64"/>
      <c r="N49" s="64"/>
      <c r="O49" s="64"/>
    </row>
    <row r="50" spans="1:15" s="4" customFormat="1" ht="14.25" x14ac:dyDescent="0.2">
      <c r="A50" s="13"/>
      <c r="B50" s="9"/>
      <c r="C50" s="110"/>
      <c r="D50" s="111"/>
      <c r="E50" s="112"/>
      <c r="F50" s="112"/>
      <c r="G50" s="112"/>
      <c r="H50" s="112"/>
      <c r="I50" s="112"/>
      <c r="J50" s="112"/>
      <c r="K50" s="112"/>
      <c r="L50" s="225"/>
      <c r="M50" s="64"/>
      <c r="N50" s="64"/>
      <c r="O50" s="64"/>
    </row>
    <row r="51" spans="1:15" s="4" customFormat="1" ht="14.25" x14ac:dyDescent="0.2">
      <c r="A51" s="13"/>
      <c r="B51" s="9"/>
      <c r="C51" s="117">
        <v>4</v>
      </c>
      <c r="D51" s="120" t="s">
        <v>99</v>
      </c>
      <c r="E51" s="118">
        <v>0</v>
      </c>
      <c r="F51" s="118">
        <v>1</v>
      </c>
      <c r="G51" s="118">
        <v>-10000</v>
      </c>
      <c r="H51" s="118">
        <v>10000</v>
      </c>
      <c r="I51" s="118"/>
      <c r="J51" s="118">
        <v>0.5</v>
      </c>
      <c r="K51" s="118">
        <v>10000</v>
      </c>
      <c r="L51" s="402" t="str">
        <f>'Kennzahlenbogen_(KB)'!Q32</f>
        <v>n.d.</v>
      </c>
      <c r="M51" s="120">
        <f>IF('Kennzahlenbogen_(KB)'!R30=Berechnung1!$G$4,1,IF('Kennzahlenbogen_(KB)'!R30=Berechnung1!$F$4,1,IF('Kennzahlenbogen_(KB)'!R30=Berechnung1!$E$4,2,IF('Kennzahlenbogen_(KB)'!R30=Berechnung1!$D$4,3,IF('Kennzahlenbogen_(KB)'!R30=Berechnung1!$C$4,4,"")))))</f>
        <v>1</v>
      </c>
      <c r="N51" s="120">
        <f>IF(M51&gt;1,M51+3,M51)</f>
        <v>1</v>
      </c>
      <c r="O51" s="120">
        <f>IF('Kennzahlenbogen_(KB)'!T30="",0,1)</f>
        <v>0</v>
      </c>
    </row>
    <row r="52" spans="1:15" s="4" customFormat="1" ht="14.25" x14ac:dyDescent="0.2">
      <c r="A52" s="13"/>
      <c r="B52" s="9"/>
      <c r="C52" s="110"/>
      <c r="D52" s="111"/>
      <c r="E52" s="112"/>
      <c r="F52" s="112"/>
      <c r="G52" s="112"/>
      <c r="H52" s="112"/>
      <c r="I52" s="112"/>
      <c r="J52" s="112"/>
      <c r="K52" s="112"/>
      <c r="L52" s="225"/>
      <c r="M52" s="64"/>
      <c r="N52" s="64"/>
      <c r="O52" s="64"/>
    </row>
    <row r="53" spans="1:15" s="4" customFormat="1" ht="14.25" x14ac:dyDescent="0.2">
      <c r="A53" s="13"/>
      <c r="B53" s="9"/>
      <c r="C53" s="110"/>
      <c r="D53" s="111"/>
      <c r="E53" s="112"/>
      <c r="F53" s="112"/>
      <c r="G53" s="112"/>
      <c r="H53" s="112"/>
      <c r="I53" s="112"/>
      <c r="J53" s="112"/>
      <c r="K53" s="112"/>
      <c r="L53" s="225"/>
      <c r="M53" s="64"/>
      <c r="N53" s="64"/>
      <c r="O53" s="64"/>
    </row>
    <row r="54" spans="1:15" s="4" customFormat="1" ht="14.25" x14ac:dyDescent="0.2">
      <c r="A54" s="13"/>
      <c r="B54" s="9"/>
      <c r="C54" s="117">
        <v>5</v>
      </c>
      <c r="D54" s="120" t="s">
        <v>99</v>
      </c>
      <c r="E54" s="118">
        <v>0</v>
      </c>
      <c r="F54" s="118">
        <v>10</v>
      </c>
      <c r="G54" s="118">
        <v>0.05</v>
      </c>
      <c r="H54" s="118">
        <v>10000</v>
      </c>
      <c r="I54" s="118"/>
      <c r="J54" s="118">
        <v>-10000</v>
      </c>
      <c r="K54" s="118">
        <v>10000</v>
      </c>
      <c r="L54" s="402" t="str">
        <f>'Kennzahlenbogen_(KB)'!Q35</f>
        <v>n.d.</v>
      </c>
      <c r="M54" s="120">
        <f>IF('Kennzahlenbogen_(KB)'!R33=Berechnung1!$G$4,1,IF('Kennzahlenbogen_(KB)'!R33=Berechnung1!$F$4,1,IF('Kennzahlenbogen_(KB)'!R33=Berechnung1!$E$4,2,IF('Kennzahlenbogen_(KB)'!R33=Berechnung1!$D$4,3,IF('Kennzahlenbogen_(KB)'!R33=Berechnung1!$C$4,4,"")))))</f>
        <v>1</v>
      </c>
      <c r="N54" s="120">
        <f>IF(M54&gt;1,M54+3,M54)</f>
        <v>1</v>
      </c>
      <c r="O54" s="120">
        <f>IF('Kennzahlenbogen_(KB)'!T33="",0,1)</f>
        <v>0</v>
      </c>
    </row>
    <row r="55" spans="1:15" s="4" customFormat="1" ht="14.25" x14ac:dyDescent="0.2">
      <c r="A55" s="13"/>
      <c r="B55" s="9"/>
      <c r="C55" s="110"/>
      <c r="D55" s="111"/>
      <c r="E55" s="112"/>
      <c r="F55" s="112"/>
      <c r="G55" s="112"/>
      <c r="H55" s="112"/>
      <c r="I55" s="112"/>
      <c r="J55" s="112"/>
      <c r="K55" s="112"/>
      <c r="L55" s="113"/>
      <c r="M55" s="64"/>
      <c r="N55" s="64"/>
      <c r="O55" s="64"/>
    </row>
    <row r="56" spans="1:15" s="4" customFormat="1" ht="14.25" x14ac:dyDescent="0.2">
      <c r="A56" s="13"/>
      <c r="B56" s="9"/>
      <c r="C56" s="110"/>
      <c r="D56" s="111"/>
      <c r="E56" s="112"/>
      <c r="F56" s="112"/>
      <c r="G56" s="112"/>
      <c r="H56" s="112"/>
      <c r="I56" s="112"/>
      <c r="J56" s="112"/>
      <c r="K56" s="112"/>
      <c r="L56" s="113"/>
      <c r="M56" s="64"/>
      <c r="N56" s="64"/>
      <c r="O56" s="64"/>
    </row>
    <row r="57" spans="1:15" s="4" customFormat="1" ht="14.25" x14ac:dyDescent="0.2">
      <c r="A57" s="13"/>
      <c r="B57" s="9"/>
      <c r="C57" s="106" t="s">
        <v>395</v>
      </c>
      <c r="D57" s="107">
        <v>0</v>
      </c>
      <c r="E57" s="108">
        <v>0</v>
      </c>
      <c r="F57" s="108">
        <v>100000000</v>
      </c>
      <c r="G57" s="108">
        <v>60</v>
      </c>
      <c r="H57" s="108">
        <v>100000000</v>
      </c>
      <c r="I57" s="182"/>
      <c r="J57" s="108">
        <v>-100000000</v>
      </c>
      <c r="K57" s="108">
        <v>1000000</v>
      </c>
      <c r="L57" s="109">
        <f>'Kennzahlenbogen_(KB)'!Q36</f>
        <v>0</v>
      </c>
      <c r="M57" s="107">
        <f>IF('Kennzahlenbogen_(KB)'!R36=Berechnung1!$G$4,1,IF('Kennzahlenbogen_(KB)'!R36=Berechnung1!$F$4,1,IF('Kennzahlenbogen_(KB)'!R36=Berechnung1!$E$4,2,IF('Kennzahlenbogen_(KB)'!R36=Berechnung1!$D$4,3,IF('Kennzahlenbogen_(KB)'!R36=Berechnung1!$C$4,4,"")))))</f>
        <v>1</v>
      </c>
      <c r="N57" s="107">
        <f>IF(M57&gt;1,M57+3,M57)</f>
        <v>1</v>
      </c>
      <c r="O57" s="107">
        <f>IF('Kennzahlenbogen_(KB)'!T36="",0,1)</f>
        <v>0</v>
      </c>
    </row>
    <row r="58" spans="1:15" s="4" customFormat="1" ht="14.25" x14ac:dyDescent="0.2">
      <c r="A58" s="13"/>
      <c r="B58" s="9"/>
      <c r="C58" s="110"/>
      <c r="D58" s="111"/>
      <c r="E58" s="112"/>
      <c r="F58" s="112"/>
      <c r="G58" s="112"/>
      <c r="H58" s="112"/>
      <c r="I58" s="112"/>
      <c r="J58" s="112"/>
      <c r="K58" s="112"/>
      <c r="L58" s="113"/>
      <c r="M58" s="64"/>
      <c r="N58" s="64"/>
      <c r="O58" s="64"/>
    </row>
    <row r="59" spans="1:15" s="4" customFormat="1" ht="14.25" x14ac:dyDescent="0.2">
      <c r="A59" s="13"/>
      <c r="B59" s="9"/>
      <c r="C59" s="110"/>
      <c r="D59" s="111"/>
      <c r="E59" s="112"/>
      <c r="F59" s="112"/>
      <c r="G59" s="112"/>
      <c r="H59" s="112"/>
      <c r="I59" s="112"/>
      <c r="J59" s="112"/>
      <c r="K59" s="112"/>
      <c r="L59" s="113"/>
      <c r="M59" s="64"/>
      <c r="N59" s="64"/>
      <c r="O59" s="64"/>
    </row>
    <row r="60" spans="1:15" s="4" customFormat="1" ht="14.25" x14ac:dyDescent="0.2">
      <c r="A60" s="13"/>
      <c r="B60" s="9"/>
      <c r="C60" s="427" t="s">
        <v>421</v>
      </c>
      <c r="D60" s="428" t="s">
        <v>99</v>
      </c>
      <c r="E60" s="429">
        <v>0</v>
      </c>
      <c r="F60" s="108">
        <v>100000000</v>
      </c>
      <c r="G60" s="108">
        <v>-100000000</v>
      </c>
      <c r="H60" s="108">
        <v>100000000</v>
      </c>
      <c r="I60" s="430"/>
      <c r="J60" s="108">
        <v>-100000000</v>
      </c>
      <c r="K60" s="108">
        <v>1000000</v>
      </c>
      <c r="L60" s="431">
        <f>'Kennzahlenbogen_(KB)'!Q39</f>
        <v>0</v>
      </c>
      <c r="M60" s="107">
        <f>IF('Kennzahlenbogen_(KB)'!R39=Berechnung1!$G$4,1,IF('Kennzahlenbogen_(KB)'!R39=Berechnung1!$F$4,1,IF('Kennzahlenbogen_(KB)'!R39=Berechnung1!$E$4,2,IF('Kennzahlenbogen_(KB)'!R39=Berechnung1!$D$4,3,IF('Kennzahlenbogen_(KB)'!R39=Berechnung1!$C$4,4,"")))))</f>
        <v>1</v>
      </c>
      <c r="N60" s="107">
        <f>IF(M60&gt;1,M60+3,M60)</f>
        <v>1</v>
      </c>
      <c r="O60" s="107">
        <f>IF('Kennzahlenbogen_(KB)'!T39="",0,1)</f>
        <v>0</v>
      </c>
    </row>
    <row r="61" spans="1:15" s="4" customFormat="1" ht="14.25" x14ac:dyDescent="0.2">
      <c r="A61" s="13"/>
      <c r="B61" s="9"/>
      <c r="C61" s="460"/>
      <c r="D61" s="64"/>
      <c r="E61" s="588"/>
      <c r="F61" s="588"/>
      <c r="G61" s="588"/>
      <c r="H61" s="588"/>
      <c r="I61" s="461"/>
      <c r="J61" s="588"/>
      <c r="K61" s="588"/>
      <c r="L61" s="113"/>
      <c r="M61" s="64"/>
      <c r="N61" s="64"/>
      <c r="O61" s="64"/>
    </row>
    <row r="62" spans="1:15" s="4" customFormat="1" ht="14.25" x14ac:dyDescent="0.2">
      <c r="A62" s="13"/>
      <c r="B62" s="9"/>
      <c r="C62" s="460"/>
      <c r="D62" s="64"/>
      <c r="E62" s="588"/>
      <c r="F62" s="588"/>
      <c r="G62" s="588"/>
      <c r="H62" s="588"/>
      <c r="I62" s="461"/>
      <c r="J62" s="588"/>
      <c r="K62" s="588"/>
      <c r="L62" s="113"/>
      <c r="M62" s="64"/>
      <c r="N62" s="64"/>
      <c r="O62" s="64"/>
    </row>
    <row r="63" spans="1:15" s="4" customFormat="1" ht="14.25" x14ac:dyDescent="0.2">
      <c r="A63" s="13"/>
      <c r="B63" s="9"/>
      <c r="C63" s="427" t="s">
        <v>1021</v>
      </c>
      <c r="D63" s="428" t="s">
        <v>99</v>
      </c>
      <c r="E63" s="429">
        <v>0</v>
      </c>
      <c r="F63" s="433">
        <v>1000000</v>
      </c>
      <c r="G63" s="433">
        <v>-100000</v>
      </c>
      <c r="H63" s="433">
        <v>1000000</v>
      </c>
      <c r="I63" s="430"/>
      <c r="J63" s="605">
        <v>0.1</v>
      </c>
      <c r="K63" s="605">
        <v>0.25</v>
      </c>
      <c r="L63" s="613" t="str">
        <f>'Kennzahlenbogen_(KB)'!Q44</f>
        <v>n.d.</v>
      </c>
      <c r="M63" s="107">
        <f>IF('Kennzahlenbogen_(KB)'!R42=Berechnung1!$G$4,1,IF('Kennzahlenbogen_(KB)'!R42=Berechnung1!$F$4,1,IF('Kennzahlenbogen_(KB)'!R42=Berechnung1!$E$4,2,IF('Kennzahlenbogen_(KB)'!R42=Berechnung1!$D$4,3,IF('Kennzahlenbogen_(KB)'!R42=Berechnung1!$C$4,4,"")))))</f>
        <v>1</v>
      </c>
      <c r="N63" s="107">
        <f t="shared" ref="N63" si="3">IF(M63&gt;1,M63+3,M63)</f>
        <v>1</v>
      </c>
      <c r="O63" s="107">
        <f>IF('Kennzahlenbogen_(KB)'!T42="",0,1)</f>
        <v>0</v>
      </c>
    </row>
    <row r="64" spans="1:15" s="4" customFormat="1" ht="14.25" x14ac:dyDescent="0.2">
      <c r="A64" s="13"/>
      <c r="B64" s="9"/>
      <c r="C64" s="110"/>
      <c r="D64" s="111"/>
      <c r="E64" s="112"/>
      <c r="F64" s="112"/>
      <c r="G64" s="112"/>
      <c r="H64" s="112"/>
      <c r="I64" s="171"/>
      <c r="J64" s="112"/>
      <c r="K64" s="170"/>
      <c r="L64" s="113"/>
      <c r="M64" s="64"/>
      <c r="N64" s="64"/>
      <c r="O64" s="64"/>
    </row>
    <row r="65" spans="1:15" s="4" customFormat="1" ht="14.25" x14ac:dyDescent="0.2">
      <c r="A65" s="13"/>
      <c r="B65" s="9"/>
      <c r="C65" s="110"/>
      <c r="D65" s="111"/>
      <c r="E65" s="112"/>
      <c r="F65" s="112"/>
      <c r="G65" s="112"/>
      <c r="H65" s="112"/>
      <c r="I65" s="171"/>
      <c r="J65" s="112"/>
      <c r="K65" s="170"/>
      <c r="L65" s="113"/>
      <c r="M65" s="64"/>
      <c r="N65" s="64"/>
      <c r="O65" s="64"/>
    </row>
    <row r="66" spans="1:15" s="4" customFormat="1" ht="14.25" x14ac:dyDescent="0.2">
      <c r="A66" s="13"/>
      <c r="B66" s="9"/>
      <c r="C66" s="121" t="s">
        <v>730</v>
      </c>
      <c r="D66" s="120" t="s">
        <v>99</v>
      </c>
      <c r="E66" s="118">
        <v>0</v>
      </c>
      <c r="F66" s="118">
        <v>1</v>
      </c>
      <c r="G66" s="118">
        <v>-10000</v>
      </c>
      <c r="H66" s="118">
        <v>10000</v>
      </c>
      <c r="I66" s="169"/>
      <c r="J66" s="184">
        <v>0.01</v>
      </c>
      <c r="K66" s="168">
        <v>0.1</v>
      </c>
      <c r="L66" s="402" t="str">
        <f>'Kennzahlenbogen_(KB)'!Q47</f>
        <v>n.d.</v>
      </c>
      <c r="M66" s="120">
        <f>IF('Kennzahlenbogen_(KB)'!R45=Berechnung1!$G$4,1,IF('Kennzahlenbogen_(KB)'!R45=Berechnung1!$F$4,1,IF('Kennzahlenbogen_(KB)'!R45=Berechnung1!$E$4,2,IF('Kennzahlenbogen_(KB)'!R45=Berechnung1!$D$4,3,IF('Kennzahlenbogen_(KB)'!R45=Berechnung1!$C$4,4,"")))))</f>
        <v>1</v>
      </c>
      <c r="N66" s="120">
        <f>IF(M66&gt;1,M66+3,M66)</f>
        <v>1</v>
      </c>
      <c r="O66" s="120">
        <f>IF('Kennzahlenbogen_(KB)'!T45="",0,1)</f>
        <v>0</v>
      </c>
    </row>
    <row r="67" spans="1:15" s="4" customFormat="1" ht="14.25" x14ac:dyDescent="0.2">
      <c r="A67" s="13"/>
      <c r="B67" s="9"/>
      <c r="C67" s="460"/>
      <c r="D67" s="64"/>
      <c r="E67" s="461"/>
      <c r="F67" s="461"/>
      <c r="G67" s="461"/>
      <c r="H67" s="461"/>
      <c r="I67" s="462"/>
      <c r="J67" s="463"/>
      <c r="K67" s="464"/>
      <c r="L67" s="465"/>
      <c r="M67" s="64"/>
      <c r="N67" s="64"/>
      <c r="O67" s="64"/>
    </row>
    <row r="68" spans="1:15" s="4" customFormat="1" ht="14.25" x14ac:dyDescent="0.2">
      <c r="A68" s="13"/>
      <c r="B68" s="9"/>
      <c r="C68" s="460"/>
      <c r="D68" s="64"/>
      <c r="E68" s="461"/>
      <c r="F68" s="461"/>
      <c r="G68" s="461"/>
      <c r="H68" s="461"/>
      <c r="I68" s="462"/>
      <c r="J68" s="463"/>
      <c r="K68" s="464"/>
      <c r="L68" s="465"/>
      <c r="M68" s="64"/>
      <c r="N68" s="64"/>
      <c r="O68" s="64"/>
    </row>
    <row r="69" spans="1:15" s="4" customFormat="1" ht="14.25" x14ac:dyDescent="0.2">
      <c r="A69" s="13"/>
      <c r="B69" s="9"/>
      <c r="C69" s="121" t="s">
        <v>729</v>
      </c>
      <c r="D69" s="120" t="s">
        <v>99</v>
      </c>
      <c r="E69" s="118">
        <v>0</v>
      </c>
      <c r="F69" s="118">
        <v>1</v>
      </c>
      <c r="G69" s="118">
        <v>-10000</v>
      </c>
      <c r="H69" s="118">
        <v>10000</v>
      </c>
      <c r="I69" s="169"/>
      <c r="J69" s="184">
        <v>0.01</v>
      </c>
      <c r="K69" s="168">
        <v>0.1</v>
      </c>
      <c r="L69" s="402" t="str">
        <f>'Kennzahlenbogen_(KB)'!Q50</f>
        <v>n.d.</v>
      </c>
      <c r="M69" s="120">
        <f>IF('Kennzahlenbogen_(KB)'!R48=Berechnung1!$G$4,1,IF('Kennzahlenbogen_(KB)'!R48=Berechnung1!$F$4,1,IF('Kennzahlenbogen_(KB)'!R48=Berechnung1!$E$4,2,IF('Kennzahlenbogen_(KB)'!R48=Berechnung1!$D$4,3,IF('Kennzahlenbogen_(KB)'!R48=Berechnung1!$C$4,4,"")))))</f>
        <v>1</v>
      </c>
      <c r="N69" s="120">
        <f>IF(M69&gt;1,M69+3,M69)</f>
        <v>1</v>
      </c>
      <c r="O69" s="120">
        <f>IF('Kennzahlenbogen_(KB)'!T48="",0,1)</f>
        <v>0</v>
      </c>
    </row>
    <row r="70" spans="1:15" s="4" customFormat="1" ht="14.25" x14ac:dyDescent="0.2">
      <c r="A70" s="13"/>
      <c r="B70" s="9"/>
      <c r="C70" s="110"/>
      <c r="D70" s="111"/>
      <c r="E70" s="112"/>
      <c r="F70" s="112"/>
      <c r="G70" s="112"/>
      <c r="H70" s="112"/>
      <c r="I70" s="171"/>
      <c r="J70" s="167"/>
      <c r="K70" s="170"/>
      <c r="L70" s="225"/>
      <c r="M70" s="64"/>
      <c r="N70" s="64"/>
      <c r="O70" s="64"/>
    </row>
    <row r="71" spans="1:15" s="4" customFormat="1" ht="14.25" x14ac:dyDescent="0.2">
      <c r="A71" s="13"/>
      <c r="B71" s="9"/>
      <c r="C71" s="110"/>
      <c r="D71" s="111"/>
      <c r="E71" s="112"/>
      <c r="F71" s="112"/>
      <c r="G71" s="112"/>
      <c r="H71" s="112"/>
      <c r="I71" s="171"/>
      <c r="J71" s="167"/>
      <c r="K71" s="170"/>
      <c r="L71" s="225"/>
      <c r="M71" s="64"/>
      <c r="N71" s="64"/>
      <c r="O71" s="64"/>
    </row>
    <row r="72" spans="1:15" s="4" customFormat="1" ht="14.25" x14ac:dyDescent="0.2">
      <c r="A72" s="13"/>
      <c r="B72" s="9"/>
      <c r="C72" s="117">
        <v>8</v>
      </c>
      <c r="D72" s="120" t="s">
        <v>99</v>
      </c>
      <c r="E72" s="118">
        <v>0</v>
      </c>
      <c r="F72" s="118">
        <v>1</v>
      </c>
      <c r="G72" s="118">
        <v>-10000</v>
      </c>
      <c r="H72" s="118">
        <v>10000</v>
      </c>
      <c r="I72" s="169"/>
      <c r="J72" s="184">
        <v>0.01</v>
      </c>
      <c r="K72" s="168">
        <v>0.1</v>
      </c>
      <c r="L72" s="402" t="str">
        <f>'Kennzahlenbogen_(KB)'!Q53</f>
        <v>n.d.</v>
      </c>
      <c r="M72" s="120">
        <f>IF('Kennzahlenbogen_(KB)'!R51=Berechnung1!$G$4,1,IF('Kennzahlenbogen_(KB)'!R51=Berechnung1!$F$4,1,IF('Kennzahlenbogen_(KB)'!R51=Berechnung1!$E$4,2,IF('Kennzahlenbogen_(KB)'!R51=Berechnung1!$D$4,3,IF('Kennzahlenbogen_(KB)'!R51=Berechnung1!$C$4,4,"")))))</f>
        <v>1</v>
      </c>
      <c r="N72" s="120">
        <f>IF(M72&gt;1,M72+3,M72)</f>
        <v>1</v>
      </c>
      <c r="O72" s="120">
        <f>IF('Kennzahlenbogen_(KB)'!T51="",0,1)</f>
        <v>0</v>
      </c>
    </row>
    <row r="73" spans="1:15" s="4" customFormat="1" ht="14.25" x14ac:dyDescent="0.2">
      <c r="A73" s="13"/>
      <c r="B73" s="9"/>
      <c r="C73" s="586"/>
      <c r="D73" s="64"/>
      <c r="E73" s="461"/>
      <c r="F73" s="461"/>
      <c r="G73" s="461"/>
      <c r="H73" s="461"/>
      <c r="I73" s="462"/>
      <c r="J73" s="463"/>
      <c r="K73" s="464"/>
      <c r="L73" s="465"/>
      <c r="M73" s="64"/>
      <c r="N73" s="64"/>
      <c r="O73" s="64"/>
    </row>
    <row r="74" spans="1:15" s="4" customFormat="1" ht="14.25" x14ac:dyDescent="0.2">
      <c r="A74" s="13"/>
      <c r="B74" s="9"/>
      <c r="C74" s="586"/>
      <c r="D74" s="64"/>
      <c r="E74" s="461"/>
      <c r="F74" s="461"/>
      <c r="G74" s="461"/>
      <c r="H74" s="461"/>
      <c r="I74" s="462"/>
      <c r="J74" s="463"/>
      <c r="K74" s="464"/>
      <c r="L74" s="465"/>
      <c r="M74" s="64"/>
      <c r="N74" s="64"/>
      <c r="O74" s="64"/>
    </row>
    <row r="75" spans="1:15" s="4" customFormat="1" ht="14.25" x14ac:dyDescent="0.2">
      <c r="A75" s="13"/>
      <c r="B75" s="9"/>
      <c r="C75" s="592">
        <v>9</v>
      </c>
      <c r="D75" s="593" t="s">
        <v>99</v>
      </c>
      <c r="E75" s="600">
        <v>0</v>
      </c>
      <c r="F75" s="600">
        <v>1</v>
      </c>
      <c r="G75" s="600">
        <v>-10000</v>
      </c>
      <c r="H75" s="600">
        <v>10000</v>
      </c>
      <c r="I75" s="602"/>
      <c r="J75" s="603">
        <v>0.59989999999999999</v>
      </c>
      <c r="K75" s="604">
        <v>10000</v>
      </c>
      <c r="L75" s="601" t="str">
        <f>'Kennzahlenbogen_(KB)'!Q56</f>
        <v>n.d.</v>
      </c>
      <c r="M75" s="593">
        <f>IF('Kennzahlenbogen_(KB)'!R54=Berechnung1!$H$4,5,IF('Kennzahlenbogen_(KB)'!R54=Berechnung1!$G$4,1,IF('Kennzahlenbogen_(KB)'!R54=Berechnung1!$F$4,1,IF('Kennzahlenbogen_(KB)'!R54=Berechnung1!$E$4,2,IF('Kennzahlenbogen_(KB)'!R54=Berechnung1!$D$4,3,IF('Kennzahlenbogen_(KB)'!R54=Berechnung1!$C$4,4,""))))))</f>
        <v>1</v>
      </c>
      <c r="N75" s="593">
        <f t="shared" ref="N75" si="4">IF(M75&gt;1,M75+3,M75)</f>
        <v>1</v>
      </c>
      <c r="O75" s="593">
        <f>IF('Kennzahlenbogen_(KB)'!T54="",0,1)</f>
        <v>0</v>
      </c>
    </row>
    <row r="76" spans="1:15" s="4" customFormat="1" ht="14.25" x14ac:dyDescent="0.2">
      <c r="A76" s="13"/>
      <c r="B76" s="9"/>
      <c r="C76" s="110"/>
      <c r="D76" s="111"/>
      <c r="E76" s="112"/>
      <c r="F76" s="112"/>
      <c r="G76" s="112"/>
      <c r="H76" s="112"/>
      <c r="I76" s="112"/>
      <c r="J76" s="112"/>
      <c r="K76" s="112"/>
      <c r="L76" s="113"/>
      <c r="M76" s="64"/>
      <c r="N76" s="64"/>
      <c r="O76" s="64"/>
    </row>
    <row r="77" spans="1:15" s="4" customFormat="1" ht="14.25" x14ac:dyDescent="0.2">
      <c r="A77" s="13"/>
      <c r="B77" s="9"/>
      <c r="C77" s="110"/>
      <c r="D77" s="111"/>
      <c r="E77" s="112"/>
      <c r="F77" s="112"/>
      <c r="G77" s="112"/>
      <c r="H77" s="112"/>
      <c r="I77" s="112"/>
      <c r="J77" s="112"/>
      <c r="K77" s="112"/>
      <c r="L77" s="113"/>
      <c r="M77" s="64"/>
      <c r="N77" s="64"/>
      <c r="O77" s="64"/>
    </row>
    <row r="78" spans="1:15" x14ac:dyDescent="0.25">
      <c r="C78" s="105"/>
      <c r="D78" s="105"/>
      <c r="E78" s="105"/>
      <c r="F78" s="105"/>
      <c r="G78" s="105"/>
      <c r="H78" s="105"/>
      <c r="I78" s="105"/>
      <c r="J78" s="105"/>
      <c r="K78" s="105"/>
      <c r="L78" s="105"/>
      <c r="M78" s="105"/>
      <c r="N78" s="105"/>
      <c r="O78" s="105"/>
    </row>
    <row r="79" spans="1:15" x14ac:dyDescent="0.25">
      <c r="C79" s="85" t="s">
        <v>163</v>
      </c>
    </row>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7" hidden="1" x14ac:dyDescent="0.25"/>
    <row r="98" spans="1:7" hidden="1" x14ac:dyDescent="0.25"/>
    <row r="99" spans="1:7" hidden="1" x14ac:dyDescent="0.25"/>
    <row r="100" spans="1:7" hidden="1" x14ac:dyDescent="0.25"/>
    <row r="101" spans="1:7" hidden="1" x14ac:dyDescent="0.25"/>
    <row r="102" spans="1:7" hidden="1" x14ac:dyDescent="0.25"/>
    <row r="103" spans="1:7" hidden="1" x14ac:dyDescent="0.25"/>
    <row r="104" spans="1:7" x14ac:dyDescent="0.25">
      <c r="C104" s="226"/>
    </row>
    <row r="105" spans="1:7" x14ac:dyDescent="0.25">
      <c r="B105" s="41"/>
      <c r="C105" s="41"/>
    </row>
    <row r="106" spans="1:7" hidden="1" x14ac:dyDescent="0.25">
      <c r="A106" s="67" t="s">
        <v>128</v>
      </c>
    </row>
    <row r="107" spans="1:7" hidden="1" x14ac:dyDescent="0.25">
      <c r="A107" s="83"/>
      <c r="B107" s="42"/>
      <c r="C107" s="42"/>
    </row>
    <row r="108" spans="1:7" hidden="1" x14ac:dyDescent="0.25">
      <c r="A108" s="180" t="s">
        <v>164</v>
      </c>
      <c r="B108" s="179"/>
      <c r="C108" s="179" t="s">
        <v>165</v>
      </c>
      <c r="D108" s="178" t="s">
        <v>128</v>
      </c>
      <c r="E108" s="178"/>
    </row>
    <row r="109" spans="1:7" hidden="1" x14ac:dyDescent="0.25">
      <c r="A109" s="177">
        <v>3</v>
      </c>
      <c r="B109" s="176"/>
      <c r="C109" s="176" t="s">
        <v>166</v>
      </c>
      <c r="D109" s="176" t="s">
        <v>167</v>
      </c>
      <c r="E109" s="175"/>
      <c r="F109"/>
      <c r="G109"/>
    </row>
    <row r="110" spans="1:7" hidden="1" x14ac:dyDescent="0.25">
      <c r="A110" s="177"/>
      <c r="B110" s="176"/>
      <c r="C110" s="175"/>
      <c r="D110" s="176" t="s">
        <v>168</v>
      </c>
      <c r="E110" s="175"/>
      <c r="F110"/>
      <c r="G110"/>
    </row>
    <row r="111" spans="1:7" hidden="1" x14ac:dyDescent="0.25">
      <c r="A111" s="177">
        <v>3</v>
      </c>
      <c r="B111" s="176"/>
      <c r="C111" s="176" t="s">
        <v>169</v>
      </c>
      <c r="D111" s="176" t="s">
        <v>170</v>
      </c>
      <c r="E111" s="175"/>
      <c r="F111"/>
      <c r="G111"/>
    </row>
    <row r="112" spans="1:7" hidden="1" x14ac:dyDescent="0.25">
      <c r="A112" s="174"/>
      <c r="B112" s="176"/>
      <c r="C112" s="175"/>
      <c r="D112" s="176" t="s">
        <v>171</v>
      </c>
      <c r="E112" s="175"/>
      <c r="F112"/>
      <c r="G112"/>
    </row>
    <row r="113" spans="1:7" hidden="1" x14ac:dyDescent="0.25">
      <c r="A113" s="174"/>
      <c r="B113" s="176"/>
      <c r="C113" s="175"/>
      <c r="D113" s="175"/>
      <c r="E113" s="175"/>
      <c r="F113"/>
      <c r="G113"/>
    </row>
    <row r="114" spans="1:7" hidden="1" x14ac:dyDescent="0.25">
      <c r="A114" s="174" t="s">
        <v>178</v>
      </c>
      <c r="B114" s="176"/>
      <c r="C114" s="176" t="s">
        <v>166</v>
      </c>
      <c r="D114" s="176" t="s">
        <v>167</v>
      </c>
      <c r="E114" s="175"/>
      <c r="F114"/>
      <c r="G114"/>
    </row>
    <row r="115" spans="1:7" hidden="1" x14ac:dyDescent="0.25">
      <c r="A115" s="174"/>
      <c r="B115" s="178"/>
      <c r="C115" s="175"/>
      <c r="D115" s="176" t="s">
        <v>168</v>
      </c>
      <c r="E115" s="175"/>
      <c r="F115"/>
      <c r="G115"/>
    </row>
    <row r="116" spans="1:7" hidden="1" x14ac:dyDescent="0.25">
      <c r="A116" s="173"/>
      <c r="B116" s="176"/>
      <c r="C116" s="175"/>
      <c r="D116" s="176" t="s">
        <v>172</v>
      </c>
      <c r="E116" s="175"/>
      <c r="F116"/>
      <c r="G116"/>
    </row>
    <row r="117" spans="1:7" hidden="1" x14ac:dyDescent="0.25">
      <c r="A117" s="174"/>
      <c r="B117" s="176"/>
      <c r="C117" s="175"/>
      <c r="D117" s="175"/>
      <c r="E117" s="176"/>
    </row>
    <row r="118" spans="1:7" hidden="1" x14ac:dyDescent="0.25">
      <c r="A118" s="174" t="s">
        <v>178</v>
      </c>
      <c r="B118" s="176"/>
      <c r="C118" s="176" t="s">
        <v>169</v>
      </c>
      <c r="D118" s="176" t="s">
        <v>170</v>
      </c>
      <c r="E118" s="176"/>
    </row>
    <row r="119" spans="1:7" hidden="1" x14ac:dyDescent="0.25">
      <c r="A119" s="174"/>
      <c r="B119" s="176"/>
      <c r="C119" s="175"/>
      <c r="D119" s="176" t="s">
        <v>171</v>
      </c>
      <c r="E119" s="176"/>
    </row>
    <row r="120" spans="1:7" hidden="1" x14ac:dyDescent="0.25">
      <c r="A120" s="174"/>
      <c r="B120" s="178"/>
      <c r="C120" s="175"/>
      <c r="D120" s="176" t="s">
        <v>173</v>
      </c>
      <c r="E120" s="176"/>
    </row>
    <row r="121" spans="1:7" hidden="1" x14ac:dyDescent="0.25">
      <c r="A121" s="173"/>
      <c r="B121" s="176"/>
      <c r="C121" s="176"/>
      <c r="D121" s="176"/>
      <c r="E121" s="176"/>
    </row>
    <row r="122" spans="1:7" hidden="1" x14ac:dyDescent="0.25">
      <c r="A122" s="176" t="s">
        <v>177</v>
      </c>
      <c r="B122" s="176"/>
      <c r="C122" s="176" t="s">
        <v>8</v>
      </c>
      <c r="D122" s="176" t="s">
        <v>174</v>
      </c>
      <c r="E122" s="176"/>
    </row>
    <row r="123" spans="1:7" hidden="1" x14ac:dyDescent="0.25">
      <c r="A123" s="176"/>
      <c r="B123" s="176"/>
      <c r="C123" s="175"/>
      <c r="D123" s="176" t="s">
        <v>175</v>
      </c>
      <c r="E123" s="176"/>
    </row>
    <row r="124" spans="1:7" hidden="1" x14ac:dyDescent="0.25">
      <c r="A124" s="176"/>
      <c r="B124" s="176"/>
      <c r="C124" s="175"/>
      <c r="D124" s="175"/>
      <c r="E124" s="176"/>
    </row>
    <row r="125" spans="1:7" hidden="1" x14ac:dyDescent="0.25">
      <c r="A125" s="176" t="s">
        <v>179</v>
      </c>
      <c r="B125" s="176"/>
      <c r="C125" s="176" t="s">
        <v>176</v>
      </c>
      <c r="D125" s="176" t="s">
        <v>167</v>
      </c>
      <c r="E125" s="176"/>
    </row>
    <row r="126" spans="1:7" hidden="1" x14ac:dyDescent="0.25">
      <c r="A126" s="176"/>
      <c r="B126" s="176"/>
      <c r="C126" s="175"/>
      <c r="D126" s="176" t="s">
        <v>168</v>
      </c>
      <c r="E126" s="176"/>
    </row>
    <row r="127" spans="1:7" hidden="1" x14ac:dyDescent="0.25">
      <c r="A127" s="122"/>
      <c r="B127" s="122"/>
      <c r="C127" s="122"/>
      <c r="D127" s="122"/>
      <c r="E127" s="122"/>
    </row>
    <row r="128" spans="1:7" hidden="1" x14ac:dyDescent="0.25">
      <c r="A128" s="122"/>
      <c r="B128" s="122"/>
      <c r="C128" s="122"/>
      <c r="D128" s="122"/>
      <c r="E128" s="122"/>
    </row>
    <row r="129" spans="1:5" hidden="1" x14ac:dyDescent="0.25">
      <c r="A129" s="122"/>
      <c r="B129" s="122"/>
      <c r="C129" s="122"/>
      <c r="D129" s="122"/>
      <c r="E129" s="122"/>
    </row>
    <row r="130" spans="1:5" hidden="1" x14ac:dyDescent="0.25">
      <c r="A130" s="122"/>
      <c r="B130" s="122"/>
      <c r="C130" s="122"/>
      <c r="D130" s="122"/>
      <c r="E130" s="122"/>
    </row>
    <row r="131" spans="1:5" hidden="1" x14ac:dyDescent="0.25">
      <c r="A131" s="173" t="s">
        <v>129</v>
      </c>
      <c r="B131" s="176"/>
      <c r="C131" s="176" t="s">
        <v>180</v>
      </c>
      <c r="D131" s="176"/>
      <c r="E131" s="176"/>
    </row>
    <row r="132" spans="1:5" hidden="1" x14ac:dyDescent="0.25">
      <c r="A132" s="176"/>
      <c r="B132" s="176"/>
      <c r="C132" s="176" t="s">
        <v>181</v>
      </c>
      <c r="D132" s="176"/>
      <c r="E132" s="176"/>
    </row>
    <row r="133" spans="1:5" hidden="1" x14ac:dyDescent="0.25">
      <c r="A133" s="176"/>
      <c r="B133" s="176"/>
      <c r="C133" s="176" t="s">
        <v>130</v>
      </c>
      <c r="D133" s="176"/>
      <c r="E133" s="176"/>
    </row>
    <row r="134" spans="1:5" hidden="1" x14ac:dyDescent="0.25">
      <c r="A134" s="172"/>
      <c r="B134" s="172"/>
      <c r="C134" s="172"/>
      <c r="D134" s="172"/>
      <c r="E134" s="172"/>
    </row>
    <row r="135" spans="1:5" hidden="1" x14ac:dyDescent="0.25"/>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42" type="noConversion"/>
  <conditionalFormatting sqref="M31:O32">
    <cfRule type="cellIs" dxfId="91" priority="1971" operator="equal">
      <formula>$G$4</formula>
    </cfRule>
    <cfRule type="cellIs" dxfId="90" priority="1972" operator="equal">
      <formula>$F$4</formula>
    </cfRule>
    <cfRule type="cellIs" dxfId="89" priority="1973" operator="equal">
      <formula>$E$4</formula>
    </cfRule>
    <cfRule type="cellIs" dxfId="88" priority="1974" operator="equal">
      <formula>$D$4</formula>
    </cfRule>
  </conditionalFormatting>
  <conditionalFormatting sqref="O40:O41">
    <cfRule type="cellIs" dxfId="87" priority="23" operator="equal">
      <formula>$G$4</formula>
    </cfRule>
    <cfRule type="cellIs" dxfId="86" priority="24" operator="equal">
      <formula>$F$4</formula>
    </cfRule>
    <cfRule type="cellIs" dxfId="85" priority="25" operator="equal">
      <formula>$E$4</formula>
    </cfRule>
    <cfRule type="cellIs" dxfId="84" priority="26" operator="equal">
      <formula>$D$4</formula>
    </cfRule>
  </conditionalFormatting>
  <conditionalFormatting sqref="D23">
    <cfRule type="containsBlanks" dxfId="83" priority="2">
      <formula>LEN(TRIM(D23))=0</formula>
    </cfRule>
  </conditionalFormatting>
  <conditionalFormatting sqref="D25">
    <cfRule type="containsBlanks" dxfId="82" priority="1">
      <formula>LEN(TRIM(D25))=0</formula>
    </cfRule>
  </conditionalFormatting>
  <dataValidations disablePrompts="1" count="1">
    <dataValidation type="whole" operator="greaterThanOrEqual" allowBlank="1" showInputMessage="1" showErrorMessage="1" errorTitle="Error" error="Eingabe nur von Zahlen möglich. " sqref="D25 D23" xr:uid="{00000000-0002-0000-0600-000000000000}">
      <formula1>0</formula1>
    </dataValidation>
  </dataValidations>
  <pageMargins left="0.7" right="0.7" top="0.78740157499999996" bottom="0.78740157499999996" header="0.3" footer="0.3"/>
  <pageSetup paperSize="9" orientation="portrait" horizontalDpi="4294967295" verticalDpi="4294967295"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BK64"/>
  <sheetViews>
    <sheetView zoomScale="80" zoomScaleNormal="80" workbookViewId="0">
      <selection activeCell="C31" sqref="C31"/>
    </sheetView>
  </sheetViews>
  <sheetFormatPr defaultColWidth="9" defaultRowHeight="14.25" x14ac:dyDescent="0.25"/>
  <cols>
    <col min="1" max="1" width="20.7109375" style="337" customWidth="1"/>
    <col min="2" max="2" width="29.42578125" style="337" customWidth="1"/>
    <col min="3" max="3" width="34" style="337" customWidth="1"/>
    <col min="4" max="6" width="29.42578125" style="337" customWidth="1"/>
    <col min="7" max="7" width="29.42578125" style="258" customWidth="1"/>
    <col min="8" max="8" width="24.85546875" style="259" customWidth="1"/>
    <col min="9" max="9" width="25.28515625" style="259" customWidth="1"/>
    <col min="10" max="10" width="62.42578125" style="337" customWidth="1"/>
    <col min="11" max="11" width="29.85546875" style="337" customWidth="1"/>
    <col min="12" max="12" width="32.85546875" style="337" customWidth="1"/>
    <col min="13" max="13" width="27.5703125" style="337" customWidth="1"/>
    <col min="14" max="14" width="24.42578125" style="337" customWidth="1"/>
    <col min="15" max="15" width="21.42578125" style="337" customWidth="1"/>
    <col min="16" max="16" width="42.85546875" style="337" customWidth="1"/>
    <col min="17" max="17" width="41.140625" style="337" customWidth="1"/>
    <col min="18" max="18" width="27.5703125" style="337" customWidth="1"/>
    <col min="19" max="19" width="21.7109375" style="337" customWidth="1"/>
    <col min="20" max="20" width="19.7109375" style="337" customWidth="1"/>
    <col min="21" max="21" width="18.7109375" style="337" customWidth="1"/>
    <col min="22" max="160" width="11.42578125" style="337" customWidth="1"/>
    <col min="161" max="16384" width="9" style="337"/>
  </cols>
  <sheetData>
    <row r="1" spans="1:63" s="56" customFormat="1" x14ac:dyDescent="0.25"/>
    <row r="2" spans="1:63" s="338" customFormat="1" ht="20.25" customHeight="1" x14ac:dyDescent="0.25">
      <c r="A2" s="255" t="s">
        <v>102</v>
      </c>
      <c r="AI2" s="256"/>
      <c r="BI2" s="56"/>
      <c r="BJ2" s="257"/>
    </row>
    <row r="3" spans="1:63" ht="14.25" customHeight="1" x14ac:dyDescent="0.25">
      <c r="AI3" s="256"/>
      <c r="BH3" s="56"/>
      <c r="BJ3" s="257"/>
    </row>
    <row r="4" spans="1:63" x14ac:dyDescent="0.25">
      <c r="G4" s="337"/>
      <c r="H4" s="337"/>
      <c r="I4" s="337"/>
      <c r="AI4" s="256"/>
      <c r="BH4" s="56"/>
      <c r="BJ4" s="257"/>
    </row>
    <row r="5" spans="1:63" ht="15" customHeight="1" x14ac:dyDescent="0.25">
      <c r="B5" s="242" t="s">
        <v>93</v>
      </c>
      <c r="C5" s="145" t="s">
        <v>77</v>
      </c>
      <c r="D5" s="159" t="s">
        <v>11</v>
      </c>
      <c r="E5" s="163" t="s">
        <v>95</v>
      </c>
      <c r="F5" s="160" t="s">
        <v>97</v>
      </c>
      <c r="G5" s="337"/>
      <c r="H5" s="337"/>
      <c r="I5" s="337"/>
      <c r="AI5" s="260"/>
      <c r="BH5" s="338"/>
      <c r="BI5" s="17"/>
    </row>
    <row r="6" spans="1:63" ht="24.75" customHeight="1" x14ac:dyDescent="0.25">
      <c r="B6" s="330" t="str">
        <f>IF(AND(E6=0,F6=0,Berechnung3!A3="relevant"),B8,IF(OR(Berechnung3!A3="nicht relevant",Berechnung3!A3="EZ"),"",B9))</f>
        <v/>
      </c>
      <c r="C6" s="144">
        <f>Berechnung3!J6</f>
        <v>0</v>
      </c>
      <c r="D6" s="181">
        <f>Berechnung3!J7</f>
        <v>0</v>
      </c>
      <c r="E6" s="185">
        <f>Berechnung3!J5</f>
        <v>0</v>
      </c>
      <c r="F6" s="244">
        <f>Berechnung3!J4</f>
        <v>0</v>
      </c>
      <c r="G6" s="337"/>
      <c r="H6" s="337"/>
      <c r="I6" s="337"/>
      <c r="AI6" s="260"/>
    </row>
    <row r="7" spans="1:63" x14ac:dyDescent="0.25">
      <c r="G7" s="337"/>
      <c r="H7" s="337"/>
      <c r="I7" s="337"/>
      <c r="AI7" s="260"/>
    </row>
    <row r="8" spans="1:63" ht="15" x14ac:dyDescent="0.25">
      <c r="A8" s="261" t="s">
        <v>119</v>
      </c>
      <c r="B8" s="337" t="s">
        <v>139</v>
      </c>
      <c r="G8" s="337"/>
      <c r="H8" s="337"/>
      <c r="I8" s="337"/>
      <c r="AI8" s="259"/>
    </row>
    <row r="9" spans="1:63" x14ac:dyDescent="0.25">
      <c r="B9" s="337" t="s">
        <v>149</v>
      </c>
      <c r="G9" s="337"/>
      <c r="H9" s="337"/>
      <c r="I9" s="337"/>
      <c r="AI9" s="259"/>
    </row>
    <row r="10" spans="1:63" x14ac:dyDescent="0.25">
      <c r="G10" s="337"/>
      <c r="H10" s="337"/>
      <c r="I10" s="337"/>
      <c r="AI10" s="259"/>
    </row>
    <row r="11" spans="1:63" ht="15.75" x14ac:dyDescent="0.25">
      <c r="A11" s="256"/>
      <c r="B11" s="262" t="s">
        <v>125</v>
      </c>
      <c r="E11" s="56"/>
      <c r="F11" s="56"/>
      <c r="G11" s="56"/>
      <c r="H11" s="56"/>
      <c r="I11" s="56"/>
      <c r="AI11" s="259"/>
    </row>
    <row r="12" spans="1:63" x14ac:dyDescent="0.25">
      <c r="A12" s="256"/>
      <c r="E12" s="56"/>
      <c r="F12" s="56"/>
      <c r="G12" s="56"/>
      <c r="H12" s="56"/>
      <c r="I12" s="56"/>
      <c r="AI12" s="259"/>
    </row>
    <row r="13" spans="1:63" x14ac:dyDescent="0.25">
      <c r="A13" s="256"/>
      <c r="B13" s="929" t="s">
        <v>111</v>
      </c>
      <c r="C13" s="931" t="s">
        <v>127</v>
      </c>
      <c r="D13" s="927" t="s">
        <v>59</v>
      </c>
      <c r="E13" s="933" t="s">
        <v>354</v>
      </c>
      <c r="F13" s="56"/>
      <c r="G13" s="56"/>
      <c r="H13" s="56"/>
      <c r="I13" s="56"/>
      <c r="J13" s="56"/>
      <c r="AJ13" s="259"/>
    </row>
    <row r="14" spans="1:63" ht="15" customHeight="1" x14ac:dyDescent="0.25">
      <c r="A14" s="260"/>
      <c r="B14" s="930"/>
      <c r="C14" s="932"/>
      <c r="D14" s="928"/>
      <c r="E14" s="934"/>
      <c r="F14" s="338"/>
      <c r="G14" s="338"/>
      <c r="H14" s="338"/>
      <c r="I14" s="342" t="s">
        <v>354</v>
      </c>
      <c r="J14" s="342" t="s">
        <v>355</v>
      </c>
      <c r="AJ14" s="259"/>
    </row>
    <row r="15" spans="1:63" ht="48" customHeight="1" x14ac:dyDescent="0.25">
      <c r="A15" s="243" t="s">
        <v>124</v>
      </c>
      <c r="B15" s="326" t="str">
        <f>CONCATENATE(IF(Berechnung3!$H$2=Berechnung2!$L$37,Berechnung3!B2,""),IF(Berechnung3!$H$3=Berechnung2!$L$37,Berechnung3!B3,""))</f>
        <v/>
      </c>
      <c r="C15" s="326">
        <f>IF(LEN(B15)&gt;0,"X",0)</f>
        <v>0</v>
      </c>
      <c r="D15" s="329" t="str">
        <f>IF(COUNTIF(Berechnung3!$H$2:$H$3,Berechnung2!$L$37)&gt;0,CONCATENATE("  ",Berechnung1!$F$4,"                                ",Berechnung2!$L$37),"")</f>
        <v/>
      </c>
      <c r="E15" s="329" t="str">
        <f>IF(COUNTIF(Berechnung3!$H$2:$H$3,Berechnung2!$L$37)&gt;0,"a","")</f>
        <v/>
      </c>
      <c r="G15" s="328" t="e">
        <f t="array" ref="G15">INDEX(B:B,SMALL(IF($C$15:$C$23="X",ROW($15:$23)),1))</f>
        <v>#NUM!</v>
      </c>
      <c r="H15" s="254" t="e">
        <f t="array" ref="H15">INDEX(D:D,SMALL(IF($C$15:$C$23="X",ROW($15:$23)),1))</f>
        <v>#NUM!</v>
      </c>
      <c r="I15" s="340" t="e">
        <f t="array" ref="I15">INDEX(E:E,SMALL(IF($C$15:$C$23="X",ROW($15:$23)),1))</f>
        <v>#NUM!</v>
      </c>
      <c r="J15" s="344" t="e">
        <f>IF(AND(Datendefizite_Matrix!D17="",I15&lt;&gt;""),"Anmerkung OnkoZert : Keine Erläuterung vorhanden",Datendefizite_Matrix!D17)</f>
        <v>#NUM!</v>
      </c>
      <c r="AJ15" s="259"/>
    </row>
    <row r="16" spans="1:63" ht="38.1" customHeight="1" x14ac:dyDescent="0.25">
      <c r="A16" s="331"/>
      <c r="B16" s="326"/>
      <c r="C16" s="326"/>
      <c r="D16" s="329"/>
      <c r="E16" s="329"/>
      <c r="G16" s="328"/>
      <c r="H16" s="254"/>
      <c r="I16" s="340"/>
      <c r="J16" s="340"/>
      <c r="AJ16" s="264"/>
      <c r="BK16" s="265"/>
    </row>
    <row r="17" spans="1:63" ht="38.1" customHeight="1" x14ac:dyDescent="0.25">
      <c r="A17" s="243"/>
      <c r="B17" s="327"/>
      <c r="C17" s="326"/>
      <c r="D17" s="329"/>
      <c r="E17" s="329"/>
      <c r="G17" s="328"/>
      <c r="H17" s="254"/>
      <c r="I17" s="340"/>
      <c r="J17" s="340"/>
      <c r="AJ17" s="259"/>
    </row>
    <row r="18" spans="1:63" ht="38.1" customHeight="1" x14ac:dyDescent="0.25">
      <c r="A18" s="243"/>
      <c r="B18" s="327"/>
      <c r="C18" s="326"/>
      <c r="D18" s="329"/>
      <c r="E18" s="329"/>
      <c r="G18" s="328"/>
      <c r="H18" s="254"/>
      <c r="I18" s="340"/>
      <c r="J18" s="340"/>
      <c r="AJ18" s="259"/>
    </row>
    <row r="19" spans="1:63" ht="38.1" customHeight="1" x14ac:dyDescent="0.25">
      <c r="A19" s="243"/>
      <c r="B19" s="326"/>
      <c r="C19" s="326"/>
      <c r="D19" s="329"/>
      <c r="E19" s="329"/>
      <c r="G19" s="328"/>
      <c r="H19" s="254"/>
      <c r="I19" s="340"/>
      <c r="J19" s="340"/>
      <c r="AJ19" s="259"/>
      <c r="BK19" s="258"/>
    </row>
    <row r="20" spans="1:63" ht="38.1" customHeight="1" x14ac:dyDescent="0.25">
      <c r="A20" s="243"/>
      <c r="B20" s="327"/>
      <c r="C20" s="326"/>
      <c r="D20" s="329"/>
      <c r="E20" s="329"/>
      <c r="G20" s="328"/>
      <c r="H20" s="254"/>
      <c r="I20" s="340"/>
      <c r="J20" s="340"/>
    </row>
    <row r="21" spans="1:63" ht="38.1" customHeight="1" x14ac:dyDescent="0.25">
      <c r="A21" s="243"/>
      <c r="B21" s="327"/>
      <c r="C21" s="326"/>
      <c r="D21" s="329"/>
      <c r="E21" s="329"/>
      <c r="G21" s="328"/>
      <c r="H21" s="254"/>
      <c r="I21" s="340"/>
      <c r="J21" s="340"/>
    </row>
    <row r="22" spans="1:63" ht="38.1" customHeight="1" x14ac:dyDescent="0.25">
      <c r="A22" s="243"/>
      <c r="B22" s="326"/>
      <c r="C22" s="326"/>
      <c r="D22" s="329"/>
      <c r="E22" s="329"/>
      <c r="G22" s="328"/>
      <c r="H22" s="254"/>
      <c r="I22" s="340"/>
      <c r="J22" s="340"/>
    </row>
    <row r="23" spans="1:63" ht="38.1" customHeight="1" x14ac:dyDescent="0.25">
      <c r="A23" s="243"/>
      <c r="B23" s="326"/>
      <c r="C23" s="326"/>
      <c r="D23" s="329"/>
      <c r="E23" s="329"/>
      <c r="G23" s="328"/>
      <c r="H23" s="254"/>
      <c r="I23" s="340"/>
      <c r="J23" s="340"/>
    </row>
    <row r="28" spans="1:63" x14ac:dyDescent="0.25">
      <c r="A28" s="266" t="s">
        <v>57</v>
      </c>
      <c r="B28" s="267"/>
    </row>
    <row r="29" spans="1:63" x14ac:dyDescent="0.25">
      <c r="A29" s="266" t="s">
        <v>356</v>
      </c>
      <c r="B29" s="267"/>
    </row>
    <row r="30" spans="1:63" x14ac:dyDescent="0.25">
      <c r="A30" s="268" t="str">
        <f>Basisdaten!I14</f>
        <v/>
      </c>
      <c r="B30" s="269">
        <f>IF(A30&gt;A31,0,DATEDIF(A30,A31,"y"))</f>
        <v>0</v>
      </c>
      <c r="C30" s="270"/>
    </row>
    <row r="31" spans="1:63" x14ac:dyDescent="0.25">
      <c r="A31" s="584">
        <v>44196</v>
      </c>
      <c r="B31" s="269"/>
    </row>
    <row r="33" spans="1:17" ht="20.25" x14ac:dyDescent="0.25">
      <c r="A33" s="293"/>
    </row>
    <row r="35" spans="1:17" s="309" customFormat="1" ht="20.25" x14ac:dyDescent="0.25">
      <c r="A35" s="294" t="s">
        <v>110</v>
      </c>
      <c r="B35" s="271" t="s">
        <v>121</v>
      </c>
      <c r="C35" s="272"/>
      <c r="D35" s="272"/>
      <c r="E35" s="273"/>
      <c r="F35" s="274" t="s">
        <v>118</v>
      </c>
      <c r="G35" s="342"/>
      <c r="H35" s="342"/>
      <c r="I35" s="342"/>
      <c r="J35" s="275"/>
      <c r="K35" s="273"/>
      <c r="L35" s="271" t="s">
        <v>182</v>
      </c>
      <c r="M35" s="272"/>
      <c r="N35" s="272"/>
      <c r="O35" s="272"/>
      <c r="P35" s="342" t="s">
        <v>183</v>
      </c>
      <c r="Q35" s="305"/>
    </row>
    <row r="36" spans="1:17" s="309" customFormat="1" x14ac:dyDescent="0.25">
      <c r="B36" s="271"/>
      <c r="C36" s="272"/>
      <c r="D36" s="272"/>
      <c r="E36" s="273"/>
      <c r="F36" s="274"/>
      <c r="G36" s="276"/>
      <c r="H36" s="276"/>
      <c r="I36" s="342"/>
      <c r="J36" s="275"/>
      <c r="K36" s="273"/>
      <c r="L36" s="305"/>
      <c r="M36" s="272"/>
      <c r="N36" s="272"/>
      <c r="O36" s="272"/>
      <c r="P36" s="263" t="s">
        <v>184</v>
      </c>
      <c r="Q36" s="305"/>
    </row>
    <row r="37" spans="1:17" s="309" customFormat="1" x14ac:dyDescent="0.25">
      <c r="B37" s="277"/>
      <c r="C37" s="278"/>
      <c r="D37" s="279" t="s">
        <v>124</v>
      </c>
      <c r="E37" s="280"/>
      <c r="F37" s="281"/>
      <c r="G37" s="297"/>
      <c r="H37" s="297"/>
      <c r="I37" s="297"/>
      <c r="J37" s="282"/>
      <c r="K37" s="280"/>
      <c r="L37" s="278" t="s">
        <v>285</v>
      </c>
      <c r="M37" s="278"/>
      <c r="N37" s="278"/>
      <c r="O37" s="278"/>
      <c r="P37" s="300"/>
      <c r="Q37" s="305"/>
    </row>
    <row r="38" spans="1:17" s="295" customFormat="1" x14ac:dyDescent="0.25">
      <c r="B38" s="283" t="s">
        <v>112</v>
      </c>
      <c r="C38" s="284"/>
      <c r="D38" s="285" t="s">
        <v>122</v>
      </c>
      <c r="E38" s="336" t="s">
        <v>107</v>
      </c>
      <c r="F38" s="310"/>
      <c r="G38" s="286">
        <v>100</v>
      </c>
      <c r="H38" s="287"/>
      <c r="I38" s="310"/>
      <c r="J38" s="335"/>
      <c r="K38" s="336"/>
      <c r="L38" s="284" t="s">
        <v>185</v>
      </c>
      <c r="M38" s="284"/>
      <c r="N38" s="284"/>
      <c r="O38" s="284"/>
      <c r="P38" s="285"/>
      <c r="Q38" s="288"/>
    </row>
    <row r="39" spans="1:17" s="295" customFormat="1" x14ac:dyDescent="0.25">
      <c r="B39" s="283" t="s">
        <v>113</v>
      </c>
      <c r="C39" s="284"/>
      <c r="D39" s="285" t="s">
        <v>122</v>
      </c>
      <c r="E39" s="336" t="s">
        <v>107</v>
      </c>
      <c r="F39" s="289">
        <v>0</v>
      </c>
      <c r="G39" s="188">
        <v>1E-3</v>
      </c>
      <c r="H39" s="289"/>
      <c r="I39" s="335">
        <f>J39-G39</f>
        <v>0.69899999999999995</v>
      </c>
      <c r="J39" s="335">
        <v>0.7</v>
      </c>
      <c r="K39" s="336"/>
      <c r="L39" s="284" t="s">
        <v>133</v>
      </c>
      <c r="M39" s="284"/>
      <c r="N39" s="284"/>
      <c r="O39" s="284"/>
      <c r="P39" s="285"/>
      <c r="Q39" s="288"/>
    </row>
    <row r="40" spans="1:17" s="295" customFormat="1" x14ac:dyDescent="0.25">
      <c r="B40" s="283" t="s">
        <v>114</v>
      </c>
      <c r="C40" s="284"/>
      <c r="D40" s="285" t="s">
        <v>123</v>
      </c>
      <c r="E40" s="336" t="s">
        <v>107</v>
      </c>
      <c r="F40" s="289">
        <v>0</v>
      </c>
      <c r="G40" s="188">
        <v>1E-3</v>
      </c>
      <c r="H40" s="289"/>
      <c r="I40" s="335">
        <f>J40-G40</f>
        <v>0.79900000000000004</v>
      </c>
      <c r="J40" s="187">
        <v>0.8</v>
      </c>
      <c r="K40" s="336"/>
      <c r="L40" s="284" t="s">
        <v>153</v>
      </c>
      <c r="M40" s="284"/>
      <c r="N40" s="284"/>
      <c r="O40" s="284"/>
      <c r="P40" s="285"/>
      <c r="Q40" s="288"/>
    </row>
    <row r="41" spans="1:17" s="295" customFormat="1" x14ac:dyDescent="0.25">
      <c r="B41" s="283" t="s">
        <v>115</v>
      </c>
      <c r="C41" s="284"/>
      <c r="D41" s="285" t="s">
        <v>122</v>
      </c>
      <c r="E41" s="336" t="s">
        <v>106</v>
      </c>
      <c r="F41" s="310"/>
      <c r="G41" s="290">
        <v>1E-3</v>
      </c>
      <c r="H41" s="310"/>
      <c r="I41" s="287">
        <v>1</v>
      </c>
      <c r="J41" s="325">
        <v>0.95099999999999996</v>
      </c>
      <c r="K41" s="336"/>
      <c r="L41" s="284" t="s">
        <v>132</v>
      </c>
      <c r="M41" s="284"/>
      <c r="N41" s="284"/>
      <c r="O41" s="284"/>
      <c r="P41" s="285"/>
      <c r="Q41" s="288"/>
    </row>
    <row r="42" spans="1:17" s="295" customFormat="1" x14ac:dyDescent="0.25">
      <c r="B42" s="283"/>
      <c r="C42" s="284"/>
      <c r="D42" s="284"/>
      <c r="E42" s="336"/>
      <c r="F42" s="310"/>
      <c r="G42" s="310"/>
      <c r="H42" s="310"/>
      <c r="I42" s="310"/>
      <c r="J42" s="335"/>
      <c r="K42" s="336"/>
      <c r="L42" s="284"/>
      <c r="M42" s="284"/>
      <c r="N42" s="284"/>
      <c r="O42" s="284"/>
      <c r="P42" s="285"/>
      <c r="Q42" s="288"/>
    </row>
    <row r="43" spans="1:17" s="295" customFormat="1" x14ac:dyDescent="0.25">
      <c r="B43" s="283"/>
      <c r="C43" s="284"/>
      <c r="D43" s="284"/>
      <c r="E43" s="336"/>
      <c r="F43" s="310"/>
      <c r="G43" s="310"/>
      <c r="H43" s="310"/>
      <c r="I43" s="310"/>
      <c r="J43" s="335"/>
      <c r="K43" s="336"/>
      <c r="L43" s="284"/>
      <c r="M43" s="284"/>
      <c r="N43" s="284"/>
      <c r="O43" s="284"/>
      <c r="P43" s="285"/>
      <c r="Q43" s="288"/>
    </row>
    <row r="44" spans="1:17" s="295" customFormat="1" x14ac:dyDescent="0.25">
      <c r="B44" s="283"/>
      <c r="C44" s="284"/>
      <c r="D44" s="284"/>
      <c r="E44" s="336"/>
      <c r="F44" s="310"/>
      <c r="G44" s="310"/>
      <c r="H44" s="310"/>
      <c r="I44" s="310"/>
      <c r="J44" s="335"/>
      <c r="K44" s="336"/>
      <c r="L44" s="284"/>
      <c r="M44" s="284"/>
      <c r="N44" s="284"/>
      <c r="O44" s="284"/>
      <c r="P44" s="285"/>
      <c r="Q44" s="288"/>
    </row>
    <row r="45" spans="1:17" s="295" customFormat="1" x14ac:dyDescent="0.25">
      <c r="B45" s="288"/>
      <c r="C45" s="288"/>
      <c r="D45" s="288"/>
      <c r="E45" s="288"/>
      <c r="F45" s="288"/>
      <c r="G45" s="288"/>
      <c r="H45" s="288"/>
      <c r="I45" s="288"/>
      <c r="J45" s="288"/>
      <c r="K45" s="288"/>
      <c r="L45" s="288"/>
      <c r="M45" s="288"/>
      <c r="N45" s="288"/>
      <c r="O45" s="288"/>
      <c r="P45" s="285"/>
      <c r="Q45" s="288"/>
    </row>
    <row r="46" spans="1:17" s="295" customFormat="1" x14ac:dyDescent="0.25">
      <c r="B46" s="283" t="s">
        <v>101</v>
      </c>
      <c r="C46" s="284"/>
      <c r="D46" s="336"/>
      <c r="E46" s="310" t="s">
        <v>120</v>
      </c>
      <c r="F46" s="310" t="s">
        <v>116</v>
      </c>
      <c r="G46" s="310"/>
      <c r="H46" s="310"/>
      <c r="I46" s="310"/>
      <c r="J46" s="310" t="s">
        <v>117</v>
      </c>
      <c r="K46" s="336"/>
      <c r="L46" s="291" t="s">
        <v>154</v>
      </c>
      <c r="M46" s="291"/>
      <c r="N46" s="291" t="s">
        <v>186</v>
      </c>
      <c r="O46" s="291"/>
      <c r="P46" s="285"/>
      <c r="Q46" s="288"/>
    </row>
    <row r="47" spans="1:17" s="295" customFormat="1" x14ac:dyDescent="0.25">
      <c r="B47" s="283"/>
      <c r="C47" s="284"/>
      <c r="D47" s="188">
        <v>1E-3</v>
      </c>
      <c r="E47" s="187">
        <v>0</v>
      </c>
      <c r="F47" s="335">
        <f t="shared" ref="F47:F54" si="0">G47-$D$47</f>
        <v>0.59899999999999998</v>
      </c>
      <c r="G47" s="186">
        <v>0.6</v>
      </c>
      <c r="H47" s="335"/>
      <c r="I47" s="335">
        <f>J47-$D$47</f>
        <v>0.98899999999999999</v>
      </c>
      <c r="J47" s="186">
        <v>0.99</v>
      </c>
      <c r="K47" s="336"/>
      <c r="L47" s="291" t="s">
        <v>154</v>
      </c>
      <c r="M47" s="291"/>
      <c r="N47" s="291" t="s">
        <v>186</v>
      </c>
      <c r="O47" s="291"/>
      <c r="P47" s="285"/>
      <c r="Q47" s="288"/>
    </row>
    <row r="48" spans="1:17" s="295" customFormat="1" x14ac:dyDescent="0.25">
      <c r="B48" s="283"/>
      <c r="C48" s="284"/>
      <c r="D48" s="188">
        <v>1E-3</v>
      </c>
      <c r="E48" s="187">
        <v>0</v>
      </c>
      <c r="F48" s="335">
        <f t="shared" si="0"/>
        <v>0.59899999999999998</v>
      </c>
      <c r="G48" s="186">
        <v>0.6</v>
      </c>
      <c r="H48" s="335"/>
      <c r="I48" s="335">
        <f t="shared" ref="I48:I54" si="1">J48-$D$47</f>
        <v>0.98899999999999999</v>
      </c>
      <c r="J48" s="186">
        <v>0.99</v>
      </c>
      <c r="K48" s="336"/>
      <c r="L48" s="291" t="s">
        <v>154</v>
      </c>
      <c r="M48" s="291"/>
      <c r="N48" s="291" t="s">
        <v>186</v>
      </c>
      <c r="O48" s="291"/>
      <c r="P48" s="285"/>
      <c r="Q48" s="288"/>
    </row>
    <row r="49" spans="2:17" s="295" customFormat="1" x14ac:dyDescent="0.25">
      <c r="B49" s="283"/>
      <c r="C49" s="284"/>
      <c r="D49" s="188">
        <v>1E-3</v>
      </c>
      <c r="E49" s="187">
        <v>0</v>
      </c>
      <c r="F49" s="335">
        <f t="shared" si="0"/>
        <v>0.59899999999999998</v>
      </c>
      <c r="G49" s="186">
        <v>0.6</v>
      </c>
      <c r="H49" s="335"/>
      <c r="I49" s="335">
        <f t="shared" si="1"/>
        <v>0.98899999999999999</v>
      </c>
      <c r="J49" s="186">
        <v>0.99</v>
      </c>
      <c r="K49" s="336"/>
      <c r="L49" s="291" t="s">
        <v>154</v>
      </c>
      <c r="M49" s="291"/>
      <c r="N49" s="291" t="s">
        <v>186</v>
      </c>
      <c r="O49" s="291"/>
      <c r="P49" s="285"/>
      <c r="Q49" s="288"/>
    </row>
    <row r="50" spans="2:17" s="295" customFormat="1" x14ac:dyDescent="0.25">
      <c r="B50" s="283"/>
      <c r="C50" s="284"/>
      <c r="D50" s="188">
        <v>1E-3</v>
      </c>
      <c r="E50" s="187">
        <v>0</v>
      </c>
      <c r="F50" s="335">
        <f t="shared" si="0"/>
        <v>0.59899999999999998</v>
      </c>
      <c r="G50" s="186">
        <v>0.6</v>
      </c>
      <c r="H50" s="335"/>
      <c r="I50" s="335">
        <f t="shared" si="1"/>
        <v>0.98899999999999999</v>
      </c>
      <c r="J50" s="186">
        <v>0.99</v>
      </c>
      <c r="K50" s="336"/>
      <c r="L50" s="291" t="s">
        <v>154</v>
      </c>
      <c r="M50" s="291"/>
      <c r="N50" s="291" t="s">
        <v>186</v>
      </c>
      <c r="O50" s="291"/>
      <c r="P50" s="285"/>
      <c r="Q50" s="288"/>
    </row>
    <row r="51" spans="2:17" s="295" customFormat="1" x14ac:dyDescent="0.25">
      <c r="B51" s="283"/>
      <c r="C51" s="284"/>
      <c r="D51" s="188">
        <v>1E-3</v>
      </c>
      <c r="E51" s="187">
        <v>0</v>
      </c>
      <c r="F51" s="335">
        <f t="shared" si="0"/>
        <v>0.59899999999999998</v>
      </c>
      <c r="G51" s="186">
        <v>0.6</v>
      </c>
      <c r="H51" s="335"/>
      <c r="I51" s="335">
        <f t="shared" si="1"/>
        <v>0.98899999999999999</v>
      </c>
      <c r="J51" s="186">
        <v>0.99</v>
      </c>
      <c r="K51" s="336"/>
      <c r="L51" s="291" t="s">
        <v>154</v>
      </c>
      <c r="M51" s="291"/>
      <c r="N51" s="291" t="s">
        <v>186</v>
      </c>
      <c r="O51" s="291"/>
      <c r="P51" s="285"/>
      <c r="Q51" s="288"/>
    </row>
    <row r="52" spans="2:17" s="295" customFormat="1" x14ac:dyDescent="0.25">
      <c r="B52" s="283"/>
      <c r="C52" s="284"/>
      <c r="D52" s="188">
        <v>1E-3</v>
      </c>
      <c r="E52" s="187">
        <v>0</v>
      </c>
      <c r="F52" s="335">
        <f t="shared" si="0"/>
        <v>0.59899999999999998</v>
      </c>
      <c r="G52" s="186">
        <v>0.6</v>
      </c>
      <c r="H52" s="335"/>
      <c r="I52" s="335">
        <f t="shared" si="1"/>
        <v>0.98899999999999999</v>
      </c>
      <c r="J52" s="186">
        <v>0.99</v>
      </c>
      <c r="K52" s="336"/>
      <c r="L52" s="291" t="s">
        <v>154</v>
      </c>
      <c r="M52" s="291"/>
      <c r="N52" s="291" t="s">
        <v>186</v>
      </c>
      <c r="O52" s="291"/>
      <c r="P52" s="285"/>
      <c r="Q52" s="288"/>
    </row>
    <row r="53" spans="2:17" s="295" customFormat="1" x14ac:dyDescent="0.25">
      <c r="B53" s="283"/>
      <c r="C53" s="284"/>
      <c r="D53" s="188">
        <v>1E-3</v>
      </c>
      <c r="E53" s="187">
        <v>0</v>
      </c>
      <c r="F53" s="335">
        <f t="shared" si="0"/>
        <v>0.59899999999999998</v>
      </c>
      <c r="G53" s="186">
        <v>0.6</v>
      </c>
      <c r="H53" s="335"/>
      <c r="I53" s="335">
        <f t="shared" si="1"/>
        <v>0.98899999999999999</v>
      </c>
      <c r="J53" s="186">
        <v>0.99</v>
      </c>
      <c r="K53" s="336"/>
      <c r="L53" s="291" t="s">
        <v>154</v>
      </c>
      <c r="M53" s="291"/>
      <c r="N53" s="291" t="s">
        <v>186</v>
      </c>
      <c r="O53" s="291"/>
      <c r="P53" s="285"/>
      <c r="Q53" s="288"/>
    </row>
    <row r="54" spans="2:17" s="295" customFormat="1" x14ac:dyDescent="0.25">
      <c r="B54" s="283"/>
      <c r="C54" s="284"/>
      <c r="D54" s="188">
        <v>1E-3</v>
      </c>
      <c r="E54" s="187">
        <v>0</v>
      </c>
      <c r="F54" s="335">
        <f t="shared" si="0"/>
        <v>0.59899999999999998</v>
      </c>
      <c r="G54" s="186">
        <v>0.6</v>
      </c>
      <c r="H54" s="335"/>
      <c r="I54" s="335">
        <f t="shared" si="1"/>
        <v>0.98899999999999999</v>
      </c>
      <c r="J54" s="186">
        <v>0.99</v>
      </c>
      <c r="K54" s="336"/>
      <c r="L54" s="291" t="s">
        <v>154</v>
      </c>
      <c r="M54" s="291"/>
      <c r="N54" s="291" t="s">
        <v>186</v>
      </c>
      <c r="O54" s="291"/>
      <c r="P54" s="285"/>
      <c r="Q54" s="288"/>
    </row>
    <row r="55" spans="2:17" s="295" customFormat="1" x14ac:dyDescent="0.25">
      <c r="B55" s="288"/>
      <c r="C55" s="288"/>
      <c r="D55" s="334"/>
      <c r="E55" s="334"/>
      <c r="F55" s="333"/>
      <c r="G55" s="333"/>
      <c r="H55" s="334"/>
      <c r="I55" s="333"/>
      <c r="J55" s="165"/>
      <c r="K55" s="333"/>
      <c r="L55" s="292"/>
      <c r="M55" s="292"/>
      <c r="N55" s="292"/>
      <c r="O55" s="292"/>
      <c r="P55" s="285"/>
      <c r="Q55" s="288"/>
    </row>
    <row r="56" spans="2:17" s="295" customFormat="1" x14ac:dyDescent="0.25">
      <c r="B56" s="283" t="s">
        <v>58</v>
      </c>
      <c r="C56" s="284"/>
      <c r="D56" s="336"/>
      <c r="E56" s="310"/>
      <c r="F56" s="310" t="s">
        <v>116</v>
      </c>
      <c r="G56" s="310"/>
      <c r="H56" s="310"/>
      <c r="I56" s="310"/>
      <c r="J56" s="310" t="s">
        <v>117</v>
      </c>
      <c r="K56" s="336"/>
      <c r="L56" s="291" t="s">
        <v>155</v>
      </c>
      <c r="M56" s="291"/>
      <c r="N56" s="291" t="s">
        <v>187</v>
      </c>
      <c r="O56" s="291"/>
      <c r="P56" s="285"/>
      <c r="Q56" s="288"/>
    </row>
    <row r="57" spans="2:17" s="295" customFormat="1" x14ac:dyDescent="0.25">
      <c r="B57" s="283"/>
      <c r="C57" s="284"/>
      <c r="D57" s="188">
        <v>1E-3</v>
      </c>
      <c r="E57" s="187">
        <v>0</v>
      </c>
      <c r="F57" s="335">
        <f t="shared" ref="F57:F64" si="2">G57-$D$47</f>
        <v>0.69899999999999995</v>
      </c>
      <c r="G57" s="186">
        <v>0.7</v>
      </c>
      <c r="H57" s="335"/>
      <c r="I57" s="335">
        <f t="shared" ref="I57:I64" si="3">J57-$D$47</f>
        <v>0.98899999999999999</v>
      </c>
      <c r="J57" s="186">
        <v>0.99</v>
      </c>
      <c r="K57" s="336"/>
      <c r="L57" s="291" t="s">
        <v>155</v>
      </c>
      <c r="M57" s="291"/>
      <c r="N57" s="291" t="s">
        <v>187</v>
      </c>
      <c r="O57" s="291"/>
      <c r="P57" s="285"/>
      <c r="Q57" s="288"/>
    </row>
    <row r="58" spans="2:17" s="295" customFormat="1" x14ac:dyDescent="0.25">
      <c r="B58" s="283"/>
      <c r="C58" s="284"/>
      <c r="D58" s="188">
        <v>1E-3</v>
      </c>
      <c r="E58" s="187">
        <v>0</v>
      </c>
      <c r="F58" s="335">
        <f t="shared" si="2"/>
        <v>0.69899999999999995</v>
      </c>
      <c r="G58" s="186">
        <v>0.7</v>
      </c>
      <c r="H58" s="335"/>
      <c r="I58" s="335">
        <f t="shared" si="3"/>
        <v>0.98899999999999999</v>
      </c>
      <c r="J58" s="186">
        <v>0.99</v>
      </c>
      <c r="K58" s="336"/>
      <c r="L58" s="291" t="s">
        <v>155</v>
      </c>
      <c r="M58" s="291"/>
      <c r="N58" s="291" t="s">
        <v>187</v>
      </c>
      <c r="O58" s="291"/>
      <c r="P58" s="285"/>
      <c r="Q58" s="288"/>
    </row>
    <row r="59" spans="2:17" s="295" customFormat="1" x14ac:dyDescent="0.25">
      <c r="B59" s="283"/>
      <c r="C59" s="284"/>
      <c r="D59" s="188">
        <v>1E-3</v>
      </c>
      <c r="E59" s="187">
        <v>0</v>
      </c>
      <c r="F59" s="335">
        <f t="shared" si="2"/>
        <v>0.69899999999999995</v>
      </c>
      <c r="G59" s="186">
        <v>0.7</v>
      </c>
      <c r="H59" s="335"/>
      <c r="I59" s="335">
        <f t="shared" si="3"/>
        <v>0.98899999999999999</v>
      </c>
      <c r="J59" s="186">
        <v>0.99</v>
      </c>
      <c r="K59" s="336"/>
      <c r="L59" s="291" t="s">
        <v>155</v>
      </c>
      <c r="M59" s="291"/>
      <c r="N59" s="291" t="s">
        <v>187</v>
      </c>
      <c r="O59" s="291"/>
      <c r="P59" s="285"/>
      <c r="Q59" s="288"/>
    </row>
    <row r="60" spans="2:17" s="295" customFormat="1" x14ac:dyDescent="0.25">
      <c r="B60" s="283"/>
      <c r="C60" s="284"/>
      <c r="D60" s="188">
        <v>1E-3</v>
      </c>
      <c r="E60" s="187">
        <v>0</v>
      </c>
      <c r="F60" s="335">
        <f t="shared" si="2"/>
        <v>0.69899999999999995</v>
      </c>
      <c r="G60" s="186">
        <v>0.7</v>
      </c>
      <c r="H60" s="335"/>
      <c r="I60" s="335">
        <f t="shared" si="3"/>
        <v>0.98899999999999999</v>
      </c>
      <c r="J60" s="186">
        <v>0.99</v>
      </c>
      <c r="K60" s="336"/>
      <c r="L60" s="291" t="s">
        <v>155</v>
      </c>
      <c r="M60" s="291"/>
      <c r="N60" s="291" t="s">
        <v>187</v>
      </c>
      <c r="O60" s="291"/>
      <c r="P60" s="285"/>
      <c r="Q60" s="288"/>
    </row>
    <row r="61" spans="2:17" s="295" customFormat="1" x14ac:dyDescent="0.25">
      <c r="B61" s="283"/>
      <c r="C61" s="284"/>
      <c r="D61" s="188">
        <v>1E-3</v>
      </c>
      <c r="E61" s="187">
        <v>0</v>
      </c>
      <c r="F61" s="335">
        <f t="shared" si="2"/>
        <v>0.69899999999999995</v>
      </c>
      <c r="G61" s="186">
        <v>0.7</v>
      </c>
      <c r="H61" s="335"/>
      <c r="I61" s="335">
        <f t="shared" si="3"/>
        <v>0.98899999999999999</v>
      </c>
      <c r="J61" s="186">
        <v>0.99</v>
      </c>
      <c r="K61" s="336"/>
      <c r="L61" s="291" t="s">
        <v>155</v>
      </c>
      <c r="M61" s="291"/>
      <c r="N61" s="291" t="s">
        <v>187</v>
      </c>
      <c r="O61" s="291"/>
      <c r="P61" s="285"/>
      <c r="Q61" s="288"/>
    </row>
    <row r="62" spans="2:17" s="295" customFormat="1" x14ac:dyDescent="0.25">
      <c r="B62" s="283"/>
      <c r="C62" s="284"/>
      <c r="D62" s="188">
        <v>1E-3</v>
      </c>
      <c r="E62" s="187">
        <v>0</v>
      </c>
      <c r="F62" s="335">
        <f t="shared" si="2"/>
        <v>0.69899999999999995</v>
      </c>
      <c r="G62" s="186">
        <v>0.7</v>
      </c>
      <c r="H62" s="335"/>
      <c r="I62" s="335">
        <f t="shared" si="3"/>
        <v>0.98899999999999999</v>
      </c>
      <c r="J62" s="186">
        <v>0.99</v>
      </c>
      <c r="K62" s="336"/>
      <c r="L62" s="291" t="s">
        <v>155</v>
      </c>
      <c r="M62" s="291"/>
      <c r="N62" s="291" t="s">
        <v>187</v>
      </c>
      <c r="O62" s="291"/>
      <c r="P62" s="285"/>
      <c r="Q62" s="288"/>
    </row>
    <row r="63" spans="2:17" s="295" customFormat="1" x14ac:dyDescent="0.25">
      <c r="B63" s="283"/>
      <c r="C63" s="284"/>
      <c r="D63" s="188">
        <v>1E-3</v>
      </c>
      <c r="E63" s="187">
        <v>0</v>
      </c>
      <c r="F63" s="335">
        <f t="shared" si="2"/>
        <v>0.69899999999999995</v>
      </c>
      <c r="G63" s="186">
        <v>0.7</v>
      </c>
      <c r="H63" s="335"/>
      <c r="I63" s="335">
        <f t="shared" si="3"/>
        <v>0.98899999999999999</v>
      </c>
      <c r="J63" s="186">
        <v>0.99</v>
      </c>
      <c r="K63" s="336"/>
      <c r="L63" s="291" t="s">
        <v>155</v>
      </c>
      <c r="M63" s="291"/>
      <c r="N63" s="291" t="s">
        <v>187</v>
      </c>
      <c r="O63" s="291"/>
      <c r="P63" s="285"/>
      <c r="Q63" s="288"/>
    </row>
    <row r="64" spans="2:17" s="295" customFormat="1" x14ac:dyDescent="0.25">
      <c r="B64" s="283"/>
      <c r="C64" s="284"/>
      <c r="D64" s="188">
        <v>1E-3</v>
      </c>
      <c r="E64" s="187">
        <v>0</v>
      </c>
      <c r="F64" s="335">
        <f t="shared" si="2"/>
        <v>0.69899999999999995</v>
      </c>
      <c r="G64" s="186">
        <v>0.7</v>
      </c>
      <c r="H64" s="335"/>
      <c r="I64" s="335">
        <f t="shared" si="3"/>
        <v>0.98899999999999999</v>
      </c>
      <c r="J64" s="186">
        <v>0.99</v>
      </c>
      <c r="K64" s="336"/>
      <c r="L64" s="291" t="s">
        <v>155</v>
      </c>
      <c r="M64" s="291"/>
      <c r="N64" s="291" t="s">
        <v>187</v>
      </c>
      <c r="O64" s="291"/>
      <c r="P64" s="285"/>
      <c r="Q64" s="288"/>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81" priority="2160">
      <formula>$BH7="EZ"</formula>
    </cfRule>
    <cfRule type="expression" dxfId="8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dimension ref="A1:K27"/>
  <sheetViews>
    <sheetView workbookViewId="0">
      <selection activeCell="B1" sqref="B1"/>
    </sheetView>
  </sheetViews>
  <sheetFormatPr defaultColWidth="11.42578125" defaultRowHeight="12.75" x14ac:dyDescent="0.25"/>
  <cols>
    <col min="1" max="1" width="23.85546875" style="305" customWidth="1"/>
    <col min="2" max="2" width="22.28515625" style="305" customWidth="1"/>
    <col min="3" max="3" width="16.5703125" style="305" customWidth="1"/>
    <col min="4" max="4" width="18" style="304" customWidth="1"/>
    <col min="5" max="5" width="8.85546875" style="304" customWidth="1"/>
    <col min="6" max="6" width="34.7109375" style="305" customWidth="1"/>
    <col min="7" max="7" width="27.42578125" style="303" customWidth="1"/>
    <col min="8" max="8" width="10.85546875" style="305" customWidth="1"/>
    <col min="9" max="9" width="18" style="303" customWidth="1"/>
    <col min="10" max="10" width="19.140625" style="305" customWidth="1"/>
    <col min="11" max="11" width="20.42578125" style="305" customWidth="1"/>
    <col min="12" max="16384" width="11.42578125" style="305"/>
  </cols>
  <sheetData>
    <row r="1" spans="1:11" x14ac:dyDescent="0.25">
      <c r="A1" s="307" t="s">
        <v>68</v>
      </c>
      <c r="B1" s="424">
        <v>160</v>
      </c>
    </row>
    <row r="2" spans="1:11" x14ac:dyDescent="0.25">
      <c r="A2" s="307" t="s">
        <v>15</v>
      </c>
      <c r="B2" s="306" t="str">
        <f>IF(Basisdaten!C6=0,"",Basisdaten!C6)</f>
        <v/>
      </c>
      <c r="K2" s="221"/>
    </row>
    <row r="3" spans="1:11" x14ac:dyDescent="0.25">
      <c r="A3" s="307" t="s">
        <v>76</v>
      </c>
      <c r="B3" s="302" t="str">
        <f>IF(Basisdaten!I12=0,"",Basisdaten!I12)</f>
        <v/>
      </c>
    </row>
    <row r="5" spans="1:11" x14ac:dyDescent="0.25">
      <c r="A5" s="301" t="s">
        <v>322</v>
      </c>
      <c r="B5" s="306"/>
    </row>
    <row r="6" spans="1:11" x14ac:dyDescent="0.25">
      <c r="A6" s="301" t="s">
        <v>323</v>
      </c>
      <c r="B6" s="306"/>
    </row>
    <row r="7" spans="1:11" x14ac:dyDescent="0.25">
      <c r="A7" s="301" t="s">
        <v>324</v>
      </c>
      <c r="B7" s="306"/>
    </row>
    <row r="8" spans="1:11" x14ac:dyDescent="0.25">
      <c r="A8" s="301" t="s">
        <v>325</v>
      </c>
      <c r="B8" s="306"/>
    </row>
    <row r="9" spans="1:11" x14ac:dyDescent="0.25">
      <c r="A9" s="301" t="s">
        <v>326</v>
      </c>
      <c r="B9" s="306"/>
    </row>
    <row r="11" spans="1:11" s="304" customFormat="1" x14ac:dyDescent="0.25">
      <c r="A11" s="299" t="s">
        <v>67</v>
      </c>
      <c r="B11" s="299" t="s">
        <v>66</v>
      </c>
      <c r="C11" s="299" t="s">
        <v>4</v>
      </c>
      <c r="D11" s="299" t="s">
        <v>14</v>
      </c>
      <c r="E11" s="299" t="s">
        <v>65</v>
      </c>
      <c r="F11" s="299" t="s">
        <v>69</v>
      </c>
      <c r="G11" s="299" t="s">
        <v>63</v>
      </c>
      <c r="H11" s="298" t="s">
        <v>64</v>
      </c>
      <c r="I11" s="324" t="s">
        <v>327</v>
      </c>
      <c r="J11" s="323" t="s">
        <v>328</v>
      </c>
      <c r="K11" s="323" t="s">
        <v>329</v>
      </c>
    </row>
    <row r="12" spans="1:11" x14ac:dyDescent="0.25">
      <c r="A12" s="423" t="s">
        <v>1010</v>
      </c>
      <c r="B12" s="297">
        <f>IF('Kennzahlenbogen_(KB)'!Q12="","n.d.",'Kennzahlenbogen_(KB)'!Q12)</f>
        <v>0</v>
      </c>
      <c r="C12" s="310"/>
      <c r="D12" s="400"/>
      <c r="E12" s="297">
        <f>Berechnung1!N33</f>
        <v>1</v>
      </c>
      <c r="F12" s="306" t="str">
        <f>IF('Kennzahlenbogen_(KB)'!S12=0,"",'Kennzahlenbogen_(KB)'!S12)</f>
        <v/>
      </c>
      <c r="G12" s="306" t="str">
        <f>IF('Kennzahlenbogen_(KB)'!T12=0,"",'Kennzahlenbogen_(KB)'!T12)</f>
        <v/>
      </c>
      <c r="H12" s="297">
        <f>Berechnung1!O33</f>
        <v>0</v>
      </c>
      <c r="I12" s="317"/>
      <c r="J12" s="306"/>
      <c r="K12" s="306"/>
    </row>
    <row r="13" spans="1:11" x14ac:dyDescent="0.25">
      <c r="A13" s="423" t="s">
        <v>1012</v>
      </c>
      <c r="B13" s="599" t="str">
        <f>IF('Kennzahlenbogen_(KB)'!Q15=0,"n.d.",'Kennzahlenbogen_(KB)'!Q15)</f>
        <v>n.d.</v>
      </c>
      <c r="C13" s="310"/>
      <c r="D13" s="400"/>
      <c r="E13" s="297">
        <f>Berechnung1!N36</f>
        <v>1</v>
      </c>
      <c r="F13" s="306" t="str">
        <f>IF('Kennzahlenbogen_(KB)'!S15=0,"",'Kennzahlenbogen_(KB)'!S15)</f>
        <v/>
      </c>
      <c r="G13" s="306" t="str">
        <f>IF('Kennzahlenbogen_(KB)'!T15=0,"",'Kennzahlenbogen_(KB)'!T15)</f>
        <v/>
      </c>
      <c r="H13" s="297">
        <f>Berechnung1!O36</f>
        <v>0</v>
      </c>
      <c r="I13" s="317"/>
      <c r="J13" s="306"/>
      <c r="K13" s="306"/>
    </row>
    <row r="14" spans="1:11" x14ac:dyDescent="0.25">
      <c r="A14" s="423" t="s">
        <v>1028</v>
      </c>
      <c r="B14" s="597" t="str">
        <f>IF('Kennzahlenbogen_(KB)'!Q18=0,"n.d.",'Kennzahlenbogen_(KB)'!Q18)</f>
        <v>n.d.</v>
      </c>
      <c r="C14" s="310"/>
      <c r="D14" s="400"/>
      <c r="E14" s="297">
        <f>Berechnung1!N39</f>
        <v>1</v>
      </c>
      <c r="F14" s="306" t="str">
        <f>IF('Kennzahlenbogen_(KB)'!S18=0,"",'Kennzahlenbogen_(KB)'!S18)</f>
        <v/>
      </c>
      <c r="G14" s="306" t="str">
        <f>IF('Kennzahlenbogen_(KB)'!T18=0,"",'Kennzahlenbogen_(KB)'!T18)</f>
        <v/>
      </c>
      <c r="H14" s="297">
        <f>Berechnung1!O39</f>
        <v>0</v>
      </c>
      <c r="I14" s="317"/>
      <c r="J14" s="306"/>
      <c r="K14" s="306"/>
    </row>
    <row r="15" spans="1:11" x14ac:dyDescent="0.25">
      <c r="A15" s="423" t="s">
        <v>1014</v>
      </c>
      <c r="B15" s="297" t="str">
        <f>IF('Kennzahlenbogen_(KB)'!Q21="","",'Kennzahlenbogen_(KB)'!Q21)</f>
        <v/>
      </c>
      <c r="C15" s="296">
        <f>IF('Kennzahlenbogen_(KB)'!Q22="","",'Kennzahlenbogen_(KB)'!Q22)</f>
        <v>0</v>
      </c>
      <c r="D15" s="401" t="str">
        <f>IF('Kennzahlenbogen_(KB)'!Q23="n.d.","n.d.",'Kennzahlenbogen_(KB)'!Q23*100)</f>
        <v>n.d.</v>
      </c>
      <c r="E15" s="297">
        <f>Berechnung1!N42</f>
        <v>1</v>
      </c>
      <c r="F15" s="306" t="str">
        <f>IF('Kennzahlenbogen_(KB)'!S21=0,"",'Kennzahlenbogen_(KB)'!S21)</f>
        <v/>
      </c>
      <c r="G15" s="306" t="str">
        <f>IF('Kennzahlenbogen_(KB)'!T21=0,"",'Kennzahlenbogen_(KB)'!T21)</f>
        <v/>
      </c>
      <c r="H15" s="297">
        <f>Berechnung1!O42</f>
        <v>0</v>
      </c>
      <c r="I15" s="317"/>
      <c r="J15" s="306"/>
      <c r="K15" s="306"/>
    </row>
    <row r="16" spans="1:11" x14ac:dyDescent="0.25">
      <c r="A16" s="423" t="s">
        <v>1015</v>
      </c>
      <c r="B16" s="297" t="str">
        <f>IF('Kennzahlenbogen_(KB)'!Q24="","",'Kennzahlenbogen_(KB)'!Q24)</f>
        <v/>
      </c>
      <c r="C16" s="296">
        <f>IF('Kennzahlenbogen_(KB)'!Q25="","",'Kennzahlenbogen_(KB)'!Q25)</f>
        <v>0</v>
      </c>
      <c r="D16" s="598" t="str">
        <f>IF('Kennzahlenbogen_(KB)'!Q26="n.d.","n.d.",IF('Kennzahlenbogen_(KB)'!Q26="","n.d.",'Kennzahlenbogen_(KB)'!Q26*100))</f>
        <v>n.d.</v>
      </c>
      <c r="E16" s="297">
        <f>Berechnung1!N45</f>
        <v>1</v>
      </c>
      <c r="F16" s="306" t="str">
        <f>IF('Kennzahlenbogen_(KB)'!S24=0,"",'Kennzahlenbogen_(KB)'!S24)</f>
        <v/>
      </c>
      <c r="G16" s="306" t="str">
        <f>IF('Kennzahlenbogen_(KB)'!T24=0,"",'Kennzahlenbogen_(KB)'!T24)</f>
        <v/>
      </c>
      <c r="H16" s="297">
        <f>Berechnung1!O45</f>
        <v>0</v>
      </c>
      <c r="I16" s="317"/>
      <c r="J16" s="306"/>
      <c r="K16" s="306"/>
    </row>
    <row r="17" spans="1:11" x14ac:dyDescent="0.25">
      <c r="A17" s="297">
        <v>3</v>
      </c>
      <c r="B17" s="297" t="str">
        <f>IF('Kennzahlenbogen_(KB)'!Q27="","",'Kennzahlenbogen_(KB)'!Q27)</f>
        <v/>
      </c>
      <c r="C17" s="296">
        <f>IF('Kennzahlenbogen_(KB)'!Q28="","",'Kennzahlenbogen_(KB)'!Q28)</f>
        <v>0</v>
      </c>
      <c r="D17" s="401" t="str">
        <f>IF('Kennzahlenbogen_(KB)'!Q29="n.d.","n.d.",'Kennzahlenbogen_(KB)'!Q29*100)</f>
        <v>n.d.</v>
      </c>
      <c r="E17" s="297">
        <f>Berechnung1!N48</f>
        <v>1</v>
      </c>
      <c r="F17" s="306" t="str">
        <f>IF('Kennzahlenbogen_(KB)'!S27=0,"",'Kennzahlenbogen_(KB)'!S27)</f>
        <v/>
      </c>
      <c r="G17" s="306" t="str">
        <f>IF('Kennzahlenbogen_(KB)'!T27=0,"",'Kennzahlenbogen_(KB)'!T27)</f>
        <v/>
      </c>
      <c r="H17" s="297">
        <f>Berechnung1!O48</f>
        <v>0</v>
      </c>
      <c r="I17" s="317"/>
      <c r="J17" s="306"/>
      <c r="K17" s="316"/>
    </row>
    <row r="18" spans="1:11" x14ac:dyDescent="0.25">
      <c r="A18" s="297">
        <v>4</v>
      </c>
      <c r="B18" s="297" t="str">
        <f>IF('Kennzahlenbogen_(KB)'!Q30="","",'Kennzahlenbogen_(KB)'!Q30)</f>
        <v/>
      </c>
      <c r="C18" s="297">
        <f>IF('Kennzahlenbogen_(KB)'!Q31="","",'Kennzahlenbogen_(KB)'!Q31)</f>
        <v>0</v>
      </c>
      <c r="D18" s="401" t="str">
        <f>IF('Kennzahlenbogen_(KB)'!Q32="n.d.","n.d.",'Kennzahlenbogen_(KB)'!Q32*100)</f>
        <v>n.d.</v>
      </c>
      <c r="E18" s="297">
        <f>Berechnung1!N51</f>
        <v>1</v>
      </c>
      <c r="F18" s="306" t="str">
        <f>IF('Kennzahlenbogen_(KB)'!S30=0,"",'Kennzahlenbogen_(KB)'!S30)</f>
        <v/>
      </c>
      <c r="G18" s="306" t="str">
        <f>IF('Kennzahlenbogen_(KB)'!T30=0,"",'Kennzahlenbogen_(KB)'!T30)</f>
        <v/>
      </c>
      <c r="H18" s="297">
        <f>Berechnung1!O51</f>
        <v>0</v>
      </c>
      <c r="I18" s="317"/>
      <c r="J18" s="306"/>
      <c r="K18" s="316"/>
    </row>
    <row r="19" spans="1:11" x14ac:dyDescent="0.25">
      <c r="A19" s="297">
        <v>5</v>
      </c>
      <c r="B19" s="297" t="str">
        <f>IF('Kennzahlenbogen_(KB)'!Q33="","",'Kennzahlenbogen_(KB)'!Q33)</f>
        <v/>
      </c>
      <c r="C19" s="297">
        <f>IF('Kennzahlenbogen_(KB)'!Q34="","",'Kennzahlenbogen_(KB)'!Q34)</f>
        <v>0</v>
      </c>
      <c r="D19" s="401" t="str">
        <f>IF('Kennzahlenbogen_(KB)'!Q35="n.d.","n.d.",'Kennzahlenbogen_(KB)'!Q35*100)</f>
        <v>n.d.</v>
      </c>
      <c r="E19" s="297">
        <f>Berechnung1!N54</f>
        <v>1</v>
      </c>
      <c r="F19" s="306" t="str">
        <f>IF('Kennzahlenbogen_(KB)'!S33=0,"",'Kennzahlenbogen_(KB)'!S33)</f>
        <v/>
      </c>
      <c r="G19" s="306" t="str">
        <f>IF('Kennzahlenbogen_(KB)'!T33=0,"",'Kennzahlenbogen_(KB)'!T33)</f>
        <v/>
      </c>
      <c r="H19" s="297">
        <f>Berechnung1!O54</f>
        <v>0</v>
      </c>
      <c r="I19" s="317"/>
      <c r="J19" s="306"/>
      <c r="K19" s="306"/>
    </row>
    <row r="20" spans="1:11" x14ac:dyDescent="0.25">
      <c r="A20" s="423" t="s">
        <v>395</v>
      </c>
      <c r="B20" s="297">
        <f>IF('Kennzahlenbogen_(KB)'!Q36="","n.d.",'Kennzahlenbogen_(KB)'!Q36)</f>
        <v>0</v>
      </c>
      <c r="C20" s="310"/>
      <c r="D20" s="400"/>
      <c r="E20" s="297">
        <f>Berechnung1!N57</f>
        <v>1</v>
      </c>
      <c r="F20" s="306" t="str">
        <f>IF('Kennzahlenbogen_(KB)'!S36=0,"",'Kennzahlenbogen_(KB)'!S36)</f>
        <v/>
      </c>
      <c r="G20" s="306" t="str">
        <f>IF('Kennzahlenbogen_(KB)'!T36=0,"",'Kennzahlenbogen_(KB)'!T36)</f>
        <v/>
      </c>
      <c r="H20" s="297">
        <f>Berechnung1!O57</f>
        <v>0</v>
      </c>
      <c r="I20" s="317"/>
      <c r="J20" s="306"/>
      <c r="K20" s="306"/>
    </row>
    <row r="21" spans="1:11" s="426" customFormat="1" x14ac:dyDescent="0.25">
      <c r="A21" s="445" t="s">
        <v>421</v>
      </c>
      <c r="B21" s="296" t="str">
        <f>IF('Kennzahlenbogen_(KB)'!Q39="","n.d.",'Kennzahlenbogen_(KB)'!Q39)</f>
        <v>n.d.</v>
      </c>
      <c r="C21" s="310"/>
      <c r="D21" s="400"/>
      <c r="E21" s="297">
        <f>Berechnung1!N60</f>
        <v>1</v>
      </c>
      <c r="F21" s="306" t="str">
        <f>IF('Kennzahlenbogen_(KB)'!S39=0,"",'Kennzahlenbogen_(KB)'!S39)</f>
        <v/>
      </c>
      <c r="G21" s="306" t="str">
        <f>IF('Kennzahlenbogen_(KB)'!T39=0,"",'Kennzahlenbogen_(KB)'!T39)</f>
        <v/>
      </c>
      <c r="H21" s="297">
        <f>Berechnung1!O60</f>
        <v>0</v>
      </c>
      <c r="I21" s="425"/>
      <c r="J21" s="424"/>
      <c r="K21" s="424"/>
    </row>
    <row r="22" spans="1:11" s="426" customFormat="1" x14ac:dyDescent="0.25">
      <c r="A22" s="445" t="s">
        <v>1021</v>
      </c>
      <c r="B22" s="296">
        <f>IF('Kennzahlenbogen_(KB)'!Q42="","",'Kennzahlenbogen_(KB)'!Q42)</f>
        <v>0</v>
      </c>
      <c r="C22" s="296">
        <f>IF('Kennzahlenbogen_(KB)'!Q43="","",'Kennzahlenbogen_(KB)'!Q43)</f>
        <v>0</v>
      </c>
      <c r="D22" s="401" t="str">
        <f>IF('Kennzahlenbogen_(KB)'!Q44="n.d.","n.d.",'Kennzahlenbogen_(KB)'!Q44*100)</f>
        <v>n.d.</v>
      </c>
      <c r="E22" s="297">
        <f>Berechnung1!N63</f>
        <v>1</v>
      </c>
      <c r="F22" s="306" t="str">
        <f>IF('Kennzahlenbogen_(KB)'!S42=0,"",'Kennzahlenbogen_(KB)'!S42)</f>
        <v/>
      </c>
      <c r="G22" s="306" t="str">
        <f>IF('Kennzahlenbogen_(KB)'!T42=0,"",'Kennzahlenbogen_(KB)'!T42)</f>
        <v/>
      </c>
      <c r="H22" s="297">
        <f>Berechnung1!O63</f>
        <v>0</v>
      </c>
      <c r="I22" s="425"/>
      <c r="J22" s="424"/>
      <c r="K22" s="424"/>
    </row>
    <row r="23" spans="1:11" s="303" customFormat="1" x14ac:dyDescent="0.25">
      <c r="A23" s="423" t="s">
        <v>730</v>
      </c>
      <c r="B23" s="297" t="str">
        <f>IF('Kennzahlenbogen_(KB)'!Q45="","",'Kennzahlenbogen_(KB)'!Q45)</f>
        <v/>
      </c>
      <c r="C23" s="297">
        <f>IF('Kennzahlenbogen_(KB)'!Q46="","",'Kennzahlenbogen_(KB)'!Q46)</f>
        <v>0</v>
      </c>
      <c r="D23" s="401" t="str">
        <f>IF('Kennzahlenbogen_(KB)'!Q47="n.d.","n.d.",'Kennzahlenbogen_(KB)'!Q47*100)</f>
        <v>n.d.</v>
      </c>
      <c r="E23" s="297">
        <f>Berechnung1!N66</f>
        <v>1</v>
      </c>
      <c r="F23" s="306" t="str">
        <f>IF('Kennzahlenbogen_(KB)'!S45=0,"",'Kennzahlenbogen_(KB)'!S45)</f>
        <v/>
      </c>
      <c r="G23" s="306" t="str">
        <f>IF('Kennzahlenbogen_(KB)'!T45=0,"",'Kennzahlenbogen_(KB)'!T45)</f>
        <v/>
      </c>
      <c r="H23" s="297">
        <f>Berechnung1!O66</f>
        <v>0</v>
      </c>
      <c r="I23" s="317"/>
      <c r="J23" s="306"/>
      <c r="K23" s="306"/>
    </row>
    <row r="24" spans="1:11" s="303" customFormat="1" x14ac:dyDescent="0.25">
      <c r="A24" s="423" t="s">
        <v>729</v>
      </c>
      <c r="B24" s="297" t="str">
        <f>IF('Kennzahlenbogen_(KB)'!Q48="","",'Kennzahlenbogen_(KB)'!Q48)</f>
        <v/>
      </c>
      <c r="C24" s="297">
        <f>IF('Kennzahlenbogen_(KB)'!Q49="","",'Kennzahlenbogen_(KB)'!Q49)</f>
        <v>0</v>
      </c>
      <c r="D24" s="401" t="str">
        <f>IF('Kennzahlenbogen_(KB)'!Q50="n.d.","n.d.",'Kennzahlenbogen_(KB)'!Q50*100)</f>
        <v>n.d.</v>
      </c>
      <c r="E24" s="297">
        <f>Berechnung1!N69</f>
        <v>1</v>
      </c>
      <c r="F24" s="306" t="str">
        <f>IF('Kennzahlenbogen_(KB)'!S48=0,"",'Kennzahlenbogen_(KB)'!S48)</f>
        <v/>
      </c>
      <c r="G24" s="306" t="str">
        <f>IF('Kennzahlenbogen_(KB)'!T48=0,"",'Kennzahlenbogen_(KB)'!T48)</f>
        <v/>
      </c>
      <c r="H24" s="297">
        <f>Berechnung1!O69</f>
        <v>0</v>
      </c>
      <c r="I24" s="317"/>
      <c r="J24" s="306"/>
      <c r="K24" s="306"/>
    </row>
    <row r="25" spans="1:11" s="303" customFormat="1" x14ac:dyDescent="0.25">
      <c r="A25" s="297">
        <v>8</v>
      </c>
      <c r="B25" s="297" t="str">
        <f>IF('Kennzahlenbogen_(KB)'!Q51="","",'Kennzahlenbogen_(KB)'!Q51)</f>
        <v/>
      </c>
      <c r="C25" s="297">
        <f>IF('Kennzahlenbogen_(KB)'!Q52="","",'Kennzahlenbogen_(KB)'!Q52)</f>
        <v>0</v>
      </c>
      <c r="D25" s="401" t="str">
        <f>IF('Kennzahlenbogen_(KB)'!Q53="n.d.","n.d.",'Kennzahlenbogen_(KB)'!Q53*100)</f>
        <v>n.d.</v>
      </c>
      <c r="E25" s="297">
        <f>Berechnung1!N72</f>
        <v>1</v>
      </c>
      <c r="F25" s="306" t="str">
        <f>IF('Kennzahlenbogen_(KB)'!S51=0,"",'Kennzahlenbogen_(KB)'!S51)</f>
        <v/>
      </c>
      <c r="G25" s="306" t="str">
        <f>IF('Kennzahlenbogen_(KB)'!T51=0,"",'Kennzahlenbogen_(KB)'!T51)</f>
        <v/>
      </c>
      <c r="H25" s="297">
        <f>Berechnung1!O72</f>
        <v>0</v>
      </c>
      <c r="I25" s="317"/>
      <c r="J25" s="306"/>
      <c r="K25" s="306"/>
    </row>
    <row r="26" spans="1:11" s="303" customFormat="1" x14ac:dyDescent="0.25">
      <c r="A26" s="297">
        <v>9</v>
      </c>
      <c r="B26" s="296" t="str">
        <f>IF('Kennzahlenbogen_(KB)'!Q54="","",'Kennzahlenbogen_(KB)'!Q54)</f>
        <v/>
      </c>
      <c r="C26" s="296" t="str">
        <f>IF('Kennzahlenbogen_(KB)'!Q55="","",'Kennzahlenbogen_(KB)'!Q55)</f>
        <v/>
      </c>
      <c r="D26" s="598" t="str">
        <f>IF('Kennzahlenbogen_(KB)'!Q56="n.d.","n.d.",IF('Kennzahlenbogen_(KB)'!Q56="","n.d.",'Kennzahlenbogen_(KB)'!Q56*100))</f>
        <v>n.d.</v>
      </c>
      <c r="E26" s="297">
        <f>Berechnung1!N75</f>
        <v>1</v>
      </c>
      <c r="F26" s="306" t="str">
        <f>IF('Kennzahlenbogen_(KB)'!S54=0,"",'Kennzahlenbogen_(KB)'!S54)</f>
        <v/>
      </c>
      <c r="G26" s="306" t="str">
        <f>IF('Kennzahlenbogen_(KB)'!T54=0,"",'Kennzahlenbogen_(KB)'!T54)</f>
        <v/>
      </c>
      <c r="H26" s="297">
        <f>Berechnung1!O75</f>
        <v>0</v>
      </c>
      <c r="I26" s="591"/>
      <c r="J26" s="300"/>
      <c r="K26" s="300"/>
    </row>
    <row r="27" spans="1:11" s="303" customFormat="1" x14ac:dyDescent="0.25">
      <c r="A27" s="305"/>
      <c r="B27" s="305"/>
      <c r="C27" s="305"/>
      <c r="D27" s="304"/>
      <c r="E27" s="304"/>
      <c r="F27" s="305"/>
      <c r="H27" s="304"/>
      <c r="J27" s="305"/>
      <c r="K27" s="305"/>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42"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dimension ref="B1:N29"/>
  <sheetViews>
    <sheetView showGridLines="0" showWhiteSpace="0" topLeftCell="A2" zoomScaleNormal="100" workbookViewId="0">
      <selection activeCell="L6" sqref="L6"/>
    </sheetView>
  </sheetViews>
  <sheetFormatPr defaultColWidth="11.42578125" defaultRowHeight="15" x14ac:dyDescent="0.25"/>
  <cols>
    <col min="1" max="1" width="0.85546875" style="523" customWidth="1"/>
    <col min="2" max="2" width="3.5703125" style="523" customWidth="1"/>
    <col min="3" max="3" width="17.7109375" style="523" customWidth="1"/>
    <col min="4" max="4" width="6.42578125" style="523" customWidth="1"/>
    <col min="5" max="5" width="13" style="523" customWidth="1"/>
    <col min="6" max="6" width="6" style="523" customWidth="1"/>
    <col min="7" max="7" width="7.140625" style="523" customWidth="1"/>
    <col min="8" max="8" width="6.42578125" style="523" customWidth="1"/>
    <col min="9" max="9" width="6.85546875" style="523" customWidth="1"/>
    <col min="10" max="10" width="10.28515625" style="523" customWidth="1"/>
    <col min="11" max="12" width="32.42578125" style="523" customWidth="1"/>
    <col min="13" max="13" width="0.42578125" style="523" customWidth="1"/>
    <col min="14" max="14" width="11.42578125" style="523" hidden="1" customWidth="1"/>
    <col min="15" max="16384" width="11.42578125" style="523"/>
  </cols>
  <sheetData>
    <row r="1" spans="2:14" s="507" customFormat="1" ht="15.75" hidden="1" customHeight="1" x14ac:dyDescent="0.2">
      <c r="C1" s="508" t="str">
        <f ca="1">IF($N$11=TRUE,"A1:L18",CONCATENATE("A1:L",MATCH("",B:B,-1)))</f>
        <v>A1:L28</v>
      </c>
    </row>
    <row r="2" spans="2:14" s="509" customFormat="1" ht="18.75" customHeight="1" x14ac:dyDescent="0.2">
      <c r="B2" s="528" t="s">
        <v>1043</v>
      </c>
      <c r="L2" s="507"/>
    </row>
    <row r="3" spans="2:14" s="507" customFormat="1" ht="16.5" x14ac:dyDescent="0.25">
      <c r="B3" s="510" t="s">
        <v>273</v>
      </c>
      <c r="L3" s="511"/>
    </row>
    <row r="4" spans="2:14" s="507" customFormat="1" ht="14.25" x14ac:dyDescent="0.2">
      <c r="L4" s="511"/>
    </row>
    <row r="5" spans="2:14" s="507" customFormat="1" ht="15" customHeight="1" x14ac:dyDescent="0.2">
      <c r="D5" s="512"/>
      <c r="E5" s="512"/>
      <c r="F5" s="512"/>
      <c r="G5" s="512"/>
      <c r="H5" s="512"/>
      <c r="I5" s="512"/>
      <c r="J5" s="512"/>
      <c r="K5" s="512"/>
      <c r="L5" s="511"/>
    </row>
    <row r="6" spans="2:14" s="513" customFormat="1" ht="15" customHeight="1" x14ac:dyDescent="0.2">
      <c r="C6" s="514" t="s">
        <v>137</v>
      </c>
      <c r="D6" s="935" t="str">
        <f>IF(Basisdaten!C8=0,"",Basisdaten!C8)</f>
        <v/>
      </c>
      <c r="E6" s="936"/>
      <c r="F6" s="936"/>
      <c r="G6" s="936"/>
      <c r="H6" s="936"/>
      <c r="I6" s="936"/>
      <c r="J6" s="936"/>
      <c r="K6" s="937"/>
      <c r="L6" s="511"/>
    </row>
    <row r="7" spans="2:14" s="513" customFormat="1" ht="6.95" customHeight="1" x14ac:dyDescent="0.2">
      <c r="C7" s="515"/>
      <c r="D7" s="512"/>
      <c r="E7" s="512"/>
      <c r="F7" s="512"/>
      <c r="G7" s="512"/>
      <c r="H7" s="512"/>
      <c r="I7" s="512"/>
      <c r="J7" s="512"/>
      <c r="K7" s="512"/>
      <c r="L7" s="511"/>
    </row>
    <row r="8" spans="2:14" s="513" customFormat="1" ht="15" customHeight="1" x14ac:dyDescent="0.25">
      <c r="C8" s="514" t="s">
        <v>79</v>
      </c>
      <c r="D8" s="942" t="str">
        <f>IF(Basisdaten!C6=0,"",Basisdaten!C6)</f>
        <v/>
      </c>
      <c r="E8" s="943"/>
      <c r="F8" s="944"/>
      <c r="G8" s="511"/>
      <c r="I8" s="516" t="s">
        <v>378</v>
      </c>
      <c r="K8" s="517" t="str">
        <f>IF(Basisdaten!I12=0,"",Basisdaten!I12)</f>
        <v/>
      </c>
      <c r="L8" s="511"/>
    </row>
    <row r="9" spans="2:14" s="507" customFormat="1" ht="15" customHeight="1" x14ac:dyDescent="0.2">
      <c r="L9" s="511"/>
    </row>
    <row r="10" spans="2:14" s="507" customFormat="1" ht="15" customHeight="1" x14ac:dyDescent="0.2">
      <c r="C10" s="518" t="str">
        <f ca="1">IF($N$11=TRUE,"Kein Datendefizit vorhanden","")</f>
        <v/>
      </c>
      <c r="L10" s="511"/>
      <c r="N10" s="519" t="s">
        <v>375</v>
      </c>
    </row>
    <row r="11" spans="2:14" s="507" customFormat="1" ht="15" customHeight="1" x14ac:dyDescent="0.2">
      <c r="C11" s="520" t="str">
        <f ca="1">IF($N$11=TRUE,"","Übertragung erfolgt automatisch aus Kennzahlenbogen (Ist-Werte, Begründungen und Aktionen)")</f>
        <v>Übertragung erfolgt automatisch aus Kennzahlenbogen (Ist-Werte, Begründungen und Aktionen)</v>
      </c>
      <c r="L11" s="511"/>
      <c r="N11" s="519" t="b">
        <f t="array" aca="1" ref="N11" ca="1">$B$14:$L$29=""</f>
        <v>0</v>
      </c>
    </row>
    <row r="12" spans="2:14" ht="15.75" customHeight="1" x14ac:dyDescent="0.25">
      <c r="B12" s="938" t="str">
        <f ca="1">IF($N$11=TRUE,"","KN")</f>
        <v>KN</v>
      </c>
      <c r="C12" s="938" t="str">
        <f ca="1">IF($N$11=TRUE,"","Kennzahlendefinition")</f>
        <v>Kennzahlendefinition</v>
      </c>
      <c r="D12" s="938" t="str">
        <f ca="1">IF($N$11=TRUE,"","Vorgaben Datenqualität")</f>
        <v>Vorgaben Datenqualität</v>
      </c>
      <c r="E12" s="940"/>
      <c r="F12" s="940"/>
      <c r="G12" s="938" t="str">
        <f ca="1">IF($N$11=TRUE,"","Ist-Werte")</f>
        <v>Ist-Werte</v>
      </c>
      <c r="H12" s="940"/>
      <c r="I12" s="940"/>
      <c r="J12" s="938" t="str">
        <f ca="1">IF($N$11=TRUE,"","Daten-qualität")</f>
        <v>Daten-qualität</v>
      </c>
      <c r="K12" s="521" t="str">
        <f ca="1">IF($N$11=TRUE,"","Verifizierung Zentrum")</f>
        <v>Verifizierung Zentrum</v>
      </c>
      <c r="L12" s="522"/>
    </row>
    <row r="13" spans="2:14" ht="22.5" customHeight="1" x14ac:dyDescent="0.25">
      <c r="B13" s="939"/>
      <c r="C13" s="941"/>
      <c r="D13" s="616" t="str">
        <f ca="1">IF($N$11=TRUE,"","Plausi unklar")</f>
        <v>Plausi unklar</v>
      </c>
      <c r="E13" s="616" t="str">
        <f ca="1">IF($N$11=TRUE,"","Sollvorgabe")</f>
        <v>Sollvorgabe</v>
      </c>
      <c r="F13" s="616" t="str">
        <f ca="1">IF($N$11=TRUE,"","Plausi unklar")</f>
        <v>Plausi unklar</v>
      </c>
      <c r="G13" s="616" t="str">
        <f ca="1">IF($N$11=TRUE,"","Zähler / Anzahl")</f>
        <v>Zähler / Anzahl</v>
      </c>
      <c r="H13" s="616" t="str">
        <f ca="1">IF($N$11=TRUE,"","Nenner")</f>
        <v>Nenner</v>
      </c>
      <c r="I13" s="616" t="str">
        <f ca="1">IF($N$11=TRUE,"","Quote")</f>
        <v>Quote</v>
      </c>
      <c r="J13" s="941"/>
      <c r="K13" s="617" t="str">
        <f ca="1">IF($N$11=TRUE,"","Begründung / Ursache")</f>
        <v>Begründung / Ursache</v>
      </c>
      <c r="L13" s="618" t="str">
        <f ca="1">IF($N$11=TRUE,"","Eingeleitete / geplante Aktionen")</f>
        <v>Eingeleitete / geplante Aktionen</v>
      </c>
    </row>
    <row r="14" spans="2:14" ht="160.5" customHeight="1" x14ac:dyDescent="0.25">
      <c r="B14" s="619" t="str">
        <f ca="1">'Hilfstabelle Datendef_KB'!O2</f>
        <v>1a</v>
      </c>
      <c r="C14" s="620" t="str">
        <f ca="1">'Hilfstabelle Datendef_KB'!P2</f>
        <v>Primärfälle</v>
      </c>
      <c r="D14" s="621" t="str">
        <f ca="1">'Hilfstabelle Datendef_KB'!Q2</f>
        <v>-----</v>
      </c>
      <c r="E14" s="621" t="str">
        <f ca="1">'Hilfstabelle Datendef_KB'!R2</f>
        <v xml:space="preserve">≥ 100 </v>
      </c>
      <c r="F14" s="621" t="str">
        <f ca="1">'Hilfstabelle Datendef_KB'!S2</f>
        <v>-----</v>
      </c>
      <c r="G14" s="622">
        <f ca="1">'Hilfstabelle Datendef_KB'!T2</f>
        <v>0</v>
      </c>
      <c r="H14" s="622" t="str">
        <f ca="1">'Hilfstabelle Datendef_KB'!U2</f>
        <v>-----</v>
      </c>
      <c r="I14" s="623" t="str">
        <f ca="1">'Hilfstabelle Datendef_KB'!V2</f>
        <v>-----</v>
      </c>
      <c r="J14" s="619" t="str">
        <f ca="1">'Hilfstabelle Datendef_KB'!W2</f>
        <v>Unvollständig</v>
      </c>
      <c r="K14" s="624" t="str">
        <f ca="1">'Hilfstabelle Datendef_KB'!X2</f>
        <v>-----</v>
      </c>
      <c r="L14" s="620" t="str">
        <f ca="1">'Hilfstabelle Datendef_KB'!Y2</f>
        <v>-----</v>
      </c>
    </row>
    <row r="15" spans="2:14" ht="160.5" customHeight="1" x14ac:dyDescent="0.25">
      <c r="B15" s="619" t="str">
        <f ca="1">'Hilfstabelle Datendef_KB'!O3</f>
        <v>1b</v>
      </c>
      <c r="C15" s="620" t="str">
        <f ca="1">'Hilfstabelle Datendef_KB'!P3</f>
        <v>Pat. mit Rezidiv/ Progress</v>
      </c>
      <c r="D15" s="621" t="str">
        <f ca="1">'Hilfstabelle Datendef_KB'!Q3</f>
        <v>-----</v>
      </c>
      <c r="E15" s="621" t="str">
        <f ca="1">'Hilfstabelle Datendef_KB'!R3</f>
        <v>Derzeit keine Vorgaben</v>
      </c>
      <c r="F15" s="621" t="str">
        <f ca="1">'Hilfstabelle Datendef_KB'!S3</f>
        <v>-----</v>
      </c>
      <c r="G15" s="622" t="str">
        <f ca="1">'Hilfstabelle Datendef_KB'!T3</f>
        <v>-----</v>
      </c>
      <c r="H15" s="622" t="str">
        <f ca="1">'Hilfstabelle Datendef_KB'!U3</f>
        <v>-----</v>
      </c>
      <c r="I15" s="623" t="str">
        <f ca="1">'Hilfstabelle Datendef_KB'!V3</f>
        <v>-----</v>
      </c>
      <c r="J15" s="619" t="str">
        <f ca="1">'Hilfstabelle Datendef_KB'!W3</f>
        <v>Unvollständig</v>
      </c>
      <c r="K15" s="624" t="str">
        <f ca="1">'Hilfstabelle Datendef_KB'!X3</f>
        <v>-----</v>
      </c>
      <c r="L15" s="620" t="str">
        <f ca="1">'Hilfstabelle Datendef_KB'!Y3</f>
        <v>-----</v>
      </c>
    </row>
    <row r="16" spans="2:14" ht="160.5" customHeight="1" x14ac:dyDescent="0.25">
      <c r="B16" s="619" t="str">
        <f ca="1">'Hilfstabelle Datendef_KB'!O4</f>
        <v xml:space="preserve">1c 
</v>
      </c>
      <c r="C16" s="620" t="str">
        <f ca="1">'Hilfstabelle Datendef_KB'!P4</f>
        <v>Zerebrale Metastasierung</v>
      </c>
      <c r="D16" s="621" t="str">
        <f ca="1">'Hilfstabelle Datendef_KB'!Q4</f>
        <v>-----</v>
      </c>
      <c r="E16" s="621" t="str">
        <f ca="1">'Hilfstabelle Datendef_KB'!R4</f>
        <v>Derzeit keine Vorgaben</v>
      </c>
      <c r="F16" s="621" t="str">
        <f ca="1">'Hilfstabelle Datendef_KB'!S4</f>
        <v>-----</v>
      </c>
      <c r="G16" s="622" t="str">
        <f ca="1">'Hilfstabelle Datendef_KB'!T4</f>
        <v>-----</v>
      </c>
      <c r="H16" s="622" t="str">
        <f ca="1">'Hilfstabelle Datendef_KB'!U4</f>
        <v>-----</v>
      </c>
      <c r="I16" s="623" t="str">
        <f ca="1">'Hilfstabelle Datendef_KB'!V4</f>
        <v>-----</v>
      </c>
      <c r="J16" s="619" t="str">
        <f ca="1">'Hilfstabelle Datendef_KB'!W4</f>
        <v>Unvollständig</v>
      </c>
      <c r="K16" s="624" t="str">
        <f ca="1">'Hilfstabelle Datendef_KB'!X4</f>
        <v>-----</v>
      </c>
      <c r="L16" s="620" t="str">
        <f ca="1">'Hilfstabelle Datendef_KB'!Y4</f>
        <v>-----</v>
      </c>
    </row>
    <row r="17" spans="2:12" ht="160.5" customHeight="1" x14ac:dyDescent="0.25">
      <c r="B17" s="619" t="str">
        <f ca="1">'Hilfstabelle Datendef_KB'!O5</f>
        <v>2a</v>
      </c>
      <c r="C17" s="620" t="str">
        <f ca="1">'Hilfstabelle Datendef_KB'!P5</f>
        <v>Interdisziplinäre Fallbesprechungen</v>
      </c>
      <c r="D17" s="621" t="str">
        <f ca="1">'Hilfstabelle Datendef_KB'!Q5</f>
        <v>-----</v>
      </c>
      <c r="E17" s="621" t="str">
        <f ca="1">'Hilfstabelle Datendef_KB'!R5</f>
        <v>≥ 95%</v>
      </c>
      <c r="F17" s="621" t="str">
        <f ca="1">'Hilfstabelle Datendef_KB'!S5</f>
        <v>-----</v>
      </c>
      <c r="G17" s="622" t="str">
        <f ca="1">'Hilfstabelle Datendef_KB'!T5</f>
        <v>-----</v>
      </c>
      <c r="H17" s="622">
        <f ca="1">'Hilfstabelle Datendef_KB'!U5</f>
        <v>0</v>
      </c>
      <c r="I17" s="623" t="str">
        <f ca="1">'Hilfstabelle Datendef_KB'!V5</f>
        <v>n.d.</v>
      </c>
      <c r="J17" s="619" t="str">
        <f ca="1">'Hilfstabelle Datendef_KB'!W5</f>
        <v>Unvollständig</v>
      </c>
      <c r="K17" s="624" t="str">
        <f ca="1">'Hilfstabelle Datendef_KB'!X5</f>
        <v>-----</v>
      </c>
      <c r="L17" s="620" t="str">
        <f ca="1">'Hilfstabelle Datendef_KB'!Y5</f>
        <v>-----</v>
      </c>
    </row>
    <row r="18" spans="2:12" ht="160.5" customHeight="1" x14ac:dyDescent="0.25">
      <c r="B18" s="619" t="str">
        <f ca="1">'Hilfstabelle Datendef_KB'!O6</f>
        <v xml:space="preserve">2b
</v>
      </c>
      <c r="C18" s="620" t="str">
        <f ca="1">'Hilfstabelle Datendef_KB'!P6</f>
        <v>Prätherapeutische interdisziplinäre Fallbesprechungen</v>
      </c>
      <c r="D18" s="621" t="str">
        <f ca="1">'Hilfstabelle Datendef_KB'!Q6</f>
        <v>&lt; 50%</v>
      </c>
      <c r="E18" s="621" t="str">
        <f ca="1">'Hilfstabelle Datendef_KB'!R6</f>
        <v>Derzeit keine Vorgaben</v>
      </c>
      <c r="F18" s="621" t="str">
        <f ca="1">'Hilfstabelle Datendef_KB'!S6</f>
        <v>&gt; 80%</v>
      </c>
      <c r="G18" s="622" t="str">
        <f ca="1">'Hilfstabelle Datendef_KB'!T6</f>
        <v>-----</v>
      </c>
      <c r="H18" s="622">
        <f ca="1">'Hilfstabelle Datendef_KB'!U6</f>
        <v>0</v>
      </c>
      <c r="I18" s="623" t="str">
        <f ca="1">'Hilfstabelle Datendef_KB'!V6</f>
        <v>n.d.</v>
      </c>
      <c r="J18" s="619" t="str">
        <f ca="1">'Hilfstabelle Datendef_KB'!W6</f>
        <v>Unvollständig</v>
      </c>
      <c r="K18" s="624" t="str">
        <f ca="1">'Hilfstabelle Datendef_KB'!X6</f>
        <v>-----</v>
      </c>
      <c r="L18" s="620" t="str">
        <f ca="1">'Hilfstabelle Datendef_KB'!Y6</f>
        <v>-----</v>
      </c>
    </row>
    <row r="19" spans="2:12" ht="160.5" customHeight="1" x14ac:dyDescent="0.25">
      <c r="B19" s="619" t="str">
        <f ca="1">'Hilfstabelle Datendef_KB'!O7</f>
        <v>3</v>
      </c>
      <c r="C19" s="620" t="str">
        <f ca="1">'Hilfstabelle Datendef_KB'!P7</f>
        <v>Psychoonkologische Betreuung</v>
      </c>
      <c r="D19" s="621" t="str">
        <f ca="1">'Hilfstabelle Datendef_KB'!Q7</f>
        <v>&lt; 10%</v>
      </c>
      <c r="E19" s="621" t="str">
        <f ca="1">'Hilfstabelle Datendef_KB'!R7</f>
        <v>Derzeit keine Vorgaben</v>
      </c>
      <c r="F19" s="621" t="str">
        <f ca="1">'Hilfstabelle Datendef_KB'!S7</f>
        <v>&gt; 75%</v>
      </c>
      <c r="G19" s="622" t="str">
        <f ca="1">'Hilfstabelle Datendef_KB'!T7</f>
        <v>-----</v>
      </c>
      <c r="H19" s="622">
        <f ca="1">'Hilfstabelle Datendef_KB'!U7</f>
        <v>0</v>
      </c>
      <c r="I19" s="623" t="str">
        <f ca="1">'Hilfstabelle Datendef_KB'!V7</f>
        <v>n.d.</v>
      </c>
      <c r="J19" s="619" t="str">
        <f ca="1">'Hilfstabelle Datendef_KB'!W7</f>
        <v>Unvollständig</v>
      </c>
      <c r="K19" s="624" t="str">
        <f ca="1">'Hilfstabelle Datendef_KB'!X7</f>
        <v>-----</v>
      </c>
      <c r="L19" s="620" t="str">
        <f ca="1">'Hilfstabelle Datendef_KB'!Y7</f>
        <v>-----</v>
      </c>
    </row>
    <row r="20" spans="2:12" ht="160.5" customHeight="1" x14ac:dyDescent="0.25">
      <c r="B20" s="619" t="str">
        <f ca="1">'Hilfstabelle Datendef_KB'!O8</f>
        <v>4</v>
      </c>
      <c r="C20" s="620" t="str">
        <f ca="1">'Hilfstabelle Datendef_KB'!P8</f>
        <v xml:space="preserve">Beratung Sozialarbeit </v>
      </c>
      <c r="D20" s="621" t="str">
        <f ca="1">'Hilfstabelle Datendef_KB'!Q8</f>
        <v>&lt; 50%</v>
      </c>
      <c r="E20" s="621" t="str">
        <f ca="1">'Hilfstabelle Datendef_KB'!R8</f>
        <v>Derzeit keine Vorgaben</v>
      </c>
      <c r="F20" s="621" t="str">
        <f ca="1">'Hilfstabelle Datendef_KB'!S8</f>
        <v>-----</v>
      </c>
      <c r="G20" s="622" t="str">
        <f ca="1">'Hilfstabelle Datendef_KB'!T8</f>
        <v>-----</v>
      </c>
      <c r="H20" s="622">
        <f ca="1">'Hilfstabelle Datendef_KB'!U8</f>
        <v>0</v>
      </c>
      <c r="I20" s="623" t="str">
        <f ca="1">'Hilfstabelle Datendef_KB'!V8</f>
        <v>n.d.</v>
      </c>
      <c r="J20" s="619" t="str">
        <f ca="1">'Hilfstabelle Datendef_KB'!W8</f>
        <v>Unvollständig</v>
      </c>
      <c r="K20" s="624" t="str">
        <f ca="1">'Hilfstabelle Datendef_KB'!X8</f>
        <v>-----</v>
      </c>
      <c r="L20" s="620" t="str">
        <f ca="1">'Hilfstabelle Datendef_KB'!Y8</f>
        <v>-----</v>
      </c>
    </row>
    <row r="21" spans="2:12" ht="160.5" customHeight="1" x14ac:dyDescent="0.25">
      <c r="B21" s="619" t="str">
        <f ca="1">'Hilfstabelle Datendef_KB'!O9</f>
        <v>5</v>
      </c>
      <c r="C21" s="620" t="str">
        <f ca="1">'Hilfstabelle Datendef_KB'!P9</f>
        <v>Anteil Studienpat.</v>
      </c>
      <c r="D21" s="621" t="str">
        <f ca="1">'Hilfstabelle Datendef_KB'!Q9</f>
        <v>-----</v>
      </c>
      <c r="E21" s="621" t="str">
        <f ca="1">'Hilfstabelle Datendef_KB'!R9</f>
        <v>≥ 5%</v>
      </c>
      <c r="F21" s="621" t="str">
        <f ca="1">'Hilfstabelle Datendef_KB'!S9</f>
        <v>-----</v>
      </c>
      <c r="G21" s="622" t="str">
        <f ca="1">'Hilfstabelle Datendef_KB'!T9</f>
        <v>-----</v>
      </c>
      <c r="H21" s="622">
        <f ca="1">'Hilfstabelle Datendef_KB'!U9</f>
        <v>0</v>
      </c>
      <c r="I21" s="623" t="str">
        <f ca="1">'Hilfstabelle Datendef_KB'!V9</f>
        <v>n.d.</v>
      </c>
      <c r="J21" s="619" t="str">
        <f ca="1">'Hilfstabelle Datendef_KB'!W9</f>
        <v>Unvollständig</v>
      </c>
      <c r="K21" s="624" t="str">
        <f ca="1">'Hilfstabelle Datendef_KB'!X9</f>
        <v>-----</v>
      </c>
      <c r="L21" s="620" t="str">
        <f ca="1">'Hilfstabelle Datendef_KB'!Y9</f>
        <v>-----</v>
      </c>
    </row>
    <row r="22" spans="2:12" ht="160.5" customHeight="1" x14ac:dyDescent="0.25">
      <c r="B22" s="619" t="str">
        <f ca="1">'Hilfstabelle Datendef_KB'!O10</f>
        <v>6a</v>
      </c>
      <c r="C22" s="620" t="str">
        <f ca="1">'Hilfstabelle Datendef_KB'!P10</f>
        <v>Operative Primärfälle</v>
      </c>
      <c r="D22" s="621" t="str">
        <f ca="1">'Hilfstabelle Datendef_KB'!Q10</f>
        <v>-----</v>
      </c>
      <c r="E22" s="621" t="str">
        <f ca="1">'Hilfstabelle Datendef_KB'!R10</f>
        <v>≥ 60</v>
      </c>
      <c r="F22" s="621" t="str">
        <f ca="1">'Hilfstabelle Datendef_KB'!S10</f>
        <v>-----</v>
      </c>
      <c r="G22" s="622">
        <f ca="1">'Hilfstabelle Datendef_KB'!T10</f>
        <v>0</v>
      </c>
      <c r="H22" s="622" t="str">
        <f ca="1">'Hilfstabelle Datendef_KB'!U10</f>
        <v>-----</v>
      </c>
      <c r="I22" s="623" t="str">
        <f ca="1">'Hilfstabelle Datendef_KB'!V10</f>
        <v>-----</v>
      </c>
      <c r="J22" s="619" t="str">
        <f ca="1">'Hilfstabelle Datendef_KB'!W10</f>
        <v>Unvollständig</v>
      </c>
      <c r="K22" s="624" t="str">
        <f ca="1">'Hilfstabelle Datendef_KB'!X10</f>
        <v>-----</v>
      </c>
      <c r="L22" s="620" t="str">
        <f ca="1">'Hilfstabelle Datendef_KB'!Y10</f>
        <v>-----</v>
      </c>
    </row>
    <row r="23" spans="2:12" ht="160.5" customHeight="1" x14ac:dyDescent="0.25">
      <c r="B23" s="619" t="str">
        <f ca="1">'Hilfstabelle Datendef_KB'!O11</f>
        <v>6b</v>
      </c>
      <c r="C23" s="620" t="str">
        <f ca="1">'Hilfstabelle Datendef_KB'!P11</f>
        <v>Biopsie</v>
      </c>
      <c r="D23" s="621" t="str">
        <f ca="1">'Hilfstabelle Datendef_KB'!Q11</f>
        <v>-----</v>
      </c>
      <c r="E23" s="621" t="str">
        <f ca="1">'Hilfstabelle Datendef_KB'!R11</f>
        <v>Derzeit keine Vorgaben</v>
      </c>
      <c r="F23" s="621" t="str">
        <f ca="1">'Hilfstabelle Datendef_KB'!S11</f>
        <v>-----</v>
      </c>
      <c r="G23" s="622" t="str">
        <f ca="1">'Hilfstabelle Datendef_KB'!T11</f>
        <v>-----</v>
      </c>
      <c r="H23" s="622" t="str">
        <f ca="1">'Hilfstabelle Datendef_KB'!U11</f>
        <v>-----</v>
      </c>
      <c r="I23" s="623" t="str">
        <f ca="1">'Hilfstabelle Datendef_KB'!V11</f>
        <v>-----</v>
      </c>
      <c r="J23" s="619" t="str">
        <f ca="1">'Hilfstabelle Datendef_KB'!W11</f>
        <v>Unvollständig</v>
      </c>
      <c r="K23" s="624" t="str">
        <f ca="1">'Hilfstabelle Datendef_KB'!X11</f>
        <v>-----</v>
      </c>
      <c r="L23" s="620" t="str">
        <f ca="1">'Hilfstabelle Datendef_KB'!Y11</f>
        <v>-----</v>
      </c>
    </row>
    <row r="24" spans="2:12" ht="160.5" customHeight="1" x14ac:dyDescent="0.25">
      <c r="B24" s="619" t="str">
        <f ca="1">'Hilfstabelle Datendef_KB'!O12</f>
        <v>6c</v>
      </c>
      <c r="C24" s="620" t="str">
        <f ca="1">'Hilfstabelle Datendef_KB'!P12</f>
        <v>Verhältnis Biopsien/Resektionen</v>
      </c>
      <c r="D24" s="621" t="str">
        <f ca="1">'Hilfstabelle Datendef_KB'!Q12</f>
        <v>&lt; 10%</v>
      </c>
      <c r="E24" s="621" t="str">
        <f ca="1">'Hilfstabelle Datendef_KB'!R12</f>
        <v>Derzeit keine Vorgaben</v>
      </c>
      <c r="F24" s="621" t="str">
        <f ca="1">'Hilfstabelle Datendef_KB'!S12</f>
        <v>&gt; 25%</v>
      </c>
      <c r="G24" s="622">
        <f ca="1">'Hilfstabelle Datendef_KB'!T12</f>
        <v>0</v>
      </c>
      <c r="H24" s="622">
        <f ca="1">'Hilfstabelle Datendef_KB'!U12</f>
        <v>0</v>
      </c>
      <c r="I24" s="623" t="str">
        <f ca="1">'Hilfstabelle Datendef_KB'!V12</f>
        <v>n.d.</v>
      </c>
      <c r="J24" s="619" t="str">
        <f ca="1">'Hilfstabelle Datendef_KB'!W12</f>
        <v>Unvollständig</v>
      </c>
      <c r="K24" s="624" t="str">
        <f ca="1">'Hilfstabelle Datendef_KB'!X12</f>
        <v>-----</v>
      </c>
      <c r="L24" s="620" t="str">
        <f ca="1">'Hilfstabelle Datendef_KB'!Y12</f>
        <v>-----</v>
      </c>
    </row>
    <row r="25" spans="2:12" ht="160.5" customHeight="1" x14ac:dyDescent="0.25">
      <c r="B25" s="619" t="str">
        <f ca="1">'Hilfstabelle Datendef_KB'!O13</f>
        <v>7a</v>
      </c>
      <c r="C25" s="620" t="str">
        <f ca="1">'Hilfstabelle Datendef_KB'!P13</f>
        <v>Revisionsoperationen</v>
      </c>
      <c r="D25" s="621" t="str">
        <f ca="1">'Hilfstabelle Datendef_KB'!Q13</f>
        <v>&lt; 1%</v>
      </c>
      <c r="E25" s="621" t="str">
        <f ca="1">'Hilfstabelle Datendef_KB'!R13</f>
        <v>Derzeit keine Vorgaben</v>
      </c>
      <c r="F25" s="621" t="str">
        <f ca="1">'Hilfstabelle Datendef_KB'!S13</f>
        <v>&gt; 10%</v>
      </c>
      <c r="G25" s="622" t="str">
        <f ca="1">'Hilfstabelle Datendef_KB'!T13</f>
        <v>-----</v>
      </c>
      <c r="H25" s="622">
        <f ca="1">'Hilfstabelle Datendef_KB'!U13</f>
        <v>0</v>
      </c>
      <c r="I25" s="623" t="str">
        <f ca="1">'Hilfstabelle Datendef_KB'!V13</f>
        <v>n.d.</v>
      </c>
      <c r="J25" s="619" t="str">
        <f ca="1">'Hilfstabelle Datendef_KB'!W13</f>
        <v>Unvollständig</v>
      </c>
      <c r="K25" s="624" t="str">
        <f ca="1">'Hilfstabelle Datendef_KB'!X13</f>
        <v>-----</v>
      </c>
      <c r="L25" s="620" t="str">
        <f ca="1">'Hilfstabelle Datendef_KB'!Y13</f>
        <v>-----</v>
      </c>
    </row>
    <row r="26" spans="2:12" ht="166.5" customHeight="1" x14ac:dyDescent="0.25">
      <c r="B26" s="619" t="str">
        <f ca="1">'Hilfstabelle Datendef_KB'!O14</f>
        <v>7b</v>
      </c>
      <c r="C26" s="620" t="str">
        <f ca="1">'Hilfstabelle Datendef_KB'!P14</f>
        <v>Klinisch symptomatische Nachblutungen</v>
      </c>
      <c r="D26" s="621" t="str">
        <f ca="1">'Hilfstabelle Datendef_KB'!Q14</f>
        <v>&lt; 1%</v>
      </c>
      <c r="E26" s="621" t="str">
        <f ca="1">'Hilfstabelle Datendef_KB'!R14</f>
        <v>Derzeit keine Vorgaben</v>
      </c>
      <c r="F26" s="621" t="str">
        <f ca="1">'Hilfstabelle Datendef_KB'!S14</f>
        <v>&gt; 10%</v>
      </c>
      <c r="G26" s="622" t="str">
        <f ca="1">'Hilfstabelle Datendef_KB'!T14</f>
        <v>-----</v>
      </c>
      <c r="H26" s="622">
        <f ca="1">'Hilfstabelle Datendef_KB'!U14</f>
        <v>0</v>
      </c>
      <c r="I26" s="623" t="str">
        <f ca="1">'Hilfstabelle Datendef_KB'!V14</f>
        <v>n.d.</v>
      </c>
      <c r="J26" s="619" t="str">
        <f ca="1">'Hilfstabelle Datendef_KB'!W14</f>
        <v>Unvollständig</v>
      </c>
      <c r="K26" s="624" t="str">
        <f ca="1">'Hilfstabelle Datendef_KB'!X14</f>
        <v>-----</v>
      </c>
      <c r="L26" s="620" t="str">
        <f ca="1">'Hilfstabelle Datendef_KB'!Y14</f>
        <v>-----</v>
      </c>
    </row>
    <row r="27" spans="2:12" ht="165" customHeight="1" x14ac:dyDescent="0.25">
      <c r="B27" s="619" t="str">
        <f ca="1">'Hilfstabelle Datendef_KB'!O15</f>
        <v>8</v>
      </c>
      <c r="C27" s="620" t="str">
        <f ca="1">'Hilfstabelle Datendef_KB'!P15</f>
        <v>Postoperative Wundinfektionen</v>
      </c>
      <c r="D27" s="621" t="str">
        <f ca="1">'Hilfstabelle Datendef_KB'!Q15</f>
        <v>&lt; 1%</v>
      </c>
      <c r="E27" s="621" t="str">
        <f ca="1">'Hilfstabelle Datendef_KB'!R15</f>
        <v>Derzeit keine Vorgaben</v>
      </c>
      <c r="F27" s="621" t="str">
        <f ca="1">'Hilfstabelle Datendef_KB'!S15</f>
        <v>&gt; 10%</v>
      </c>
      <c r="G27" s="622" t="str">
        <f ca="1">'Hilfstabelle Datendef_KB'!T15</f>
        <v>-----</v>
      </c>
      <c r="H27" s="622">
        <f ca="1">'Hilfstabelle Datendef_KB'!U15</f>
        <v>0</v>
      </c>
      <c r="I27" s="623" t="str">
        <f ca="1">'Hilfstabelle Datendef_KB'!V15</f>
        <v>n.d.</v>
      </c>
      <c r="J27" s="619" t="str">
        <f ca="1">'Hilfstabelle Datendef_KB'!W15</f>
        <v>Unvollständig</v>
      </c>
      <c r="K27" s="624" t="str">
        <f ca="1">'Hilfstabelle Datendef_KB'!X15</f>
        <v>-----</v>
      </c>
      <c r="L27" s="620" t="str">
        <f ca="1">'Hilfstabelle Datendef_KB'!Y15</f>
        <v>-----</v>
      </c>
    </row>
    <row r="28" spans="2:12" ht="171.75" customHeight="1" x14ac:dyDescent="0.25">
      <c r="B28" s="619" t="str">
        <f ca="1">'Hilfstabelle Datendef_KB'!O16</f>
        <v xml:space="preserve">9
 </v>
      </c>
      <c r="C28" s="620" t="str">
        <f ca="1">'Hilfstabelle Datendef_KB'!P16</f>
        <v>Erfassung Palliativsymptome</v>
      </c>
      <c r="D28" s="621" t="str">
        <f ca="1">'Hilfstabelle Datendef_KB'!Q16</f>
        <v>&lt; 60%</v>
      </c>
      <c r="E28" s="621" t="str">
        <f ca="1">'Hilfstabelle Datendef_KB'!R16</f>
        <v>Derzeit keine Vorgaben</v>
      </c>
      <c r="F28" s="621" t="str">
        <f ca="1">'Hilfstabelle Datendef_KB'!S16</f>
        <v>-----</v>
      </c>
      <c r="G28" s="622" t="str">
        <f ca="1">'Hilfstabelle Datendef_KB'!T16</f>
        <v>-----</v>
      </c>
      <c r="H28" s="622" t="str">
        <f ca="1">'Hilfstabelle Datendef_KB'!U16</f>
        <v>-----</v>
      </c>
      <c r="I28" s="623" t="str">
        <f ca="1">'Hilfstabelle Datendef_KB'!V16</f>
        <v>n.d.</v>
      </c>
      <c r="J28" s="619" t="str">
        <f ca="1">'Hilfstabelle Datendef_KB'!W16</f>
        <v>Unvollständig</v>
      </c>
      <c r="K28" s="624" t="str">
        <f ca="1">'Hilfstabelle Datendef_KB'!X16</f>
        <v>-----</v>
      </c>
      <c r="L28" s="620" t="str">
        <f ca="1">'Hilfstabelle Datendef_KB'!Y16</f>
        <v>-----</v>
      </c>
    </row>
    <row r="29" spans="2:12" ht="171.75" customHeight="1" x14ac:dyDescent="0.25"/>
  </sheetData>
  <sheetProtection algorithmName="SHA-512" hashValue="j0IpcUPRG65fszn0jqYqCLT+i+QKctxDobRzKyuKwd+nPU4xMzmKtJAgYyXz8pzqjjqyfko0Ov2IyjavzDaHUw==" saltValue="Y9p0LpsDiBHDdlf5gtNOaw=="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D12:F12"/>
    <mergeCell ref="G12:I12"/>
    <mergeCell ref="J12:J13"/>
    <mergeCell ref="C12:C13"/>
    <mergeCell ref="D8:F8"/>
  </mergeCells>
  <phoneticPr fontId="42" type="noConversion"/>
  <conditionalFormatting sqref="B12:B13 K12">
    <cfRule type="expression" dxfId="79" priority="22" stopIfTrue="1">
      <formula>$C$10="Kein Datendefizit vorhanden"</formula>
    </cfRule>
  </conditionalFormatting>
  <conditionalFormatting sqref="C12:C13">
    <cfRule type="expression" dxfId="78" priority="21" stopIfTrue="1">
      <formula>$C$10="Kein Datendefizit vorhanden"</formula>
    </cfRule>
  </conditionalFormatting>
  <conditionalFormatting sqref="D12:F12">
    <cfRule type="expression" dxfId="77" priority="20" stopIfTrue="1">
      <formula>$C$10="Kein Datendefizit vorhanden"</formula>
    </cfRule>
  </conditionalFormatting>
  <conditionalFormatting sqref="G12:I12">
    <cfRule type="expression" dxfId="76" priority="19" stopIfTrue="1">
      <formula>$C$10="Kein Datendefizit vorhanden"</formula>
    </cfRule>
  </conditionalFormatting>
  <conditionalFormatting sqref="D13">
    <cfRule type="expression" dxfId="75" priority="18" stopIfTrue="1">
      <formula>$C$10="Kein Datendefizit vorhanden"</formula>
    </cfRule>
  </conditionalFormatting>
  <conditionalFormatting sqref="E13">
    <cfRule type="expression" dxfId="74" priority="17" stopIfTrue="1">
      <formula>$C$10="Kein Datendefizit vorhanden"</formula>
    </cfRule>
  </conditionalFormatting>
  <conditionalFormatting sqref="F13">
    <cfRule type="expression" dxfId="73" priority="16" stopIfTrue="1">
      <formula>$C$10="Kein Datendefizit vorhanden"</formula>
    </cfRule>
  </conditionalFormatting>
  <conditionalFormatting sqref="G13">
    <cfRule type="expression" dxfId="72" priority="15" stopIfTrue="1">
      <formula>$C$10="Kein Datendefizit vorhanden"</formula>
    </cfRule>
  </conditionalFormatting>
  <conditionalFormatting sqref="H13">
    <cfRule type="expression" dxfId="71" priority="14" stopIfTrue="1">
      <formula>$C$10="Kein Datendefizit vorhanden"</formula>
    </cfRule>
  </conditionalFormatting>
  <conditionalFormatting sqref="I13">
    <cfRule type="expression" dxfId="70" priority="13" stopIfTrue="1">
      <formula>$C$10="Kein Datendefizit vorhanden"</formula>
    </cfRule>
  </conditionalFormatting>
  <conditionalFormatting sqref="J12:J13">
    <cfRule type="expression" dxfId="69" priority="12" stopIfTrue="1">
      <formula>$C$10="Kein Datendefizit vorhanden"</formula>
    </cfRule>
  </conditionalFormatting>
  <conditionalFormatting sqref="K13">
    <cfRule type="expression" dxfId="68" priority="10" stopIfTrue="1">
      <formula>$C$10="Kein Datendefizit vorhanden"</formula>
    </cfRule>
  </conditionalFormatting>
  <conditionalFormatting sqref="L13">
    <cfRule type="expression" dxfId="67" priority="9" stopIfTrue="1">
      <formula>$C$10="Kein Datendefizit vorhanden"</formula>
    </cfRule>
  </conditionalFormatting>
  <conditionalFormatting sqref="B14:I28 K14:L28">
    <cfRule type="notContainsBlanks" dxfId="66" priority="24" stopIfTrue="1">
      <formula>LEN(TRIM(B14))&gt;0</formula>
    </cfRule>
  </conditionalFormatting>
  <conditionalFormatting sqref="J14:J28">
    <cfRule type="expression" dxfId="65" priority="4" stopIfTrue="1">
      <formula>OR(AND($J14&lt;&gt;"",$J14="Unvollständig"),AND($J14&lt;&gt;"",$J14="Inkorrekt"))</formula>
    </cfRule>
    <cfRule type="expression" dxfId="64" priority="5" stopIfTrue="1">
      <formula>AND($J14&lt;&gt;"",$J14="Sollvorgabe nicht erfüllt")</formula>
    </cfRule>
    <cfRule type="expression" dxfId="63" priority="6" stopIfTrue="1">
      <formula>AND($J14&lt;&gt;"",$J14="I.O. (Plausibilität unklar)")</formula>
    </cfRule>
  </conditionalFormatting>
  <conditionalFormatting sqref="L12">
    <cfRule type="expression" dxfId="62" priority="3" stopIfTrue="1">
      <formula>$C$10="Kein Datendefizit vorhanden"</formula>
    </cfRule>
  </conditionalFormatting>
  <conditionalFormatting sqref="J14:J28">
    <cfRule type="cellIs" dxfId="61" priority="1" operator="equal">
      <formula>"Ausnahme (Plausibilität unklar)"</formula>
    </cfRule>
  </conditionalFormatting>
  <pageMargins left="7.874015748031496E-2" right="7.874015748031496E-2" top="0.19685039370078741"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Y16"/>
  <sheetViews>
    <sheetView workbookViewId="0">
      <selection activeCell="J17" sqref="J17"/>
    </sheetView>
  </sheetViews>
  <sheetFormatPr defaultColWidth="11.42578125" defaultRowHeight="11.25" x14ac:dyDescent="0.25"/>
  <cols>
    <col min="1" max="1" width="19" style="91" customWidth="1"/>
    <col min="2" max="2" width="9.140625" style="91" customWidth="1"/>
    <col min="3" max="3" width="6.42578125" style="91" customWidth="1"/>
    <col min="4" max="4" width="25.7109375" style="395" customWidth="1"/>
    <col min="5" max="5" width="9.140625" style="91" customWidth="1"/>
    <col min="6" max="6" width="14.140625" style="141" customWidth="1"/>
    <col min="7" max="10" width="9.140625" style="91" customWidth="1"/>
    <col min="11" max="11" width="18.140625" style="91" customWidth="1"/>
    <col min="12" max="13" width="23.42578125" style="395" customWidth="1"/>
    <col min="14" max="14" width="9.140625" style="91" customWidth="1"/>
    <col min="15" max="15" width="6" style="91" customWidth="1"/>
    <col min="16" max="16" width="25.5703125" style="395" customWidth="1"/>
    <col min="17" max="17" width="9.140625" style="91" customWidth="1"/>
    <col min="18" max="18" width="14.28515625" style="141" customWidth="1"/>
    <col min="19" max="23" width="9.140625" style="91" customWidth="1"/>
    <col min="24" max="25" width="25.85546875" style="395" customWidth="1"/>
    <col min="26" max="16384" width="11.42578125" style="91"/>
  </cols>
  <sheetData>
    <row r="1" spans="1:25" ht="36" customHeight="1" x14ac:dyDescent="0.25">
      <c r="A1" s="391" t="s">
        <v>59</v>
      </c>
      <c r="C1" s="413" t="s">
        <v>380</v>
      </c>
      <c r="D1" s="392" t="s">
        <v>372</v>
      </c>
      <c r="E1" s="392" t="s">
        <v>318</v>
      </c>
      <c r="F1" s="393" t="s">
        <v>3</v>
      </c>
      <c r="G1" s="392" t="s">
        <v>318</v>
      </c>
      <c r="H1" s="392" t="s">
        <v>162</v>
      </c>
      <c r="I1" s="392" t="s">
        <v>4</v>
      </c>
      <c r="J1" s="392" t="s">
        <v>14</v>
      </c>
      <c r="K1" s="392" t="s">
        <v>59</v>
      </c>
      <c r="L1" s="394" t="s">
        <v>283</v>
      </c>
      <c r="M1" s="394" t="s">
        <v>284</v>
      </c>
      <c r="O1" s="390" t="s">
        <v>373</v>
      </c>
    </row>
    <row r="2" spans="1:25" ht="30" customHeight="1" x14ac:dyDescent="0.25">
      <c r="A2" s="396" t="str">
        <f>IF('Kennzahlenbogen_(KB)'!R12=0,"",'Kennzahlenbogen_(KB)'!R12)</f>
        <v>Unvollständig</v>
      </c>
      <c r="C2" s="396" t="str">
        <f>IF($A2="I.O.","",'Kennzahlenbogen_(KB)'!B12)</f>
        <v>1a</v>
      </c>
      <c r="D2" s="397" t="str">
        <f>IF($A2="I.O.","",'Kennzahlenbogen_(KB)'!E12)</f>
        <v>Primärfälle</v>
      </c>
      <c r="E2" s="398" t="str">
        <f>IF(AND('Kennzahlenbogen_(KB)'!L12="",$A2&lt;&gt;"I.O."),"-----",IF($A2="I.O.","",'Kennzahlenbogen_(KB)'!L12))</f>
        <v>-----</v>
      </c>
      <c r="F2" s="399" t="str">
        <f>IF($A2="I.O.","",'Kennzahlenbogen_(KB)'!M12)</f>
        <v xml:space="preserve">≥ 100 </v>
      </c>
      <c r="G2" s="398" t="str">
        <f>IF(AND('Kennzahlenbogen_(KB)'!O12="",$A2&lt;&gt;"I.O."),"-----",IF($A2="I.O.","",'Kennzahlenbogen_(KB)'!O12))</f>
        <v>-----</v>
      </c>
      <c r="H2" s="388">
        <f>IF($A2="I.O.","",IF('Kennzahlenbogen_(KB)'!Q12="","-----",'Kennzahlenbogen_(KB)'!Q12))</f>
        <v>0</v>
      </c>
      <c r="I2" s="388" t="str">
        <f>IF($A2="I.O.","","-----")</f>
        <v>-----</v>
      </c>
      <c r="J2" s="389" t="str">
        <f>IF($A2="I.O.","","-----")</f>
        <v>-----</v>
      </c>
      <c r="K2" s="396" t="str">
        <f>IF($A2="I.O.","",'Kennzahlenbogen_(KB)'!R12)</f>
        <v>Unvollständig</v>
      </c>
      <c r="L2" s="397" t="str">
        <f>IF(AND('Kennzahlenbogen_(KB)'!S12="",$A2&lt;&gt;"I.O."),"-----",IF($A2="I.O.","",'Kennzahlenbogen_(KB)'!S12))</f>
        <v>-----</v>
      </c>
      <c r="M2" s="397" t="str">
        <f>IF(AND('Kennzahlenbogen_(KB)'!T12="",$A2&lt;&gt;"I.O."),"-----",IF($A2="I.O.","",'Kennzahlenbogen_(KB)'!T12))</f>
        <v>-----</v>
      </c>
      <c r="O2" s="396" t="str">
        <f t="array" aca="1" ref="O2" ca="1">IF(ROW()-ROW($D$2:$D$16)+1&gt;ROWS($C$2:$C$16)-COUNTBLANK($C$2:$C$16),"",INDIRECT(ADDRESS(SMALL((IF($C$2:$C$16&lt;&gt;"",ROW($C$2:$C$16),ROW()+ROWS($C$2:$C$16))),ROW()-ROW($D$2:$D$16)+1),COLUMN($C$2:$C$16),4)))</f>
        <v>1a</v>
      </c>
      <c r="P2" s="397" t="str">
        <f t="array" aca="1" ref="P2" ca="1">IF(ROW()-ROW($E$2:$E$16)+1&gt;ROWS($D$2:$D$16)-COUNTBLANK($D$2:$D$16),"",INDIRECT(ADDRESS(SMALL((IF($D$2:$D$16&gt;"",ROW($D$2:$D$16),ROW()+ROWS($D$2:$D$16))),ROW()-ROW($E$2:$E$16)+1),COLUMN($D$2:$D$16),4)))</f>
        <v>Primärfälle</v>
      </c>
      <c r="Q2" s="398" t="str">
        <f t="array" aca="1" ref="Q2" ca="1">IF(ROW()-ROW($F$2:$F$16)+1&gt;ROWS($E$2:$E$16)-COUNTBLANK($E$2:$E$16),"",INDIRECT(ADDRESS(SMALL((IF($E$2:$E$16&gt;"",ROW($E$2:$E$16),ROW()+ROWS($E$2:$E$16))),ROW()-ROW($F$2:$F$16)+1),COLUMN($E$2:$E$16),4)))</f>
        <v>-----</v>
      </c>
      <c r="R2" s="399" t="str">
        <f t="array" aca="1" ref="R2" ca="1">IF(ROW()-ROW($G$2:$G$16)+1&gt;ROWS($F$2:$F$16)-COUNTBLANK($F$2:$F$16),"",INDIRECT(ADDRESS(SMALL((IF($F$2:$F$16&gt;"",ROW($F$2:$F$16),ROW()+ROWS($F$2:$F$16))),ROW()-ROW($G$2:$G$16)+1),COLUMN($F$2:$F$16),4)))</f>
        <v xml:space="preserve">≥ 100 </v>
      </c>
      <c r="S2" s="398" t="str">
        <f t="array" aca="1" ref="S2" ca="1">IF(ROW()-ROW($H$2:$H$16)+1&gt;ROWS($G$2:$G$16)-COUNTBLANK($G$2:$G$16),"",INDIRECT(ADDRESS(SMALL((IF($G$2:$G$16&lt;&gt;"",ROW($G$2:$G$16),ROW()+ROWS($G$2:$G$16))),ROW()-ROW($H$2:$H$16)+1),COLUMN($G$2:$G$16),4)))</f>
        <v>-----</v>
      </c>
      <c r="T2" s="388">
        <f t="array" aca="1" ref="T2" ca="1">IF(ROW()-ROW($I$2:$I$16)+1&gt;ROWS($H$2:$H$16)-COUNTBLANK($H$2:$H$16),"",INDIRECT(ADDRESS(SMALL((IF($H$2:$H$16&lt;&gt;"",ROW($H$2:$H$16),ROW()+ROWS($H$2:$H$16))),ROW()-ROW($I$2:$I$16)+1),COLUMN($H$2:$H$16),4)))</f>
        <v>0</v>
      </c>
      <c r="U2" s="388" t="str">
        <f t="array" aca="1" ref="U2" ca="1">IF(ROW()-ROW($J$2:$J$16)+1&gt;ROWS($I$2:$I$16)-COUNTBLANK($I$2:$I$16),"",INDIRECT(ADDRESS(SMALL((IF($I$2:$I$16&lt;&gt;"",ROW($I$2:$I$16),ROW()+ROWS($I$2:$I$16))),ROW()-ROW($J$2:$J$16)+1),COLUMN($I$2:$I$16),4)))</f>
        <v>-----</v>
      </c>
      <c r="V2" s="389" t="str">
        <f t="array" aca="1" ref="V2" ca="1">IF(ROW()-ROW($K$2:$K$16)+1&gt;ROWS($J$2:$J$16)-COUNTBLANK($J$2:$J$16),"",INDIRECT(ADDRESS(SMALL((IF($J$2:$J$16&lt;&gt;"",ROW($J$2:$J$16),ROW()+ROWS($J$2:$J$16))),ROW()-ROW($K$2:$K$16)+1),COLUMN($J$2:$J$16),4)))</f>
        <v>-----</v>
      </c>
      <c r="W2" s="396" t="str">
        <f t="array" aca="1" ref="W2" ca="1">IF(ROW()-ROW($L$2:$L$16)+1&gt;ROWS($K$2:$K$16)-COUNTBLANK($K$2:$K$16),"",INDIRECT(ADDRESS(SMALL((IF($K$2:$K$16&lt;&gt;"",ROW($K$2:$K$16),ROW()+ROWS($K$2:$K$16))),ROW()-ROW($L$2:$L$16)+1),COLUMN($K$2:$K$16),4)))</f>
        <v>Unvollständig</v>
      </c>
      <c r="X2" s="397" t="str">
        <f t="array" aca="1" ref="X2" ca="1">IF(ROW()-ROW($M$2:$M$16)+1&gt;ROWS($L$2:$L$16)-COUNTBLANK($L$2:$L$16),"",INDIRECT(ADDRESS(SMALL((IF($L$2:$L$16&lt;&gt;"",ROW($L$2:$L$16),ROW()+ROWS($L$2:$L$16))),ROW()-ROW($M$2:$M$16)+1),COLUMN($L$2:$L$16),4)))</f>
        <v>-----</v>
      </c>
      <c r="Y2" s="397" t="str">
        <f t="array" aca="1" ref="Y2" ca="1">IF(ROW()-ROW($N$2:$N$5)+1&gt;ROWS($M$2:$M$16)-COUNTBLANK($M$2:$M$16),"",INDIRECT(ADDRESS(SMALL((IF($M$2:$M$16&lt;&gt;"",ROW($M$2:$M$16),ROW()+ROWS($M$2:$M$16))),ROW()-ROW($N$2:$N$16)+1),COLUMN($M$2:$M$16),4)))</f>
        <v>-----</v>
      </c>
    </row>
    <row r="3" spans="1:25" ht="30" customHeight="1" x14ac:dyDescent="0.25">
      <c r="A3" s="396" t="str">
        <f>IF('Kennzahlenbogen_(KB)'!R15=0,"",'Kennzahlenbogen_(KB)'!R15)</f>
        <v>Unvollständig</v>
      </c>
      <c r="C3" s="650" t="str">
        <f>IF($A3="I.O.","",'Kennzahlenbogen_(KB)'!B15)</f>
        <v>1b</v>
      </c>
      <c r="D3" s="397" t="str">
        <f>IF($A3="I.O.","",'Kennzahlenbogen_(KB)'!E15)</f>
        <v>Pat. mit Rezidiv/ Progress</v>
      </c>
      <c r="E3" s="398" t="str">
        <f>IF(AND('Kennzahlenbogen_(KB)'!L15="",$A3&lt;&gt;"I.O."),"-----",IF($A3="I.O.","",'Kennzahlenbogen_(KB)'!L15))</f>
        <v>-----</v>
      </c>
      <c r="F3" s="399" t="str">
        <f>IF($A3="I.O.","",'Kennzahlenbogen_(KB)'!M15)</f>
        <v>Derzeit keine Vorgaben</v>
      </c>
      <c r="G3" s="398" t="str">
        <f>IF(AND('Kennzahlenbogen_(KB)'!O15="",$A3&lt;&gt;"I.O."),"-----",IF($A3="I.O.","",'Kennzahlenbogen_(KB)'!O15))</f>
        <v>-----</v>
      </c>
      <c r="H3" s="388" t="str">
        <f>IF($A3="I.O.","",IF('Kennzahlenbogen_(KB)'!Q15="","-----",'Kennzahlenbogen_(KB)'!Q15))</f>
        <v>-----</v>
      </c>
      <c r="I3" s="388" t="str">
        <f t="shared" ref="I3:J11" si="0">IF($A3="I.O.","","-----")</f>
        <v>-----</v>
      </c>
      <c r="J3" s="389" t="str">
        <f t="shared" si="0"/>
        <v>-----</v>
      </c>
      <c r="K3" s="396" t="str">
        <f>IF($A3="I.O.","",'Kennzahlenbogen_(KB)'!R15)</f>
        <v>Unvollständig</v>
      </c>
      <c r="L3" s="397" t="str">
        <f>IF(AND('Kennzahlenbogen_(KB)'!S15="",$A3&lt;&gt;"I.O."),"-----",IF($A3="I.O.","",'Kennzahlenbogen_(KB)'!S15))</f>
        <v>-----</v>
      </c>
      <c r="M3" s="397" t="str">
        <f>IF(AND('Kennzahlenbogen_(KB)'!T15="",$A3&lt;&gt;"I.O."),"-----",IF($A3="I.O.","",'Kennzahlenbogen_(KB)'!T15))</f>
        <v>-----</v>
      </c>
      <c r="O3" s="396" t="str">
        <f t="array" aca="1" ref="O3" ca="1">IF(ROW()-ROW($D$2:$D$16)+1&gt;ROWS($C$2:$C$16)-COUNTBLANK($C$2:$C$16),"",INDIRECT(ADDRESS(SMALL((IF($C$2:$C$16&lt;&gt;"",ROW($C$2:$C$16),ROW()+ROWS($C$2:$C$16))),ROW()-ROW($D$2:$D$16)+1),COLUMN($C$2:$C$16),4)))</f>
        <v>1b</v>
      </c>
      <c r="P3" s="397" t="str">
        <f t="array" aca="1" ref="P3" ca="1">IF(ROW()-ROW($E$2:$E$16)+1&gt;ROWS($D$2:$D$16)-COUNTBLANK($D$2:$D$16),"",INDIRECT(ADDRESS(SMALL((IF($D$2:$D$16&gt;"",ROW($D$2:$D$16),ROW()+ROWS($D$2:$D$16))),ROW()-ROW($E$2:$E$16)+1),COLUMN($D$2:$D$16),4)))</f>
        <v>Pat. mit Rezidiv/ Progress</v>
      </c>
      <c r="Q3" s="398" t="str">
        <f t="array" aca="1" ref="Q3" ca="1">IF(ROW()-ROW($F$2:$F$16)+1&gt;ROWS($E$2:$E$16)-COUNTBLANK($E$2:$E$16),"",INDIRECT(ADDRESS(SMALL((IF($E$2:$E$16&gt;"",ROW($E$2:$E$16),ROW()+ROWS($E$2:$E$16))),ROW()-ROW($F$2:$F$16)+1),COLUMN($E$2:$E$16),4)))</f>
        <v>-----</v>
      </c>
      <c r="R3" s="399" t="str">
        <f t="array" aca="1" ref="R3" ca="1">IF(ROW()-ROW($G$2:$G$16)+1&gt;ROWS($F$2:$F$16)-COUNTBLANK($F$2:$F$16),"",INDIRECT(ADDRESS(SMALL((IF($F$2:$F$16&gt;"",ROW($F$2:$F$16),ROW()+ROWS($F$2:$F$16))),ROW()-ROW($G$2:$G$16)+1),COLUMN($F$2:$F$16),4)))</f>
        <v>Derzeit keine Vorgaben</v>
      </c>
      <c r="S3" s="398" t="str">
        <f t="array" aca="1" ref="S3" ca="1">IF(ROW()-ROW($H$2:$H$16)+1&gt;ROWS($G$2:$G$16)-COUNTBLANK($G$2:$G$16),"",INDIRECT(ADDRESS(SMALL((IF($G$2:$G$16&lt;&gt;"",ROW($G$2:$G$16),ROW()+ROWS($G$2:$G$16))),ROW()-ROW($H$2:$H$16)+1),COLUMN($G$2:$G$16),4)))</f>
        <v>-----</v>
      </c>
      <c r="T3" s="388" t="str">
        <f t="array" aca="1" ref="T3" ca="1">IF(ROW()-ROW($I$2:$I$16)+1&gt;ROWS($H$2:$H$16)-COUNTBLANK($H$2:$H$16),"",INDIRECT(ADDRESS(SMALL((IF($H$2:$H$16&lt;&gt;"",ROW($H$2:$H$16),ROW()+ROWS($H$2:$H$16))),ROW()-ROW($I$2:$I$16)+1),COLUMN($H$2:$H$16),4)))</f>
        <v>-----</v>
      </c>
      <c r="U3" s="388" t="str">
        <f t="array" aca="1" ref="U3" ca="1">IF(ROW()-ROW($J$2:$J$16)+1&gt;ROWS($I$2:$I$16)-COUNTBLANK($I$2:$I$16),"",INDIRECT(ADDRESS(SMALL((IF($I$2:$I$16&lt;&gt;"",ROW($I$2:$I$16),ROW()+ROWS($I$2:$I$16))),ROW()-ROW($J$2:$J$16)+1),COLUMN($I$2:$I$16),4)))</f>
        <v>-----</v>
      </c>
      <c r="V3" s="389" t="str">
        <f t="array" aca="1" ref="V3" ca="1">IF(ROW()-ROW($K$2:$K$16)+1&gt;ROWS($J$2:$J$16)-COUNTBLANK($J$2:$J$16),"",INDIRECT(ADDRESS(SMALL((IF($J$2:$J$16&lt;&gt;"",ROW($J$2:$J$16),ROW()+ROWS($J$2:$J$16))),ROW()-ROW($K$2:$K$16)+1),COLUMN($J$2:$J$16),4)))</f>
        <v>-----</v>
      </c>
      <c r="W3" s="396" t="str">
        <f t="array" aca="1" ref="W3" ca="1">IF(ROW()-ROW($L$2:$L$16)+1&gt;ROWS($K$2:$K$16)-COUNTBLANK($K$2:$K$16),"",INDIRECT(ADDRESS(SMALL((IF($K$2:$K$16&lt;&gt;"",ROW($K$2:$K$16),ROW()+ROWS($K$2:$K$16))),ROW()-ROW($L$2:$L$16)+1),COLUMN($K$2:$K$16),4)))</f>
        <v>Unvollständig</v>
      </c>
      <c r="X3" s="397" t="str">
        <f t="array" aca="1" ref="X3" ca="1">IF(ROW()-ROW($M$2:$M$16)+1&gt;ROWS($L$2:$L$16)-COUNTBLANK($L$2:$L$16),"",INDIRECT(ADDRESS(SMALL((IF($L$2:$L$16&lt;&gt;"",ROW($L$2:$L$16),ROW()+ROWS($L$2:$L$16))),ROW()-ROW($M$2:$M$16)+1),COLUMN($L$2:$L$16),4)))</f>
        <v>-----</v>
      </c>
      <c r="Y3" s="397" t="str">
        <f t="array" aca="1" ref="Y3" ca="1">IF(ROW()-ROW($N$2:$N$5)+1&gt;ROWS($M$2:$M$16)-COUNTBLANK($M$2:$M$16),"",INDIRECT(ADDRESS(SMALL((IF($M$2:$M$16&lt;&gt;"",ROW($M$2:$M$16),ROW()+ROWS($M$2:$M$16))),ROW()-ROW($N$2:$N$16)+1),COLUMN($M$2:$M$16),4)))</f>
        <v>-----</v>
      </c>
    </row>
    <row r="4" spans="1:25" ht="30" customHeight="1" x14ac:dyDescent="0.25">
      <c r="A4" s="396" t="str">
        <f>IF('Kennzahlenbogen_(KB)'!R18=0,"",'Kennzahlenbogen_(KB)'!R18)</f>
        <v>Unvollständig</v>
      </c>
      <c r="C4" s="650" t="str">
        <f>IF($A4="I.O.","",'Kennzahlenbogen_(KB)'!B18)</f>
        <v xml:space="preserve">1c 
</v>
      </c>
      <c r="D4" s="397" t="str">
        <f>IF($A4="I.O.","",'Kennzahlenbogen_(KB)'!E18)</f>
        <v>Zerebrale Metastasierung</v>
      </c>
      <c r="E4" s="398" t="str">
        <f>IF(AND('Kennzahlenbogen_(KB)'!L18="",$A4&lt;&gt;"I.O."),"-----",IF($A4="I.O.","",'Kennzahlenbogen_(KB)'!L18))</f>
        <v>-----</v>
      </c>
      <c r="F4" s="399" t="str">
        <f>IF($A4="I.O.","",'Kennzahlenbogen_(KB)'!M18)</f>
        <v>Derzeit keine Vorgaben</v>
      </c>
      <c r="G4" s="398" t="str">
        <f>IF(AND('Kennzahlenbogen_(KB)'!O18="",$A4&lt;&gt;"I.O."),"-----",IF($A4="I.O.","",'Kennzahlenbogen_(KB)'!O18))</f>
        <v>-----</v>
      </c>
      <c r="H4" s="388" t="str">
        <f>IF($A4="I.O.","",IF('Kennzahlenbogen_(KB)'!Q18="","-----",'Kennzahlenbogen_(KB)'!Q18))</f>
        <v>-----</v>
      </c>
      <c r="I4" s="388" t="str">
        <f t="shared" si="0"/>
        <v>-----</v>
      </c>
      <c r="J4" s="389" t="str">
        <f t="shared" si="0"/>
        <v>-----</v>
      </c>
      <c r="K4" s="396" t="str">
        <f>IF($A4="I.O.","",'Kennzahlenbogen_(KB)'!R18)</f>
        <v>Unvollständig</v>
      </c>
      <c r="L4" s="397" t="str">
        <f>IF(AND('Kennzahlenbogen_(KB)'!S18="",$A4&lt;&gt;"I.O."),"-----",IF($A4="I.O.","",'Kennzahlenbogen_(KB)'!S18))</f>
        <v>-----</v>
      </c>
      <c r="M4" s="397" t="str">
        <f>IF(AND('Kennzahlenbogen_(KB)'!T18="",$A4&lt;&gt;"I.O."),"-----",IF($A4="I.O.","",'Kennzahlenbogen_(KB)'!T18))</f>
        <v>-----</v>
      </c>
      <c r="O4" s="396" t="str">
        <f t="array" aca="1" ref="O4" ca="1">IF(ROW()-ROW($D$2:$D$16)+1&gt;ROWS($C$2:$C$16)-COUNTBLANK($C$2:$C$16),"",INDIRECT(ADDRESS(SMALL((IF($C$2:$C$16&lt;&gt;"",ROW($C$2:$C$16),ROW()+ROWS($C$2:$C$16))),ROW()-ROW($D$2:$D$16)+1),COLUMN($C$2:$C$16),4)))</f>
        <v xml:space="preserve">1c 
</v>
      </c>
      <c r="P4" s="397" t="str">
        <f t="array" aca="1" ref="P4" ca="1">IF(ROW()-ROW($E$2:$E$16)+1&gt;ROWS($D$2:$D$16)-COUNTBLANK($D$2:$D$16),"",INDIRECT(ADDRESS(SMALL((IF($D$2:$D$16&gt;"",ROW($D$2:$D$16),ROW()+ROWS($D$2:$D$16))),ROW()-ROW($E$2:$E$16)+1),COLUMN($D$2:$D$16),4)))</f>
        <v>Zerebrale Metastasierung</v>
      </c>
      <c r="Q4" s="398" t="str">
        <f t="array" aca="1" ref="Q4" ca="1">IF(ROW()-ROW($F$2:$F$16)+1&gt;ROWS($E$2:$E$16)-COUNTBLANK($E$2:$E$16),"",INDIRECT(ADDRESS(SMALL((IF($E$2:$E$16&gt;"",ROW($E$2:$E$16),ROW()+ROWS($E$2:$E$16))),ROW()-ROW($F$2:$F$16)+1),COLUMN($E$2:$E$16),4)))</f>
        <v>-----</v>
      </c>
      <c r="R4" s="399" t="str">
        <f t="array" aca="1" ref="R4" ca="1">IF(ROW()-ROW($G$2:$G$16)+1&gt;ROWS($F$2:$F$16)-COUNTBLANK($F$2:$F$16),"",INDIRECT(ADDRESS(SMALL((IF($F$2:$F$16&gt;"",ROW($F$2:$F$16),ROW()+ROWS($F$2:$F$16))),ROW()-ROW($G$2:$G$16)+1),COLUMN($F$2:$F$16),4)))</f>
        <v>Derzeit keine Vorgaben</v>
      </c>
      <c r="S4" s="398" t="str">
        <f t="array" aca="1" ref="S4" ca="1">IF(ROW()-ROW($H$2:$H$16)+1&gt;ROWS($G$2:$G$16)-COUNTBLANK($G$2:$G$16),"",INDIRECT(ADDRESS(SMALL((IF($G$2:$G$16&lt;&gt;"",ROW($G$2:$G$16),ROW()+ROWS($G$2:$G$16))),ROW()-ROW($H$2:$H$16)+1),COLUMN($G$2:$G$16),4)))</f>
        <v>-----</v>
      </c>
      <c r="T4" s="388" t="str">
        <f t="array" aca="1" ref="T4" ca="1">IF(ROW()-ROW($I$2:$I$16)+1&gt;ROWS($H$2:$H$16)-COUNTBLANK($H$2:$H$16),"",INDIRECT(ADDRESS(SMALL((IF($H$2:$H$16&lt;&gt;"",ROW($H$2:$H$16),ROW()+ROWS($H$2:$H$16))),ROW()-ROW($I$2:$I$16)+1),COLUMN($H$2:$H$16),4)))</f>
        <v>-----</v>
      </c>
      <c r="U4" s="388" t="str">
        <f t="array" aca="1" ref="U4" ca="1">IF(ROW()-ROW($J$2:$J$16)+1&gt;ROWS($I$2:$I$16)-COUNTBLANK($I$2:$I$16),"",INDIRECT(ADDRESS(SMALL((IF($I$2:$I$16&lt;&gt;"",ROW($I$2:$I$16),ROW()+ROWS($I$2:$I$16))),ROW()-ROW($J$2:$J$16)+1),COLUMN($I$2:$I$16),4)))</f>
        <v>-----</v>
      </c>
      <c r="V4" s="389" t="str">
        <f t="array" aca="1" ref="V4" ca="1">IF(ROW()-ROW($K$2:$K$16)+1&gt;ROWS($J$2:$J$16)-COUNTBLANK($J$2:$J$16),"",INDIRECT(ADDRESS(SMALL((IF($J$2:$J$16&lt;&gt;"",ROW($J$2:$J$16),ROW()+ROWS($J$2:$J$16))),ROW()-ROW($K$2:$K$16)+1),COLUMN($J$2:$J$16),4)))</f>
        <v>-----</v>
      </c>
      <c r="W4" s="396" t="str">
        <f t="array" aca="1" ref="W4" ca="1">IF(ROW()-ROW($L$2:$L$16)+1&gt;ROWS($K$2:$K$16)-COUNTBLANK($K$2:$K$16),"",INDIRECT(ADDRESS(SMALL((IF($K$2:$K$16&lt;&gt;"",ROW($K$2:$K$16),ROW()+ROWS($K$2:$K$16))),ROW()-ROW($L$2:$L$16)+1),COLUMN($K$2:$K$16),4)))</f>
        <v>Unvollständig</v>
      </c>
      <c r="X4" s="397" t="str">
        <f t="array" aca="1" ref="X4" ca="1">IF(ROW()-ROW($M$2:$M$16)+1&gt;ROWS($L$2:$L$16)-COUNTBLANK($L$2:$L$16),"",INDIRECT(ADDRESS(SMALL((IF($L$2:$L$16&lt;&gt;"",ROW($L$2:$L$16),ROW()+ROWS($L$2:$L$16))),ROW()-ROW($M$2:$M$16)+1),COLUMN($L$2:$L$16),4)))</f>
        <v>-----</v>
      </c>
      <c r="Y4" s="397" t="str">
        <f t="array" aca="1" ref="Y4" ca="1">IF(ROW()-ROW($N$2:$N$5)+1&gt;ROWS($M$2:$M$16)-COUNTBLANK($M$2:$M$16),"",INDIRECT(ADDRESS(SMALL((IF($M$2:$M$16&lt;&gt;"",ROW($M$2:$M$16),ROW()+ROWS($M$2:$M$16))),ROW()-ROW($N$2:$N$16)+1),COLUMN($M$2:$M$16),4)))</f>
        <v>-----</v>
      </c>
    </row>
    <row r="5" spans="1:25" ht="30" customHeight="1" x14ac:dyDescent="0.25">
      <c r="A5" s="396" t="str">
        <f>IF('Kennzahlenbogen_(KB)'!R21=0,"",'Kennzahlenbogen_(KB)'!R21)</f>
        <v>Unvollständig</v>
      </c>
      <c r="C5" s="396" t="str">
        <f>IF($A5="I.O.","",'Kennzahlenbogen_(KB)'!B21)</f>
        <v>2a</v>
      </c>
      <c r="D5" s="397" t="str">
        <f>IF($A5="I.O.","",'Kennzahlenbogen_(KB)'!E21)</f>
        <v>Interdisziplinäre Fallbesprechungen</v>
      </c>
      <c r="E5" s="398" t="str">
        <f>IF(AND('Kennzahlenbogen_(KB)'!L21="",$A5&lt;&gt;"I.O."),"-----",IF($A5="I.O.","",'Kennzahlenbogen_(KB)'!L21))</f>
        <v>-----</v>
      </c>
      <c r="F5" s="399" t="str">
        <f>IF($A5="I.O.","",'Kennzahlenbogen_(KB)'!M21)</f>
        <v>≥ 95%</v>
      </c>
      <c r="G5" s="398" t="str">
        <f>IF(AND('Kennzahlenbogen_(KB)'!O21="",$A5&lt;&gt;"I.O."),"-----",IF($A5="I.O.","",'Kennzahlenbogen_(KB)'!O21))</f>
        <v>-----</v>
      </c>
      <c r="H5" s="388" t="str">
        <f>IF($A5="I.O.","",IF('Kennzahlenbogen_(KB)'!Q21="","-----",'Kennzahlenbogen_(KB)'!Q21))</f>
        <v>-----</v>
      </c>
      <c r="I5" s="388">
        <f>IF($A5="I.O.","",IF('Kennzahlenbogen_(KB)'!Q22="","-----",'Kennzahlenbogen_(KB)'!Q22))</f>
        <v>0</v>
      </c>
      <c r="J5" s="389" t="str">
        <f>IF($A5="I.O.","",IF('Kennzahlenbogen_(KB)'!Q23="",0,'Kennzahlenbogen_(KB)'!Q23))</f>
        <v>n.d.</v>
      </c>
      <c r="K5" s="396" t="str">
        <f>IF($A5="I.O.","",'Kennzahlenbogen_(KB)'!R21)</f>
        <v>Unvollständig</v>
      </c>
      <c r="L5" s="397" t="str">
        <f>IF(AND('Kennzahlenbogen_(KB)'!S21="",$A5&lt;&gt;"I.O."),"-----",IF($A5="I.O.","",'Kennzahlenbogen_(KB)'!S21))</f>
        <v>-----</v>
      </c>
      <c r="M5" s="397" t="str">
        <f>IF(AND('Kennzahlenbogen_(KB)'!T21="",$A5&lt;&gt;"I.O."),"-----",IF($A5="I.O.","",'Kennzahlenbogen_(KB)'!T21))</f>
        <v>-----</v>
      </c>
      <c r="O5" s="396" t="str">
        <f t="array" aca="1" ref="O5" ca="1">IF(ROW()-ROW($D$2:$D$16)+1&gt;ROWS($C$2:$C$16)-COUNTBLANK($C$2:$C$16),"",INDIRECT(ADDRESS(SMALL((IF($C$2:$C$16&lt;&gt;"",ROW($C$2:$C$16),ROW()+ROWS($C$2:$C$16))),ROW()-ROW($D$2:$D$16)+1),COLUMN($C$2:$C$16),4)))</f>
        <v>2a</v>
      </c>
      <c r="P5" s="397" t="str">
        <f t="array" aca="1" ref="P5" ca="1">IF(ROW()-ROW($E$2:$E$16)+1&gt;ROWS($D$2:$D$16)-COUNTBLANK($D$2:$D$16),"",INDIRECT(ADDRESS(SMALL((IF($D$2:$D$16&gt;"",ROW($D$2:$D$16),ROW()+ROWS($D$2:$D$16))),ROW()-ROW($E$2:$E$16)+1),COLUMN($D$2:$D$16),4)))</f>
        <v>Interdisziplinäre Fallbesprechungen</v>
      </c>
      <c r="Q5" s="398" t="str">
        <f t="array" aca="1" ref="Q5" ca="1">IF(ROW()-ROW($F$2:$F$16)+1&gt;ROWS($E$2:$E$16)-COUNTBLANK($E$2:$E$16),"",INDIRECT(ADDRESS(SMALL((IF($E$2:$E$16&gt;"",ROW($E$2:$E$16),ROW()+ROWS($E$2:$E$16))),ROW()-ROW($F$2:$F$16)+1),COLUMN($E$2:$E$16),4)))</f>
        <v>-----</v>
      </c>
      <c r="R5" s="399" t="str">
        <f t="array" aca="1" ref="R5" ca="1">IF(ROW()-ROW($G$2:$G$16)+1&gt;ROWS($F$2:$F$16)-COUNTBLANK($F$2:$F$16),"",INDIRECT(ADDRESS(SMALL((IF($F$2:$F$16&gt;"",ROW($F$2:$F$16),ROW()+ROWS($F$2:$F$16))),ROW()-ROW($G$2:$G$16)+1),COLUMN($F$2:$F$16),4)))</f>
        <v>≥ 95%</v>
      </c>
      <c r="S5" s="398" t="str">
        <f t="array" aca="1" ref="S5" ca="1">IF(ROW()-ROW($H$2:$H$16)+1&gt;ROWS($G$2:$G$16)-COUNTBLANK($G$2:$G$16),"",INDIRECT(ADDRESS(SMALL((IF($G$2:$G$16&lt;&gt;"",ROW($G$2:$G$16),ROW()+ROWS($G$2:$G$16))),ROW()-ROW($H$2:$H$16)+1),COLUMN($G$2:$G$16),4)))</f>
        <v>-----</v>
      </c>
      <c r="T5" s="388" t="str">
        <f t="array" aca="1" ref="T5" ca="1">IF(ROW()-ROW($I$2:$I$16)+1&gt;ROWS($H$2:$H$16)-COUNTBLANK($H$2:$H$16),"",INDIRECT(ADDRESS(SMALL((IF($H$2:$H$16&lt;&gt;"",ROW($H$2:$H$16),ROW()+ROWS($H$2:$H$16))),ROW()-ROW($I$2:$I$16)+1),COLUMN($H$2:$H$16),4)))</f>
        <v>-----</v>
      </c>
      <c r="U5" s="388">
        <f t="array" aca="1" ref="U5" ca="1">IF(ROW()-ROW($J$2:$J$16)+1&gt;ROWS($I$2:$I$16)-COUNTBLANK($I$2:$I$16),"",INDIRECT(ADDRESS(SMALL((IF($I$2:$I$16&lt;&gt;"",ROW($I$2:$I$16),ROW()+ROWS($I$2:$I$16))),ROW()-ROW($J$2:$J$16)+1),COLUMN($I$2:$I$16),4)))</f>
        <v>0</v>
      </c>
      <c r="V5" s="389" t="str">
        <f t="array" aca="1" ref="V5" ca="1">IF(ROW()-ROW($K$2:$K$16)+1&gt;ROWS($J$2:$J$16)-COUNTBLANK($J$2:$J$16),"",INDIRECT(ADDRESS(SMALL((IF($J$2:$J$16&lt;&gt;"",ROW($J$2:$J$16),ROW()+ROWS($J$2:$J$16))),ROW()-ROW($K$2:$K$16)+1),COLUMN($J$2:$J$16),4)))</f>
        <v>n.d.</v>
      </c>
      <c r="W5" s="396" t="str">
        <f t="array" aca="1" ref="W5" ca="1">IF(ROW()-ROW($L$2:$L$16)+1&gt;ROWS($K$2:$K$16)-COUNTBLANK($K$2:$K$16),"",INDIRECT(ADDRESS(SMALL((IF($K$2:$K$16&lt;&gt;"",ROW($K$2:$K$16),ROW()+ROWS($K$2:$K$16))),ROW()-ROW($L$2:$L$16)+1),COLUMN($K$2:$K$16),4)))</f>
        <v>Unvollständig</v>
      </c>
      <c r="X5" s="397" t="str">
        <f t="array" aca="1" ref="X5" ca="1">IF(ROW()-ROW($M$2:$M$16)+1&gt;ROWS($L$2:$L$16)-COUNTBLANK($L$2:$L$16),"",INDIRECT(ADDRESS(SMALL((IF($L$2:$L$16&lt;&gt;"",ROW($L$2:$L$16),ROW()+ROWS($L$2:$L$16))),ROW()-ROW($M$2:$M$16)+1),COLUMN($L$2:$L$16),4)))</f>
        <v>-----</v>
      </c>
      <c r="Y5" s="397" t="str">
        <f t="array" aca="1" ref="Y5" ca="1">IF(ROW()-ROW($N$2:$N$5)+1&gt;ROWS($M$2:$M$16)-COUNTBLANK($M$2:$M$16),"",INDIRECT(ADDRESS(SMALL((IF($M$2:$M$16&lt;&gt;"",ROW($M$2:$M$16),ROW()+ROWS($M$2:$M$16))),ROW()-ROW($N$2:$N$16)+1),COLUMN($M$2:$M$16),4)))</f>
        <v>-----</v>
      </c>
    </row>
    <row r="6" spans="1:25" ht="28.5" customHeight="1" x14ac:dyDescent="0.25">
      <c r="A6" s="396" t="str">
        <f>IF('Kennzahlenbogen_(KB)'!R24=0,"",'Kennzahlenbogen_(KB)'!R24)</f>
        <v>Unvollständig</v>
      </c>
      <c r="C6" s="650" t="str">
        <f>IF($A6="I.O.","",'Kennzahlenbogen_(KB)'!B24)</f>
        <v xml:space="preserve">2b
</v>
      </c>
      <c r="D6" s="397" t="str">
        <f>IF($A6="I.O.","",'Kennzahlenbogen_(KB)'!E24)</f>
        <v>Prätherapeutische interdisziplinäre Fallbesprechungen</v>
      </c>
      <c r="E6" s="398" t="str">
        <f>IF(AND('Kennzahlenbogen_(KB)'!L24="",$A6&lt;&gt;"I.O."),"-----",IF($A6="I.O.","",'Kennzahlenbogen_(KB)'!L24))</f>
        <v>&lt; 50%</v>
      </c>
      <c r="F6" s="399" t="str">
        <f>IF($A6="I.O.","",'Kennzahlenbogen_(KB)'!M24)</f>
        <v>Derzeit keine Vorgaben</v>
      </c>
      <c r="G6" s="398" t="str">
        <f>IF(AND('Kennzahlenbogen_(KB)'!O24="",$A6&lt;&gt;"I.O."),"-----",IF($A6="I.O.","",'Kennzahlenbogen_(KB)'!O24))</f>
        <v>&gt; 80%</v>
      </c>
      <c r="H6" s="388" t="str">
        <f>IF($A6="I.O.","",IF('Kennzahlenbogen_(KB)'!Q24="","-----",'Kennzahlenbogen_(KB)'!Q24))</f>
        <v>-----</v>
      </c>
      <c r="I6" s="388">
        <f>IF($A6="I.O.","",IF('Kennzahlenbogen_(KB)'!Q25="","-----",'Kennzahlenbogen_(KB)'!Q25))</f>
        <v>0</v>
      </c>
      <c r="J6" s="389" t="str">
        <f>IF($A6="I.O.","",IF('Kennzahlenbogen_(KB)'!Q26="","-----",'Kennzahlenbogen_(KB)'!Q26))</f>
        <v>n.d.</v>
      </c>
      <c r="K6" s="396" t="str">
        <f>IF($A6="I.O.","",'Kennzahlenbogen_(KB)'!R24)</f>
        <v>Unvollständig</v>
      </c>
      <c r="L6" s="397" t="str">
        <f>IF(AND('Kennzahlenbogen_(KB)'!S24="",$A6&lt;&gt;"I.O."),"-----",IF($A6="I.O.","",'Kennzahlenbogen_(KB)'!S24))</f>
        <v>-----</v>
      </c>
      <c r="M6" s="397" t="str">
        <f>IF(AND('Kennzahlenbogen_(KB)'!T24="",$A6&lt;&gt;"I.O."),"-----",IF($A6="I.O.","",'Kennzahlenbogen_(KB)'!T24))</f>
        <v>-----</v>
      </c>
      <c r="O6" s="396" t="str">
        <f t="array" aca="1" ref="O6" ca="1">IF(ROW()-ROW($D$2:$D$16)+1&gt;ROWS($C$2:$C$16)-COUNTBLANK($C$2:$C$16),"",INDIRECT(ADDRESS(SMALL((IF($C$2:$C$16&lt;&gt;"",ROW($C$2:$C$16),ROW()+ROWS($C$2:$C$16))),ROW()-ROW($D$2:$D$16)+1),COLUMN($C$2:$C$16),4)))</f>
        <v xml:space="preserve">2b
</v>
      </c>
      <c r="P6" s="397" t="str">
        <f t="array" aca="1" ref="P6" ca="1">IF(ROW()-ROW($E$2:$E$16)+1&gt;ROWS($D$2:$D$16)-COUNTBLANK($D$2:$D$16),"",INDIRECT(ADDRESS(SMALL((IF($D$2:$D$16&gt;"",ROW($D$2:$D$16),ROW()+ROWS($D$2:$D$16))),ROW()-ROW($E$2:$E$16)+1),COLUMN($D$2:$D$16),4)))</f>
        <v>Prätherapeutische interdisziplinäre Fallbesprechungen</v>
      </c>
      <c r="Q6" s="398" t="str">
        <f t="array" aca="1" ref="Q6" ca="1">IF(ROW()-ROW($F$2:$F$16)+1&gt;ROWS($E$2:$E$16)-COUNTBLANK($E$2:$E$16),"",INDIRECT(ADDRESS(SMALL((IF($E$2:$E$16&gt;"",ROW($E$2:$E$16),ROW()+ROWS($E$2:$E$16))),ROW()-ROW($F$2:$F$16)+1),COLUMN($E$2:$E$16),4)))</f>
        <v>&lt; 50%</v>
      </c>
      <c r="R6" s="399" t="str">
        <f t="array" aca="1" ref="R6" ca="1">IF(ROW()-ROW($G$2:$G$16)+1&gt;ROWS($F$2:$F$16)-COUNTBLANK($F$2:$F$16),"",INDIRECT(ADDRESS(SMALL((IF($F$2:$F$16&gt;"",ROW($F$2:$F$16),ROW()+ROWS($F$2:$F$16))),ROW()-ROW($G$2:$G$16)+1),COLUMN($F$2:$F$16),4)))</f>
        <v>Derzeit keine Vorgaben</v>
      </c>
      <c r="S6" s="398" t="str">
        <f t="array" aca="1" ref="S6" ca="1">IF(ROW()-ROW($H$2:$H$16)+1&gt;ROWS($G$2:$G$16)-COUNTBLANK($G$2:$G$16),"",INDIRECT(ADDRESS(SMALL((IF($G$2:$G$16&lt;&gt;"",ROW($G$2:$G$16),ROW()+ROWS($G$2:$G$16))),ROW()-ROW($H$2:$H$16)+1),COLUMN($G$2:$G$16),4)))</f>
        <v>&gt; 80%</v>
      </c>
      <c r="T6" s="388" t="str">
        <f t="array" aca="1" ref="T6" ca="1">IF(ROW()-ROW($I$2:$I$16)+1&gt;ROWS($H$2:$H$16)-COUNTBLANK($H$2:$H$16),"",INDIRECT(ADDRESS(SMALL((IF($H$2:$H$16&lt;&gt;"",ROW($H$2:$H$16),ROW()+ROWS($H$2:$H$16))),ROW()-ROW($I$2:$I$16)+1),COLUMN($H$2:$H$16),4)))</f>
        <v>-----</v>
      </c>
      <c r="U6" s="388">
        <f t="array" aca="1" ref="U6" ca="1">IF(ROW()-ROW($J$2:$J$16)+1&gt;ROWS($I$2:$I$16)-COUNTBLANK($I$2:$I$16),"",INDIRECT(ADDRESS(SMALL((IF($I$2:$I$16&lt;&gt;"",ROW($I$2:$I$16),ROW()+ROWS($I$2:$I$16))),ROW()-ROW($J$2:$J$16)+1),COLUMN($I$2:$I$16),4)))</f>
        <v>0</v>
      </c>
      <c r="V6" s="389" t="str">
        <f t="array" aca="1" ref="V6" ca="1">IF(ROW()-ROW($K$2:$K$16)+1&gt;ROWS($J$2:$J$16)-COUNTBLANK($J$2:$J$16),"",INDIRECT(ADDRESS(SMALL((IF($J$2:$J$16&lt;&gt;"",ROW($J$2:$J$16),ROW()+ROWS($J$2:$J$16))),ROW()-ROW($K$2:$K$16)+1),COLUMN($J$2:$J$16),4)))</f>
        <v>n.d.</v>
      </c>
      <c r="W6" s="396" t="str">
        <f t="array" aca="1" ref="W6" ca="1">IF(ROW()-ROW($L$2:$L$16)+1&gt;ROWS($K$2:$K$16)-COUNTBLANK($K$2:$K$16),"",INDIRECT(ADDRESS(SMALL((IF($K$2:$K$16&lt;&gt;"",ROW($K$2:$K$16),ROW()+ROWS($K$2:$K$16))),ROW()-ROW($L$2:$L$16)+1),COLUMN($K$2:$K$16),4)))</f>
        <v>Unvollständig</v>
      </c>
      <c r="X6" s="397" t="str">
        <f t="array" aca="1" ref="X6" ca="1">IF(ROW()-ROW($M$2:$M$16)+1&gt;ROWS($L$2:$L$16)-COUNTBLANK($L$2:$L$16),"",INDIRECT(ADDRESS(SMALL((IF($L$2:$L$16&lt;&gt;"",ROW($L$2:$L$16),ROW()+ROWS($L$2:$L$16))),ROW()-ROW($M$2:$M$16)+1),COLUMN($L$2:$L$16),4)))</f>
        <v>-----</v>
      </c>
      <c r="Y6" s="397" t="str">
        <f t="array" aca="1" ref="Y6" ca="1">IF(ROW()-ROW($N$2:$N$5)+1&gt;ROWS($M$2:$M$16)-COUNTBLANK($M$2:$M$16),"",INDIRECT(ADDRESS(SMALL((IF($M$2:$M$16&lt;&gt;"",ROW($M$2:$M$16),ROW()+ROWS($M$2:$M$16))),ROW()-ROW($N$2:$N$16)+1),COLUMN($M$2:$M$16),4)))</f>
        <v>-----</v>
      </c>
    </row>
    <row r="7" spans="1:25" ht="22.5" x14ac:dyDescent="0.25">
      <c r="A7" s="396" t="str">
        <f>IF('Kennzahlenbogen_(KB)'!R27=0,"",'Kennzahlenbogen_(KB)'!R27)</f>
        <v>Unvollständig</v>
      </c>
      <c r="C7" s="396" t="str">
        <f>IF($A7="I.O.","",'Kennzahlenbogen_(KB)'!B27)</f>
        <v>3</v>
      </c>
      <c r="D7" s="397" t="str">
        <f>IF($A7="I.O.","",'Kennzahlenbogen_(KB)'!E27)</f>
        <v>Psychoonkologische Betreuung</v>
      </c>
      <c r="E7" s="398" t="str">
        <f>IF(AND('Kennzahlenbogen_(KB)'!L27="",$A7&lt;&gt;"I.O."),"-----",IF($A7="I.O.","",'Kennzahlenbogen_(KB)'!L27))</f>
        <v>&lt; 10%</v>
      </c>
      <c r="F7" s="399" t="str">
        <f>IF($A7="I.O.","",'Kennzahlenbogen_(KB)'!M27)</f>
        <v>Derzeit keine Vorgaben</v>
      </c>
      <c r="G7" s="398" t="str">
        <f>IF(AND('Kennzahlenbogen_(KB)'!O27="",$A7&lt;&gt;"I.O."),"-----",IF($A7="I.O.","",'Kennzahlenbogen_(KB)'!O27))</f>
        <v>&gt; 75%</v>
      </c>
      <c r="H7" s="388" t="str">
        <f>IF($A7="I.O.","",IF('Kennzahlenbogen_(KB)'!Q27="","-----",'Kennzahlenbogen_(KB)'!Q27))</f>
        <v>-----</v>
      </c>
      <c r="I7" s="388">
        <f>IF($A7="I.O.","",IF('Kennzahlenbogen_(KB)'!Q28="","-----",'Kennzahlenbogen_(KB)'!Q28))</f>
        <v>0</v>
      </c>
      <c r="J7" s="389" t="str">
        <f>IF($A7="I.O.","",IF('Kennzahlenbogen_(KB)'!Q29="",0,'Kennzahlenbogen_(KB)'!Q29))</f>
        <v>n.d.</v>
      </c>
      <c r="K7" s="396" t="str">
        <f>IF($A7="I.O.","",'Kennzahlenbogen_(KB)'!R27)</f>
        <v>Unvollständig</v>
      </c>
      <c r="L7" s="397" t="str">
        <f>IF(AND('Kennzahlenbogen_(KB)'!S27="",$A7&lt;&gt;"I.O."),"-----",IF($A7="I.O.","",'Kennzahlenbogen_(KB)'!S27))</f>
        <v>-----</v>
      </c>
      <c r="M7" s="397" t="str">
        <f>IF(AND('Kennzahlenbogen_(KB)'!T27="",$A7&lt;&gt;"I.O."),"-----",IF($A7="I.O.","",'Kennzahlenbogen_(KB)'!T27))</f>
        <v>-----</v>
      </c>
      <c r="O7" s="396" t="str">
        <f t="array" aca="1" ref="O7" ca="1">IF(ROW()-ROW($D$2:$D$16)+1&gt;ROWS($C$2:$C$16)-COUNTBLANK($C$2:$C$16),"",INDIRECT(ADDRESS(SMALL((IF($C$2:$C$16&lt;&gt;"",ROW($C$2:$C$16),ROW()+ROWS($C$2:$C$16))),ROW()-ROW($D$2:$D$16)+1),COLUMN($C$2:$C$16),4)))</f>
        <v>3</v>
      </c>
      <c r="P7" s="397" t="str">
        <f t="array" aca="1" ref="P7" ca="1">IF(ROW()-ROW($E$2:$E$16)+1&gt;ROWS($D$2:$D$16)-COUNTBLANK($D$2:$D$16),"",INDIRECT(ADDRESS(SMALL((IF($D$2:$D$16&gt;"",ROW($D$2:$D$16),ROW()+ROWS($D$2:$D$16))),ROW()-ROW($E$2:$E$16)+1),COLUMN($D$2:$D$16),4)))</f>
        <v>Psychoonkologische Betreuung</v>
      </c>
      <c r="Q7" s="398" t="str">
        <f t="array" aca="1" ref="Q7" ca="1">IF(ROW()-ROW($F$2:$F$16)+1&gt;ROWS($E$2:$E$16)-COUNTBLANK($E$2:$E$16),"",INDIRECT(ADDRESS(SMALL((IF($E$2:$E$16&gt;"",ROW($E$2:$E$16),ROW()+ROWS($E$2:$E$16))),ROW()-ROW($F$2:$F$16)+1),COLUMN($E$2:$E$16),4)))</f>
        <v>&lt; 10%</v>
      </c>
      <c r="R7" s="399" t="str">
        <f t="array" aca="1" ref="R7" ca="1">IF(ROW()-ROW($G$2:$G$16)+1&gt;ROWS($F$2:$F$16)-COUNTBLANK($F$2:$F$16),"",INDIRECT(ADDRESS(SMALL((IF($F$2:$F$16&gt;"",ROW($F$2:$F$16),ROW()+ROWS($F$2:$F$16))),ROW()-ROW($G$2:$G$16)+1),COLUMN($F$2:$F$16),4)))</f>
        <v>Derzeit keine Vorgaben</v>
      </c>
      <c r="S7" s="398" t="str">
        <f t="array" aca="1" ref="S7" ca="1">IF(ROW()-ROW($H$2:$H$16)+1&gt;ROWS($G$2:$G$16)-COUNTBLANK($G$2:$G$16),"",INDIRECT(ADDRESS(SMALL((IF($G$2:$G$16&lt;&gt;"",ROW($G$2:$G$16),ROW()+ROWS($G$2:$G$16))),ROW()-ROW($H$2:$H$16)+1),COLUMN($G$2:$G$16),4)))</f>
        <v>&gt; 75%</v>
      </c>
      <c r="T7" s="388" t="str">
        <f t="array" aca="1" ref="T7" ca="1">IF(ROW()-ROW($I$2:$I$16)+1&gt;ROWS($H$2:$H$16)-COUNTBLANK($H$2:$H$16),"",INDIRECT(ADDRESS(SMALL((IF($H$2:$H$16&lt;&gt;"",ROW($H$2:$H$16),ROW()+ROWS($H$2:$H$16))),ROW()-ROW($I$2:$I$16)+1),COLUMN($H$2:$H$16),4)))</f>
        <v>-----</v>
      </c>
      <c r="U7" s="388">
        <f t="array" aca="1" ref="U7" ca="1">IF(ROW()-ROW($J$2:$J$16)+1&gt;ROWS($I$2:$I$16)-COUNTBLANK($I$2:$I$16),"",INDIRECT(ADDRESS(SMALL((IF($I$2:$I$16&lt;&gt;"",ROW($I$2:$I$16),ROW()+ROWS($I$2:$I$16))),ROW()-ROW($J$2:$J$16)+1),COLUMN($I$2:$I$16),4)))</f>
        <v>0</v>
      </c>
      <c r="V7" s="389" t="str">
        <f t="array" aca="1" ref="V7" ca="1">IF(ROW()-ROW($K$2:$K$16)+1&gt;ROWS($J$2:$J$16)-COUNTBLANK($J$2:$J$16),"",INDIRECT(ADDRESS(SMALL((IF($J$2:$J$16&lt;&gt;"",ROW($J$2:$J$16),ROW()+ROWS($J$2:$J$16))),ROW()-ROW($K$2:$K$16)+1),COLUMN($J$2:$J$16),4)))</f>
        <v>n.d.</v>
      </c>
      <c r="W7" s="396" t="str">
        <f t="array" aca="1" ref="W7" ca="1">IF(ROW()-ROW($L$2:$L$16)+1&gt;ROWS($K$2:$K$16)-COUNTBLANK($K$2:$K$16),"",INDIRECT(ADDRESS(SMALL((IF($K$2:$K$16&lt;&gt;"",ROW($K$2:$K$16),ROW()+ROWS($K$2:$K$16))),ROW()-ROW($L$2:$L$16)+1),COLUMN($K$2:$K$16),4)))</f>
        <v>Unvollständig</v>
      </c>
      <c r="X7" s="397" t="str">
        <f t="array" aca="1" ref="X7" ca="1">IF(ROW()-ROW($M$2:$M$16)+1&gt;ROWS($L$2:$L$16)-COUNTBLANK($L$2:$L$16),"",INDIRECT(ADDRESS(SMALL((IF($L$2:$L$16&lt;&gt;"",ROW($L$2:$L$16),ROW()+ROWS($L$2:$L$16))),ROW()-ROW($M$2:$M$16)+1),COLUMN($L$2:$L$16),4)))</f>
        <v>-----</v>
      </c>
      <c r="Y7" s="397" t="str">
        <f t="array" aca="1" ref="Y7" ca="1">IF(ROW()-ROW($N$2:$N$5)+1&gt;ROWS($M$2:$M$16)-COUNTBLANK($M$2:$M$16),"",INDIRECT(ADDRESS(SMALL((IF($M$2:$M$16&lt;&gt;"",ROW($M$2:$M$16),ROW()+ROWS($M$2:$M$16))),ROW()-ROW($N$2:$N$16)+1),COLUMN($M$2:$M$16),4)))</f>
        <v>-----</v>
      </c>
    </row>
    <row r="8" spans="1:25" ht="22.5" x14ac:dyDescent="0.25">
      <c r="A8" s="396" t="str">
        <f>IF('Kennzahlenbogen_(KB)'!R30=0,"",'Kennzahlenbogen_(KB)'!R30)</f>
        <v>Unvollständig</v>
      </c>
      <c r="C8" s="396" t="str">
        <f>IF($A8="I.O.","",'Kennzahlenbogen_(KB)'!B30)</f>
        <v>4</v>
      </c>
      <c r="D8" s="397" t="str">
        <f>IF($A8="I.O.","",'Kennzahlenbogen_(KB)'!E30)</f>
        <v xml:space="preserve">Beratung Sozialarbeit </v>
      </c>
      <c r="E8" s="398" t="str">
        <f>IF(AND('Kennzahlenbogen_(KB)'!L30="",$A8&lt;&gt;"I.O."),"-----",IF($A8="I.O.","",'Kennzahlenbogen_(KB)'!L30))</f>
        <v>&lt; 50%</v>
      </c>
      <c r="F8" s="399" t="str">
        <f>IF($A8="I.O.","",'Kennzahlenbogen_(KB)'!M30)</f>
        <v>Derzeit keine Vorgaben</v>
      </c>
      <c r="G8" s="398" t="str">
        <f>IF(AND('Kennzahlenbogen_(KB)'!O30="",$A8&lt;&gt;"I.O."),"-----",IF($A8="I.O.","",'Kennzahlenbogen_(KB)'!O30))</f>
        <v>-----</v>
      </c>
      <c r="H8" s="388" t="str">
        <f>IF($A8="I.O.","",IF('Kennzahlenbogen_(KB)'!Q30="","-----",'Kennzahlenbogen_(KB)'!Q30))</f>
        <v>-----</v>
      </c>
      <c r="I8" s="388">
        <f>IF($A8="I.O.","",IF('Kennzahlenbogen_(KB)'!Q31="","-----",'Kennzahlenbogen_(KB)'!Q31))</f>
        <v>0</v>
      </c>
      <c r="J8" s="389" t="str">
        <f>IF($A8="I.O.","",IF('Kennzahlenbogen_(KB)'!Q32="",0,'Kennzahlenbogen_(KB)'!Q32))</f>
        <v>n.d.</v>
      </c>
      <c r="K8" s="396" t="str">
        <f>IF($A8="I.O.","",'Kennzahlenbogen_(KB)'!R30)</f>
        <v>Unvollständig</v>
      </c>
      <c r="L8" s="397" t="str">
        <f>IF(AND('Kennzahlenbogen_(KB)'!S30="",$A8&lt;&gt;"I.O."),"-----",IF($A8="I.O.","",'Kennzahlenbogen_(KB)'!S30))</f>
        <v>-----</v>
      </c>
      <c r="M8" s="397" t="str">
        <f>IF(AND('Kennzahlenbogen_(KB)'!T30="",$A8&lt;&gt;"I.O."),"-----",IF($A8="I.O.","",'Kennzahlenbogen_(KB)'!T30))</f>
        <v>-----</v>
      </c>
      <c r="O8" s="396" t="str">
        <f t="array" aca="1" ref="O8" ca="1">IF(ROW()-ROW($D$2:$D$16)+1&gt;ROWS($C$2:$C$16)-COUNTBLANK($C$2:$C$16),"",INDIRECT(ADDRESS(SMALL((IF($C$2:$C$16&lt;&gt;"",ROW($C$2:$C$16),ROW()+ROWS($C$2:$C$16))),ROW()-ROW($D$2:$D$16)+1),COLUMN($C$2:$C$16),4)))</f>
        <v>4</v>
      </c>
      <c r="P8" s="397" t="str">
        <f t="array" aca="1" ref="P8" ca="1">IF(ROW()-ROW($E$2:$E$16)+1&gt;ROWS($D$2:$D$16)-COUNTBLANK($D$2:$D$16),"",INDIRECT(ADDRESS(SMALL((IF($D$2:$D$16&gt;"",ROW($D$2:$D$16),ROW()+ROWS($D$2:$D$16))),ROW()-ROW($E$2:$E$16)+1),COLUMN($D$2:$D$16),4)))</f>
        <v xml:space="preserve">Beratung Sozialarbeit </v>
      </c>
      <c r="Q8" s="398" t="str">
        <f t="array" aca="1" ref="Q8" ca="1">IF(ROW()-ROW($F$2:$F$16)+1&gt;ROWS($E$2:$E$16)-COUNTBLANK($E$2:$E$16),"",INDIRECT(ADDRESS(SMALL((IF($E$2:$E$16&gt;"",ROW($E$2:$E$16),ROW()+ROWS($E$2:$E$16))),ROW()-ROW($F$2:$F$16)+1),COLUMN($E$2:$E$16),4)))</f>
        <v>&lt; 50%</v>
      </c>
      <c r="R8" s="399" t="str">
        <f t="array" aca="1" ref="R8" ca="1">IF(ROW()-ROW($G$2:$G$16)+1&gt;ROWS($F$2:$F$16)-COUNTBLANK($F$2:$F$16),"",INDIRECT(ADDRESS(SMALL((IF($F$2:$F$16&gt;"",ROW($F$2:$F$16),ROW()+ROWS($F$2:$F$16))),ROW()-ROW($G$2:$G$16)+1),COLUMN($F$2:$F$16),4)))</f>
        <v>Derzeit keine Vorgaben</v>
      </c>
      <c r="S8" s="398" t="str">
        <f t="array" aca="1" ref="S8" ca="1">IF(ROW()-ROW($H$2:$H$16)+1&gt;ROWS($G$2:$G$16)-COUNTBLANK($G$2:$G$16),"",INDIRECT(ADDRESS(SMALL((IF($G$2:$G$16&lt;&gt;"",ROW($G$2:$G$16),ROW()+ROWS($G$2:$G$16))),ROW()-ROW($H$2:$H$16)+1),COLUMN($G$2:$G$16),4)))</f>
        <v>-----</v>
      </c>
      <c r="T8" s="388" t="str">
        <f t="array" aca="1" ref="T8" ca="1">IF(ROW()-ROW($I$2:$I$16)+1&gt;ROWS($H$2:$H$16)-COUNTBLANK($H$2:$H$16),"",INDIRECT(ADDRESS(SMALL((IF($H$2:$H$16&lt;&gt;"",ROW($H$2:$H$16),ROW()+ROWS($H$2:$H$16))),ROW()-ROW($I$2:$I$16)+1),COLUMN($H$2:$H$16),4)))</f>
        <v>-----</v>
      </c>
      <c r="U8" s="388">
        <f t="array" aca="1" ref="U8" ca="1">IF(ROW()-ROW($J$2:$J$16)+1&gt;ROWS($I$2:$I$16)-COUNTBLANK($I$2:$I$16),"",INDIRECT(ADDRESS(SMALL((IF($I$2:$I$16&lt;&gt;"",ROW($I$2:$I$16),ROW()+ROWS($I$2:$I$16))),ROW()-ROW($J$2:$J$16)+1),COLUMN($I$2:$I$16),4)))</f>
        <v>0</v>
      </c>
      <c r="V8" s="389" t="str">
        <f t="array" aca="1" ref="V8" ca="1">IF(ROW()-ROW($K$2:$K$16)+1&gt;ROWS($J$2:$J$16)-COUNTBLANK($J$2:$J$16),"",INDIRECT(ADDRESS(SMALL((IF($J$2:$J$16&lt;&gt;"",ROW($J$2:$J$16),ROW()+ROWS($J$2:$J$16))),ROW()-ROW($K$2:$K$16)+1),COLUMN($J$2:$J$16),4)))</f>
        <v>n.d.</v>
      </c>
      <c r="W8" s="396" t="str">
        <f t="array" aca="1" ref="W8" ca="1">IF(ROW()-ROW($L$2:$L$16)+1&gt;ROWS($K$2:$K$16)-COUNTBLANK($K$2:$K$16),"",INDIRECT(ADDRESS(SMALL((IF($K$2:$K$16&lt;&gt;"",ROW($K$2:$K$16),ROW()+ROWS($K$2:$K$16))),ROW()-ROW($L$2:$L$16)+1),COLUMN($K$2:$K$16),4)))</f>
        <v>Unvollständig</v>
      </c>
      <c r="X8" s="397" t="str">
        <f t="array" aca="1" ref="X8" ca="1">IF(ROW()-ROW($M$2:$M$16)+1&gt;ROWS($L$2:$L$16)-COUNTBLANK($L$2:$L$16),"",INDIRECT(ADDRESS(SMALL((IF($L$2:$L$16&lt;&gt;"",ROW($L$2:$L$16),ROW()+ROWS($L$2:$L$16))),ROW()-ROW($M$2:$M$16)+1),COLUMN($L$2:$L$16),4)))</f>
        <v>-----</v>
      </c>
      <c r="Y8" s="397" t="str">
        <f t="array" aca="1" ref="Y8" ca="1">IF(ROW()-ROW($N$2:$N$5)+1&gt;ROWS($M$2:$M$16)-COUNTBLANK($M$2:$M$16),"",INDIRECT(ADDRESS(SMALL((IF($M$2:$M$16&lt;&gt;"",ROW($M$2:$M$16),ROW()+ROWS($M$2:$M$16))),ROW()-ROW($N$2:$N$16)+1),COLUMN($M$2:$M$16),4)))</f>
        <v>-----</v>
      </c>
    </row>
    <row r="9" spans="1:25" ht="22.5" customHeight="1" x14ac:dyDescent="0.25">
      <c r="A9" s="396" t="str">
        <f>IF('Kennzahlenbogen_(KB)'!R33=0,"",'Kennzahlenbogen_(KB)'!R33)</f>
        <v>Unvollständig</v>
      </c>
      <c r="C9" s="396" t="str">
        <f>IF($A9="I.O.","",'Kennzahlenbogen_(KB)'!B33)</f>
        <v>5</v>
      </c>
      <c r="D9" s="397" t="str">
        <f>IF($A9="I.O.","",'Kennzahlenbogen_(KB)'!E33)</f>
        <v>Anteil Studienpat.</v>
      </c>
      <c r="E9" s="398" t="str">
        <f>IF(AND('Kennzahlenbogen_(KB)'!L33="",$A9&lt;&gt;"I.O."),"-----",IF($A9="I.O.","",'Kennzahlenbogen_(KB)'!L33))</f>
        <v>-----</v>
      </c>
      <c r="F9" s="399" t="str">
        <f>IF($A9="I.O.","",'Kennzahlenbogen_(KB)'!M33)</f>
        <v>≥ 5%</v>
      </c>
      <c r="G9" s="398" t="str">
        <f>IF(AND('Kennzahlenbogen_(KB)'!O33="",$A9&lt;&gt;"I.O."),"-----",IF($A9="I.O.","",'Kennzahlenbogen_(KB)'!O33))</f>
        <v>-----</v>
      </c>
      <c r="H9" s="388" t="str">
        <f>IF($A9="I.O.","",IF('Kennzahlenbogen_(KB)'!Q33="","-----",'Kennzahlenbogen_(KB)'!Q33))</f>
        <v>-----</v>
      </c>
      <c r="I9" s="388">
        <f>IF($A9="I.O.","",IF('Kennzahlenbogen_(KB)'!Q34="","-----",'Kennzahlenbogen_(KB)'!Q34))</f>
        <v>0</v>
      </c>
      <c r="J9" s="389" t="str">
        <f>IF($A9="I.O.","",IF('Kennzahlenbogen_(KB)'!Q35="",0,'Kennzahlenbogen_(KB)'!Q35))</f>
        <v>n.d.</v>
      </c>
      <c r="K9" s="396" t="str">
        <f>IF($A9="I.O.","",'Kennzahlenbogen_(KB)'!R33)</f>
        <v>Unvollständig</v>
      </c>
      <c r="L9" s="397" t="str">
        <f>IF(AND('Kennzahlenbogen_(KB)'!S33="",$A9&lt;&gt;"I.O."),"-----",IF($A9="I.O.","",'Kennzahlenbogen_(KB)'!S33))</f>
        <v>-----</v>
      </c>
      <c r="M9" s="397" t="str">
        <f>IF(AND('Kennzahlenbogen_(KB)'!T33="",$A9&lt;&gt;"I.O."),"-----",IF($A9="I.O.","",'Kennzahlenbogen_(KB)'!T33))</f>
        <v>-----</v>
      </c>
      <c r="O9" s="396" t="str">
        <f t="array" aca="1" ref="O9" ca="1">IF(ROW()-ROW($D$2:$D$16)+1&gt;ROWS($C$2:$C$16)-COUNTBLANK($C$2:$C$16),"",INDIRECT(ADDRESS(SMALL((IF($C$2:$C$16&lt;&gt;"",ROW($C$2:$C$16),ROW()+ROWS($C$2:$C$16))),ROW()-ROW($D$2:$D$16)+1),COLUMN($C$2:$C$16),4)))</f>
        <v>5</v>
      </c>
      <c r="P9" s="397" t="str">
        <f t="array" aca="1" ref="P9" ca="1">IF(ROW()-ROW($E$2:$E$16)+1&gt;ROWS($D$2:$D$16)-COUNTBLANK($D$2:$D$16),"",INDIRECT(ADDRESS(SMALL((IF($D$2:$D$16&gt;"",ROW($D$2:$D$16),ROW()+ROWS($D$2:$D$16))),ROW()-ROW($E$2:$E$16)+1),COLUMN($D$2:$D$16),4)))</f>
        <v>Anteil Studienpat.</v>
      </c>
      <c r="Q9" s="398" t="str">
        <f t="array" aca="1" ref="Q9" ca="1">IF(ROW()-ROW($F$2:$F$16)+1&gt;ROWS($E$2:$E$16)-COUNTBLANK($E$2:$E$16),"",INDIRECT(ADDRESS(SMALL((IF($E$2:$E$16&gt;"",ROW($E$2:$E$16),ROW()+ROWS($E$2:$E$16))),ROW()-ROW($F$2:$F$16)+1),COLUMN($E$2:$E$16),4)))</f>
        <v>-----</v>
      </c>
      <c r="R9" s="399" t="str">
        <f t="array" aca="1" ref="R9" ca="1">IF(ROW()-ROW($G$2:$G$16)+1&gt;ROWS($F$2:$F$16)-COUNTBLANK($F$2:$F$16),"",INDIRECT(ADDRESS(SMALL((IF($F$2:$F$16&gt;"",ROW($F$2:$F$16),ROW()+ROWS($F$2:$F$16))),ROW()-ROW($G$2:$G$16)+1),COLUMN($F$2:$F$16),4)))</f>
        <v>≥ 5%</v>
      </c>
      <c r="S9" s="398" t="str">
        <f t="array" aca="1" ref="S9" ca="1">IF(ROW()-ROW($H$2:$H$16)+1&gt;ROWS($G$2:$G$16)-COUNTBLANK($G$2:$G$16),"",INDIRECT(ADDRESS(SMALL((IF($G$2:$G$16&lt;&gt;"",ROW($G$2:$G$16),ROW()+ROWS($G$2:$G$16))),ROW()-ROW($H$2:$H$16)+1),COLUMN($G$2:$G$16),4)))</f>
        <v>-----</v>
      </c>
      <c r="T9" s="388" t="str">
        <f t="array" aca="1" ref="T9" ca="1">IF(ROW()-ROW($I$2:$I$16)+1&gt;ROWS($H$2:$H$16)-COUNTBLANK($H$2:$H$16),"",INDIRECT(ADDRESS(SMALL((IF($H$2:$H$16&lt;&gt;"",ROW($H$2:$H$16),ROW()+ROWS($H$2:$H$16))),ROW()-ROW($I$2:$I$16)+1),COLUMN($H$2:$H$16),4)))</f>
        <v>-----</v>
      </c>
      <c r="U9" s="388">
        <f t="array" aca="1" ref="U9" ca="1">IF(ROW()-ROW($J$2:$J$16)+1&gt;ROWS($I$2:$I$16)-COUNTBLANK($I$2:$I$16),"",INDIRECT(ADDRESS(SMALL((IF($I$2:$I$16&lt;&gt;"",ROW($I$2:$I$16),ROW()+ROWS($I$2:$I$16))),ROW()-ROW($J$2:$J$16)+1),COLUMN($I$2:$I$16),4)))</f>
        <v>0</v>
      </c>
      <c r="V9" s="389" t="str">
        <f t="array" aca="1" ref="V9" ca="1">IF(ROW()-ROW($K$2:$K$16)+1&gt;ROWS($J$2:$J$16)-COUNTBLANK($J$2:$J$16),"",INDIRECT(ADDRESS(SMALL((IF($J$2:$J$16&lt;&gt;"",ROW($J$2:$J$16),ROW()+ROWS($J$2:$J$16))),ROW()-ROW($K$2:$K$16)+1),COLUMN($J$2:$J$16),4)))</f>
        <v>n.d.</v>
      </c>
      <c r="W9" s="396" t="str">
        <f t="array" aca="1" ref="W9" ca="1">IF(ROW()-ROW($L$2:$L$16)+1&gt;ROWS($K$2:$K$16)-COUNTBLANK($K$2:$K$16),"",INDIRECT(ADDRESS(SMALL((IF($K$2:$K$16&lt;&gt;"",ROW($K$2:$K$16),ROW()+ROWS($K$2:$K$16))),ROW()-ROW($L$2:$L$16)+1),COLUMN($K$2:$K$16),4)))</f>
        <v>Unvollständig</v>
      </c>
      <c r="X9" s="397" t="str">
        <f t="array" aca="1" ref="X9" ca="1">IF(ROW()-ROW($M$2:$M$16)+1&gt;ROWS($L$2:$L$16)-COUNTBLANK($L$2:$L$16),"",INDIRECT(ADDRESS(SMALL((IF($L$2:$L$16&lt;&gt;"",ROW($L$2:$L$16),ROW()+ROWS($L$2:$L$16))),ROW()-ROW($M$2:$M$16)+1),COLUMN($L$2:$L$16),4)))</f>
        <v>-----</v>
      </c>
      <c r="Y9" s="397" t="str">
        <f t="array" aca="1" ref="Y9" ca="1">IF(ROW()-ROW($N$2:$N$5)+1&gt;ROWS($M$2:$M$16)-COUNTBLANK($M$2:$M$16),"",INDIRECT(ADDRESS(SMALL((IF($M$2:$M$16&lt;&gt;"",ROW($M$2:$M$16),ROW()+ROWS($M$2:$M$16))),ROW()-ROW($N$2:$N$16)+1),COLUMN($M$2:$M$16),4)))</f>
        <v>-----</v>
      </c>
    </row>
    <row r="10" spans="1:25" ht="26.25" customHeight="1" x14ac:dyDescent="0.25">
      <c r="A10" s="396" t="str">
        <f>IF('Kennzahlenbogen_(KB)'!R36=0,"",'Kennzahlenbogen_(KB)'!R36)</f>
        <v>Unvollständig</v>
      </c>
      <c r="C10" s="396" t="str">
        <f>IF($A10="I.O.","",'Kennzahlenbogen_(KB)'!B36)</f>
        <v>6a</v>
      </c>
      <c r="D10" s="397" t="str">
        <f>IF($A10="I.O.","",'Kennzahlenbogen_(KB)'!E36)</f>
        <v>Operative Primärfälle</v>
      </c>
      <c r="E10" s="398" t="str">
        <f>IF(AND('Kennzahlenbogen_(KB)'!L36="",$A10&lt;&gt;"I.O."),"-----",IF($A10="I.O.","",'Kennzahlenbogen_(KB)'!L36))</f>
        <v>-----</v>
      </c>
      <c r="F10" s="399" t="str">
        <f>IF($A10="I.O.","",'Kennzahlenbogen_(KB)'!M36)</f>
        <v>≥ 60</v>
      </c>
      <c r="G10" s="398" t="str">
        <f>IF(AND('Kennzahlenbogen_(KB)'!O36="",$A10&lt;&gt;"I.O."),"-----",IF($A10="I.O.","",'Kennzahlenbogen_(KB)'!O36))</f>
        <v>-----</v>
      </c>
      <c r="H10" s="388">
        <f>IF($A10="I.O.","",IF('Kennzahlenbogen_(KB)'!Q36="","-----",'Kennzahlenbogen_(KB)'!Q36))</f>
        <v>0</v>
      </c>
      <c r="I10" s="388" t="str">
        <f t="shared" si="0"/>
        <v>-----</v>
      </c>
      <c r="J10" s="389" t="str">
        <f t="shared" si="0"/>
        <v>-----</v>
      </c>
      <c r="K10" s="396" t="str">
        <f>IF($A10="I.O.","",'Kennzahlenbogen_(KB)'!R36)</f>
        <v>Unvollständig</v>
      </c>
      <c r="L10" s="397" t="str">
        <f>IF(AND('Kennzahlenbogen_(KB)'!S36="",$A10&lt;&gt;"I.O."),"-----",IF($A10="I.O.","",'Kennzahlenbogen_(KB)'!S36))</f>
        <v>-----</v>
      </c>
      <c r="M10" s="397" t="str">
        <f>IF(AND('Kennzahlenbogen_(KB)'!T36="",$A10&lt;&gt;"I.O."),"-----",IF($A10="I.O.","",'Kennzahlenbogen_(KB)'!T36))</f>
        <v>-----</v>
      </c>
      <c r="O10" s="396" t="str">
        <f t="array" aca="1" ref="O10" ca="1">IF(ROW()-ROW($D$2:$D$16)+1&gt;ROWS($C$2:$C$16)-COUNTBLANK($C$2:$C$16),"",INDIRECT(ADDRESS(SMALL((IF($C$2:$C$16&lt;&gt;"",ROW($C$2:$C$16),ROW()+ROWS($C$2:$C$16))),ROW()-ROW($D$2:$D$16)+1),COLUMN($C$2:$C$16),4)))</f>
        <v>6a</v>
      </c>
      <c r="P10" s="397" t="str">
        <f t="array" aca="1" ref="P10" ca="1">IF(ROW()-ROW($E$2:$E$16)+1&gt;ROWS($D$2:$D$16)-COUNTBLANK($D$2:$D$16),"",INDIRECT(ADDRESS(SMALL((IF($D$2:$D$16&gt;"",ROW($D$2:$D$16),ROW()+ROWS($D$2:$D$16))),ROW()-ROW($E$2:$E$16)+1),COLUMN($D$2:$D$16),4)))</f>
        <v>Operative Primärfälle</v>
      </c>
      <c r="Q10" s="398" t="str">
        <f t="array" aca="1" ref="Q10" ca="1">IF(ROW()-ROW($F$2:$F$16)+1&gt;ROWS($E$2:$E$16)-COUNTBLANK($E$2:$E$16),"",INDIRECT(ADDRESS(SMALL((IF($E$2:$E$16&gt;"",ROW($E$2:$E$16),ROW()+ROWS($E$2:$E$16))),ROW()-ROW($F$2:$F$16)+1),COLUMN($E$2:$E$16),4)))</f>
        <v>-----</v>
      </c>
      <c r="R10" s="399" t="str">
        <f t="array" aca="1" ref="R10" ca="1">IF(ROW()-ROW($G$2:$G$16)+1&gt;ROWS($F$2:$F$16)-COUNTBLANK($F$2:$F$16),"",INDIRECT(ADDRESS(SMALL((IF($F$2:$F$16&gt;"",ROW($F$2:$F$16),ROW()+ROWS($F$2:$F$16))),ROW()-ROW($G$2:$G$16)+1),COLUMN($F$2:$F$16),4)))</f>
        <v>≥ 60</v>
      </c>
      <c r="S10" s="398" t="str">
        <f t="array" aca="1" ref="S10" ca="1">IF(ROW()-ROW($H$2:$H$16)+1&gt;ROWS($G$2:$G$16)-COUNTBLANK($G$2:$G$16),"",INDIRECT(ADDRESS(SMALL((IF($G$2:$G$16&lt;&gt;"",ROW($G$2:$G$16),ROW()+ROWS($G$2:$G$16))),ROW()-ROW($H$2:$H$16)+1),COLUMN($G$2:$G$16),4)))</f>
        <v>-----</v>
      </c>
      <c r="T10" s="388">
        <f t="array" aca="1" ref="T10" ca="1">IF(ROW()-ROW($I$2:$I$16)+1&gt;ROWS($H$2:$H$16)-COUNTBLANK($H$2:$H$16),"",INDIRECT(ADDRESS(SMALL((IF($H$2:$H$16&lt;&gt;"",ROW($H$2:$H$16),ROW()+ROWS($H$2:$H$16))),ROW()-ROW($I$2:$I$16)+1),COLUMN($H$2:$H$16),4)))</f>
        <v>0</v>
      </c>
      <c r="U10" s="388" t="str">
        <f t="array" aca="1" ref="U10" ca="1">IF(ROW()-ROW($J$2:$J$16)+1&gt;ROWS($I$2:$I$16)-COUNTBLANK($I$2:$I$16),"",INDIRECT(ADDRESS(SMALL((IF($I$2:$I$16&lt;&gt;"",ROW($I$2:$I$16),ROW()+ROWS($I$2:$I$16))),ROW()-ROW($J$2:$J$16)+1),COLUMN($I$2:$I$16),4)))</f>
        <v>-----</v>
      </c>
      <c r="V10" s="389" t="str">
        <f t="array" aca="1" ref="V10" ca="1">IF(ROW()-ROW($K$2:$K$16)+1&gt;ROWS($J$2:$J$16)-COUNTBLANK($J$2:$J$16),"",INDIRECT(ADDRESS(SMALL((IF($J$2:$J$16&lt;&gt;"",ROW($J$2:$J$16),ROW()+ROWS($J$2:$J$16))),ROW()-ROW($K$2:$K$16)+1),COLUMN($J$2:$J$16),4)))</f>
        <v>-----</v>
      </c>
      <c r="W10" s="396" t="str">
        <f t="array" aca="1" ref="W10" ca="1">IF(ROW()-ROW($L$2:$L$16)+1&gt;ROWS($K$2:$K$16)-COUNTBLANK($K$2:$K$16),"",INDIRECT(ADDRESS(SMALL((IF($K$2:$K$16&lt;&gt;"",ROW($K$2:$K$16),ROW()+ROWS($K$2:$K$16))),ROW()-ROW($L$2:$L$16)+1),COLUMN($K$2:$K$16),4)))</f>
        <v>Unvollständig</v>
      </c>
      <c r="X10" s="397" t="str">
        <f t="array" aca="1" ref="X10" ca="1">IF(ROW()-ROW($M$2:$M$16)+1&gt;ROWS($L$2:$L$16)-COUNTBLANK($L$2:$L$16),"",INDIRECT(ADDRESS(SMALL((IF($L$2:$L$16&lt;&gt;"",ROW($L$2:$L$16),ROW()+ROWS($L$2:$L$16))),ROW()-ROW($M$2:$M$16)+1),COLUMN($L$2:$L$16),4)))</f>
        <v>-----</v>
      </c>
      <c r="Y10" s="397" t="str">
        <f t="array" aca="1" ref="Y10" ca="1">IF(ROW()-ROW($N$2:$N$5)+1&gt;ROWS($M$2:$M$16)-COUNTBLANK($M$2:$M$16),"",INDIRECT(ADDRESS(SMALL((IF($M$2:$M$16&lt;&gt;"",ROW($M$2:$M$16),ROW()+ROWS($M$2:$M$16))),ROW()-ROW($N$2:$N$16)+1),COLUMN($M$2:$M$16),4)))</f>
        <v>-----</v>
      </c>
    </row>
    <row r="11" spans="1:25" ht="22.5" x14ac:dyDescent="0.25">
      <c r="A11" s="396" t="str">
        <f>IF('Kennzahlenbogen_(KB)'!R39=0,"",'Kennzahlenbogen_(KB)'!R39)</f>
        <v>Unvollständig</v>
      </c>
      <c r="C11" s="396" t="str">
        <f>IF($A11="I.O.","",'Kennzahlenbogen_(KB)'!B39)</f>
        <v>6b</v>
      </c>
      <c r="D11" s="397" t="str">
        <f>IF($A11="I.O.","",'Kennzahlenbogen_(KB)'!E39)</f>
        <v>Biopsie</v>
      </c>
      <c r="E11" s="398" t="str">
        <f>IF(AND('Kennzahlenbogen_(KB)'!L39="",$A11&lt;&gt;"I.O."),"-----",IF($A11="I.O.","",'Kennzahlenbogen_(KB)'!L39))</f>
        <v>-----</v>
      </c>
      <c r="F11" s="399" t="str">
        <f>IF($A11="I.O.","",'Kennzahlenbogen_(KB)'!M39)</f>
        <v>Derzeit keine Vorgaben</v>
      </c>
      <c r="G11" s="398" t="str">
        <f>IF(AND('Kennzahlenbogen_(KB)'!O39="",$A11&lt;&gt;"I.O."),"-----",IF($A11="I.O.","",'Kennzahlenbogen_(KB)'!O39))</f>
        <v>-----</v>
      </c>
      <c r="H11" s="388" t="str">
        <f>IF($A11="I.O.","",IF('Kennzahlenbogen_(KB)'!Q39="","-----",'Kennzahlenbogen_(KB)'!Q39))</f>
        <v>-----</v>
      </c>
      <c r="I11" s="388" t="str">
        <f t="shared" si="0"/>
        <v>-----</v>
      </c>
      <c r="J11" s="389" t="str">
        <f t="shared" si="0"/>
        <v>-----</v>
      </c>
      <c r="K11" s="396" t="str">
        <f>IF($A11="I.O.","",'Kennzahlenbogen_(KB)'!R39)</f>
        <v>Unvollständig</v>
      </c>
      <c r="L11" s="397" t="str">
        <f>IF(AND('Kennzahlenbogen_(KB)'!S39="",$A11&lt;&gt;"I.O."),"-----",IF($A11="I.O.","",'Kennzahlenbogen_(KB)'!S39))</f>
        <v>-----</v>
      </c>
      <c r="M11" s="397" t="str">
        <f>IF(AND('Kennzahlenbogen_(KB)'!T39="",$A11&lt;&gt;"I.O."),"-----",IF($A11="I.O.","",'Kennzahlenbogen_(KB)'!T39))</f>
        <v>-----</v>
      </c>
      <c r="O11" s="396" t="str">
        <f t="array" aca="1" ref="O11" ca="1">IF(ROW()-ROW($D$2:$D$16)+1&gt;ROWS($C$2:$C$16)-COUNTBLANK($C$2:$C$16),"",INDIRECT(ADDRESS(SMALL((IF($C$2:$C$16&lt;&gt;"",ROW($C$2:$C$16),ROW()+ROWS($C$2:$C$16))),ROW()-ROW($D$2:$D$16)+1),COLUMN($C$2:$C$16),4)))</f>
        <v>6b</v>
      </c>
      <c r="P11" s="397" t="str">
        <f t="array" aca="1" ref="P11" ca="1">IF(ROW()-ROW($E$2:$E$16)+1&gt;ROWS($D$2:$D$16)-COUNTBLANK($D$2:$D$16),"",INDIRECT(ADDRESS(SMALL((IF($D$2:$D$16&gt;"",ROW($D$2:$D$16),ROW()+ROWS($D$2:$D$16))),ROW()-ROW($E$2:$E$16)+1),COLUMN($D$2:$D$16),4)))</f>
        <v>Biopsie</v>
      </c>
      <c r="Q11" s="398" t="str">
        <f t="array" aca="1" ref="Q11" ca="1">IF(ROW()-ROW($F$2:$F$16)+1&gt;ROWS($E$2:$E$16)-COUNTBLANK($E$2:$E$16),"",INDIRECT(ADDRESS(SMALL((IF($E$2:$E$16&gt;"",ROW($E$2:$E$16),ROW()+ROWS($E$2:$E$16))),ROW()-ROW($F$2:$F$16)+1),COLUMN($E$2:$E$16),4)))</f>
        <v>-----</v>
      </c>
      <c r="R11" s="399" t="str">
        <f t="array" aca="1" ref="R11" ca="1">IF(ROW()-ROW($G$2:$G$16)+1&gt;ROWS($F$2:$F$16)-COUNTBLANK($F$2:$F$16),"",INDIRECT(ADDRESS(SMALL((IF($F$2:$F$16&gt;"",ROW($F$2:$F$16),ROW()+ROWS($F$2:$F$16))),ROW()-ROW($G$2:$G$16)+1),COLUMN($F$2:$F$16),4)))</f>
        <v>Derzeit keine Vorgaben</v>
      </c>
      <c r="S11" s="398" t="str">
        <f t="array" aca="1" ref="S11" ca="1">IF(ROW()-ROW($H$2:$H$16)+1&gt;ROWS($G$2:$G$16)-COUNTBLANK($G$2:$G$16),"",INDIRECT(ADDRESS(SMALL((IF($G$2:$G$16&lt;&gt;"",ROW($G$2:$G$16),ROW()+ROWS($G$2:$G$16))),ROW()-ROW($H$2:$H$16)+1),COLUMN($G$2:$G$16),4)))</f>
        <v>-----</v>
      </c>
      <c r="T11" s="388" t="str">
        <f t="array" aca="1" ref="T11" ca="1">IF(ROW()-ROW($I$2:$I$16)+1&gt;ROWS($H$2:$H$16)-COUNTBLANK($H$2:$H$16),"",INDIRECT(ADDRESS(SMALL((IF($H$2:$H$16&lt;&gt;"",ROW($H$2:$H$16),ROW()+ROWS($H$2:$H$16))),ROW()-ROW($I$2:$I$16)+1),COLUMN($H$2:$H$16),4)))</f>
        <v>-----</v>
      </c>
      <c r="U11" s="388" t="str">
        <f t="array" aca="1" ref="U11" ca="1">IF(ROW()-ROW($J$2:$J$16)+1&gt;ROWS($I$2:$I$16)-COUNTBLANK($I$2:$I$16),"",INDIRECT(ADDRESS(SMALL((IF($I$2:$I$16&lt;&gt;"",ROW($I$2:$I$16),ROW()+ROWS($I$2:$I$16))),ROW()-ROW($J$2:$J$16)+1),COLUMN($I$2:$I$16),4)))</f>
        <v>-----</v>
      </c>
      <c r="V11" s="389" t="str">
        <f t="array" aca="1" ref="V11" ca="1">IF(ROW()-ROW($K$2:$K$16)+1&gt;ROWS($J$2:$J$16)-COUNTBLANK($J$2:$J$16),"",INDIRECT(ADDRESS(SMALL((IF($J$2:$J$16&lt;&gt;"",ROW($J$2:$J$16),ROW()+ROWS($J$2:$J$16))),ROW()-ROW($K$2:$K$16)+1),COLUMN($J$2:$J$16),4)))</f>
        <v>-----</v>
      </c>
      <c r="W11" s="396" t="str">
        <f t="array" aca="1" ref="W11" ca="1">IF(ROW()-ROW($L$2:$L$16)+1&gt;ROWS($K$2:$K$16)-COUNTBLANK($K$2:$K$16),"",INDIRECT(ADDRESS(SMALL((IF($K$2:$K$16&lt;&gt;"",ROW($K$2:$K$16),ROW()+ROWS($K$2:$K$16))),ROW()-ROW($L$2:$L$16)+1),COLUMN($K$2:$K$16),4)))</f>
        <v>Unvollständig</v>
      </c>
      <c r="X11" s="397" t="str">
        <f t="array" aca="1" ref="X11" ca="1">IF(ROW()-ROW($M$2:$M$16)+1&gt;ROWS($L$2:$L$16)-COUNTBLANK($L$2:$L$16),"",INDIRECT(ADDRESS(SMALL((IF($L$2:$L$16&lt;&gt;"",ROW($L$2:$L$16),ROW()+ROWS($L$2:$L$16))),ROW()-ROW($M$2:$M$16)+1),COLUMN($L$2:$L$16),4)))</f>
        <v>-----</v>
      </c>
      <c r="Y11" s="397" t="str">
        <f t="array" aca="1" ref="Y11" ca="1">IF(ROW()-ROW($N$2:$N$5)+1&gt;ROWS($M$2:$M$16)-COUNTBLANK($M$2:$M$16),"",INDIRECT(ADDRESS(SMALL((IF($M$2:$M$16&lt;&gt;"",ROW($M$2:$M$16),ROW()+ROWS($M$2:$M$16))),ROW()-ROW($N$2:$N$16)+1),COLUMN($M$2:$M$16),4)))</f>
        <v>-----</v>
      </c>
    </row>
    <row r="12" spans="1:25" ht="22.5" x14ac:dyDescent="0.25">
      <c r="A12" s="396" t="str">
        <f>IF('Kennzahlenbogen_(KB)'!R42=0,"",'Kennzahlenbogen_(KB)'!R42)</f>
        <v>Unvollständig</v>
      </c>
      <c r="C12" s="396" t="str">
        <f>IF($A12="I.O.","",'Kennzahlenbogen_(KB)'!B42)</f>
        <v>6c</v>
      </c>
      <c r="D12" s="397" t="str">
        <f>IF($A12="I.O.","",'Kennzahlenbogen_(KB)'!E42)</f>
        <v>Verhältnis Biopsien/Resektionen</v>
      </c>
      <c r="E12" s="398" t="str">
        <f>IF(AND('Kennzahlenbogen_(KB)'!L42="",$A12&lt;&gt;"I.O."),"-----",IF($A12="I.O.","",'Kennzahlenbogen_(KB)'!L42))</f>
        <v>&lt; 10%</v>
      </c>
      <c r="F12" s="399" t="str">
        <f>IF($A12="I.O.","",'Kennzahlenbogen_(KB)'!M42)</f>
        <v>Derzeit keine Vorgaben</v>
      </c>
      <c r="G12" s="398" t="str">
        <f>IF(AND('Kennzahlenbogen_(KB)'!O42="",$A12&lt;&gt;"I.O."),"-----",IF($A12="I.O.","",'Kennzahlenbogen_(KB)'!O42))</f>
        <v>&gt; 25%</v>
      </c>
      <c r="H12" s="388">
        <f>IF($A12="I.O.","",IF('Kennzahlenbogen_(KB)'!Q42="","-----",'Kennzahlenbogen_(KB)'!Q42))</f>
        <v>0</v>
      </c>
      <c r="I12" s="388">
        <f>IF($A12="I.O.","",IF('Kennzahlenbogen_(KB)'!Q43="","-----",'Kennzahlenbogen_(KB)'!Q43))</f>
        <v>0</v>
      </c>
      <c r="J12" s="389" t="str">
        <f>IF($A12="I.O.","",IF('Kennzahlenbogen_(KB)'!Q44="",0,'Kennzahlenbogen_(KB)'!Q44))</f>
        <v>n.d.</v>
      </c>
      <c r="K12" s="396" t="str">
        <f>IF($A12="I.O.","",'Kennzahlenbogen_(KB)'!R42)</f>
        <v>Unvollständig</v>
      </c>
      <c r="L12" s="397" t="str">
        <f>IF(AND('Kennzahlenbogen_(KB)'!S42="",$A12&lt;&gt;"I.O."),"-----",IF($A12="I.O.","",'Kennzahlenbogen_(KB)'!S42))</f>
        <v>-----</v>
      </c>
      <c r="M12" s="397" t="str">
        <f>IF(AND('Kennzahlenbogen_(KB)'!T42="",$A12&lt;&gt;"I.O."),"-----",IF($A12="I.O.","",'Kennzahlenbogen_(KB)'!T42))</f>
        <v>-----</v>
      </c>
      <c r="O12" s="396" t="str">
        <f t="array" aca="1" ref="O12" ca="1">IF(ROW()-ROW($D$2:$D$16)+1&gt;ROWS($C$2:$C$16)-COUNTBLANK($C$2:$C$16),"",INDIRECT(ADDRESS(SMALL((IF($C$2:$C$16&lt;&gt;"",ROW($C$2:$C$16),ROW()+ROWS($C$2:$C$16))),ROW()-ROW($D$2:$D$16)+1),COLUMN($C$2:$C$16),4)))</f>
        <v>6c</v>
      </c>
      <c r="P12" s="397" t="str">
        <f t="array" aca="1" ref="P12" ca="1">IF(ROW()-ROW($E$2:$E$16)+1&gt;ROWS($D$2:$D$16)-COUNTBLANK($D$2:$D$16),"",INDIRECT(ADDRESS(SMALL((IF($D$2:$D$16&gt;"",ROW($D$2:$D$16),ROW()+ROWS($D$2:$D$16))),ROW()-ROW($E$2:$E$16)+1),COLUMN($D$2:$D$16),4)))</f>
        <v>Verhältnis Biopsien/Resektionen</v>
      </c>
      <c r="Q12" s="398" t="str">
        <f t="array" aca="1" ref="Q12" ca="1">IF(ROW()-ROW($F$2:$F$16)+1&gt;ROWS($E$2:$E$16)-COUNTBLANK($E$2:$E$16),"",INDIRECT(ADDRESS(SMALL((IF($E$2:$E$16&gt;"",ROW($E$2:$E$16),ROW()+ROWS($E$2:$E$16))),ROW()-ROW($F$2:$F$16)+1),COLUMN($E$2:$E$16),4)))</f>
        <v>&lt; 10%</v>
      </c>
      <c r="R12" s="399" t="str">
        <f t="array" aca="1" ref="R12" ca="1">IF(ROW()-ROW($G$2:$G$16)+1&gt;ROWS($F$2:$F$16)-COUNTBLANK($F$2:$F$16),"",INDIRECT(ADDRESS(SMALL((IF($F$2:$F$16&gt;"",ROW($F$2:$F$16),ROW()+ROWS($F$2:$F$16))),ROW()-ROW($G$2:$G$16)+1),COLUMN($F$2:$F$16),4)))</f>
        <v>Derzeit keine Vorgaben</v>
      </c>
      <c r="S12" s="398" t="str">
        <f t="array" aca="1" ref="S12" ca="1">IF(ROW()-ROW($H$2:$H$16)+1&gt;ROWS($G$2:$G$16)-COUNTBLANK($G$2:$G$16),"",INDIRECT(ADDRESS(SMALL((IF($G$2:$G$16&lt;&gt;"",ROW($G$2:$G$16),ROW()+ROWS($G$2:$G$16))),ROW()-ROW($H$2:$H$16)+1),COLUMN($G$2:$G$16),4)))</f>
        <v>&gt; 25%</v>
      </c>
      <c r="T12" s="388">
        <f t="array" aca="1" ref="T12" ca="1">IF(ROW()-ROW($I$2:$I$16)+1&gt;ROWS($H$2:$H$16)-COUNTBLANK($H$2:$H$16),"",INDIRECT(ADDRESS(SMALL((IF($H$2:$H$16&lt;&gt;"",ROW($H$2:$H$16),ROW()+ROWS($H$2:$H$16))),ROW()-ROW($I$2:$I$16)+1),COLUMN($H$2:$H$16),4)))</f>
        <v>0</v>
      </c>
      <c r="U12" s="388">
        <f t="array" aca="1" ref="U12" ca="1">IF(ROW()-ROW($J$2:$J$16)+1&gt;ROWS($I$2:$I$16)-COUNTBLANK($I$2:$I$16),"",INDIRECT(ADDRESS(SMALL((IF($I$2:$I$16&lt;&gt;"",ROW($I$2:$I$16),ROW()+ROWS($I$2:$I$16))),ROW()-ROW($J$2:$J$16)+1),COLUMN($I$2:$I$16),4)))</f>
        <v>0</v>
      </c>
      <c r="V12" s="389" t="str">
        <f t="array" aca="1" ref="V12" ca="1">IF(ROW()-ROW($K$2:$K$16)+1&gt;ROWS($J$2:$J$16)-COUNTBLANK($J$2:$J$16),"",INDIRECT(ADDRESS(SMALL((IF($J$2:$J$16&lt;&gt;"",ROW($J$2:$J$16),ROW()+ROWS($J$2:$J$16))),ROW()-ROW($K$2:$K$16)+1),COLUMN($J$2:$J$16),4)))</f>
        <v>n.d.</v>
      </c>
      <c r="W12" s="396" t="str">
        <f t="array" aca="1" ref="W12" ca="1">IF(ROW()-ROW($L$2:$L$16)+1&gt;ROWS($K$2:$K$16)-COUNTBLANK($K$2:$K$16),"",INDIRECT(ADDRESS(SMALL((IF($K$2:$K$16&lt;&gt;"",ROW($K$2:$K$16),ROW()+ROWS($K$2:$K$16))),ROW()-ROW($L$2:$L$16)+1),COLUMN($K$2:$K$16),4)))</f>
        <v>Unvollständig</v>
      </c>
      <c r="X12" s="397" t="str">
        <f t="array" aca="1" ref="X12" ca="1">IF(ROW()-ROW($M$2:$M$16)+1&gt;ROWS($L$2:$L$16)-COUNTBLANK($L$2:$L$16),"",INDIRECT(ADDRESS(SMALL((IF($L$2:$L$16&lt;&gt;"",ROW($L$2:$L$16),ROW()+ROWS($L$2:$L$16))),ROW()-ROW($M$2:$M$16)+1),COLUMN($L$2:$L$16),4)))</f>
        <v>-----</v>
      </c>
      <c r="Y12" s="397" t="str">
        <f t="array" aca="1" ref="Y12" ca="1">IF(ROW()-ROW($N$2:$N$5)+1&gt;ROWS($M$2:$M$16)-COUNTBLANK($M$2:$M$16),"",INDIRECT(ADDRESS(SMALL((IF($M$2:$M$16&lt;&gt;"",ROW($M$2:$M$16),ROW()+ROWS($M$2:$M$16))),ROW()-ROW($N$2:$N$16)+1),COLUMN($M$2:$M$16),4)))</f>
        <v>-----</v>
      </c>
    </row>
    <row r="13" spans="1:25" ht="22.5" x14ac:dyDescent="0.25">
      <c r="A13" s="396" t="str">
        <f>IF('Kennzahlenbogen_(KB)'!R45=0,"",'Kennzahlenbogen_(KB)'!R45)</f>
        <v>Unvollständig</v>
      </c>
      <c r="C13" s="396" t="str">
        <f>IF($A13="I.O.","",'Kennzahlenbogen_(KB)'!B45)</f>
        <v>7a</v>
      </c>
      <c r="D13" s="397" t="str">
        <f>IF($A13="I.O.","",'Kennzahlenbogen_(KB)'!E45)</f>
        <v>Revisionsoperationen</v>
      </c>
      <c r="E13" s="398" t="str">
        <f>IF(AND('Kennzahlenbogen_(KB)'!L45="",$A13&lt;&gt;"I.O."),"-----",IF($A13="I.O.","",'Kennzahlenbogen_(KB)'!L45))</f>
        <v>&lt; 1%</v>
      </c>
      <c r="F13" s="399" t="str">
        <f>IF($A13="I.O.","",'Kennzahlenbogen_(KB)'!M45)</f>
        <v>Derzeit keine Vorgaben</v>
      </c>
      <c r="G13" s="398" t="str">
        <f>IF(AND('Kennzahlenbogen_(KB)'!O45="",$A13&lt;&gt;"I.O."),"-----",IF($A13="I.O.","",'Kennzahlenbogen_(KB)'!O45))</f>
        <v>&gt; 10%</v>
      </c>
      <c r="H13" s="388" t="str">
        <f>IF($A13="I.O.","",IF('Kennzahlenbogen_(KB)'!Q45="","-----",'Kennzahlenbogen_(KB)'!Q45))</f>
        <v>-----</v>
      </c>
      <c r="I13" s="388">
        <f>IF($A13="I.O.","",IF('Kennzahlenbogen_(KB)'!Q46="","-----",'Kennzahlenbogen_(KB)'!Q46))</f>
        <v>0</v>
      </c>
      <c r="J13" s="389" t="str">
        <f>IF($A13="I.O.","",IF('Kennzahlenbogen_(KB)'!Q47="",0,'Kennzahlenbogen_(KB)'!Q47))</f>
        <v>n.d.</v>
      </c>
      <c r="K13" s="396" t="str">
        <f>IF($A13="I.O.","",'Kennzahlenbogen_(KB)'!R45)</f>
        <v>Unvollständig</v>
      </c>
      <c r="L13" s="397" t="str">
        <f>IF(AND('Kennzahlenbogen_(KB)'!S45="",$A13&lt;&gt;"I.O."),"-----",IF($A13="I.O.","",'Kennzahlenbogen_(KB)'!S45))</f>
        <v>-----</v>
      </c>
      <c r="M13" s="397" t="str">
        <f>IF(AND('Kennzahlenbogen_(KB)'!T45="",$A13&lt;&gt;"I.O."),"-----",IF($A13="I.O.","",'Kennzahlenbogen_(KB)'!T45))</f>
        <v>-----</v>
      </c>
      <c r="O13" s="396" t="str">
        <f t="array" aca="1" ref="O13" ca="1">IF(ROW()-ROW($D$2:$D$16)+1&gt;ROWS($C$2:$C$16)-COUNTBLANK($C$2:$C$16),"",INDIRECT(ADDRESS(SMALL((IF($C$2:$C$16&lt;&gt;"",ROW($C$2:$C$16),ROW()+ROWS($C$2:$C$16))),ROW()-ROW($D$2:$D$16)+1),COLUMN($C$2:$C$16),4)))</f>
        <v>7a</v>
      </c>
      <c r="P13" s="397" t="str">
        <f t="array" aca="1" ref="P13" ca="1">IF(ROW()-ROW($E$2:$E$16)+1&gt;ROWS($D$2:$D$16)-COUNTBLANK($D$2:$D$16),"",INDIRECT(ADDRESS(SMALL((IF($D$2:$D$16&gt;"",ROW($D$2:$D$16),ROW()+ROWS($D$2:$D$16))),ROW()-ROW($E$2:$E$16)+1),COLUMN($D$2:$D$16),4)))</f>
        <v>Revisionsoperationen</v>
      </c>
      <c r="Q13" s="398" t="str">
        <f t="array" aca="1" ref="Q13" ca="1">IF(ROW()-ROW($F$2:$F$16)+1&gt;ROWS($E$2:$E$16)-COUNTBLANK($E$2:$E$16),"",INDIRECT(ADDRESS(SMALL((IF($E$2:$E$16&gt;"",ROW($E$2:$E$16),ROW()+ROWS($E$2:$E$16))),ROW()-ROW($F$2:$F$16)+1),COLUMN($E$2:$E$16),4)))</f>
        <v>&lt; 1%</v>
      </c>
      <c r="R13" s="399" t="str">
        <f t="array" aca="1" ref="R13" ca="1">IF(ROW()-ROW($G$2:$G$16)+1&gt;ROWS($F$2:$F$16)-COUNTBLANK($F$2:$F$16),"",INDIRECT(ADDRESS(SMALL((IF($F$2:$F$16&gt;"",ROW($F$2:$F$16),ROW()+ROWS($F$2:$F$16))),ROW()-ROW($G$2:$G$16)+1),COLUMN($F$2:$F$16),4)))</f>
        <v>Derzeit keine Vorgaben</v>
      </c>
      <c r="S13" s="398" t="str">
        <f t="array" aca="1" ref="S13" ca="1">IF(ROW()-ROW($H$2:$H$16)+1&gt;ROWS($G$2:$G$16)-COUNTBLANK($G$2:$G$16),"",INDIRECT(ADDRESS(SMALL((IF($G$2:$G$16&lt;&gt;"",ROW($G$2:$G$16),ROW()+ROWS($G$2:$G$16))),ROW()-ROW($H$2:$H$16)+1),COLUMN($G$2:$G$16),4)))</f>
        <v>&gt; 10%</v>
      </c>
      <c r="T13" s="388" t="str">
        <f t="array" aca="1" ref="T13" ca="1">IF(ROW()-ROW($I$2:$I$16)+1&gt;ROWS($H$2:$H$16)-COUNTBLANK($H$2:$H$16),"",INDIRECT(ADDRESS(SMALL((IF($H$2:$H$16&lt;&gt;"",ROW($H$2:$H$16),ROW()+ROWS($H$2:$H$16))),ROW()-ROW($I$2:$I$16)+1),COLUMN($H$2:$H$16),4)))</f>
        <v>-----</v>
      </c>
      <c r="U13" s="388">
        <f t="array" aca="1" ref="U13" ca="1">IF(ROW()-ROW($J$2:$J$16)+1&gt;ROWS($I$2:$I$16)-COUNTBLANK($I$2:$I$16),"",INDIRECT(ADDRESS(SMALL((IF($I$2:$I$16&lt;&gt;"",ROW($I$2:$I$16),ROW()+ROWS($I$2:$I$16))),ROW()-ROW($J$2:$J$16)+1),COLUMN($I$2:$I$16),4)))</f>
        <v>0</v>
      </c>
      <c r="V13" s="389" t="str">
        <f t="array" aca="1" ref="V13" ca="1">IF(ROW()-ROW($K$2:$K$16)+1&gt;ROWS($J$2:$J$16)-COUNTBLANK($J$2:$J$16),"",INDIRECT(ADDRESS(SMALL((IF($J$2:$J$16&lt;&gt;"",ROW($J$2:$J$16),ROW()+ROWS($J$2:$J$16))),ROW()-ROW($K$2:$K$16)+1),COLUMN($J$2:$J$16),4)))</f>
        <v>n.d.</v>
      </c>
      <c r="W13" s="396" t="str">
        <f t="array" aca="1" ref="W13" ca="1">IF(ROW()-ROW($L$2:$L$16)+1&gt;ROWS($K$2:$K$16)-COUNTBLANK($K$2:$K$16),"",INDIRECT(ADDRESS(SMALL((IF($K$2:$K$16&lt;&gt;"",ROW($K$2:$K$16),ROW()+ROWS($K$2:$K$16))),ROW()-ROW($L$2:$L$16)+1),COLUMN($K$2:$K$16),4)))</f>
        <v>Unvollständig</v>
      </c>
      <c r="X13" s="397" t="str">
        <f t="array" aca="1" ref="X13" ca="1">IF(ROW()-ROW($M$2:$M$16)+1&gt;ROWS($L$2:$L$16)-COUNTBLANK($L$2:$L$16),"",INDIRECT(ADDRESS(SMALL((IF($L$2:$L$16&lt;&gt;"",ROW($L$2:$L$16),ROW()+ROWS($L$2:$L$16))),ROW()-ROW($M$2:$M$16)+1),COLUMN($L$2:$L$16),4)))</f>
        <v>-----</v>
      </c>
      <c r="Y13" s="397" t="str">
        <f t="array" aca="1" ref="Y13" ca="1">IF(ROW()-ROW($N$2:$N$5)+1&gt;ROWS($M$2:$M$16)-COUNTBLANK($M$2:$M$16),"",INDIRECT(ADDRESS(SMALL((IF($M$2:$M$16&lt;&gt;"",ROW($M$2:$M$16),ROW()+ROWS($M$2:$M$16))),ROW()-ROW($N$2:$N$16)+1),COLUMN($M$2:$M$16),4)))</f>
        <v>-----</v>
      </c>
    </row>
    <row r="14" spans="1:25" ht="22.5" x14ac:dyDescent="0.25">
      <c r="A14" s="396" t="str">
        <f>IF('Kennzahlenbogen_(KB)'!R48=0,"",'Kennzahlenbogen_(KB)'!R48)</f>
        <v>Unvollständig</v>
      </c>
      <c r="C14" s="396" t="str">
        <f>IF($A14="I.O.","",'Kennzahlenbogen_(KB)'!B48)</f>
        <v>7b</v>
      </c>
      <c r="D14" s="397" t="str">
        <f>IF($A14="I.O.","",'Kennzahlenbogen_(KB)'!E48)</f>
        <v>Klinisch symptomatische Nachblutungen</v>
      </c>
      <c r="E14" s="398" t="str">
        <f>IF(AND('Kennzahlenbogen_(KB)'!L48="",$A14&lt;&gt;"I.O."),"-----",IF($A14="I.O.","",'Kennzahlenbogen_(KB)'!L48))</f>
        <v>&lt; 1%</v>
      </c>
      <c r="F14" s="399" t="str">
        <f>IF($A14="I.O.","",'Kennzahlenbogen_(KB)'!M48)</f>
        <v>Derzeit keine Vorgaben</v>
      </c>
      <c r="G14" s="398" t="str">
        <f>IF(AND('Kennzahlenbogen_(KB)'!O48="",$A14&lt;&gt;"I.O."),"-----",IF($A14="I.O.","",'Kennzahlenbogen_(KB)'!O48))</f>
        <v>&gt; 10%</v>
      </c>
      <c r="H14" s="388" t="str">
        <f>IF($A14="I.O.","",IF('Kennzahlenbogen_(KB)'!Q48="","-----",'Kennzahlenbogen_(KB)'!Q48))</f>
        <v>-----</v>
      </c>
      <c r="I14" s="388">
        <f>IF($A14="I.O.","",IF('Kennzahlenbogen_(KB)'!Q49="","-----",'Kennzahlenbogen_(KB)'!Q49))</f>
        <v>0</v>
      </c>
      <c r="J14" s="389" t="str">
        <f>IF($A14="I.O.","",IF('Kennzahlenbogen_(KB)'!Q50="",0,'Kennzahlenbogen_(KB)'!Q50))</f>
        <v>n.d.</v>
      </c>
      <c r="K14" s="396" t="str">
        <f>IF($A14="I.O.","",'Kennzahlenbogen_(KB)'!R48)</f>
        <v>Unvollständig</v>
      </c>
      <c r="L14" s="397" t="str">
        <f>IF(AND('Kennzahlenbogen_(KB)'!S48="",$A14&lt;&gt;"I.O."),"-----",IF($A14="I.O.","",'Kennzahlenbogen_(KB)'!S48))</f>
        <v>-----</v>
      </c>
      <c r="M14" s="397" t="str">
        <f>IF(AND('Kennzahlenbogen_(KB)'!T48="",$A14&lt;&gt;"I.O."),"-----",IF($A14="I.O.","",'Kennzahlenbogen_(KB)'!T48))</f>
        <v>-----</v>
      </c>
      <c r="O14" s="396" t="str">
        <f t="array" aca="1" ref="O14" ca="1">IF(ROW()-ROW($D$2:$D$16)+1&gt;ROWS($C$2:$C$16)-COUNTBLANK($C$2:$C$16),"",INDIRECT(ADDRESS(SMALL((IF($C$2:$C$16&lt;&gt;"",ROW($C$2:$C$16),ROW()+ROWS($C$2:$C$16))),ROW()-ROW($D$2:$D$16)+1),COLUMN($C$2:$C$16),4)))</f>
        <v>7b</v>
      </c>
      <c r="P14" s="397" t="str">
        <f t="array" aca="1" ref="P14" ca="1">IF(ROW()-ROW($E$2:$E$16)+1&gt;ROWS($D$2:$D$16)-COUNTBLANK($D$2:$D$16),"",INDIRECT(ADDRESS(SMALL((IF($D$2:$D$16&gt;"",ROW($D$2:$D$16),ROW()+ROWS($D$2:$D$16))),ROW()-ROW($E$2:$E$16)+1),COLUMN($D$2:$D$16),4)))</f>
        <v>Klinisch symptomatische Nachblutungen</v>
      </c>
      <c r="Q14" s="398" t="str">
        <f t="array" aca="1" ref="Q14" ca="1">IF(ROW()-ROW($F$2:$F$16)+1&gt;ROWS($E$2:$E$16)-COUNTBLANK($E$2:$E$16),"",INDIRECT(ADDRESS(SMALL((IF($E$2:$E$16&gt;"",ROW($E$2:$E$16),ROW()+ROWS($E$2:$E$16))),ROW()-ROW($F$2:$F$16)+1),COLUMN($E$2:$E$16),4)))</f>
        <v>&lt; 1%</v>
      </c>
      <c r="R14" s="399" t="str">
        <f t="array" aca="1" ref="R14" ca="1">IF(ROW()-ROW($G$2:$G$16)+1&gt;ROWS($F$2:$F$16)-COUNTBLANK($F$2:$F$16),"",INDIRECT(ADDRESS(SMALL((IF($F$2:$F$16&gt;"",ROW($F$2:$F$16),ROW()+ROWS($F$2:$F$16))),ROW()-ROW($G$2:$G$16)+1),COLUMN($F$2:$F$16),4)))</f>
        <v>Derzeit keine Vorgaben</v>
      </c>
      <c r="S14" s="398" t="str">
        <f t="array" aca="1" ref="S14" ca="1">IF(ROW()-ROW($H$2:$H$16)+1&gt;ROWS($G$2:$G$16)-COUNTBLANK($G$2:$G$16),"",INDIRECT(ADDRESS(SMALL((IF($G$2:$G$16&lt;&gt;"",ROW($G$2:$G$16),ROW()+ROWS($G$2:$G$16))),ROW()-ROW($H$2:$H$16)+1),COLUMN($G$2:$G$16),4)))</f>
        <v>&gt; 10%</v>
      </c>
      <c r="T14" s="388" t="str">
        <f t="array" aca="1" ref="T14" ca="1">IF(ROW()-ROW($I$2:$I$16)+1&gt;ROWS($H$2:$H$16)-COUNTBLANK($H$2:$H$16),"",INDIRECT(ADDRESS(SMALL((IF($H$2:$H$16&lt;&gt;"",ROW($H$2:$H$16),ROW()+ROWS($H$2:$H$16))),ROW()-ROW($I$2:$I$16)+1),COLUMN($H$2:$H$16),4)))</f>
        <v>-----</v>
      </c>
      <c r="U14" s="388">
        <f t="array" aca="1" ref="U14" ca="1">IF(ROW()-ROW($J$2:$J$16)+1&gt;ROWS($I$2:$I$16)-COUNTBLANK($I$2:$I$16),"",INDIRECT(ADDRESS(SMALL((IF($I$2:$I$16&lt;&gt;"",ROW($I$2:$I$16),ROW()+ROWS($I$2:$I$16))),ROW()-ROW($J$2:$J$16)+1),COLUMN($I$2:$I$16),4)))</f>
        <v>0</v>
      </c>
      <c r="V14" s="389" t="str">
        <f t="array" aca="1" ref="V14" ca="1">IF(ROW()-ROW($K$2:$K$16)+1&gt;ROWS($J$2:$J$16)-COUNTBLANK($J$2:$J$16),"",INDIRECT(ADDRESS(SMALL((IF($J$2:$J$16&lt;&gt;"",ROW($J$2:$J$16),ROW()+ROWS($J$2:$J$16))),ROW()-ROW($K$2:$K$16)+1),COLUMN($J$2:$J$16),4)))</f>
        <v>n.d.</v>
      </c>
      <c r="W14" s="396" t="str">
        <f t="array" aca="1" ref="W14" ca="1">IF(ROW()-ROW($L$2:$L$16)+1&gt;ROWS($K$2:$K$16)-COUNTBLANK($K$2:$K$16),"",INDIRECT(ADDRESS(SMALL((IF($K$2:$K$16&lt;&gt;"",ROW($K$2:$K$16),ROW()+ROWS($K$2:$K$16))),ROW()-ROW($L$2:$L$16)+1),COLUMN($K$2:$K$16),4)))</f>
        <v>Unvollständig</v>
      </c>
      <c r="X14" s="397" t="str">
        <f t="array" aca="1" ref="X14" ca="1">IF(ROW()-ROW($M$2:$M$16)+1&gt;ROWS($L$2:$L$16)-COUNTBLANK($L$2:$L$16),"",INDIRECT(ADDRESS(SMALL((IF($L$2:$L$16&lt;&gt;"",ROW($L$2:$L$16),ROW()+ROWS($L$2:$L$16))),ROW()-ROW($M$2:$M$16)+1),COLUMN($L$2:$L$16),4)))</f>
        <v>-----</v>
      </c>
      <c r="Y14" s="397" t="str">
        <f t="array" aca="1" ref="Y14" ca="1">IF(ROW()-ROW($N$2:$N$5)+1&gt;ROWS($M$2:$M$16)-COUNTBLANK($M$2:$M$16),"",INDIRECT(ADDRESS(SMALL((IF($M$2:$M$16&lt;&gt;"",ROW($M$2:$M$16),ROW()+ROWS($M$2:$M$16))),ROW()-ROW($N$2:$N$16)+1),COLUMN($M$2:$M$16),4)))</f>
        <v>-----</v>
      </c>
    </row>
    <row r="15" spans="1:25" ht="22.5" x14ac:dyDescent="0.25">
      <c r="A15" s="396" t="str">
        <f>IF('Kennzahlenbogen_(KB)'!R51=0,"",'Kennzahlenbogen_(KB)'!R51)</f>
        <v>Unvollständig</v>
      </c>
      <c r="C15" s="396" t="str">
        <f>IF($A15="I.O.","",'Kennzahlenbogen_(KB)'!B51)</f>
        <v>8</v>
      </c>
      <c r="D15" s="397" t="str">
        <f>IF($A15="I.O.","",'Kennzahlenbogen_(KB)'!E51)</f>
        <v>Postoperative Wundinfektionen</v>
      </c>
      <c r="E15" s="398" t="str">
        <f>IF(AND('Kennzahlenbogen_(KB)'!L51="",$A15&lt;&gt;"I.O."),"-----",IF($A15="I.O.","",'Kennzahlenbogen_(KB)'!L51))</f>
        <v>&lt; 1%</v>
      </c>
      <c r="F15" s="399" t="str">
        <f>IF($A15="I.O.","",'Kennzahlenbogen_(KB)'!M51)</f>
        <v>Derzeit keine Vorgaben</v>
      </c>
      <c r="G15" s="398" t="str">
        <f>IF(AND('Kennzahlenbogen_(KB)'!O51="",$A15&lt;&gt;"I.O."),"-----",IF($A15="I.O.","",'Kennzahlenbogen_(KB)'!O51))</f>
        <v>&gt; 10%</v>
      </c>
      <c r="H15" s="388" t="str">
        <f>IF($A15="I.O.","",IF('Kennzahlenbogen_(KB)'!Q51="","-----",'Kennzahlenbogen_(KB)'!Q51))</f>
        <v>-----</v>
      </c>
      <c r="I15" s="388">
        <f>IF($A15="I.O.","",IF('Kennzahlenbogen_(KB)'!Q52="","-----",'Kennzahlenbogen_(KB)'!Q52))</f>
        <v>0</v>
      </c>
      <c r="J15" s="389" t="str">
        <f>IF($A15="I.O.","",IF('Kennzahlenbogen_(KB)'!Q53="",0,'Kennzahlenbogen_(KB)'!Q53))</f>
        <v>n.d.</v>
      </c>
      <c r="K15" s="396" t="str">
        <f>IF($A15="I.O.","",'Kennzahlenbogen_(KB)'!R51)</f>
        <v>Unvollständig</v>
      </c>
      <c r="L15" s="397" t="str">
        <f>IF(AND('Kennzahlenbogen_(KB)'!S51="",$A15&lt;&gt;"I.O."),"-----",IF($A15="I.O.","",'Kennzahlenbogen_(KB)'!S51))</f>
        <v>-----</v>
      </c>
      <c r="M15" s="397" t="str">
        <f>IF(AND('Kennzahlenbogen_(KB)'!T51="",$A15&lt;&gt;"I.O."),"-----",IF($A15="I.O.","",'Kennzahlenbogen_(KB)'!T51))</f>
        <v>-----</v>
      </c>
      <c r="O15" s="396" t="str">
        <f t="array" aca="1" ref="O15" ca="1">IF(ROW()-ROW($D$2:$D$16)+1&gt;ROWS($C$2:$C$16)-COUNTBLANK($C$2:$C$16),"",INDIRECT(ADDRESS(SMALL((IF($C$2:$C$16&lt;&gt;"",ROW($C$2:$C$16),ROW()+ROWS($C$2:$C$16))),ROW()-ROW($D$2:$D$16)+1),COLUMN($C$2:$C$16),4)))</f>
        <v>8</v>
      </c>
      <c r="P15" s="397" t="str">
        <f t="array" aca="1" ref="P15" ca="1">IF(ROW()-ROW($E$2:$E$16)+1&gt;ROWS($D$2:$D$16)-COUNTBLANK($D$2:$D$16),"",INDIRECT(ADDRESS(SMALL((IF($D$2:$D$16&gt;"",ROW($D$2:$D$16),ROW()+ROWS($D$2:$D$16))),ROW()-ROW($E$2:$E$16)+1),COLUMN($D$2:$D$16),4)))</f>
        <v>Postoperative Wundinfektionen</v>
      </c>
      <c r="Q15" s="398" t="str">
        <f t="array" aca="1" ref="Q15" ca="1">IF(ROW()-ROW($F$2:$F$16)+1&gt;ROWS($E$2:$E$16)-COUNTBLANK($E$2:$E$16),"",INDIRECT(ADDRESS(SMALL((IF($E$2:$E$16&gt;"",ROW($E$2:$E$16),ROW()+ROWS($E$2:$E$16))),ROW()-ROW($F$2:$F$16)+1),COLUMN($E$2:$E$16),4)))</f>
        <v>&lt; 1%</v>
      </c>
      <c r="R15" s="399" t="str">
        <f t="array" aca="1" ref="R15" ca="1">IF(ROW()-ROW($G$2:$G$16)+1&gt;ROWS($F$2:$F$16)-COUNTBLANK($F$2:$F$16),"",INDIRECT(ADDRESS(SMALL((IF($F$2:$F$16&gt;"",ROW($F$2:$F$16),ROW()+ROWS($F$2:$F$16))),ROW()-ROW($G$2:$G$16)+1),COLUMN($F$2:$F$16),4)))</f>
        <v>Derzeit keine Vorgaben</v>
      </c>
      <c r="S15" s="398" t="str">
        <f t="array" aca="1" ref="S15" ca="1">IF(ROW()-ROW($H$2:$H$16)+1&gt;ROWS($G$2:$G$16)-COUNTBLANK($G$2:$G$16),"",INDIRECT(ADDRESS(SMALL((IF($G$2:$G$16&lt;&gt;"",ROW($G$2:$G$16),ROW()+ROWS($G$2:$G$16))),ROW()-ROW($H$2:$H$16)+1),COLUMN($G$2:$G$16),4)))</f>
        <v>&gt; 10%</v>
      </c>
      <c r="T15" s="388" t="str">
        <f t="array" aca="1" ref="T15" ca="1">IF(ROW()-ROW($I$2:$I$16)+1&gt;ROWS($H$2:$H$16)-COUNTBLANK($H$2:$H$16),"",INDIRECT(ADDRESS(SMALL((IF($H$2:$H$16&lt;&gt;"",ROW($H$2:$H$16),ROW()+ROWS($H$2:$H$16))),ROW()-ROW($I$2:$I$16)+1),COLUMN($H$2:$H$16),4)))</f>
        <v>-----</v>
      </c>
      <c r="U15" s="388">
        <f t="array" aca="1" ref="U15" ca="1">IF(ROW()-ROW($J$2:$J$16)+1&gt;ROWS($I$2:$I$16)-COUNTBLANK($I$2:$I$16),"",INDIRECT(ADDRESS(SMALL((IF($I$2:$I$16&lt;&gt;"",ROW($I$2:$I$16),ROW()+ROWS($I$2:$I$16))),ROW()-ROW($J$2:$J$16)+1),COLUMN($I$2:$I$16),4)))</f>
        <v>0</v>
      </c>
      <c r="V15" s="389" t="str">
        <f t="array" aca="1" ref="V15" ca="1">IF(ROW()-ROW($K$2:$K$16)+1&gt;ROWS($J$2:$J$16)-COUNTBLANK($J$2:$J$16),"",INDIRECT(ADDRESS(SMALL((IF($J$2:$J$16&lt;&gt;"",ROW($J$2:$J$16),ROW()+ROWS($J$2:$J$16))),ROW()-ROW($K$2:$K$16)+1),COLUMN($J$2:$J$16),4)))</f>
        <v>n.d.</v>
      </c>
      <c r="W15" s="396" t="str">
        <f t="array" aca="1" ref="W15" ca="1">IF(ROW()-ROW($L$2:$L$16)+1&gt;ROWS($K$2:$K$16)-COUNTBLANK($K$2:$K$16),"",INDIRECT(ADDRESS(SMALL((IF($K$2:$K$16&lt;&gt;"",ROW($K$2:$K$16),ROW()+ROWS($K$2:$K$16))),ROW()-ROW($L$2:$L$16)+1),COLUMN($K$2:$K$16),4)))</f>
        <v>Unvollständig</v>
      </c>
      <c r="X15" s="397" t="str">
        <f t="array" aca="1" ref="X15" ca="1">IF(ROW()-ROW($M$2:$M$16)+1&gt;ROWS($L$2:$L$16)-COUNTBLANK($L$2:$L$16),"",INDIRECT(ADDRESS(SMALL((IF($L$2:$L$16&lt;&gt;"",ROW($L$2:$L$16),ROW()+ROWS($L$2:$L$16))),ROW()-ROW($M$2:$M$16)+1),COLUMN($L$2:$L$16),4)))</f>
        <v>-----</v>
      </c>
      <c r="Y15" s="397" t="str">
        <f t="array" aca="1" ref="Y15" ca="1">IF(ROW()-ROW($N$2:$N$5)+1&gt;ROWS($M$2:$M$16)-COUNTBLANK($M$2:$M$16),"",INDIRECT(ADDRESS(SMALL((IF($M$2:$M$16&lt;&gt;"",ROW($M$2:$M$16),ROW()+ROWS($M$2:$M$16))),ROW()-ROW($N$2:$N$16)+1),COLUMN($M$2:$M$16),4)))</f>
        <v>-----</v>
      </c>
    </row>
    <row r="16" spans="1:25" ht="22.5" x14ac:dyDescent="0.25">
      <c r="A16" s="396" t="str">
        <f>IF('Kennzahlenbogen_(KB)'!R54=0,"",'Kennzahlenbogen_(KB)'!R54)</f>
        <v>Unvollständig</v>
      </c>
      <c r="C16" s="650" t="str">
        <f>IF($A16="I.O.","",'Kennzahlenbogen_(KB)'!B54)</f>
        <v xml:space="preserve">9
 </v>
      </c>
      <c r="D16" s="397" t="str">
        <f>IF($A16="I.O.","",'Kennzahlenbogen_(KB)'!E54)</f>
        <v>Erfassung Palliativsymptome</v>
      </c>
      <c r="E16" s="398" t="str">
        <f>IF(AND('Kennzahlenbogen_(KB)'!L54="",$A16&lt;&gt;"I.O."),"-----",IF($A16="I.O.","",'Kennzahlenbogen_(KB)'!L54))</f>
        <v>&lt; 60%</v>
      </c>
      <c r="F16" s="399" t="str">
        <f>IF($A16="I.O.","",'Kennzahlenbogen_(KB)'!M54)</f>
        <v>Derzeit keine Vorgaben</v>
      </c>
      <c r="G16" s="398" t="str">
        <f>IF(AND('Kennzahlenbogen_(KB)'!O54="",$A16&lt;&gt;"I.O."),"-----",IF($A16="I.O.","",'Kennzahlenbogen_(KB)'!O54))</f>
        <v>-----</v>
      </c>
      <c r="H16" s="388" t="str">
        <f>IF($A16="I.O.","",IF('Kennzahlenbogen_(KB)'!Q54="","-----",'Kennzahlenbogen_(KB)'!Q54))</f>
        <v>-----</v>
      </c>
      <c r="I16" s="388" t="str">
        <f>IF($A16="I.O.","",IF('Kennzahlenbogen_(KB)'!Q55="","-----",'Kennzahlenbogen_(KB)'!Q55))</f>
        <v>-----</v>
      </c>
      <c r="J16" s="389" t="str">
        <f>IF($A16="I.O.","",IF('Kennzahlenbogen_(KB)'!Q56="","-----",'Kennzahlenbogen_(KB)'!Q56))</f>
        <v>n.d.</v>
      </c>
      <c r="K16" s="396" t="str">
        <f>IF($A16="I.O.","",'Kennzahlenbogen_(KB)'!R54)</f>
        <v>Unvollständig</v>
      </c>
      <c r="L16" s="397" t="str">
        <f>IF(AND('Kennzahlenbogen_(KB)'!S54="",$A16&lt;&gt;"I.O."),"-----",IF($A16="I.O.","",'Kennzahlenbogen_(KB)'!S54))</f>
        <v>-----</v>
      </c>
      <c r="M16" s="397" t="str">
        <f>IF(AND('Kennzahlenbogen_(KB)'!T54="",$A16&lt;&gt;"I.O."),"-----",IF($A16="I.O.","",'Kennzahlenbogen_(KB)'!T54))</f>
        <v>-----</v>
      </c>
      <c r="O16" s="396" t="str">
        <f t="array" aca="1" ref="O16" ca="1">IF(ROW()-ROW($D$2:$D$16)+1&gt;ROWS($C$2:$C$16)-COUNTBLANK($C$2:$C$16),"",INDIRECT(ADDRESS(SMALL((IF($C$2:$C$16&lt;&gt;"",ROW($C$2:$C$16),ROW()+ROWS($C$2:$C$16))),ROW()-ROW($D$2:$D$16)+1),COLUMN($C$2:$C$16),4)))</f>
        <v xml:space="preserve">9
 </v>
      </c>
      <c r="P16" s="397" t="str">
        <f t="array" aca="1" ref="P16" ca="1">IF(ROW()-ROW($E$2:$E$16)+1&gt;ROWS($D$2:$D$16)-COUNTBLANK($D$2:$D$16),"",INDIRECT(ADDRESS(SMALL((IF($D$2:$D$16&gt;"",ROW($D$2:$D$16),ROW()+ROWS($D$2:$D$16))),ROW()-ROW($E$2:$E$16)+1),COLUMN($D$2:$D$16),4)))</f>
        <v>Erfassung Palliativsymptome</v>
      </c>
      <c r="Q16" s="398" t="str">
        <f t="array" aca="1" ref="Q16" ca="1">IF(ROW()-ROW($F$2:$F$16)+1&gt;ROWS($E$2:$E$16)-COUNTBLANK($E$2:$E$16),"",INDIRECT(ADDRESS(SMALL((IF($E$2:$E$16&gt;"",ROW($E$2:$E$16),ROW()+ROWS($E$2:$E$16))),ROW()-ROW($F$2:$F$16)+1),COLUMN($E$2:$E$16),4)))</f>
        <v>&lt; 60%</v>
      </c>
      <c r="R16" s="399" t="str">
        <f t="array" aca="1" ref="R16" ca="1">IF(ROW()-ROW($G$2:$G$16)+1&gt;ROWS($F$2:$F$16)-COUNTBLANK($F$2:$F$16),"",INDIRECT(ADDRESS(SMALL((IF($F$2:$F$16&gt;"",ROW($F$2:$F$16),ROW()+ROWS($F$2:$F$16))),ROW()-ROW($G$2:$G$16)+1),COLUMN($F$2:$F$16),4)))</f>
        <v>Derzeit keine Vorgaben</v>
      </c>
      <c r="S16" s="398" t="str">
        <f t="array" aca="1" ref="S16" ca="1">IF(ROW()-ROW($H$2:$H$16)+1&gt;ROWS($G$2:$G$16)-COUNTBLANK($G$2:$G$16),"",INDIRECT(ADDRESS(SMALL((IF($G$2:$G$16&lt;&gt;"",ROW($G$2:$G$16),ROW()+ROWS($G$2:$G$16))),ROW()-ROW($H$2:$H$16)+1),COLUMN($G$2:$G$16),4)))</f>
        <v>-----</v>
      </c>
      <c r="T16" s="388" t="str">
        <f t="array" aca="1" ref="T16" ca="1">IF(ROW()-ROW($I$2:$I$16)+1&gt;ROWS($H$2:$H$16)-COUNTBLANK($H$2:$H$16),"",INDIRECT(ADDRESS(SMALL((IF($H$2:$H$16&lt;&gt;"",ROW($H$2:$H$16),ROW()+ROWS($H$2:$H$16))),ROW()-ROW($I$2:$I$16)+1),COLUMN($H$2:$H$16),4)))</f>
        <v>-----</v>
      </c>
      <c r="U16" s="388" t="str">
        <f t="array" aca="1" ref="U16" ca="1">IF(ROW()-ROW($J$2:$J$16)+1&gt;ROWS($I$2:$I$16)-COUNTBLANK($I$2:$I$16),"",INDIRECT(ADDRESS(SMALL((IF($I$2:$I$16&lt;&gt;"",ROW($I$2:$I$16),ROW()+ROWS($I$2:$I$16))),ROW()-ROW($J$2:$J$16)+1),COLUMN($I$2:$I$16),4)))</f>
        <v>-----</v>
      </c>
      <c r="V16" s="389" t="str">
        <f t="array" aca="1" ref="V16" ca="1">IF(ROW()-ROW($K$2:$K$16)+1&gt;ROWS($J$2:$J$16)-COUNTBLANK($J$2:$J$16),"",INDIRECT(ADDRESS(SMALL((IF($J$2:$J$16&lt;&gt;"",ROW($J$2:$J$16),ROW()+ROWS($J$2:$J$16))),ROW()-ROW($K$2:$K$16)+1),COLUMN($J$2:$J$16),4)))</f>
        <v>n.d.</v>
      </c>
      <c r="W16" s="396" t="str">
        <f t="array" aca="1" ref="W16" ca="1">IF(ROW()-ROW($L$2:$L$16)+1&gt;ROWS($K$2:$K$16)-COUNTBLANK($K$2:$K$16),"",INDIRECT(ADDRESS(SMALL((IF($K$2:$K$16&lt;&gt;"",ROW($K$2:$K$16),ROW()+ROWS($K$2:$K$16))),ROW()-ROW($L$2:$L$16)+1),COLUMN($K$2:$K$16),4)))</f>
        <v>Unvollständig</v>
      </c>
      <c r="X16" s="397" t="str">
        <f t="array" aca="1" ref="X16" ca="1">IF(ROW()-ROW($M$2:$M$16)+1&gt;ROWS($L$2:$L$16)-COUNTBLANK($L$2:$L$16),"",INDIRECT(ADDRESS(SMALL((IF($L$2:$L$16&lt;&gt;"",ROW($L$2:$L$16),ROW()+ROWS($L$2:$L$16))),ROW()-ROW($M$2:$M$16)+1),COLUMN($L$2:$L$16),4)))</f>
        <v>-----</v>
      </c>
      <c r="Y16" s="397" t="str">
        <f t="array" aca="1" ref="Y16" ca="1">IF(ROW()-ROW($N$2:$N$5)+1&gt;ROWS($M$2:$M$16)-COUNTBLANK($M$2:$M$16),"",INDIRECT(ADDRESS(SMALL((IF($M$2:$M$16&lt;&gt;"",ROW($M$2:$M$16),ROW()+ROWS($M$2:$M$16))),ROW()-ROW($N$2:$N$16)+1),COLUMN($M$2:$M$16),4)))</f>
        <v>-----</v>
      </c>
    </row>
  </sheetData>
  <phoneticPr fontId="4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B1:AF39"/>
  <sheetViews>
    <sheetView showGridLines="0" zoomScaleNormal="100" workbookViewId="0">
      <selection activeCell="B3" sqref="B3"/>
    </sheetView>
  </sheetViews>
  <sheetFormatPr defaultColWidth="9" defaultRowHeight="14.25" x14ac:dyDescent="0.2"/>
  <cols>
    <col min="1" max="1" width="0.85546875" style="4" customWidth="1"/>
    <col min="2" max="2" width="8.140625" style="4" customWidth="1"/>
    <col min="3" max="3" width="7.5703125" style="4" customWidth="1"/>
    <col min="4" max="9" width="20.7109375" style="4" customWidth="1"/>
    <col min="10" max="10" width="4.7109375" style="4" customWidth="1"/>
    <col min="11" max="11" width="5.42578125" style="4" customWidth="1"/>
    <col min="12" max="14" width="4.85546875" style="4" customWidth="1"/>
    <col min="15" max="16" width="0.42578125" style="4" customWidth="1"/>
    <col min="17" max="17" width="4.85546875" style="4" customWidth="1"/>
    <col min="18" max="18" width="4.5703125" style="4" customWidth="1"/>
    <col min="19" max="20" width="4.42578125" style="4" customWidth="1"/>
    <col min="21" max="21" width="4.85546875" style="4" customWidth="1"/>
    <col min="22" max="22" width="4.42578125" style="4" customWidth="1"/>
    <col min="23" max="24" width="4.85546875" style="4" customWidth="1"/>
    <col min="25" max="25" width="0.5703125" style="4" customWidth="1"/>
    <col min="26" max="26" width="6" style="4" customWidth="1"/>
    <col min="27" max="27" width="6.42578125" style="38" customWidth="1"/>
    <col min="28" max="221" width="11.42578125" style="4" customWidth="1"/>
    <col min="222" max="16384" width="9" style="4"/>
  </cols>
  <sheetData>
    <row r="1" spans="2:32" ht="9.9499999999999993" customHeight="1" x14ac:dyDescent="0.2">
      <c r="D1" s="33"/>
      <c r="L1" s="23"/>
      <c r="M1" s="23"/>
      <c r="N1" s="23"/>
      <c r="O1" s="23"/>
      <c r="P1" s="23"/>
      <c r="Q1" s="23"/>
      <c r="R1" s="23"/>
      <c r="S1" s="23"/>
    </row>
    <row r="2" spans="2:32" ht="12.95" customHeight="1" x14ac:dyDescent="0.2">
      <c r="B2" s="134" t="s">
        <v>1049</v>
      </c>
      <c r="C2" s="9"/>
      <c r="D2" s="9"/>
      <c r="E2" s="9"/>
      <c r="F2" s="9"/>
      <c r="L2" s="23"/>
      <c r="M2" s="23"/>
      <c r="N2" s="23"/>
      <c r="O2" s="23"/>
      <c r="P2" s="23"/>
      <c r="Q2" s="23"/>
      <c r="R2" s="23"/>
      <c r="S2" s="23"/>
    </row>
    <row r="3" spans="2:32" ht="19.5" customHeight="1" x14ac:dyDescent="0.2">
      <c r="B3" s="63" t="s">
        <v>274</v>
      </c>
      <c r="L3" s="23"/>
      <c r="M3" s="23"/>
      <c r="N3" s="23"/>
      <c r="O3" s="23"/>
      <c r="P3" s="23"/>
      <c r="Q3" s="23"/>
      <c r="R3" s="34"/>
      <c r="S3" s="24"/>
      <c r="T3" s="24"/>
      <c r="U3" s="24"/>
      <c r="V3" s="24"/>
    </row>
    <row r="4" spans="2:32" ht="12" customHeight="1" x14ac:dyDescent="0.2">
      <c r="B4" s="27"/>
      <c r="L4" s="23"/>
      <c r="M4" s="23"/>
      <c r="N4" s="23"/>
      <c r="O4" s="23"/>
      <c r="P4" s="23"/>
      <c r="Q4" s="23"/>
      <c r="R4" s="34"/>
      <c r="S4" s="24"/>
      <c r="T4" s="24"/>
      <c r="U4" s="24"/>
      <c r="V4" s="24"/>
    </row>
    <row r="5" spans="2:32" ht="15" customHeight="1" x14ac:dyDescent="0.2">
      <c r="Q5" s="23"/>
      <c r="R5" s="34"/>
      <c r="S5" s="34"/>
      <c r="T5" s="34"/>
      <c r="U5" s="34"/>
      <c r="V5" s="34"/>
    </row>
    <row r="6" spans="2:32" s="28" customFormat="1" ht="15" customHeight="1" x14ac:dyDescent="0.2">
      <c r="B6" s="54" t="s">
        <v>137</v>
      </c>
      <c r="C6" s="953" t="str">
        <f>IF(Basisdaten!C8=0,"",Basisdaten!C8)</f>
        <v/>
      </c>
      <c r="D6" s="954"/>
      <c r="E6" s="954"/>
      <c r="F6" s="954"/>
      <c r="G6" s="954"/>
      <c r="H6" s="955"/>
      <c r="I6" s="237"/>
      <c r="L6" s="18"/>
    </row>
    <row r="7" spans="2:32" s="28" customFormat="1" ht="6.95" customHeight="1" x14ac:dyDescent="0.2">
      <c r="B7" s="55"/>
      <c r="C7" s="7"/>
      <c r="D7" s="16"/>
      <c r="E7" s="16"/>
      <c r="F7" s="16"/>
      <c r="H7" s="16"/>
      <c r="I7" s="86"/>
      <c r="M7" s="18"/>
    </row>
    <row r="8" spans="2:32" s="28" customFormat="1" ht="15" customHeight="1" x14ac:dyDescent="0.2">
      <c r="B8" s="52" t="s">
        <v>79</v>
      </c>
      <c r="C8" s="953" t="str">
        <f>IF(Basisdaten!C6=0,"",Basisdaten!C6)</f>
        <v/>
      </c>
      <c r="D8" s="955"/>
      <c r="E8" s="57"/>
      <c r="G8" s="227" t="s">
        <v>76</v>
      </c>
      <c r="H8" s="47" t="str">
        <f>IF(Basisdaten!I12=0,"",Basisdaten!I12)</f>
        <v/>
      </c>
      <c r="I8" s="238"/>
      <c r="L8" s="18"/>
    </row>
    <row r="9" spans="2:32" s="28" customFormat="1" ht="9.75" customHeight="1" x14ac:dyDescent="0.2">
      <c r="C9" s="29"/>
      <c r="D9" s="30"/>
      <c r="E9" s="4"/>
      <c r="M9" s="18"/>
    </row>
    <row r="10" spans="2:32" s="49" customFormat="1" ht="18.75" customHeight="1" x14ac:dyDescent="0.2">
      <c r="B10" s="84" t="s">
        <v>102</v>
      </c>
      <c r="C10" s="50"/>
      <c r="D10" s="51"/>
      <c r="E10" s="53"/>
      <c r="F10" s="51"/>
      <c r="G10" s="50"/>
      <c r="H10" s="50"/>
      <c r="I10" s="50"/>
      <c r="J10" s="50"/>
      <c r="K10" s="50"/>
      <c r="L10" s="51"/>
      <c r="M10" s="51"/>
      <c r="N10" s="51"/>
      <c r="O10" s="50"/>
      <c r="P10" s="50"/>
      <c r="Q10" s="51"/>
      <c r="R10" s="51"/>
      <c r="S10" s="51"/>
      <c r="T10" s="51"/>
      <c r="U10" s="51"/>
      <c r="V10" s="50"/>
      <c r="W10" s="51"/>
      <c r="X10" s="51"/>
      <c r="Y10" s="51"/>
      <c r="Z10" s="51"/>
      <c r="AA10" s="51"/>
    </row>
    <row r="11" spans="2:32" s="49" customFormat="1" ht="18.75" customHeight="1" x14ac:dyDescent="0.2">
      <c r="B11" s="956" t="str">
        <f>IF(OR(B12="",B12="Matrix kann eingereicht werden"),"In Ordnung",IF(B12="die inkorrekten und unvollständigen Einträge beheben","Nicht in Ordnung"))</f>
        <v>In Ordnung</v>
      </c>
      <c r="C11" s="957"/>
      <c r="D11" s="957"/>
      <c r="E11" s="228" t="s">
        <v>77</v>
      </c>
      <c r="F11" s="159" t="s">
        <v>11</v>
      </c>
      <c r="G11" s="163" t="s">
        <v>95</v>
      </c>
      <c r="H11" s="160" t="s">
        <v>377</v>
      </c>
      <c r="J11" s="28"/>
      <c r="K11" s="28"/>
      <c r="L11" s="28"/>
      <c r="M11" s="28"/>
      <c r="N11" s="50"/>
      <c r="O11" s="50"/>
      <c r="P11" s="50"/>
      <c r="Q11" s="50"/>
      <c r="R11" s="50"/>
      <c r="S11" s="50"/>
      <c r="T11" s="50"/>
      <c r="U11" s="50"/>
      <c r="V11" s="50"/>
      <c r="W11" s="50"/>
      <c r="X11" s="50"/>
      <c r="Y11" s="50"/>
      <c r="Z11" s="50"/>
      <c r="AA11" s="50"/>
      <c r="AB11" s="50"/>
      <c r="AC11" s="50"/>
      <c r="AD11" s="50"/>
      <c r="AE11" s="50"/>
      <c r="AF11" s="50"/>
    </row>
    <row r="12" spans="2:32" s="28" customFormat="1" ht="18.75" customHeight="1" x14ac:dyDescent="0.2">
      <c r="B12" s="958" t="str">
        <f>Berechnung2!B6</f>
        <v/>
      </c>
      <c r="C12" s="959"/>
      <c r="D12" s="959"/>
      <c r="E12" s="144">
        <f>Berechnung2!C6</f>
        <v>0</v>
      </c>
      <c r="F12" s="230">
        <f>Berechnung2!D6</f>
        <v>0</v>
      </c>
      <c r="G12" s="231">
        <f>Berechnung2!E6</f>
        <v>0</v>
      </c>
      <c r="H12" s="239">
        <f>Berechnung2!F6</f>
        <v>0</v>
      </c>
      <c r="J12" s="4"/>
      <c r="K12" s="4"/>
      <c r="L12" s="4"/>
      <c r="M12" s="4"/>
      <c r="AF12" s="18"/>
    </row>
    <row r="13" spans="2:32" s="28" customFormat="1" ht="18" customHeight="1" thickBot="1" x14ac:dyDescent="0.25">
      <c r="C13" s="7"/>
      <c r="D13" s="17"/>
      <c r="E13" s="17"/>
      <c r="F13" s="17"/>
      <c r="G13" s="17"/>
      <c r="H13" s="27"/>
      <c r="I13" s="32"/>
      <c r="K13" s="4"/>
      <c r="L13" s="4"/>
      <c r="M13" s="4"/>
      <c r="N13" s="4"/>
      <c r="O13" s="4"/>
      <c r="P13" s="4"/>
      <c r="Q13" s="4"/>
      <c r="R13" s="4"/>
      <c r="AA13" s="18"/>
    </row>
    <row r="14" spans="2:32" s="49" customFormat="1" ht="27.75" customHeight="1" thickBot="1" x14ac:dyDescent="0.25">
      <c r="B14" s="964" t="s">
        <v>56</v>
      </c>
      <c r="C14" s="965"/>
      <c r="D14" s="960" t="str">
        <f>IF(Berechnung2!$B$30&gt;1,IF(Berechnung2!$B$30=2,"EZ",IF(Berechnung2!$B$30&gt;2,"relevant ","?")),"nicht relevant")</f>
        <v>nicht relevant</v>
      </c>
      <c r="E14" s="961"/>
      <c r="F14" s="962"/>
      <c r="G14" s="960" t="str">
        <f>IF(Berechnung2!$B$30&gt;0,IF(Berechnung2!$B$30=1,"EZ",IF(Berechnung2!$B$30&gt;1,"relevant ","?")),"nicht relevant")</f>
        <v>nicht relevant</v>
      </c>
      <c r="H14" s="961"/>
      <c r="I14" s="962"/>
    </row>
    <row r="15" spans="2:32" s="49" customFormat="1" ht="19.5" customHeight="1" thickBot="1" x14ac:dyDescent="0.25">
      <c r="B15" s="964" t="s">
        <v>276</v>
      </c>
      <c r="C15" s="965"/>
      <c r="D15" s="963" t="s">
        <v>759</v>
      </c>
      <c r="E15" s="961"/>
      <c r="F15" s="962"/>
      <c r="G15" s="963" t="s">
        <v>760</v>
      </c>
      <c r="H15" s="961"/>
      <c r="I15" s="962"/>
    </row>
    <row r="16" spans="2:32" s="49" customFormat="1" ht="24" customHeight="1" x14ac:dyDescent="0.2">
      <c r="B16" s="205"/>
      <c r="C16" s="209"/>
      <c r="D16" s="206" t="s">
        <v>293</v>
      </c>
      <c r="E16" s="207" t="s">
        <v>294</v>
      </c>
      <c r="F16" s="207" t="s">
        <v>319</v>
      </c>
      <c r="G16" s="206" t="s">
        <v>293</v>
      </c>
      <c r="H16" s="207" t="s">
        <v>294</v>
      </c>
      <c r="I16" s="240" t="s">
        <v>319</v>
      </c>
    </row>
    <row r="17" spans="2:27" s="49" customFormat="1" ht="16.5" customHeight="1" thickBot="1" x14ac:dyDescent="0.25">
      <c r="B17" s="966"/>
      <c r="C17" s="967"/>
      <c r="D17" s="213" t="s">
        <v>296</v>
      </c>
      <c r="E17" s="214" t="s">
        <v>295</v>
      </c>
      <c r="F17" s="214" t="s">
        <v>295</v>
      </c>
      <c r="G17" s="213" t="s">
        <v>296</v>
      </c>
      <c r="H17" s="214" t="s">
        <v>295</v>
      </c>
      <c r="I17" s="241" t="s">
        <v>295</v>
      </c>
      <c r="M17" s="154"/>
    </row>
    <row r="18" spans="2:27" s="49" customFormat="1" ht="20.100000000000001" customHeight="1" x14ac:dyDescent="0.2">
      <c r="B18" s="946" t="s">
        <v>101</v>
      </c>
      <c r="C18" s="210" t="s">
        <v>2</v>
      </c>
      <c r="D18" s="196"/>
      <c r="E18" s="195"/>
      <c r="F18" s="195"/>
      <c r="G18" s="196"/>
      <c r="H18" s="195"/>
      <c r="I18" s="194"/>
    </row>
    <row r="19" spans="2:27" s="51" customFormat="1" ht="20.100000000000001" customHeight="1" x14ac:dyDescent="0.25">
      <c r="B19" s="946"/>
      <c r="C19" s="211" t="s">
        <v>4</v>
      </c>
      <c r="D19" s="198"/>
      <c r="E19" s="164"/>
      <c r="F19" s="164"/>
      <c r="G19" s="198"/>
      <c r="H19" s="164"/>
      <c r="I19" s="197"/>
      <c r="K19" s="151"/>
    </row>
    <row r="20" spans="2:27" s="51" customFormat="1" ht="20.100000000000001" customHeight="1" thickBot="1" x14ac:dyDescent="0.3">
      <c r="B20" s="947"/>
      <c r="C20" s="208" t="s">
        <v>5</v>
      </c>
      <c r="D20" s="403" t="str">
        <f t="shared" ref="D20:I20" si="0">IF(OR(D18="",D19="",D19=0),"",D18/D19)</f>
        <v/>
      </c>
      <c r="E20" s="404" t="str">
        <f t="shared" si="0"/>
        <v/>
      </c>
      <c r="F20" s="404" t="str">
        <f t="shared" si="0"/>
        <v/>
      </c>
      <c r="G20" s="405" t="str">
        <f t="shared" si="0"/>
        <v/>
      </c>
      <c r="H20" s="406" t="str">
        <f t="shared" si="0"/>
        <v/>
      </c>
      <c r="I20" s="407" t="str">
        <f t="shared" si="0"/>
        <v/>
      </c>
    </row>
    <row r="21" spans="2:27" s="51" customFormat="1" ht="5.25" customHeight="1" thickBot="1" x14ac:dyDescent="0.3">
      <c r="B21" s="193"/>
      <c r="C21" s="192"/>
      <c r="D21" s="191"/>
      <c r="E21" s="146"/>
      <c r="F21" s="146"/>
      <c r="G21" s="218"/>
      <c r="H21" s="219"/>
      <c r="I21" s="220"/>
    </row>
    <row r="22" spans="2:27" s="51" customFormat="1" ht="20.100000000000001" customHeight="1" x14ac:dyDescent="0.2">
      <c r="B22" s="945" t="s">
        <v>58</v>
      </c>
      <c r="C22" s="212" t="s">
        <v>2</v>
      </c>
      <c r="D22" s="196"/>
      <c r="E22" s="195"/>
      <c r="F22" s="195"/>
      <c r="G22" s="216"/>
      <c r="H22" s="215"/>
      <c r="I22" s="217"/>
      <c r="K22" s="49"/>
      <c r="L22" s="49"/>
      <c r="M22" s="49"/>
      <c r="N22" s="49"/>
      <c r="O22" s="49"/>
      <c r="P22" s="49"/>
      <c r="Q22" s="49"/>
      <c r="R22" s="49"/>
    </row>
    <row r="23" spans="2:27" s="51" customFormat="1" ht="20.100000000000001" customHeight="1" x14ac:dyDescent="0.2">
      <c r="B23" s="946"/>
      <c r="C23" s="211" t="s">
        <v>4</v>
      </c>
      <c r="D23" s="198"/>
      <c r="E23" s="164"/>
      <c r="F23" s="164"/>
      <c r="G23" s="198"/>
      <c r="H23" s="164"/>
      <c r="I23" s="197"/>
      <c r="K23" s="49"/>
      <c r="L23" s="49"/>
      <c r="M23" s="49"/>
      <c r="N23" s="49"/>
      <c r="O23" s="49"/>
      <c r="P23" s="49"/>
      <c r="Q23" s="49"/>
      <c r="R23" s="49"/>
    </row>
    <row r="24" spans="2:27" s="9" customFormat="1" ht="20.100000000000001" customHeight="1" thickBot="1" x14ac:dyDescent="0.25">
      <c r="B24" s="947"/>
      <c r="C24" s="208" t="s">
        <v>5</v>
      </c>
      <c r="D24" s="408" t="str">
        <f t="shared" ref="D24:I24" si="1">IF(OR(D22="",D23="",D23=0),"",D22/D23)</f>
        <v/>
      </c>
      <c r="E24" s="409" t="str">
        <f t="shared" si="1"/>
        <v/>
      </c>
      <c r="F24" s="409" t="str">
        <f t="shared" si="1"/>
        <v/>
      </c>
      <c r="G24" s="408" t="str">
        <f t="shared" si="1"/>
        <v/>
      </c>
      <c r="H24" s="409" t="str">
        <f t="shared" si="1"/>
        <v/>
      </c>
      <c r="I24" s="410" t="str">
        <f t="shared" si="1"/>
        <v/>
      </c>
      <c r="R24" s="46"/>
      <c r="AA24" s="19"/>
    </row>
    <row r="25" spans="2:27" s="49" customFormat="1" ht="11.25" customHeight="1" x14ac:dyDescent="0.2">
      <c r="B25" s="150"/>
      <c r="F25" s="62"/>
      <c r="I25" s="149"/>
      <c r="R25" s="148"/>
      <c r="AA25" s="147"/>
    </row>
    <row r="26" spans="2:27" s="9" customFormat="1" ht="88.5" customHeight="1" x14ac:dyDescent="0.2">
      <c r="B26" s="970" t="s">
        <v>379</v>
      </c>
      <c r="C26" s="970"/>
      <c r="D26" s="970"/>
      <c r="E26" s="970"/>
      <c r="F26" s="970"/>
      <c r="G26" s="970"/>
      <c r="H26" s="970"/>
      <c r="I26" s="970"/>
      <c r="J26" s="44"/>
      <c r="K26" s="133"/>
      <c r="L26" s="133"/>
      <c r="M26" s="133"/>
      <c r="N26" s="132"/>
      <c r="O26" s="132"/>
      <c r="P26" s="132"/>
      <c r="Q26" s="132"/>
      <c r="R26" s="58"/>
      <c r="S26" s="59"/>
      <c r="T26" s="59"/>
      <c r="U26" s="59"/>
      <c r="V26" s="59"/>
      <c r="W26" s="59"/>
      <c r="X26" s="59"/>
      <c r="Y26" s="59"/>
      <c r="Z26" s="59"/>
      <c r="AA26" s="60"/>
    </row>
    <row r="27" spans="2:27" s="9" customFormat="1" ht="12" customHeight="1" x14ac:dyDescent="0.2">
      <c r="B27" s="131"/>
      <c r="C27" s="131"/>
      <c r="D27" s="131"/>
      <c r="E27" s="131"/>
      <c r="F27" s="131"/>
      <c r="G27" s="131"/>
      <c r="H27" s="131"/>
      <c r="I27" s="131"/>
      <c r="J27" s="131"/>
      <c r="K27" s="133"/>
      <c r="L27" s="133"/>
      <c r="M27" s="133"/>
      <c r="N27" s="132"/>
      <c r="O27" s="132"/>
      <c r="P27" s="132"/>
      <c r="Q27" s="132"/>
      <c r="R27" s="58"/>
      <c r="S27" s="61"/>
      <c r="T27" s="61"/>
      <c r="U27" s="61"/>
      <c r="V27" s="61"/>
      <c r="W27" s="61"/>
      <c r="X27" s="61"/>
      <c r="Y27" s="61"/>
      <c r="Z27" s="61"/>
      <c r="AA27" s="61"/>
    </row>
    <row r="28" spans="2:27" ht="13.5" customHeight="1" x14ac:dyDescent="0.2">
      <c r="B28" s="968" t="s">
        <v>292</v>
      </c>
      <c r="C28" s="969"/>
      <c r="D28" s="232" t="s">
        <v>286</v>
      </c>
      <c r="E28" s="233" t="s">
        <v>59</v>
      </c>
      <c r="F28" s="948" t="s">
        <v>134</v>
      </c>
      <c r="G28" s="948"/>
      <c r="H28" s="948"/>
      <c r="I28" s="948"/>
      <c r="J28" s="38"/>
      <c r="AA28" s="4"/>
    </row>
    <row r="29" spans="2:27" ht="12.75" customHeight="1" x14ac:dyDescent="0.2">
      <c r="B29" s="951" t="s">
        <v>110</v>
      </c>
      <c r="C29" s="952"/>
      <c r="D29" s="229" t="s">
        <v>287</v>
      </c>
      <c r="E29" s="234"/>
      <c r="F29" s="949" t="s">
        <v>150</v>
      </c>
      <c r="G29" s="950"/>
      <c r="H29" s="950"/>
      <c r="I29" s="950"/>
      <c r="J29" s="38"/>
      <c r="AA29" s="4"/>
    </row>
    <row r="30" spans="2:27" s="9" customFormat="1" ht="12" customHeight="1" x14ac:dyDescent="0.2">
      <c r="B30" s="951" t="s">
        <v>110</v>
      </c>
      <c r="C30" s="952"/>
      <c r="D30" s="229" t="s">
        <v>135</v>
      </c>
      <c r="E30" s="235"/>
      <c r="F30" s="949" t="s">
        <v>288</v>
      </c>
      <c r="G30" s="950"/>
      <c r="H30" s="950"/>
      <c r="I30" s="950"/>
      <c r="J30" s="19"/>
    </row>
    <row r="31" spans="2:27" ht="12.75" customHeight="1" x14ac:dyDescent="0.2">
      <c r="B31" s="951" t="s">
        <v>291</v>
      </c>
      <c r="C31" s="952"/>
      <c r="D31" s="229" t="s">
        <v>289</v>
      </c>
      <c r="E31" s="236" t="s">
        <v>377</v>
      </c>
      <c r="F31" s="949" t="s">
        <v>290</v>
      </c>
      <c r="G31" s="950"/>
      <c r="H31" s="950"/>
      <c r="I31" s="950"/>
      <c r="J31" s="38"/>
      <c r="AA31" s="4"/>
    </row>
    <row r="32" spans="2:27" x14ac:dyDescent="0.2">
      <c r="M32" s="38"/>
      <c r="AA32" s="4"/>
    </row>
    <row r="33" spans="2:27" x14ac:dyDescent="0.2">
      <c r="M33" s="38"/>
      <c r="AA33" s="4"/>
    </row>
    <row r="34" spans="2:27" x14ac:dyDescent="0.2">
      <c r="M34" s="38"/>
      <c r="AA34" s="4"/>
    </row>
    <row r="39" spans="2:27" x14ac:dyDescent="0.2">
      <c r="B39" s="73"/>
      <c r="D39" s="73"/>
      <c r="E39" s="73"/>
      <c r="F39" s="73"/>
      <c r="G39" s="73"/>
      <c r="H39" s="73"/>
      <c r="I39" s="73"/>
      <c r="J39" s="73"/>
      <c r="K39" s="73"/>
      <c r="L39" s="73"/>
      <c r="M39" s="73"/>
      <c r="N39" s="73"/>
      <c r="O39" s="73"/>
    </row>
  </sheetData>
  <sheetProtection selectLockedCells="1"/>
  <dataConsolidate/>
  <customSheetViews>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22">
    <mergeCell ref="F31:I31"/>
    <mergeCell ref="C6:H6"/>
    <mergeCell ref="C8:D8"/>
    <mergeCell ref="B11:D11"/>
    <mergeCell ref="B12:D12"/>
    <mergeCell ref="D14:F14"/>
    <mergeCell ref="D15:F15"/>
    <mergeCell ref="B14:C14"/>
    <mergeCell ref="B17:C17"/>
    <mergeCell ref="B31:C31"/>
    <mergeCell ref="B18:B20"/>
    <mergeCell ref="B15:C15"/>
    <mergeCell ref="G14:I14"/>
    <mergeCell ref="G15:I15"/>
    <mergeCell ref="B28:C28"/>
    <mergeCell ref="B26:I26"/>
    <mergeCell ref="B22:B24"/>
    <mergeCell ref="F28:I28"/>
    <mergeCell ref="F29:I29"/>
    <mergeCell ref="F30:I30"/>
    <mergeCell ref="B29:C29"/>
    <mergeCell ref="B30:C30"/>
  </mergeCells>
  <phoneticPr fontId="42" type="noConversion"/>
  <conditionalFormatting sqref="D18">
    <cfRule type="expression" dxfId="60" priority="254">
      <formula>OR($D14="nicht relevant",$D14="EZ")</formula>
    </cfRule>
    <cfRule type="expression" dxfId="59" priority="294">
      <formula>LEN(TRIM(D18))=0</formula>
    </cfRule>
  </conditionalFormatting>
  <conditionalFormatting sqref="D22">
    <cfRule type="expression" dxfId="58" priority="225">
      <formula>OR($D14="nicht relevant",$D14="EZ")</formula>
    </cfRule>
    <cfRule type="expression" dxfId="57" priority="274">
      <formula>LEN(TRIM(D22))=0</formula>
    </cfRule>
  </conditionalFormatting>
  <conditionalFormatting sqref="D23">
    <cfRule type="expression" dxfId="56" priority="216">
      <formula>OR($D14="nicht relevant",$D14="EZ")</formula>
    </cfRule>
    <cfRule type="expression" dxfId="55" priority="273">
      <formula>LEN(TRIM(D23))=0</formula>
    </cfRule>
  </conditionalFormatting>
  <conditionalFormatting sqref="D19">
    <cfRule type="expression" dxfId="54" priority="242">
      <formula>OR($D14="nicht relevant",$D14="EZ")</formula>
    </cfRule>
    <cfRule type="expression" dxfId="53" priority="243">
      <formula>LEN(TRIM(D19))=0</formula>
    </cfRule>
  </conditionalFormatting>
  <conditionalFormatting sqref="E18">
    <cfRule type="expression" dxfId="52" priority="161">
      <formula>OR($D14="nicht relevant",$D14="EZ")</formula>
    </cfRule>
    <cfRule type="expression" dxfId="51" priority="162">
      <formula>LEN(TRIM(E18))=0</formula>
    </cfRule>
  </conditionalFormatting>
  <conditionalFormatting sqref="F18">
    <cfRule type="expression" dxfId="50" priority="159">
      <formula>OR($D14="nicht relevant",$D14="EZ")</formula>
    </cfRule>
    <cfRule type="expression" dxfId="49" priority="160">
      <formula>LEN(TRIM(F18))=0</formula>
    </cfRule>
  </conditionalFormatting>
  <conditionalFormatting sqref="G18">
    <cfRule type="expression" dxfId="48" priority="153">
      <formula>OR($G14="nicht relevant",$G14="EZ")</formula>
    </cfRule>
    <cfRule type="expression" dxfId="47" priority="154">
      <formula>LEN(TRIM(G18))=0</formula>
    </cfRule>
  </conditionalFormatting>
  <conditionalFormatting sqref="E22">
    <cfRule type="expression" dxfId="46" priority="143">
      <formula>OR($D14="nicht relevant",$D14="EZ")</formula>
    </cfRule>
    <cfRule type="expression" dxfId="45" priority="144">
      <formula>LEN(TRIM(E22))=0</formula>
    </cfRule>
  </conditionalFormatting>
  <conditionalFormatting sqref="F22">
    <cfRule type="expression" dxfId="44" priority="141">
      <formula>OR($D14="nicht relevant",$D14="EZ")</formula>
    </cfRule>
    <cfRule type="expression" dxfId="43" priority="142">
      <formula>LEN(TRIM(F22))=0</formula>
    </cfRule>
  </conditionalFormatting>
  <conditionalFormatting sqref="G22">
    <cfRule type="expression" dxfId="42" priority="135">
      <formula>OR($G14="nicht relevant",$G14="EZ")</formula>
    </cfRule>
    <cfRule type="expression" dxfId="41" priority="136">
      <formula>LEN(TRIM(G22))=0</formula>
    </cfRule>
  </conditionalFormatting>
  <conditionalFormatting sqref="E19">
    <cfRule type="expression" dxfId="40" priority="87">
      <formula>OR($D14="nicht relevant",$D14="EZ")</formula>
    </cfRule>
    <cfRule type="expression" dxfId="39" priority="88">
      <formula>LEN(TRIM(E19))=0</formula>
    </cfRule>
  </conditionalFormatting>
  <conditionalFormatting sqref="F19">
    <cfRule type="expression" dxfId="38" priority="85">
      <formula>OR($D14="nicht relevant",$D14="EZ")</formula>
    </cfRule>
    <cfRule type="expression" dxfId="37" priority="86">
      <formula>LEN(TRIM(F19))=0</formula>
    </cfRule>
  </conditionalFormatting>
  <conditionalFormatting sqref="G19">
    <cfRule type="expression" dxfId="36" priority="79">
      <formula>OR($G14="nicht relevant",$G14="EZ")</formula>
    </cfRule>
    <cfRule type="expression" dxfId="35" priority="80">
      <formula>LEN(TRIM(G19))=0</formula>
    </cfRule>
  </conditionalFormatting>
  <conditionalFormatting sqref="E23">
    <cfRule type="expression" dxfId="34" priority="51">
      <formula>OR($D14="nicht relevant",$D14="EZ")</formula>
    </cfRule>
    <cfRule type="expression" dxfId="33" priority="52">
      <formula>LEN(TRIM(E23))=0</formula>
    </cfRule>
  </conditionalFormatting>
  <conditionalFormatting sqref="F23">
    <cfRule type="expression" dxfId="32" priority="49">
      <formula>OR($D14="nicht relevant",$D14="EZ")</formula>
    </cfRule>
    <cfRule type="expression" dxfId="31" priority="50">
      <formula>LEN(TRIM(F23))=0</formula>
    </cfRule>
  </conditionalFormatting>
  <conditionalFormatting sqref="G23">
    <cfRule type="expression" dxfId="30" priority="43">
      <formula>OR($G14="nicht relevant",$G14="EZ")</formula>
    </cfRule>
    <cfRule type="expression" dxfId="29" priority="44">
      <formula>LEN(TRIM(G23))=0</formula>
    </cfRule>
  </conditionalFormatting>
  <conditionalFormatting sqref="H18">
    <cfRule type="expression" dxfId="28" priority="33">
      <formula>OR($G14="nicht relevant",$G14="EZ")</formula>
    </cfRule>
    <cfRule type="expression" dxfId="27" priority="34">
      <formula>LEN(TRIM(H18))=0</formula>
    </cfRule>
  </conditionalFormatting>
  <conditionalFormatting sqref="I18">
    <cfRule type="expression" dxfId="26" priority="31">
      <formula>OR($G14="nicht relevant",$G14="EZ")</formula>
    </cfRule>
    <cfRule type="expression" dxfId="25" priority="32">
      <formula>LEN(TRIM(I18))=0</formula>
    </cfRule>
  </conditionalFormatting>
  <conditionalFormatting sqref="H19">
    <cfRule type="expression" dxfId="24" priority="25">
      <formula>OR($G14="nicht relevant",$G14="EZ")</formula>
    </cfRule>
    <cfRule type="expression" dxfId="23" priority="26">
      <formula>LEN(TRIM(H19))=0</formula>
    </cfRule>
  </conditionalFormatting>
  <conditionalFormatting sqref="I19">
    <cfRule type="expression" dxfId="22" priority="23">
      <formula>OR($G14="nicht relevant",$G14="EZ")</formula>
    </cfRule>
    <cfRule type="expression" dxfId="21" priority="24">
      <formula>LEN(TRIM(I19))=0</formula>
    </cfRule>
  </conditionalFormatting>
  <conditionalFormatting sqref="H22">
    <cfRule type="expression" dxfId="20" priority="17">
      <formula>OR($G14="nicht relevant",$G14="EZ")</formula>
    </cfRule>
    <cfRule type="expression" dxfId="19" priority="18">
      <formula>LEN(TRIM(H22))=0</formula>
    </cfRule>
  </conditionalFormatting>
  <conditionalFormatting sqref="I22">
    <cfRule type="expression" dxfId="18" priority="15">
      <formula>OR($G14="nicht relevant",$G14="EZ")</formula>
    </cfRule>
    <cfRule type="expression" dxfId="17" priority="16">
      <formula>LEN(TRIM(I22))=0</formula>
    </cfRule>
  </conditionalFormatting>
  <conditionalFormatting sqref="H23">
    <cfRule type="expression" dxfId="16" priority="9">
      <formula>OR($G14="nicht relevant",$G14="EZ")</formula>
    </cfRule>
    <cfRule type="expression" dxfId="15" priority="10">
      <formula>LEN(TRIM(H23))=0</formula>
    </cfRule>
  </conditionalFormatting>
  <conditionalFormatting sqref="I23">
    <cfRule type="expression" dxfId="14" priority="7">
      <formula>OR($G14="nicht relevant",$G14="EZ")</formula>
    </cfRule>
    <cfRule type="expression" dxfId="13" priority="8">
      <formula>LEN(TRIM(I23))=0</formula>
    </cfRule>
  </conditionalFormatting>
  <conditionalFormatting sqref="B12:D12">
    <cfRule type="expression" dxfId="12" priority="2" stopIfTrue="1">
      <formula>$B$12="die inkorrekten und unvollständigen Einträge beheben"</formula>
    </cfRule>
  </conditionalFormatting>
  <conditionalFormatting sqref="B11:D11">
    <cfRule type="expression" dxfId="11" priority="1" stopIfTrue="1">
      <formula>$B$11="Nicht in Ordnung"</formula>
    </cfRule>
  </conditionalFormatting>
  <dataValidations count="3">
    <dataValidation type="custom" showInputMessage="1" showErrorMessage="1" errorTitle="Eingabefehler" error="1. Nenner muss eine positive ganze Zahl sein. _x000a_2. Nenner kann nicht kleiner als Zähler sein." sqref="D23" xr:uid="{00000000-0002-0000-0B00-000000000000}">
      <formula1>IF(ISNUMBER(D23),IF(D23&gt;=0,IF(AND(D23&gt;=D22,D23&lt;5001),D23,FALSE),FALSE))</formula1>
    </dataValidation>
    <dataValidation type="whole" showInputMessage="1" showErrorMessage="1" errorTitle="Eingabefehler" error="1. Zähler muss eine positive ganze Zahl sein._x000a_2. Zähler kann nicht größer als Nenner sein." sqref="D18:I18 D22:I22" xr:uid="{00000000-0002-0000-0B00-000001000000}">
      <formula1>0</formula1>
      <formula2>IF(D19="",5000,D19)</formula2>
    </dataValidation>
    <dataValidation type="custom" showInputMessage="1" showErrorMessage="1" errorTitle="Eingabefehler" error="1. Nenner muss eine positive ganze Zahl sein. _x000a_2. Nenner kann nicht kleiner als Zähler sein." sqref="D19:I19 E23:I23" xr:uid="{00000000-0002-0000-0B00-000002000000}">
      <formula1>IF(ISNUMBER(D19),IF(D19&gt;0,IF(AND(D19&gt;=D18,D19&lt;5001),D19,FALSE),FALSE))</formula1>
    </dataValidation>
  </dataValidations>
  <pageMargins left="7.8740157480315001E-2" right="3.9370078740157501E-2" top="0.27559055118110198" bottom="0.27559055118110198" header="0.118110236220472" footer="0.11811023622047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B1:Q18"/>
  <sheetViews>
    <sheetView showGridLines="0" zoomScaleNormal="100" zoomScaleSheetLayoutView="120" workbookViewId="0">
      <selection activeCell="D17" sqref="D17:G17"/>
    </sheetView>
  </sheetViews>
  <sheetFormatPr defaultColWidth="9" defaultRowHeight="14.25" x14ac:dyDescent="0.2"/>
  <cols>
    <col min="1" max="1" width="0.85546875" style="4" customWidth="1"/>
    <col min="2" max="2" width="14.140625" style="4" customWidth="1"/>
    <col min="3" max="3" width="20" style="4" customWidth="1"/>
    <col min="4" max="7" width="22.7109375" style="4" customWidth="1"/>
    <col min="8" max="8" width="8.28515625" style="4" customWidth="1"/>
    <col min="9" max="9" width="8.5703125" style="4" customWidth="1"/>
    <col min="10" max="185" width="11.42578125" style="4" customWidth="1"/>
    <col min="186" max="16384" width="9" style="4"/>
  </cols>
  <sheetData>
    <row r="1" spans="2:17" ht="9.9499999999999993" customHeight="1" x14ac:dyDescent="0.2">
      <c r="C1" s="33"/>
      <c r="F1" s="23"/>
    </row>
    <row r="2" spans="2:17" ht="12.95" customHeight="1" x14ac:dyDescent="0.2">
      <c r="B2" s="134" t="s">
        <v>761</v>
      </c>
      <c r="C2" s="9"/>
      <c r="D2" s="9"/>
      <c r="F2" s="23"/>
    </row>
    <row r="3" spans="2:17" ht="16.5" x14ac:dyDescent="0.25">
      <c r="B3" s="45" t="s">
        <v>275</v>
      </c>
      <c r="F3" s="23"/>
      <c r="G3" s="24"/>
    </row>
    <row r="4" spans="2:17" x14ac:dyDescent="0.2">
      <c r="B4" s="153"/>
      <c r="C4" s="9"/>
      <c r="D4" s="9"/>
      <c r="E4" s="9"/>
      <c r="F4" s="9"/>
      <c r="G4" s="9"/>
      <c r="H4" s="9"/>
      <c r="I4" s="9"/>
      <c r="J4" s="9"/>
      <c r="M4" s="27"/>
    </row>
    <row r="5" spans="2:17" ht="15" customHeight="1" x14ac:dyDescent="0.2">
      <c r="B5" s="9"/>
      <c r="C5" s="9"/>
      <c r="D5" s="9"/>
      <c r="E5" s="16"/>
      <c r="F5" s="16"/>
      <c r="G5" s="16"/>
      <c r="H5" s="16"/>
      <c r="I5" s="16"/>
      <c r="J5" s="16"/>
      <c r="K5" s="16"/>
      <c r="L5" s="16"/>
      <c r="M5" s="27"/>
    </row>
    <row r="6" spans="2:17" s="28" customFormat="1" ht="15" customHeight="1" x14ac:dyDescent="0.2">
      <c r="B6" s="135" t="s">
        <v>137</v>
      </c>
      <c r="C6" s="977" t="str">
        <f>IF(Basisdaten!C8=0,"",Basisdaten!C8)</f>
        <v/>
      </c>
      <c r="D6" s="978"/>
      <c r="E6" s="978"/>
      <c r="F6" s="978"/>
      <c r="G6" s="979"/>
      <c r="H6" s="16"/>
      <c r="I6" s="16"/>
      <c r="J6" s="155"/>
      <c r="K6" s="27"/>
      <c r="L6" s="27"/>
      <c r="M6" s="25"/>
      <c r="N6" s="27"/>
      <c r="O6" s="27"/>
    </row>
    <row r="7" spans="2:17" s="28" customFormat="1" ht="6.95" customHeight="1" x14ac:dyDescent="0.2">
      <c r="B7" s="157"/>
      <c r="C7" s="157"/>
      <c r="D7" s="16"/>
      <c r="E7" s="16"/>
      <c r="F7" s="16"/>
      <c r="G7" s="16"/>
      <c r="H7" s="16"/>
      <c r="I7" s="16"/>
      <c r="J7" s="16"/>
      <c r="K7" s="16"/>
      <c r="M7" s="27"/>
      <c r="N7" s="27"/>
      <c r="O7" s="25"/>
      <c r="P7" s="27"/>
      <c r="Q7" s="27"/>
    </row>
    <row r="8" spans="2:17" s="28" customFormat="1" ht="15" customHeight="1" x14ac:dyDescent="0.2">
      <c r="B8" s="135" t="s">
        <v>79</v>
      </c>
      <c r="C8" s="161" t="str">
        <f>IF(Basisdaten!C6=0,"",Basisdaten!C6)</f>
        <v/>
      </c>
      <c r="F8" s="166" t="s">
        <v>76</v>
      </c>
      <c r="G8" s="162" t="str">
        <f>IF(Basisdaten!I12=0,"",Basisdaten!I12)</f>
        <v/>
      </c>
      <c r="H8" s="155"/>
      <c r="I8" s="9"/>
      <c r="J8" s="155"/>
      <c r="K8" s="27"/>
      <c r="L8" s="27"/>
      <c r="M8" s="25"/>
      <c r="N8" s="27"/>
      <c r="O8" s="27"/>
    </row>
    <row r="9" spans="2:17" s="28" customFormat="1" ht="9.75" customHeight="1" x14ac:dyDescent="0.2">
      <c r="B9" s="155"/>
      <c r="C9" s="158"/>
      <c r="D9" s="156"/>
      <c r="E9" s="155"/>
      <c r="F9" s="156"/>
      <c r="G9" s="155"/>
      <c r="H9" s="155"/>
      <c r="I9" s="155"/>
      <c r="J9" s="155"/>
      <c r="L9" s="18"/>
      <c r="M9" s="36"/>
      <c r="N9" s="36"/>
      <c r="O9" s="36"/>
      <c r="P9" s="36"/>
      <c r="Q9" s="36"/>
    </row>
    <row r="10" spans="2:17" ht="6.75" customHeight="1" x14ac:dyDescent="0.2">
      <c r="B10" s="9"/>
      <c r="C10" s="9"/>
      <c r="D10" s="9"/>
      <c r="E10" s="9"/>
      <c r="F10" s="9"/>
      <c r="G10" s="9"/>
      <c r="H10" s="9"/>
      <c r="I10" s="9"/>
      <c r="J10" s="9"/>
      <c r="L10" s="38"/>
      <c r="M10" s="37"/>
      <c r="N10" s="37"/>
      <c r="O10" s="37"/>
      <c r="P10" s="37"/>
      <c r="Q10" s="37"/>
    </row>
    <row r="11" spans="2:17" s="9" customFormat="1" ht="11.25" customHeight="1" x14ac:dyDescent="0.25">
      <c r="B11" s="35"/>
    </row>
    <row r="12" spans="2:17" s="9" customFormat="1" ht="13.5" customHeight="1" x14ac:dyDescent="0.2">
      <c r="B12" s="973" t="str">
        <f>IF(OR(B13="",B13="Matrix kann eingereicht werden"),"In Ordnung",IF(B13="die inkorrekten und unvollständigen Einträge beheben","Nicht in Ordnung"))</f>
        <v>In Ordnung</v>
      </c>
      <c r="C12" s="974"/>
      <c r="D12" s="145" t="s">
        <v>77</v>
      </c>
      <c r="E12" s="159" t="s">
        <v>11</v>
      </c>
      <c r="F12" s="163" t="s">
        <v>95</v>
      </c>
      <c r="G12" s="160" t="s">
        <v>377</v>
      </c>
    </row>
    <row r="13" spans="2:17" s="9" customFormat="1" ht="18.75" customHeight="1" x14ac:dyDescent="0.2">
      <c r="B13" s="975" t="str">
        <f>Berechnung2!B6</f>
        <v/>
      </c>
      <c r="C13" s="976"/>
      <c r="D13" s="144">
        <f>Berechnung2!C6</f>
        <v>0</v>
      </c>
      <c r="E13" s="181">
        <f>Berechnung2!D6</f>
        <v>0</v>
      </c>
      <c r="F13" s="185">
        <f>Berechnung2!E6</f>
        <v>0</v>
      </c>
      <c r="G13" s="183">
        <f>Berechnung2!F6</f>
        <v>0</v>
      </c>
    </row>
    <row r="14" spans="2:17" s="28" customFormat="1" ht="14.25" customHeight="1" x14ac:dyDescent="0.2">
      <c r="B14" s="155"/>
      <c r="C14" s="51"/>
      <c r="D14" s="51"/>
      <c r="E14" s="155"/>
      <c r="F14" s="155"/>
      <c r="G14" s="155"/>
      <c r="H14" s="155"/>
    </row>
    <row r="15" spans="2:17" ht="20.25" customHeight="1" x14ac:dyDescent="0.2">
      <c r="B15" s="980" t="s">
        <v>126</v>
      </c>
      <c r="C15" s="982" t="s">
        <v>59</v>
      </c>
      <c r="D15" s="983" t="s">
        <v>277</v>
      </c>
      <c r="E15" s="984"/>
      <c r="F15" s="984"/>
      <c r="G15" s="984"/>
      <c r="H15" s="9"/>
    </row>
    <row r="16" spans="2:17" s="22" customFormat="1" ht="15" customHeight="1" x14ac:dyDescent="0.2">
      <c r="B16" s="981"/>
      <c r="C16" s="981"/>
      <c r="D16" s="984"/>
      <c r="E16" s="984"/>
      <c r="F16" s="984"/>
      <c r="G16" s="984"/>
      <c r="H16" s="49"/>
    </row>
    <row r="17" spans="2:10" ht="71.25" customHeight="1" x14ac:dyDescent="0.2">
      <c r="B17" s="199" t="str">
        <f>IF(ISERROR(Berechnung2!G15),"",Berechnung2!G15)</f>
        <v/>
      </c>
      <c r="C17" s="199" t="str">
        <f>IF(ISERROR(Berechnung2!H15),"",Berechnung2!H15)</f>
        <v/>
      </c>
      <c r="D17" s="971"/>
      <c r="E17" s="972"/>
      <c r="F17" s="972"/>
      <c r="G17" s="972"/>
      <c r="H17" s="9"/>
    </row>
    <row r="18" spans="2:10" x14ac:dyDescent="0.2">
      <c r="B18" s="9"/>
      <c r="C18" s="9"/>
      <c r="D18" s="9"/>
      <c r="E18" s="9"/>
      <c r="F18" s="9"/>
      <c r="G18" s="9"/>
      <c r="H18" s="9"/>
      <c r="I18" s="9"/>
      <c r="J18" s="9"/>
    </row>
  </sheetData>
  <sheetProtection password="CA09" sheet="1" objects="1" scenarios="1" selectLockedCells="1" sort="0"/>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7">
    <mergeCell ref="D17:G17"/>
    <mergeCell ref="B12:C12"/>
    <mergeCell ref="B13:C13"/>
    <mergeCell ref="C6:G6"/>
    <mergeCell ref="B15:B16"/>
    <mergeCell ref="C15:C16"/>
    <mergeCell ref="D15:G16"/>
  </mergeCells>
  <phoneticPr fontId="42" type="noConversion"/>
  <conditionalFormatting sqref="H12:IV13 A11:XFD11 A9:XFD9 E12:F13">
    <cfRule type="cellIs" dxfId="10" priority="176" operator="lessThan">
      <formula>0</formula>
    </cfRule>
  </conditionalFormatting>
  <conditionalFormatting sqref="D12:D13">
    <cfRule type="cellIs" dxfId="9" priority="175" operator="lessThan">
      <formula>0</formula>
    </cfRule>
  </conditionalFormatting>
  <conditionalFormatting sqref="G12">
    <cfRule type="cellIs" dxfId="8" priority="70" operator="lessThan">
      <formula>0</formula>
    </cfRule>
  </conditionalFormatting>
  <conditionalFormatting sqref="I8">
    <cfRule type="cellIs" dxfId="7" priority="45" operator="lessThan">
      <formula>0</formula>
    </cfRule>
  </conditionalFormatting>
  <conditionalFormatting sqref="D17:G17">
    <cfRule type="notContainsBlanks" dxfId="6" priority="3" stopIfTrue="1">
      <formula>LEN(TRIM(D17))&gt;0</formula>
    </cfRule>
    <cfRule type="expression" dxfId="5" priority="2431" stopIfTrue="1">
      <formula>B17&lt;&gt;""</formula>
    </cfRule>
  </conditionalFormatting>
  <conditionalFormatting sqref="C17">
    <cfRule type="expression" dxfId="4" priority="2428">
      <formula>SEARCH($D$12,$C17,1)</formula>
    </cfRule>
    <cfRule type="expression" dxfId="3" priority="2429">
      <formula>SEARCH($E$12,$C17,1)</formula>
    </cfRule>
    <cfRule type="expression" dxfId="2" priority="2430">
      <formula>SEARCH("Unvollständig",$C17,1)</formula>
    </cfRule>
  </conditionalFormatting>
  <conditionalFormatting sqref="B12:C12">
    <cfRule type="expression" dxfId="1" priority="2" stopIfTrue="1">
      <formula>$B$12="Nicht in Ordnung"</formula>
    </cfRule>
  </conditionalFormatting>
  <conditionalFormatting sqref="B13:C13">
    <cfRule type="expression" dxfId="0" priority="1" stopIfTrue="1">
      <formula>$B$13="die inkorrekten und unvollständigen Einträge beheben"</formula>
    </cfRule>
  </conditionalFormatting>
  <dataValidations count="1">
    <dataValidation type="textLength" allowBlank="1" showInputMessage="1" showErrorMessage="1" errorTitle="Zeichenlänge" error="Minimal 30 Zeichen und max. 200 Zeichen." sqref="D17:G17" xr:uid="{00000000-0002-0000-0C00-000000000000}">
      <formula1>30</formula1>
      <formula2>200</formula2>
    </dataValidation>
  </dataValidations>
  <pageMargins left="0.11811023622047245" right="0.11811023622047245" top="0.11811023622047245" bottom="0.11811023622047245"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Y14"/>
  <sheetViews>
    <sheetView workbookViewId="0">
      <selection activeCell="H28" sqref="H28"/>
    </sheetView>
  </sheetViews>
  <sheetFormatPr defaultColWidth="11.42578125" defaultRowHeight="14.25" x14ac:dyDescent="0.25"/>
  <cols>
    <col min="1" max="1" width="14.85546875" style="222" customWidth="1"/>
    <col min="2" max="2" width="18" style="222" customWidth="1"/>
    <col min="3" max="8" width="10.7109375" style="222" customWidth="1"/>
    <col min="9" max="9" width="13.7109375" style="222" customWidth="1"/>
    <col min="10" max="11" width="13.7109375" style="247" customWidth="1"/>
    <col min="12" max="14" width="10.7109375" style="247" customWidth="1"/>
    <col min="15" max="17" width="10.7109375" style="222" customWidth="1"/>
    <col min="18" max="20" width="13.7109375" style="222" customWidth="1"/>
    <col min="21" max="21" width="9.140625" style="222" customWidth="1"/>
    <col min="22" max="24" width="8.7109375" style="222" customWidth="1"/>
    <col min="25" max="25" width="16.28515625" style="222" customWidth="1"/>
    <col min="26" max="16384" width="11.42578125" style="222"/>
  </cols>
  <sheetData>
    <row r="1" spans="1:25" ht="15.75" customHeight="1" x14ac:dyDescent="0.25">
      <c r="A1" s="252" t="s">
        <v>68</v>
      </c>
      <c r="B1" s="322">
        <v>30</v>
      </c>
      <c r="C1" s="318"/>
      <c r="D1" s="318"/>
      <c r="E1" s="318"/>
      <c r="F1" s="318"/>
      <c r="G1" s="318"/>
      <c r="H1" s="318"/>
      <c r="I1" s="319"/>
      <c r="J1" s="318"/>
      <c r="K1" s="318"/>
      <c r="L1" s="318"/>
      <c r="M1" s="318"/>
      <c r="N1" s="318"/>
      <c r="O1" s="318"/>
      <c r="P1" s="318"/>
      <c r="Q1" s="318"/>
      <c r="R1" s="318"/>
      <c r="S1" s="318"/>
      <c r="T1" s="318"/>
      <c r="U1" s="318"/>
      <c r="V1" s="318"/>
      <c r="W1" s="318"/>
      <c r="X1" s="318"/>
      <c r="Y1" s="318"/>
    </row>
    <row r="2" spans="1:25" x14ac:dyDescent="0.25">
      <c r="A2" s="252" t="s">
        <v>15</v>
      </c>
      <c r="B2" s="322" t="str">
        <f>IF(Basisdaten!C6=0,"",Basisdaten!C6)</f>
        <v/>
      </c>
      <c r="C2" s="202"/>
      <c r="D2" s="202"/>
      <c r="E2" s="202"/>
      <c r="F2" s="202"/>
      <c r="G2" s="202"/>
      <c r="H2" s="202"/>
      <c r="I2" s="202"/>
      <c r="J2" s="200"/>
      <c r="K2" s="200"/>
      <c r="L2" s="200"/>
      <c r="M2" s="200"/>
      <c r="N2" s="314"/>
      <c r="O2" s="202"/>
      <c r="P2" s="202"/>
      <c r="Q2" s="202"/>
      <c r="R2" s="202"/>
      <c r="S2" s="202"/>
      <c r="T2" s="202"/>
      <c r="U2" s="202"/>
      <c r="V2" s="201"/>
      <c r="W2" s="201"/>
      <c r="X2" s="201"/>
      <c r="Y2" s="202"/>
    </row>
    <row r="3" spans="1:25" x14ac:dyDescent="0.25">
      <c r="A3" s="252" t="s">
        <v>76</v>
      </c>
      <c r="B3" s="321" t="str">
        <f>IF(Basisdaten!I12=0,"",Basisdaten!I12)</f>
        <v/>
      </c>
      <c r="C3" s="202"/>
      <c r="D3" s="202"/>
      <c r="E3" s="202"/>
      <c r="F3" s="202"/>
      <c r="G3" s="202"/>
      <c r="H3" s="202"/>
      <c r="I3" s="202"/>
      <c r="J3" s="200"/>
      <c r="K3" s="200"/>
      <c r="L3" s="200"/>
      <c r="M3" s="200"/>
      <c r="N3" s="314"/>
      <c r="O3" s="202"/>
      <c r="P3" s="202"/>
      <c r="Q3" s="202"/>
      <c r="R3" s="202"/>
      <c r="S3" s="202"/>
      <c r="T3" s="202"/>
      <c r="U3" s="202"/>
      <c r="V3" s="201"/>
      <c r="W3" s="201"/>
      <c r="X3" s="201"/>
      <c r="Y3" s="202"/>
    </row>
    <row r="4" spans="1:25" x14ac:dyDescent="0.25">
      <c r="A4" s="315"/>
      <c r="B4" s="315"/>
      <c r="C4" s="202"/>
      <c r="D4" s="202"/>
      <c r="E4" s="202"/>
      <c r="F4" s="202"/>
      <c r="G4" s="202"/>
      <c r="H4" s="202"/>
      <c r="I4" s="202"/>
      <c r="J4" s="200"/>
      <c r="K4" s="200"/>
      <c r="L4" s="200"/>
      <c r="M4" s="200"/>
      <c r="N4" s="314"/>
      <c r="O4" s="202"/>
      <c r="P4" s="202"/>
      <c r="Q4" s="202"/>
      <c r="R4" s="202"/>
      <c r="S4" s="202"/>
      <c r="T4" s="202"/>
      <c r="U4" s="202"/>
      <c r="V4" s="201"/>
      <c r="W4" s="201"/>
      <c r="X4" s="201"/>
      <c r="Y4" s="202"/>
    </row>
    <row r="5" spans="1:25" x14ac:dyDescent="0.25">
      <c r="A5" s="313"/>
      <c r="B5" s="313"/>
      <c r="C5" s="985" t="str">
        <f>Matrix!B18</f>
        <v>DFS</v>
      </c>
      <c r="D5" s="985"/>
      <c r="E5" s="985"/>
      <c r="F5" s="985"/>
      <c r="G5" s="985"/>
      <c r="H5" s="985"/>
      <c r="I5" s="985"/>
      <c r="J5" s="985"/>
      <c r="K5" s="986"/>
      <c r="L5" s="987" t="str">
        <f>Matrix!B22</f>
        <v>OAS</v>
      </c>
      <c r="M5" s="985"/>
      <c r="N5" s="985"/>
      <c r="O5" s="985"/>
      <c r="P5" s="985"/>
      <c r="Q5" s="985"/>
      <c r="R5" s="985"/>
      <c r="S5" s="985"/>
      <c r="T5" s="985"/>
      <c r="U5" s="202"/>
      <c r="V5" s="201"/>
      <c r="W5" s="201"/>
      <c r="X5" s="201"/>
      <c r="Y5" s="202"/>
    </row>
    <row r="6" spans="1:25" s="248" customFormat="1" ht="15" customHeight="1" x14ac:dyDescent="0.25">
      <c r="A6" s="312"/>
      <c r="B6" s="312"/>
      <c r="C6" s="988" t="str">
        <f>CONCATENATE(Matrix!D16,"",Matrix!D17)</f>
        <v>Glioblastom WHO Grad 4</v>
      </c>
      <c r="D6" s="988"/>
      <c r="E6" s="988"/>
      <c r="F6" s="988" t="str">
        <f>CONCATENATE(Matrix!E16,"",Matrix!E17)</f>
        <v>Astrozytom WHO Grad 3</v>
      </c>
      <c r="G6" s="988"/>
      <c r="H6" s="988"/>
      <c r="I6" s="988" t="str">
        <f>CONCATENATE(Matrix!F16,"",Matrix!F17)</f>
        <v>Oligodendrogliale Tm WHO Grad 3</v>
      </c>
      <c r="J6" s="988"/>
      <c r="K6" s="989"/>
      <c r="L6" s="990" t="str">
        <f>CONCATENATE(Matrix!G16,"",Matrix!G17)</f>
        <v>Glioblastom WHO Grad 4</v>
      </c>
      <c r="M6" s="988"/>
      <c r="N6" s="988"/>
      <c r="O6" s="988" t="str">
        <f>CONCATENATE(Matrix!H16,"",Matrix!H17)</f>
        <v>Astrozytom WHO Grad 3</v>
      </c>
      <c r="P6" s="988"/>
      <c r="Q6" s="988"/>
      <c r="R6" s="988" t="str">
        <f>CONCATENATE(Matrix!I16,"",Matrix!I17)</f>
        <v>Oligodendrogliale Tm WHO Grad 3</v>
      </c>
      <c r="S6" s="988"/>
      <c r="T6" s="988"/>
      <c r="U6" s="250"/>
      <c r="V6" s="249"/>
      <c r="W6" s="249"/>
      <c r="X6" s="249"/>
      <c r="Y6" s="250"/>
    </row>
    <row r="7" spans="1:25" s="308" customFormat="1" ht="36.75" customHeight="1" x14ac:dyDescent="0.25">
      <c r="A7" s="140" t="str">
        <f>Matrix!B14</f>
        <v>Relevante Nachsorgejahre</v>
      </c>
      <c r="B7" s="140" t="str">
        <f>Matrix!B15</f>
        <v>Kalenderjahr</v>
      </c>
      <c r="C7" s="140" t="s">
        <v>330</v>
      </c>
      <c r="D7" s="140" t="s">
        <v>331</v>
      </c>
      <c r="E7" s="140" t="s">
        <v>332</v>
      </c>
      <c r="F7" s="140" t="s">
        <v>333</v>
      </c>
      <c r="G7" s="140" t="s">
        <v>334</v>
      </c>
      <c r="H7" s="140" t="s">
        <v>335</v>
      </c>
      <c r="I7" s="140" t="s">
        <v>336</v>
      </c>
      <c r="J7" s="140" t="s">
        <v>337</v>
      </c>
      <c r="K7" s="246" t="s">
        <v>338</v>
      </c>
      <c r="L7" s="245" t="s">
        <v>339</v>
      </c>
      <c r="M7" s="140" t="s">
        <v>340</v>
      </c>
      <c r="N7" s="311" t="s">
        <v>341</v>
      </c>
      <c r="O7" s="140" t="s">
        <v>342</v>
      </c>
      <c r="P7" s="140" t="s">
        <v>343</v>
      </c>
      <c r="Q7" s="140" t="s">
        <v>344</v>
      </c>
      <c r="R7" s="140" t="s">
        <v>345</v>
      </c>
      <c r="S7" s="140" t="s">
        <v>346</v>
      </c>
      <c r="T7" s="140" t="s">
        <v>347</v>
      </c>
      <c r="U7" s="202"/>
      <c r="V7" s="201"/>
      <c r="W7" s="201"/>
      <c r="X7" s="201"/>
      <c r="Y7" s="202"/>
    </row>
    <row r="8" spans="1:25" x14ac:dyDescent="0.25">
      <c r="A8" s="320" t="str">
        <f>Matrix!D14</f>
        <v>nicht relevant</v>
      </c>
      <c r="B8" s="140" t="str">
        <f>RIGHT(Matrix!D15,4)</f>
        <v>2013</v>
      </c>
      <c r="C8" s="140" t="str">
        <f>IF(Matrix!$D18="","",Matrix!$D18)</f>
        <v/>
      </c>
      <c r="D8" s="140" t="str">
        <f>IF(Matrix!$D19="","",Matrix!$D19)</f>
        <v/>
      </c>
      <c r="E8" s="360" t="str">
        <f>IF(Matrix!$D20="","",Matrix!$D20*100)</f>
        <v/>
      </c>
      <c r="F8" s="140" t="str">
        <f>IF(Matrix!$E18="","",Matrix!$E18)</f>
        <v/>
      </c>
      <c r="G8" s="140" t="str">
        <f>IF(Matrix!$E19="","",Matrix!$E19)</f>
        <v/>
      </c>
      <c r="H8" s="360" t="str">
        <f>IF(Matrix!$E20="","",Matrix!$E20*100)</f>
        <v/>
      </c>
      <c r="I8" s="140" t="str">
        <f>IF(Matrix!$F18="","",Matrix!$F18)</f>
        <v/>
      </c>
      <c r="J8" s="140" t="str">
        <f>IF(Matrix!$F19="","",Matrix!$F19)</f>
        <v/>
      </c>
      <c r="K8" s="361" t="str">
        <f>IF(Matrix!$F20="","",Matrix!$F20*100)</f>
        <v/>
      </c>
      <c r="L8" s="245" t="str">
        <f>IF(Matrix!$D22="","",Matrix!$D22)</f>
        <v/>
      </c>
      <c r="M8" s="140" t="str">
        <f>IF(Matrix!$D23="","",Matrix!$D23)</f>
        <v/>
      </c>
      <c r="N8" s="362" t="str">
        <f>IF(Matrix!$D24="","",Matrix!$D24*100)</f>
        <v/>
      </c>
      <c r="O8" s="140" t="str">
        <f>IF(Matrix!$E22="","",Matrix!$E22)</f>
        <v/>
      </c>
      <c r="P8" s="140" t="str">
        <f>IF(Matrix!$E23="","",Matrix!$E23)</f>
        <v/>
      </c>
      <c r="Q8" s="360" t="str">
        <f>IF(Matrix!$E24="","",Matrix!$E24*100)</f>
        <v/>
      </c>
      <c r="R8" s="140" t="str">
        <f>IF(Matrix!$F22="","",Matrix!$F22)</f>
        <v/>
      </c>
      <c r="S8" s="140" t="str">
        <f>IF(Matrix!$F23="","",Matrix!$F23)</f>
        <v/>
      </c>
      <c r="T8" s="360" t="str">
        <f>IF(Matrix!$F24="","",Matrix!$F24*100)</f>
        <v/>
      </c>
      <c r="U8" s="202"/>
      <c r="V8" s="201"/>
      <c r="W8" s="201"/>
      <c r="X8" s="201"/>
      <c r="Y8" s="202"/>
    </row>
    <row r="9" spans="1:25" x14ac:dyDescent="0.25">
      <c r="A9" s="320" t="str">
        <f>Matrix!G14</f>
        <v>nicht relevant</v>
      </c>
      <c r="B9" s="140" t="str">
        <f>RIGHT(Matrix!G15,4)</f>
        <v>2014</v>
      </c>
      <c r="C9" s="140" t="str">
        <f>IF(Matrix!$G18="","",Matrix!$G18)</f>
        <v/>
      </c>
      <c r="D9" s="140" t="str">
        <f>IF(Matrix!$G19="","",Matrix!$G19)</f>
        <v/>
      </c>
      <c r="E9" s="360" t="str">
        <f>IF(Matrix!$G20="","",Matrix!$G20*100)</f>
        <v/>
      </c>
      <c r="F9" s="140" t="str">
        <f>IF(Matrix!$H18="","",Matrix!$H18)</f>
        <v/>
      </c>
      <c r="G9" s="140" t="str">
        <f>IF(Matrix!$H19="","",Matrix!$H19)</f>
        <v/>
      </c>
      <c r="H9" s="360" t="str">
        <f>IF(Matrix!$H20="","",Matrix!$H20*100)</f>
        <v/>
      </c>
      <c r="I9" s="140" t="str">
        <f>IF(Matrix!$I18="","",Matrix!$I18)</f>
        <v/>
      </c>
      <c r="J9" s="140" t="str">
        <f>IF(Matrix!$I19="","",Matrix!$I19)</f>
        <v/>
      </c>
      <c r="K9" s="361" t="str">
        <f>IF(Matrix!$I20="","",Matrix!$I20*100)</f>
        <v/>
      </c>
      <c r="L9" s="245" t="str">
        <f>IF(Matrix!$G22="","",Matrix!$G22)</f>
        <v/>
      </c>
      <c r="M9" s="140" t="str">
        <f>IF(Matrix!$G23="","",Matrix!$G23)</f>
        <v/>
      </c>
      <c r="N9" s="362" t="str">
        <f>IF(Matrix!$G24="","",Matrix!$G24*100)</f>
        <v/>
      </c>
      <c r="O9" s="140" t="str">
        <f>IF(Matrix!$H22="","",Matrix!$H22)</f>
        <v/>
      </c>
      <c r="P9" s="140" t="str">
        <f>IF(Matrix!$H23="","",Matrix!$H23)</f>
        <v/>
      </c>
      <c r="Q9" s="360" t="str">
        <f>IF(Matrix!$H24="","",Matrix!$H24*100)</f>
        <v/>
      </c>
      <c r="R9" s="140" t="str">
        <f>IF(Matrix!$I22="","",Matrix!$I22)</f>
        <v/>
      </c>
      <c r="S9" s="140" t="str">
        <f>IF(Matrix!$I23="","",Matrix!$I23)</f>
        <v/>
      </c>
      <c r="T9" s="360" t="str">
        <f>IF(Matrix!$I24="","",Matrix!$I24*100)</f>
        <v/>
      </c>
      <c r="U9" s="202"/>
      <c r="V9" s="201"/>
      <c r="W9" s="201"/>
      <c r="X9" s="201"/>
      <c r="Y9" s="202"/>
    </row>
    <row r="10" spans="1:25" x14ac:dyDescent="0.25">
      <c r="A10" s="315"/>
      <c r="B10" s="315"/>
      <c r="C10" s="202"/>
      <c r="D10" s="202"/>
      <c r="E10" s="202"/>
      <c r="F10" s="202"/>
      <c r="G10" s="202"/>
      <c r="H10" s="202"/>
      <c r="I10" s="202"/>
      <c r="J10" s="200"/>
      <c r="K10" s="200"/>
      <c r="L10" s="200"/>
      <c r="M10" s="200"/>
      <c r="N10" s="314"/>
      <c r="O10" s="202"/>
      <c r="P10" s="202"/>
      <c r="Q10" s="202"/>
      <c r="R10" s="202"/>
      <c r="S10" s="202"/>
      <c r="T10" s="202"/>
      <c r="U10" s="202"/>
      <c r="V10" s="201"/>
      <c r="W10" s="201"/>
      <c r="X10" s="201"/>
      <c r="Y10" s="202"/>
    </row>
    <row r="11" spans="1:25" x14ac:dyDescent="0.25">
      <c r="A11" s="315"/>
      <c r="B11" s="315"/>
      <c r="C11" s="202"/>
      <c r="D11" s="202"/>
      <c r="E11" s="202"/>
      <c r="F11" s="202"/>
      <c r="G11" s="202"/>
      <c r="H11" s="202"/>
      <c r="I11" s="202"/>
      <c r="J11" s="200"/>
      <c r="K11" s="200"/>
      <c r="L11" s="200"/>
      <c r="M11" s="200"/>
      <c r="N11" s="314"/>
      <c r="O11" s="202"/>
      <c r="P11" s="202"/>
      <c r="Q11" s="202"/>
      <c r="R11" s="202"/>
      <c r="S11" s="202"/>
      <c r="T11" s="202"/>
      <c r="U11" s="202"/>
      <c r="V11" s="201"/>
      <c r="W11" s="201"/>
      <c r="X11" s="201"/>
      <c r="Y11" s="202"/>
    </row>
    <row r="12" spans="1:25" x14ac:dyDescent="0.25">
      <c r="A12" s="315"/>
      <c r="B12" s="315"/>
      <c r="C12" s="202"/>
      <c r="D12" s="202"/>
      <c r="E12" s="202"/>
      <c r="F12" s="202"/>
      <c r="G12" s="202"/>
      <c r="H12" s="202"/>
      <c r="I12" s="202"/>
      <c r="J12" s="200"/>
      <c r="K12" s="200"/>
      <c r="L12" s="200"/>
      <c r="M12" s="200"/>
      <c r="N12" s="314"/>
      <c r="O12" s="202"/>
      <c r="P12" s="202"/>
      <c r="Q12" s="202"/>
      <c r="R12" s="202"/>
      <c r="S12" s="202"/>
      <c r="T12" s="202"/>
      <c r="U12" s="202"/>
      <c r="V12" s="201"/>
      <c r="W12" s="201"/>
      <c r="X12" s="201"/>
      <c r="Y12" s="202"/>
    </row>
    <row r="13" spans="1:25" x14ac:dyDescent="0.25">
      <c r="A13" s="315"/>
      <c r="B13" s="315"/>
      <c r="C13" s="202"/>
      <c r="D13" s="202"/>
      <c r="E13" s="202"/>
      <c r="F13" s="202"/>
      <c r="G13" s="202"/>
      <c r="H13" s="202"/>
      <c r="I13" s="202"/>
      <c r="J13" s="200"/>
      <c r="K13" s="200"/>
      <c r="L13" s="200"/>
      <c r="M13" s="200"/>
      <c r="N13" s="314"/>
      <c r="O13" s="202"/>
      <c r="P13" s="202"/>
      <c r="Q13" s="202"/>
      <c r="R13" s="202"/>
      <c r="S13" s="202"/>
      <c r="T13" s="202"/>
      <c r="U13" s="202"/>
      <c r="V13" s="201"/>
      <c r="W13" s="201"/>
      <c r="X13" s="201"/>
      <c r="Y13" s="202"/>
    </row>
    <row r="14" spans="1:25" x14ac:dyDescent="0.25">
      <c r="A14" s="315"/>
      <c r="B14" s="315"/>
      <c r="C14" s="202"/>
      <c r="D14" s="202"/>
      <c r="E14" s="202"/>
      <c r="F14" s="202"/>
      <c r="G14" s="202"/>
      <c r="H14" s="202"/>
      <c r="I14" s="202"/>
      <c r="J14" s="200"/>
      <c r="K14" s="200"/>
      <c r="L14" s="200"/>
      <c r="M14" s="200"/>
      <c r="N14" s="314"/>
      <c r="O14" s="202"/>
      <c r="P14" s="202"/>
      <c r="Q14" s="202"/>
      <c r="R14" s="202"/>
      <c r="S14" s="202"/>
      <c r="T14" s="202"/>
      <c r="U14" s="202"/>
      <c r="V14" s="201"/>
      <c r="W14" s="201"/>
      <c r="X14" s="201"/>
      <c r="Y14" s="202"/>
    </row>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mergeCells count="8">
    <mergeCell ref="C5:K5"/>
    <mergeCell ref="L5:T5"/>
    <mergeCell ref="C6:E6"/>
    <mergeCell ref="F6:H6"/>
    <mergeCell ref="I6:K6"/>
    <mergeCell ref="L6:N6"/>
    <mergeCell ref="O6:Q6"/>
    <mergeCell ref="R6:T6"/>
  </mergeCells>
  <phoneticPr fontId="42" type="noConversion"/>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D22"/>
  <sheetViews>
    <sheetView workbookViewId="0">
      <selection activeCell="D2" sqref="D2"/>
    </sheetView>
  </sheetViews>
  <sheetFormatPr defaultColWidth="11.42578125" defaultRowHeight="12" x14ac:dyDescent="0.25"/>
  <cols>
    <col min="1" max="1" width="21.28515625" style="343" customWidth="1"/>
    <col min="2" max="2" width="24.5703125" style="343" customWidth="1"/>
    <col min="3" max="3" width="49.5703125" style="343" customWidth="1"/>
    <col min="4" max="4" width="58.7109375" style="343" customWidth="1"/>
    <col min="5" max="16384" width="11.42578125" style="343"/>
  </cols>
  <sheetData>
    <row r="1" spans="1:4" ht="24" x14ac:dyDescent="0.25">
      <c r="A1" s="341" t="s">
        <v>126</v>
      </c>
      <c r="B1" s="339" t="s">
        <v>353</v>
      </c>
      <c r="C1" s="339" t="s">
        <v>59</v>
      </c>
      <c r="D1" s="341" t="s">
        <v>277</v>
      </c>
    </row>
    <row r="2" spans="1:4" x14ac:dyDescent="0.25">
      <c r="A2" s="343" t="str">
        <f ca="1">Berechnung3!L2</f>
        <v/>
      </c>
      <c r="B2" s="343" t="str">
        <f ca="1">Berechnung3!N2</f>
        <v/>
      </c>
      <c r="C2" s="343" t="str">
        <f ca="1">Berechnung3!O2</f>
        <v/>
      </c>
      <c r="D2" s="343" t="str">
        <f ca="1">Berechnung3!P2</f>
        <v/>
      </c>
    </row>
    <row r="3" spans="1:4" x14ac:dyDescent="0.25">
      <c r="A3" s="343" t="str">
        <f ca="1">Berechnung3!L3</f>
        <v/>
      </c>
      <c r="B3" s="343" t="str">
        <f ca="1">Berechnung3!N3</f>
        <v/>
      </c>
      <c r="C3" s="343" t="str">
        <f ca="1">Berechnung3!O3</f>
        <v/>
      </c>
      <c r="D3" s="343" t="str">
        <f ca="1">Berechnung3!P3</f>
        <v/>
      </c>
    </row>
    <row r="4" spans="1:4" x14ac:dyDescent="0.25">
      <c r="C4" s="253"/>
      <c r="D4" s="253"/>
    </row>
    <row r="5" spans="1:4" x14ac:dyDescent="0.25">
      <c r="C5" s="253"/>
      <c r="D5" s="253"/>
    </row>
    <row r="6" spans="1:4" x14ac:dyDescent="0.25">
      <c r="C6" s="253"/>
      <c r="D6" s="253"/>
    </row>
    <row r="7" spans="1:4" x14ac:dyDescent="0.25">
      <c r="C7" s="253"/>
      <c r="D7" s="253"/>
    </row>
    <row r="8" spans="1:4" x14ac:dyDescent="0.25">
      <c r="C8" s="253"/>
      <c r="D8" s="253"/>
    </row>
    <row r="9" spans="1:4" x14ac:dyDescent="0.25">
      <c r="C9" s="253"/>
      <c r="D9" s="253"/>
    </row>
    <row r="10" spans="1:4" x14ac:dyDescent="0.25">
      <c r="C10" s="253"/>
      <c r="D10" s="253"/>
    </row>
    <row r="11" spans="1:4" x14ac:dyDescent="0.25">
      <c r="C11" s="253"/>
      <c r="D11" s="253"/>
    </row>
    <row r="12" spans="1:4" x14ac:dyDescent="0.25">
      <c r="C12" s="253"/>
      <c r="D12" s="253"/>
    </row>
    <row r="13" spans="1:4" x14ac:dyDescent="0.25">
      <c r="C13" s="253"/>
      <c r="D13" s="253"/>
    </row>
    <row r="14" spans="1:4" x14ac:dyDescent="0.25">
      <c r="C14" s="253"/>
      <c r="D14" s="253"/>
    </row>
    <row r="15" spans="1:4" x14ac:dyDescent="0.25">
      <c r="C15" s="253"/>
      <c r="D15" s="253"/>
    </row>
    <row r="16" spans="1:4" x14ac:dyDescent="0.25">
      <c r="C16" s="253"/>
      <c r="D16" s="253"/>
    </row>
    <row r="17" spans="3:4" x14ac:dyDescent="0.25">
      <c r="C17" s="253"/>
      <c r="D17" s="253"/>
    </row>
    <row r="18" spans="3:4" x14ac:dyDescent="0.25">
      <c r="C18" s="253"/>
      <c r="D18" s="253"/>
    </row>
    <row r="19" spans="3:4" x14ac:dyDescent="0.25">
      <c r="C19" s="253"/>
      <c r="D19" s="253"/>
    </row>
    <row r="20" spans="3:4" x14ac:dyDescent="0.25">
      <c r="C20" s="253"/>
      <c r="D20" s="253"/>
    </row>
    <row r="21" spans="3:4" x14ac:dyDescent="0.25">
      <c r="C21" s="253"/>
      <c r="D21" s="253"/>
    </row>
    <row r="22" spans="3:4" x14ac:dyDescent="0.25">
      <c r="C22" s="253"/>
      <c r="D22" s="253"/>
    </row>
  </sheetData>
  <phoneticPr fontId="42"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P13"/>
  <sheetViews>
    <sheetView workbookViewId="0">
      <selection activeCell="B2" sqref="B2"/>
    </sheetView>
  </sheetViews>
  <sheetFormatPr defaultColWidth="11.42578125" defaultRowHeight="15" x14ac:dyDescent="0.25"/>
  <cols>
    <col min="1" max="1" width="11.42578125" customWidth="1"/>
    <col min="2" max="2" width="11.7109375" customWidth="1"/>
    <col min="3" max="3" width="11.42578125" customWidth="1"/>
    <col min="4" max="7" width="22.5703125" customWidth="1"/>
    <col min="8" max="8" width="41.85546875" customWidth="1"/>
    <col min="9" max="9" width="61.28515625" customWidth="1"/>
    <col min="10" max="11" width="11.42578125" customWidth="1"/>
    <col min="12" max="12" width="20.140625" style="349" customWidth="1"/>
    <col min="13" max="13" width="11.42578125" style="349" customWidth="1"/>
    <col min="14" max="14" width="40" style="349" customWidth="1"/>
    <col min="15" max="15" width="35.140625" style="349" customWidth="1"/>
    <col min="16" max="16" width="77.5703125" style="349" customWidth="1"/>
  </cols>
  <sheetData>
    <row r="1" spans="1:16" s="337" customFormat="1" ht="30.75" customHeight="1" x14ac:dyDescent="0.25">
      <c r="L1" s="347" t="s">
        <v>126</v>
      </c>
      <c r="M1" s="348" t="s">
        <v>354</v>
      </c>
      <c r="N1" s="348" t="s">
        <v>353</v>
      </c>
      <c r="O1" s="348" t="s">
        <v>59</v>
      </c>
      <c r="P1" s="347" t="s">
        <v>277</v>
      </c>
    </row>
    <row r="2" spans="1:16" s="337" customFormat="1" ht="50.1" customHeight="1" x14ac:dyDescent="0.25">
      <c r="A2" s="332" t="str">
        <f>IF(Berechnung2!$B$30&gt;1,IF(Berechnung2!$B$30=2,"EZ",IF(Berechnung2!$B$30,"relevant","?")),"nicht relevant")</f>
        <v>nicht relevant</v>
      </c>
      <c r="B2" s="364" t="str">
        <f>CONCATENATE("2013;"," ")</f>
        <v xml:space="preserve">2013; </v>
      </c>
      <c r="C2" s="363"/>
      <c r="D2" s="991" t="s">
        <v>357</v>
      </c>
      <c r="E2" s="346" t="str">
        <f>IF(H2="","","2013")</f>
        <v/>
      </c>
      <c r="F2" s="346" t="str">
        <f>IF(H2="","","a")</f>
        <v/>
      </c>
      <c r="G2" s="346" t="str">
        <f>IF(H2="","","1")</f>
        <v/>
      </c>
      <c r="H2" s="345" t="str">
        <f>IF(A2="relevant",IF(COUNTIF(Matrix!D18:F23,"")&gt;3,Berechnung2!$L$37,""),"")</f>
        <v/>
      </c>
      <c r="I2" s="350" t="str">
        <f>IF(H2="","",VLOOKUP(F2,Berechnung2!$I$15:$J$23,2,FALSE))</f>
        <v/>
      </c>
      <c r="J2" s="332" t="str">
        <f>IF(H2&lt;&gt;"",1,"")</f>
        <v/>
      </c>
      <c r="L2" s="115" t="str">
        <f t="array" aca="1" ref="L2" ca="1">IF(ROW()-ROW($F$2:$F$3)+1&gt;ROWS($E$2:$E$3)-COUNTBLANK($E$2:$E$3),"",INDIRECT(ADDRESS(SMALL((IF($E$2:$E$3&lt;&gt;"",ROW($E$2:$E$3),ROW()+ROWS($E$2:$E$3))),ROW()-ROW($F$2:$F$3)+1),COLUMN($E$2:$E$3),4)))</f>
        <v/>
      </c>
      <c r="M2" s="115" t="str">
        <f t="array" aca="1" ref="M2" ca="1">IF(ROW()-ROW($G$2:$G$3)+1&gt;ROWS($F$2:$F$3)-COUNTBLANK($F$2:$F$3),"",INDIRECT(ADDRESS(SMALL((IF($F$2:$F$3&lt;&gt;"",ROW($F$2:$F$3),ROW()+ROWS($F$2:$F$3))),ROW()-ROW($G$2:$G$3)+1),COLUMN($F$2:$F$3),4)))</f>
        <v/>
      </c>
      <c r="N2" s="115" t="str">
        <f t="array" aca="1" ref="N2" ca="1">IF(ROW()-ROW($H$2:$H$3)+1&gt;ROWS($G$2:$G$3)-COUNTBLANK($G$2:$G$3),"",INDIRECT(ADDRESS(SMALL((IF($G$2:$G$3&lt;&gt;"",ROW($G$2:$G$3),ROW()+ROWS($G$2:$G$3))),ROW()-ROW($H$2:$H$3)+1),COLUMN($G$2:$G$3),4)))</f>
        <v/>
      </c>
      <c r="O2" s="359" t="str">
        <f t="array" aca="1" ref="O2" ca="1">IF(ROW()-ROW($I$2:$I$3)+1&gt;ROWS($H$2:$H$3)-COUNTBLANK($H$2:$H$3),"",INDIRECT(ADDRESS(SMALL((IF($H$2:$H$3&lt;&gt;"",ROW($H$2:$H$3),ROW()+ROWS($H$2:$H$3))),ROW()-ROW($I$2:$I$3)+1),COLUMN($H$2:$H$3),4)))</f>
        <v/>
      </c>
      <c r="P2" s="359" t="str">
        <f t="array" aca="1" ref="P2" ca="1">IF(ROW()-ROW($J$2:$J$3)+1&gt;ROWS($I$2:$I$3)-COUNTBLANK($I$2:$I$3),"",INDIRECT(ADDRESS(SMALL((IF($I$2:$I$3&lt;&gt;"",ROW($I$2:$I$3),ROW()+ROWS($I$2:$I$3))),ROW()-ROW($J$2:$J$3)+1),COLUMN($I$2:$I$3),4)))</f>
        <v/>
      </c>
    </row>
    <row r="3" spans="1:16" s="337" customFormat="1" ht="50.1" customHeight="1" x14ac:dyDescent="0.25">
      <c r="A3" s="332" t="str">
        <f>IF(Berechnung2!$B$30&gt;0,IF(Berechnung2!$B$30=1,"EZ",IF(Berechnung2!$B$30&gt;1,"relevant","?")),"nicht relevant")</f>
        <v>nicht relevant</v>
      </c>
      <c r="B3" s="364" t="str">
        <f>CONCATENATE("2014;"," ")</f>
        <v xml:space="preserve">2014; </v>
      </c>
      <c r="C3" s="363"/>
      <c r="D3" s="991"/>
      <c r="E3" s="346" t="str">
        <f>IF(H3="","","2014")</f>
        <v/>
      </c>
      <c r="F3" s="346" t="str">
        <f>IF(H3="","","a")</f>
        <v/>
      </c>
      <c r="G3" s="346" t="str">
        <f>IF(H3="","","1")</f>
        <v/>
      </c>
      <c r="H3" s="345" t="str">
        <f>IF(A3="relevant",IF(COUNTIF(Matrix!G18:I23,"")&gt;3,Berechnung2!$L$37,""),"")</f>
        <v/>
      </c>
      <c r="I3" s="350" t="str">
        <f>IF(H3="","",VLOOKUP(F3,Berechnung2!$I$15:$J$23,2,FALSE))</f>
        <v/>
      </c>
      <c r="J3" s="332" t="str">
        <f>IF(H3&lt;&gt;"",1,"")</f>
        <v/>
      </c>
      <c r="K3" s="222"/>
      <c r="L3" s="115" t="str">
        <f t="array" aca="1" ref="L3" ca="1">IF(ROW()-ROW($F$2:$F$3)+1&gt;ROWS($E$2:$E$3)-COUNTBLANK($E$2:$E$3),"",INDIRECT(ADDRESS(SMALL((IF($E$2:$E$3&lt;&gt;"",ROW($E$2:$E$3),ROW()+ROWS($E$2:$E$3))),ROW()-ROW($F$2:$F$3)+1),COLUMN($E$2:$E$3),4)))</f>
        <v/>
      </c>
      <c r="M3" s="115" t="str">
        <f t="array" aca="1" ref="M3" ca="1">IF(ROW()-ROW($G$2:$G$3)+1&gt;ROWS($F$2:$F$3)-COUNTBLANK($F$2:$F$3),"",INDIRECT(ADDRESS(SMALL((IF($F$2:$F$3&lt;&gt;"",ROW($F$2:$F$3),ROW()+ROWS($F$2:$F$3))),ROW()-ROW($G$2:$G$3)+1),COLUMN($F$2:$F$3),4)))</f>
        <v/>
      </c>
      <c r="N3" s="115" t="str">
        <f t="array" aca="1" ref="N3" ca="1">IF(ROW()-ROW($H$2:$H$3)+1&gt;ROWS($G$2:$G$3)-COUNTBLANK($G$2:$G$3),"",INDIRECT(ADDRESS(SMALL((IF($G$2:$G$3&lt;&gt;"",ROW($G$2:$G$3),ROW()+ROWS($G$2:$G$3))),ROW()-ROW($H$2:$H$3)+1),COLUMN($G$2:$G$3),4)))</f>
        <v/>
      </c>
      <c r="O3" s="359" t="str">
        <f t="array" aca="1" ref="O3" ca="1">IF(ROW()-ROW($I$2:$I$3)+1&gt;ROWS($H$2:$H$3)-COUNTBLANK($H$2:$H$3),"",INDIRECT(ADDRESS(SMALL((IF($H$2:$H$3&lt;&gt;"",ROW($H$2:$H$3),ROW()+ROWS($H$2:$H$3))),ROW()-ROW($I$2:$I$3)+1),COLUMN($H$2:$H$3),4)))</f>
        <v/>
      </c>
      <c r="P3" s="359" t="str">
        <f t="array" aca="1" ref="P3" ca="1">IF(ROW()-ROW($J$2:$J$3)+1&gt;ROWS($I$2:$I$3)-COUNTBLANK($I$2:$I$3),"",INDIRECT(ADDRESS(SMALL((IF($I$2:$I$3&lt;&gt;"",ROW($I$2:$I$3),ROW()+ROWS($I$2:$I$3))),ROW()-ROW($J$2:$J$3)+1),COLUMN($I$2:$I$3),4)))</f>
        <v/>
      </c>
    </row>
    <row r="4" spans="1:16" s="337" customFormat="1" ht="14.25" x14ac:dyDescent="0.25">
      <c r="I4" s="351" t="s">
        <v>97</v>
      </c>
      <c r="J4" s="352">
        <f>SUM(J2:J3)</f>
        <v>0</v>
      </c>
      <c r="L4" s="11"/>
      <c r="M4" s="11"/>
      <c r="N4" s="11"/>
      <c r="O4" s="11"/>
      <c r="P4" s="11"/>
    </row>
    <row r="5" spans="1:16" s="337" customFormat="1" ht="14.25" x14ac:dyDescent="0.25">
      <c r="I5" s="353" t="s">
        <v>95</v>
      </c>
      <c r="J5" s="354">
        <v>0</v>
      </c>
      <c r="L5" s="11"/>
      <c r="M5" s="11"/>
      <c r="N5" s="11"/>
      <c r="O5" s="11"/>
      <c r="P5" s="11"/>
    </row>
    <row r="6" spans="1:16" s="337" customFormat="1" ht="14.25" x14ac:dyDescent="0.25">
      <c r="I6" s="355" t="s">
        <v>77</v>
      </c>
      <c r="J6" s="356">
        <v>0</v>
      </c>
      <c r="L6" s="11"/>
      <c r="M6" s="11"/>
      <c r="N6" s="11"/>
      <c r="O6" s="11"/>
      <c r="P6" s="11"/>
    </row>
    <row r="7" spans="1:16" s="337" customFormat="1" ht="14.25" x14ac:dyDescent="0.25">
      <c r="I7" s="357" t="s">
        <v>11</v>
      </c>
      <c r="J7" s="358">
        <v>0</v>
      </c>
      <c r="L7" s="11"/>
      <c r="M7" s="11"/>
      <c r="N7" s="11"/>
      <c r="O7" s="11"/>
      <c r="P7" s="11"/>
    </row>
    <row r="8" spans="1:16" s="337" customFormat="1" ht="14.25" x14ac:dyDescent="0.25">
      <c r="L8" s="11"/>
      <c r="M8" s="11"/>
      <c r="N8" s="11"/>
      <c r="O8" s="11"/>
      <c r="P8" s="11"/>
    </row>
    <row r="9" spans="1:16" s="337" customFormat="1" ht="14.25" x14ac:dyDescent="0.25">
      <c r="L9" s="11"/>
      <c r="M9" s="11"/>
      <c r="N9" s="11"/>
      <c r="O9" s="11"/>
      <c r="P9" s="11"/>
    </row>
    <row r="10" spans="1:16" s="337" customFormat="1" ht="14.25" x14ac:dyDescent="0.25">
      <c r="L10" s="11"/>
      <c r="M10" s="11"/>
      <c r="N10" s="11"/>
      <c r="O10" s="11"/>
      <c r="P10" s="11"/>
    </row>
    <row r="11" spans="1:16" s="337" customFormat="1" ht="14.25" x14ac:dyDescent="0.25">
      <c r="L11" s="11"/>
      <c r="M11" s="11"/>
      <c r="N11" s="11"/>
      <c r="O11" s="11"/>
      <c r="P11" s="11"/>
    </row>
    <row r="12" spans="1:16" s="337" customFormat="1" ht="14.25" x14ac:dyDescent="0.25">
      <c r="L12" s="11"/>
      <c r="M12" s="11"/>
      <c r="N12" s="11"/>
      <c r="O12" s="11"/>
      <c r="P12" s="11"/>
    </row>
    <row r="13" spans="1:16" s="337" customFormat="1" x14ac:dyDescent="0.25">
      <c r="A13"/>
      <c r="B13"/>
      <c r="C13"/>
      <c r="D13"/>
      <c r="E13"/>
      <c r="F13"/>
      <c r="G13"/>
      <c r="L13" s="11"/>
      <c r="M13" s="11"/>
      <c r="N13" s="11"/>
      <c r="O13" s="11"/>
      <c r="P13" s="11"/>
    </row>
  </sheetData>
  <mergeCells count="1">
    <mergeCell ref="D2:D3"/>
  </mergeCells>
  <phoneticPr fontId="42" type="noConversion"/>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Basisdaten</vt:lpstr>
      <vt:lpstr>HilfstabelleB</vt:lpstr>
      <vt:lpstr>HilfstabelleSD</vt:lpstr>
      <vt:lpstr>Datenquelle</vt:lpstr>
      <vt:lpstr>Primärfalldefinition</vt:lpstr>
      <vt:lpstr>Kennzahlenbogen_(KB)</vt:lpstr>
      <vt:lpstr>Berechnung1</vt:lpstr>
      <vt:lpstr>Berechnung2</vt:lpstr>
      <vt:lpstr>HilfstabelleKB</vt:lpstr>
      <vt:lpstr>Datendefizite_KB</vt:lpstr>
      <vt:lpstr>Hilfstabelle Datendef_KB</vt:lpstr>
      <vt:lpstr>Matrix</vt:lpstr>
      <vt:lpstr>Datendefizite_Matrix</vt:lpstr>
      <vt:lpstr>HilfstabelleM</vt:lpstr>
      <vt:lpstr>HilfstabelleDM</vt:lpstr>
      <vt:lpstr>Berechnung3</vt:lpstr>
      <vt:lpstr>Primärfalldefinition!C70.0</vt:lpstr>
      <vt:lpstr>Primärfalldefinition!C70.1</vt:lpstr>
      <vt:lpstr>Primärfalldefinition!C70.9</vt:lpstr>
      <vt:lpstr>Primärfalldefinition!C71.0</vt:lpstr>
      <vt:lpstr>Primärfalldefinition!C71.1</vt:lpstr>
      <vt:lpstr>Primärfalldefinition!C71.2</vt:lpstr>
      <vt:lpstr>Primärfalldefinition!C71.3</vt:lpstr>
      <vt:lpstr>Primärfalldefinition!C71.4</vt:lpstr>
      <vt:lpstr>Primärfalldefinition!C71.5</vt:lpstr>
      <vt:lpstr>Primärfalldefinition!C71.6</vt:lpstr>
      <vt:lpstr>Primärfalldefinition!C71.7</vt:lpstr>
      <vt:lpstr>Primärfalldefinition!C71.8</vt:lpstr>
      <vt:lpstr>Primärfalldefinition!C71.9</vt:lpstr>
      <vt:lpstr>Primärfalldefinition!C72.9</vt:lpstr>
      <vt:lpstr>Keine_Zusammenarbeit</vt:lpstr>
      <vt:lpstr>KrebsregisterZusammenarbeit</vt:lpstr>
      <vt:lpstr>myCategory</vt:lpstr>
      <vt:lpstr>Basisdaten!Print_Area</vt:lpstr>
      <vt:lpstr>Datendefizite_Matrix!Print_Area</vt:lpstr>
      <vt:lpstr>'Kennzahlenbogen_(KB)'!Print_Area</vt:lpstr>
      <vt:lpstr>Matrix!Print_Area</vt:lpstr>
      <vt:lpstr>Primärfalldefinition!Print_Area</vt:lpstr>
      <vt:lpstr>Datendefizite_KB!Print_Titles</vt:lpstr>
      <vt:lpstr>Datendefizite_Matrix!Print_Titles</vt:lpstr>
      <vt:lpstr>'Kennzahlenbogen_(KB)'!Print_Titles</vt:lpstr>
      <vt:lpstr>Primärfalldefinition!Print_Titles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2021-11-22T13:51:58Z</cp:lastPrinted>
  <dcterms:created xsi:type="dcterms:W3CDTF">2012-04-12T09:13:43Z</dcterms:created>
  <dcterms:modified xsi:type="dcterms:W3CDTF">2021-11-22T13:52:27Z</dcterms:modified>
</cp:coreProperties>
</file>