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codeName="ThisWorkbook" defaultThemeVersion="124226"/>
  <xr:revisionPtr revIDLastSave="0" documentId="13_ncr:1_{6FD732AF-0158-4F7F-A61A-C3A2DBA34E74}" xr6:coauthVersionLast="47" xr6:coauthVersionMax="47" xr10:uidLastSave="{00000000-0000-0000-0000-000000000000}"/>
  <workbookProtection workbookAlgorithmName="SHA-512" workbookHashValue="GTlLVl/pu/Xi1YbHlB/vXZ2U2Gq40PYP+yMXJoMuzGOlWx372Lvq+6b3UvlUlm5USBv6/ppcYrVpjJEYe9Flbw==" workbookSaltValue="cLUy0ueb/f4GvSW9bTBThQ==" workbookSpinCount="100000" lockStructure="1"/>
  <bookViews>
    <workbookView xWindow="-108" yWindow="-108" windowWidth="23256" windowHeight="12576" tabRatio="719" xr2:uid="{00000000-000D-0000-FFFF-FFFF00000000}"/>
  </bookViews>
  <sheets>
    <sheet name="Basisdaten" sheetId="1" r:id="rId1"/>
    <sheet name="HilfstabelleB" sheetId="2" state="hidden" r:id="rId2"/>
    <sheet name="HilfstabelleSD" sheetId="3" state="hidden" r:id="rId3"/>
    <sheet name="Datenquelle" sheetId="4" state="hidden" r:id="rId4"/>
    <sheet name="Kennzahlenbogen_(KB)" sheetId="6" r:id="rId5"/>
    <sheet name="HilfstabelleKB" sheetId="7" state="hidden" r:id="rId6"/>
    <sheet name="Berechnung1" sheetId="10" state="hidden" r:id="rId7"/>
    <sheet name="Datendefizite_KB" sheetId="9" r:id="rId8"/>
    <sheet name="Hilfstabelle DatendefKB" sheetId="12" state="hidden" r:id="rId9"/>
  </sheets>
  <definedNames>
    <definedName name="_xlnm._FilterDatabase" localSheetId="3" hidden="1">Datenquelle!$A$107:$S$107</definedName>
    <definedName name="KrebsregisterZusammenarbeit">Datenquelle!$B$96:$B$100</definedName>
    <definedName name="myCategory">Datenquelle!$A$67:$S$67</definedName>
    <definedName name="myItem">OFFSET(myItemList,0,0,COUNTA(myItemList),1)</definedName>
    <definedName name="myItemList">INDEX(Datenquelle!$A$68:$S$88,0,MATCH(Datenquelle!$D$105,Datenquelle!$A$67:$S$67,0))</definedName>
    <definedName name="OncoBox">Datenquelle!$B$91:$B$92</definedName>
    <definedName name="_xlnm.Print_Area" localSheetId="0">Basisdaten!$B$1:$M$42</definedName>
    <definedName name="_xlnm.Print_Area" localSheetId="7">OFFSET(Datendefizite_KB!$A$1,0,0,SUMPRODUCT((Datendefizite_KB!$A$14:$A$31&lt;&gt;"")+0)+13,11)</definedName>
    <definedName name="_xlnm.Print_Area" localSheetId="4">'Kennzahlenbogen_(KB)'!$A$1:$Q$78</definedName>
    <definedName name="_xlnm.Print_Titles" localSheetId="7">Datendefizite_KB!$12:$13</definedName>
    <definedName name="_xlnm.Print_Titles" localSheetId="4">'Kennzahlenbogen_(KB)'!$10:$11</definedName>
    <definedName name="Tumordokumentation">Datenquelle!$B$1:$B$51</definedName>
    <definedName name="Zentrum">Datenquelle!$A$108:$A$139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8" i="6" l="1"/>
  <c r="B28" i="7"/>
  <c r="Q63" i="6"/>
  <c r="A19" i="12" s="1"/>
  <c r="K19" i="12" l="1"/>
  <c r="C19" i="12"/>
  <c r="G19" i="12"/>
  <c r="J19" i="12"/>
  <c r="F19" i="12"/>
  <c r="M19" i="12"/>
  <c r="I19" i="12"/>
  <c r="E19" i="12"/>
  <c r="L19" i="12"/>
  <c r="H19" i="12"/>
  <c r="D19" i="12"/>
  <c r="M78" i="10"/>
  <c r="P44" i="6"/>
  <c r="P65" i="6"/>
  <c r="C29" i="7" l="1"/>
  <c r="B29" i="7"/>
  <c r="G29" i="7" l="1"/>
  <c r="G28" i="7"/>
  <c r="G27" i="7"/>
  <c r="G26" i="7"/>
  <c r="G25" i="7"/>
  <c r="G24" i="7"/>
  <c r="G23" i="7"/>
  <c r="F29" i="7"/>
  <c r="F28" i="7"/>
  <c r="F27" i="7"/>
  <c r="F26" i="7"/>
  <c r="F25" i="7"/>
  <c r="F24" i="7"/>
  <c r="F23" i="7"/>
  <c r="L69" i="10"/>
  <c r="O72" i="10"/>
  <c r="O69" i="10"/>
  <c r="B27" i="7"/>
  <c r="B25" i="7"/>
  <c r="B24" i="7"/>
  <c r="B23" i="7"/>
  <c r="O78" i="10"/>
  <c r="O75" i="10"/>
  <c r="O66" i="10"/>
  <c r="O63" i="10"/>
  <c r="O60" i="10"/>
  <c r="D29" i="7"/>
  <c r="L78" i="10" l="1"/>
  <c r="P47" i="6" l="1"/>
  <c r="P50" i="6"/>
  <c r="D24" i="7" s="1"/>
  <c r="D23" i="7" l="1"/>
  <c r="Q45" i="6"/>
  <c r="M60" i="10" s="1"/>
  <c r="L63" i="10"/>
  <c r="L60" i="10"/>
  <c r="P28" i="6"/>
  <c r="G13" i="7"/>
  <c r="F13" i="7"/>
  <c r="B13" i="7"/>
  <c r="Q15" i="6"/>
  <c r="M30" i="10" s="1"/>
  <c r="L30" i="10"/>
  <c r="O30" i="10"/>
  <c r="H13" i="7" s="1"/>
  <c r="A13" i="12" l="1"/>
  <c r="J13" i="12" s="1"/>
  <c r="A3" i="12"/>
  <c r="C3" i="12" s="1"/>
  <c r="N30" i="10"/>
  <c r="E13" i="7" s="1"/>
  <c r="C13" i="12" l="1"/>
  <c r="K13" i="12"/>
  <c r="F13" i="12"/>
  <c r="L13" i="12"/>
  <c r="G13" i="12"/>
  <c r="M13" i="12"/>
  <c r="H13" i="12"/>
  <c r="D13" i="12"/>
  <c r="E13" i="12"/>
  <c r="K3" i="12"/>
  <c r="E3" i="12"/>
  <c r="J3" i="12"/>
  <c r="D3" i="12"/>
  <c r="I3" i="12"/>
  <c r="H3" i="12"/>
  <c r="G3" i="12"/>
  <c r="M3" i="12"/>
  <c r="L3" i="12"/>
  <c r="F3" i="12"/>
  <c r="H26" i="7"/>
  <c r="P49" i="6"/>
  <c r="C24" i="7" l="1"/>
  <c r="I7" i="2"/>
  <c r="M63" i="10" l="1"/>
  <c r="A14" i="12"/>
  <c r="D34" i="1"/>
  <c r="C14" i="12" l="1"/>
  <c r="J14" i="12"/>
  <c r="D14" i="12"/>
  <c r="L14" i="12"/>
  <c r="G14" i="12"/>
  <c r="K14" i="12"/>
  <c r="I14" i="12"/>
  <c r="F14" i="12"/>
  <c r="M14" i="12"/>
  <c r="H14" i="12"/>
  <c r="E14" i="12"/>
  <c r="P54" i="6"/>
  <c r="Q54" i="6" l="1"/>
  <c r="B26" i="7"/>
  <c r="A2" i="6"/>
  <c r="A16" i="12" l="1"/>
  <c r="J16" i="12" s="1"/>
  <c r="M69" i="10"/>
  <c r="N69" i="10" s="1"/>
  <c r="E26" i="7" s="1"/>
  <c r="C16" i="12"/>
  <c r="L16" i="12"/>
  <c r="G16" i="12"/>
  <c r="M16" i="12"/>
  <c r="H16" i="12"/>
  <c r="K16" i="12"/>
  <c r="I16" i="12"/>
  <c r="F16" i="12"/>
  <c r="E16" i="12"/>
  <c r="D16" i="12"/>
  <c r="I6" i="2"/>
  <c r="I5" i="2" l="1"/>
  <c r="T40" i="6" l="1"/>
  <c r="P37" i="6"/>
  <c r="P19" i="6"/>
  <c r="P20" i="6"/>
  <c r="P12" i="6"/>
  <c r="L27" i="10" l="1"/>
  <c r="P34" i="6"/>
  <c r="P31" i="6"/>
  <c r="P61" i="6"/>
  <c r="C28" i="7" s="1"/>
  <c r="P58" i="6"/>
  <c r="C27" i="7" s="1"/>
  <c r="P62" i="6" l="1"/>
  <c r="P52" i="6"/>
  <c r="P46" i="6"/>
  <c r="C2" i="2"/>
  <c r="D2" i="2"/>
  <c r="E2" i="2"/>
  <c r="F2" i="2"/>
  <c r="G2" i="2"/>
  <c r="H2" i="2"/>
  <c r="B2" i="2"/>
  <c r="H34" i="1"/>
  <c r="I4" i="2" s="1"/>
  <c r="I3" i="2"/>
  <c r="I13" i="12" l="1"/>
  <c r="C23" i="7"/>
  <c r="C25" i="7"/>
  <c r="Q60" i="6"/>
  <c r="M75" i="10" s="1"/>
  <c r="D28" i="7"/>
  <c r="L75" i="10"/>
  <c r="P53" i="6"/>
  <c r="D35" i="1"/>
  <c r="P25" i="6"/>
  <c r="P43" i="6"/>
  <c r="P22" i="6"/>
  <c r="G16" i="7"/>
  <c r="F16" i="7"/>
  <c r="B16" i="7"/>
  <c r="O39" i="10"/>
  <c r="H16" i="7" s="1"/>
  <c r="Q51" i="6" l="1"/>
  <c r="M66" i="10" s="1"/>
  <c r="D25" i="7"/>
  <c r="L66" i="10"/>
  <c r="I2" i="2"/>
  <c r="C16" i="7"/>
  <c r="P26" i="6"/>
  <c r="B3" i="7"/>
  <c r="B2" i="7"/>
  <c r="A15" i="12" l="1"/>
  <c r="H15" i="12" s="1"/>
  <c r="I15" i="12"/>
  <c r="F15" i="12"/>
  <c r="Q24" i="6"/>
  <c r="M39" i="10" s="1"/>
  <c r="N39" i="10" s="1"/>
  <c r="L39" i="10"/>
  <c r="D16" i="7"/>
  <c r="D15" i="12" l="1"/>
  <c r="C15" i="12"/>
  <c r="J15" i="12"/>
  <c r="G15" i="12"/>
  <c r="L15" i="12"/>
  <c r="M15" i="12"/>
  <c r="K15" i="12"/>
  <c r="E15" i="12"/>
  <c r="A6" i="12"/>
  <c r="C6" i="12" s="1"/>
  <c r="E16" i="7"/>
  <c r="I6" i="12" l="1"/>
  <c r="K6" i="12"/>
  <c r="G6" i="12"/>
  <c r="L6" i="12"/>
  <c r="H6" i="12"/>
  <c r="D6" i="12"/>
  <c r="F6" i="12"/>
  <c r="J6" i="12"/>
  <c r="E6" i="12"/>
  <c r="M6" i="12"/>
  <c r="O33" i="10"/>
  <c r="H14" i="7" s="1"/>
  <c r="O36" i="10"/>
  <c r="H15" i="7" s="1"/>
  <c r="O42" i="10"/>
  <c r="H17" i="7" s="1"/>
  <c r="O45" i="10"/>
  <c r="H18" i="7" s="1"/>
  <c r="O48" i="10"/>
  <c r="H19" i="7" s="1"/>
  <c r="O51" i="10"/>
  <c r="H20" i="7" s="1"/>
  <c r="O54" i="10"/>
  <c r="H21" i="7" s="1"/>
  <c r="O57" i="10"/>
  <c r="H22" i="7" s="1"/>
  <c r="H23" i="7"/>
  <c r="H24" i="7"/>
  <c r="H25" i="7"/>
  <c r="H27" i="7"/>
  <c r="H28" i="7"/>
  <c r="H29" i="7"/>
  <c r="O27" i="10"/>
  <c r="H12" i="7" s="1"/>
  <c r="G14" i="7"/>
  <c r="G15" i="7"/>
  <c r="G17" i="7"/>
  <c r="G18" i="7"/>
  <c r="G19" i="7"/>
  <c r="G20" i="7"/>
  <c r="G21" i="7"/>
  <c r="G22" i="7"/>
  <c r="G12" i="7"/>
  <c r="F22" i="7"/>
  <c r="F21" i="7"/>
  <c r="F20" i="7"/>
  <c r="F19" i="7"/>
  <c r="F18" i="7"/>
  <c r="F17" i="7"/>
  <c r="F15" i="7"/>
  <c r="F14" i="7"/>
  <c r="F12" i="7"/>
  <c r="C22" i="7"/>
  <c r="C21" i="7"/>
  <c r="C17" i="7"/>
  <c r="B22" i="7"/>
  <c r="B21" i="7"/>
  <c r="B20" i="7"/>
  <c r="B19" i="7"/>
  <c r="B18" i="7"/>
  <c r="B17" i="7"/>
  <c r="B15" i="7"/>
  <c r="B14" i="7"/>
  <c r="J8" i="9"/>
  <c r="C8" i="9"/>
  <c r="A105" i="4"/>
  <c r="D105" i="4" s="1"/>
  <c r="B24" i="1" s="1"/>
  <c r="A6" i="3" s="1"/>
  <c r="L57" i="10"/>
  <c r="P41" i="6"/>
  <c r="P29" i="6"/>
  <c r="L8" i="6"/>
  <c r="E8" i="6"/>
  <c r="B2" i="3"/>
  <c r="B1" i="3"/>
  <c r="D6" i="3"/>
  <c r="C6" i="3"/>
  <c r="B6" i="3"/>
  <c r="Q42" i="6" l="1"/>
  <c r="D22" i="7"/>
  <c r="D17" i="7"/>
  <c r="Q27" i="6"/>
  <c r="M42" i="10" s="1"/>
  <c r="A18" i="12"/>
  <c r="P59" i="6"/>
  <c r="Q12" i="6"/>
  <c r="D21" i="7"/>
  <c r="Q39" i="6"/>
  <c r="N75" i="10"/>
  <c r="E28" i="7" s="1"/>
  <c r="L54" i="10"/>
  <c r="B12" i="7"/>
  <c r="C105" i="4"/>
  <c r="D10" i="1" s="1"/>
  <c r="L42" i="10"/>
  <c r="F105" i="4"/>
  <c r="L14" i="1" s="1"/>
  <c r="E3" i="4" s="1"/>
  <c r="F3" i="4" s="1"/>
  <c r="B105" i="4"/>
  <c r="D8" i="1" s="1"/>
  <c r="M57" i="10" l="1"/>
  <c r="N57" i="10" s="1"/>
  <c r="E22" i="7" s="1"/>
  <c r="Q57" i="6"/>
  <c r="M72" i="10" s="1"/>
  <c r="N72" i="10" s="1"/>
  <c r="L72" i="10"/>
  <c r="D27" i="7"/>
  <c r="I18" i="12"/>
  <c r="J18" i="12"/>
  <c r="D18" i="12"/>
  <c r="L18" i="12"/>
  <c r="G18" i="12"/>
  <c r="C18" i="12"/>
  <c r="K18" i="12"/>
  <c r="F18" i="12"/>
  <c r="M18" i="12"/>
  <c r="H18" i="12"/>
  <c r="E18" i="12"/>
  <c r="M27" i="10"/>
  <c r="N27" i="10" s="1"/>
  <c r="E12" i="7" s="1"/>
  <c r="C20" i="7"/>
  <c r="P38" i="6"/>
  <c r="C15" i="7"/>
  <c r="P23" i="6"/>
  <c r="C14" i="7"/>
  <c r="C18" i="7"/>
  <c r="P32" i="6"/>
  <c r="C19" i="7"/>
  <c r="P35" i="6"/>
  <c r="A12" i="12"/>
  <c r="J12" i="12" s="1"/>
  <c r="A2" i="12"/>
  <c r="H2" i="12" s="1"/>
  <c r="B3" i="3"/>
  <c r="E6" i="6"/>
  <c r="C6" i="9"/>
  <c r="N63" i="10"/>
  <c r="A11" i="12"/>
  <c r="M54" i="10"/>
  <c r="N54" i="10" s="1"/>
  <c r="E21" i="7" s="1"/>
  <c r="A7" i="12"/>
  <c r="J7" i="12" s="1"/>
  <c r="N42" i="10"/>
  <c r="E17" i="7" s="1"/>
  <c r="N66" i="10"/>
  <c r="A17" i="12" l="1"/>
  <c r="K17" i="12" s="1"/>
  <c r="E24" i="7"/>
  <c r="E25" i="7"/>
  <c r="E27" i="7"/>
  <c r="N78" i="10"/>
  <c r="Q36" i="6"/>
  <c r="D20" i="7"/>
  <c r="L51" i="10"/>
  <c r="Q21" i="6"/>
  <c r="L36" i="10"/>
  <c r="D15" i="7"/>
  <c r="E2" i="12"/>
  <c r="D12" i="12"/>
  <c r="I12" i="12"/>
  <c r="H12" i="12"/>
  <c r="I11" i="12"/>
  <c r="H11" i="12"/>
  <c r="Q18" i="6"/>
  <c r="D14" i="7"/>
  <c r="L33" i="10"/>
  <c r="D18" i="7"/>
  <c r="Q30" i="6"/>
  <c r="L45" i="10"/>
  <c r="C2" i="12"/>
  <c r="L2" i="12"/>
  <c r="I7" i="12"/>
  <c r="H7" i="12"/>
  <c r="I2" i="12"/>
  <c r="K2" i="12"/>
  <c r="D2" i="12"/>
  <c r="F2" i="12"/>
  <c r="J2" i="12"/>
  <c r="G2" i="12"/>
  <c r="M2" i="12"/>
  <c r="Q33" i="6"/>
  <c r="D19" i="7"/>
  <c r="L48" i="10"/>
  <c r="E12" i="12"/>
  <c r="G12" i="12"/>
  <c r="L12" i="12"/>
  <c r="C12" i="12"/>
  <c r="F12" i="12"/>
  <c r="M12" i="12"/>
  <c r="K12" i="12"/>
  <c r="M7" i="12"/>
  <c r="E7" i="12"/>
  <c r="C7" i="12"/>
  <c r="G7" i="12"/>
  <c r="F7" i="12"/>
  <c r="L7" i="12"/>
  <c r="D7" i="12"/>
  <c r="K7" i="12"/>
  <c r="J11" i="12"/>
  <c r="M11" i="12"/>
  <c r="F11" i="12"/>
  <c r="D11" i="12"/>
  <c r="K11" i="12"/>
  <c r="C11" i="12"/>
  <c r="G11" i="12"/>
  <c r="E11" i="12"/>
  <c r="L11" i="12"/>
  <c r="M17" i="12" l="1"/>
  <c r="J17" i="12"/>
  <c r="G17" i="12"/>
  <c r="F17" i="12"/>
  <c r="C17" i="12"/>
  <c r="E17" i="12"/>
  <c r="L17" i="12"/>
  <c r="I17" i="12"/>
  <c r="D17" i="12"/>
  <c r="H17" i="12"/>
  <c r="H6" i="10"/>
  <c r="F6" i="10"/>
  <c r="D6" i="10"/>
  <c r="D9" i="10" s="1"/>
  <c r="E6" i="10"/>
  <c r="G6" i="10"/>
  <c r="G9" i="10" s="1"/>
  <c r="C6" i="10"/>
  <c r="E29" i="7"/>
  <c r="N60" i="10"/>
  <c r="A5" i="12"/>
  <c r="C5" i="12" s="1"/>
  <c r="M36" i="10"/>
  <c r="N36" i="10" s="1"/>
  <c r="A10" i="12"/>
  <c r="M51" i="10"/>
  <c r="N51" i="10" s="1"/>
  <c r="M33" i="10"/>
  <c r="N33" i="10" s="1"/>
  <c r="A4" i="12"/>
  <c r="A8" i="12"/>
  <c r="M45" i="10"/>
  <c r="N45" i="10" s="1"/>
  <c r="A9" i="12"/>
  <c r="M48" i="10"/>
  <c r="N48" i="10" s="1"/>
  <c r="F71" i="6" l="1"/>
  <c r="D7" i="10"/>
  <c r="E11" i="10"/>
  <c r="D10" i="10"/>
  <c r="H10" i="10"/>
  <c r="C9" i="10"/>
  <c r="G10" i="10"/>
  <c r="F9" i="10"/>
  <c r="E10" i="10"/>
  <c r="E9" i="10"/>
  <c r="H9" i="10"/>
  <c r="K9" i="10" s="1"/>
  <c r="K6" i="10"/>
  <c r="I6" i="10"/>
  <c r="E15" i="7"/>
  <c r="E20" i="7"/>
  <c r="E19" i="7"/>
  <c r="E14" i="7"/>
  <c r="E18" i="7"/>
  <c r="E23" i="7"/>
  <c r="H10" i="12"/>
  <c r="G10" i="12"/>
  <c r="L10" i="12"/>
  <c r="C10" i="12"/>
  <c r="E10" i="12"/>
  <c r="K10" i="12"/>
  <c r="D10" i="12"/>
  <c r="F10" i="12"/>
  <c r="I10" i="12"/>
  <c r="M10" i="12"/>
  <c r="J10" i="12"/>
  <c r="G5" i="12"/>
  <c r="M5" i="12"/>
  <c r="D5" i="12"/>
  <c r="H5" i="12"/>
  <c r="L5" i="12"/>
  <c r="I5" i="12"/>
  <c r="E5" i="12"/>
  <c r="F5" i="12"/>
  <c r="K5" i="12"/>
  <c r="J5" i="12"/>
  <c r="I4" i="12"/>
  <c r="D4" i="12"/>
  <c r="J4" i="12"/>
  <c r="M4" i="12"/>
  <c r="C4" i="12"/>
  <c r="E4" i="12"/>
  <c r="H4" i="12"/>
  <c r="G4" i="12"/>
  <c r="L4" i="12"/>
  <c r="F4" i="12"/>
  <c r="K4" i="12"/>
  <c r="D8" i="12"/>
  <c r="K8" i="12"/>
  <c r="E8" i="12"/>
  <c r="F8" i="12"/>
  <c r="C8" i="12"/>
  <c r="I8" i="12"/>
  <c r="M8" i="12"/>
  <c r="H8" i="12"/>
  <c r="J8" i="12"/>
  <c r="G8" i="12"/>
  <c r="L8" i="12"/>
  <c r="I9" i="12"/>
  <c r="H9" i="12"/>
  <c r="E7" i="10"/>
  <c r="G7" i="10"/>
  <c r="G8" i="10" s="1"/>
  <c r="G9" i="12"/>
  <c r="D9" i="12"/>
  <c r="L9" i="12"/>
  <c r="C9" i="12"/>
  <c r="E9" i="12"/>
  <c r="J9" i="12"/>
  <c r="F9" i="12"/>
  <c r="K9" i="12"/>
  <c r="M9" i="12"/>
  <c r="S14" i="12" a="1"/>
  <c r="T8" i="12" a="1"/>
  <c r="R8" i="12" a="1"/>
  <c r="X10" i="12" a="1"/>
  <c r="X7" i="12" a="1"/>
  <c r="S12" i="12" a="1"/>
  <c r="O6" i="12" a="1"/>
  <c r="P9" i="12" a="1"/>
  <c r="V8" i="12" a="1"/>
  <c r="T15" i="12" a="1"/>
  <c r="S6" i="12" a="1"/>
  <c r="R13" i="12" a="1"/>
  <c r="R6" i="12" a="1"/>
  <c r="Y9" i="12" a="1"/>
  <c r="Y8" i="12" a="1"/>
  <c r="T18" i="12" a="1"/>
  <c r="T9" i="12" a="1"/>
  <c r="S3" i="12" a="1"/>
  <c r="U16" i="12" a="1"/>
  <c r="O16" i="12" a="1"/>
  <c r="S16" i="12" a="1"/>
  <c r="Q14" i="12" a="1"/>
  <c r="V17" i="12" a="1"/>
  <c r="V6" i="12" a="1"/>
  <c r="Y4" i="12" a="1"/>
  <c r="U4" i="12" a="1"/>
  <c r="U6" i="12" a="1"/>
  <c r="R9" i="12" a="1"/>
  <c r="O14" i="12" a="1"/>
  <c r="S5" i="12" a="1"/>
  <c r="X5" i="12" a="1"/>
  <c r="P4" i="12" a="1"/>
  <c r="O8" i="12" a="1"/>
  <c r="S8" i="12" a="1"/>
  <c r="Q7" i="12" a="1"/>
  <c r="X6" i="12" a="1"/>
  <c r="X8" i="12" a="1"/>
  <c r="P5" i="12" a="1"/>
  <c r="P10" i="12" a="1"/>
  <c r="S10" i="12" a="1"/>
  <c r="T19" i="12" a="1"/>
  <c r="O7" i="12" a="1"/>
  <c r="U12" i="12" a="1"/>
  <c r="Q16" i="12" a="1"/>
  <c r="U17" i="12" a="1"/>
  <c r="T10" i="12" a="1"/>
  <c r="V4" i="12" a="1"/>
  <c r="W2" i="12" a="1"/>
  <c r="R14" i="12" a="1"/>
  <c r="U14" i="12" a="1"/>
  <c r="Q18" i="12" a="1"/>
  <c r="O10" i="12" a="1"/>
  <c r="O4" i="12" a="1"/>
  <c r="X2" i="12" a="1"/>
  <c r="P8" i="12" a="1"/>
  <c r="Y7" i="12" a="1"/>
  <c r="U8" i="12" a="1"/>
  <c r="W4" i="12" a="1"/>
  <c r="R16" i="12" a="1"/>
  <c r="S17" i="12" a="1"/>
  <c r="P19" i="12" a="1"/>
  <c r="Y18" i="12" a="1"/>
  <c r="Y10" i="12" a="1"/>
  <c r="R17" i="12" a="1"/>
  <c r="V7" i="12" a="1"/>
  <c r="V18" i="12" a="1"/>
  <c r="R7" i="12" a="1"/>
  <c r="X3" i="12" a="1"/>
  <c r="R3" i="12" a="1"/>
  <c r="O5" i="12" a="1"/>
  <c r="R10" i="12" a="1"/>
  <c r="P14" i="12" a="1"/>
  <c r="W15" i="12" a="1"/>
  <c r="P2" i="12" a="1"/>
  <c r="Q12" i="12" a="1"/>
  <c r="Y6" i="12" a="1"/>
  <c r="U15" i="12" a="1"/>
  <c r="S7" i="12" a="1"/>
  <c r="W13" i="12" a="1"/>
  <c r="T4" i="12" a="1"/>
  <c r="X11" i="12" a="1"/>
  <c r="Y3" i="12" a="1"/>
  <c r="Y17" i="12" a="1"/>
  <c r="U13" i="12" a="1"/>
  <c r="W8" i="12" a="1"/>
  <c r="W3" i="12" a="1"/>
  <c r="O17" i="12" a="1"/>
  <c r="W7" i="12" a="1"/>
  <c r="P12" i="12" a="1"/>
  <c r="P6" i="12" a="1"/>
  <c r="W14" i="12" a="1"/>
  <c r="V16" i="12" a="1"/>
  <c r="U10" i="12" a="1"/>
  <c r="P17" i="12" a="1"/>
  <c r="T6" i="12" a="1"/>
  <c r="O3" i="12" a="1"/>
  <c r="X14" i="12" a="1"/>
  <c r="P18" i="12" a="1"/>
  <c r="R19" i="12" a="1"/>
  <c r="R12" i="12" a="1"/>
  <c r="T17" i="12" a="1"/>
  <c r="T13" i="12" a="1"/>
  <c r="O18" i="12" a="1"/>
  <c r="Y19" i="12" a="1"/>
  <c r="W16" i="12" a="1"/>
  <c r="R5" i="12" a="1"/>
  <c r="R15" i="12" a="1"/>
  <c r="X13" i="12" a="1"/>
  <c r="W5" i="12" a="1"/>
  <c r="U18" i="12" a="1"/>
  <c r="U11" i="12" a="1"/>
  <c r="T14" i="12" a="1"/>
  <c r="P13" i="12" a="1"/>
  <c r="V2" i="12" a="1"/>
  <c r="S2" i="12" a="1"/>
  <c r="Y13" i="12" a="1"/>
  <c r="R11" i="12" a="1"/>
  <c r="Q2" i="12" a="1"/>
  <c r="S9" i="12" a="1"/>
  <c r="S13" i="12" a="1"/>
  <c r="U2" i="12" a="1"/>
  <c r="X4" i="12" a="1"/>
  <c r="U19" i="12" a="1"/>
  <c r="Y14" i="12" a="1"/>
  <c r="X17" i="12" a="1"/>
  <c r="X18" i="12" a="1"/>
  <c r="T5" i="12" a="1"/>
  <c r="W11" i="12" a="1"/>
  <c r="X16" i="12" a="1"/>
  <c r="T12" i="12" a="1"/>
  <c r="U5" i="12" a="1"/>
  <c r="O19" i="12" a="1"/>
  <c r="Q10" i="12" a="1"/>
  <c r="U7" i="12" a="1"/>
  <c r="W12" i="12" a="1"/>
  <c r="T11" i="12" a="1"/>
  <c r="Q3" i="12" a="1"/>
  <c r="Y12" i="12" a="1"/>
  <c r="S18" i="12" a="1"/>
  <c r="Q8" i="12" a="1"/>
  <c r="X19" i="12" a="1"/>
  <c r="Q4" i="12" a="1"/>
  <c r="O13" i="12" a="1"/>
  <c r="P3" i="12" a="1"/>
  <c r="O15" i="12" a="1"/>
  <c r="Q17" i="12" a="1"/>
  <c r="Y11" i="12" a="1"/>
  <c r="S19" i="12" a="1"/>
  <c r="U3" i="12" a="1"/>
  <c r="S4" i="12" a="1"/>
  <c r="O9" i="12" a="1"/>
  <c r="Y2" i="12" a="1"/>
  <c r="X15" i="12" a="1"/>
  <c r="V5" i="12" a="1"/>
  <c r="V10" i="12" a="1"/>
  <c r="P15" i="12" a="1"/>
  <c r="Y16" i="12" a="1"/>
  <c r="Y15" i="12" a="1"/>
  <c r="V3" i="12" a="1"/>
  <c r="O11" i="12" a="1"/>
  <c r="Q19" i="12" a="1"/>
  <c r="O2" i="12" a="1"/>
  <c r="V11" i="12" a="1"/>
  <c r="U9" i="12" a="1"/>
  <c r="Q15" i="12" a="1"/>
  <c r="W17" i="12" a="1"/>
  <c r="Q6" i="12" a="1"/>
  <c r="P16" i="12" a="1"/>
  <c r="X12" i="12" a="1"/>
  <c r="P7" i="12" a="1"/>
  <c r="R2" i="12" a="1"/>
  <c r="V13" i="12" a="1"/>
  <c r="O12" i="12" a="1"/>
  <c r="Y5" i="12" a="1"/>
  <c r="Q5" i="12" a="1"/>
  <c r="W10" i="12" a="1"/>
  <c r="R4" i="12" a="1"/>
  <c r="V19" i="12" a="1"/>
  <c r="T16" i="12" a="1"/>
  <c r="T2" i="12" a="1"/>
  <c r="Q9" i="12" a="1"/>
  <c r="W9" i="12" a="1"/>
  <c r="W18" i="12" a="1"/>
  <c r="X9" i="12" a="1"/>
  <c r="V15" i="12" a="1"/>
  <c r="V9" i="12" a="1"/>
  <c r="T7" i="12" a="1"/>
  <c r="T3" i="12" a="1"/>
  <c r="Q13" i="12" a="1"/>
  <c r="P11" i="12" a="1"/>
  <c r="Q11" i="12" a="1"/>
  <c r="R18" i="12" a="1"/>
  <c r="V12" i="12" a="1"/>
  <c r="S15" i="12" a="1"/>
  <c r="V14" i="12" a="1"/>
  <c r="W19" i="12" a="1"/>
  <c r="S11" i="12" a="1"/>
  <c r="W6" i="12" a="1"/>
  <c r="O6" i="12" l="1"/>
  <c r="O2" i="12"/>
  <c r="O15" i="12"/>
  <c r="O13" i="12"/>
  <c r="O3" i="12"/>
  <c r="A15" i="9" s="1"/>
  <c r="O11" i="12"/>
  <c r="O18" i="12"/>
  <c r="O16" i="12"/>
  <c r="O14" i="12"/>
  <c r="O12" i="12"/>
  <c r="O10" i="12"/>
  <c r="O8" i="12"/>
  <c r="O19" i="12"/>
  <c r="O4" i="12"/>
  <c r="O7" i="12"/>
  <c r="O17" i="12"/>
  <c r="O9" i="12"/>
  <c r="O5" i="12"/>
  <c r="Q15" i="12"/>
  <c r="Q5" i="12"/>
  <c r="Q17" i="12"/>
  <c r="Q3" i="12"/>
  <c r="Q19" i="12"/>
  <c r="Q11" i="12"/>
  <c r="Q8" i="12"/>
  <c r="Q12" i="12"/>
  <c r="Q10" i="12"/>
  <c r="Q2" i="12"/>
  <c r="Q4" i="12"/>
  <c r="Q14" i="12"/>
  <c r="Q7" i="12"/>
  <c r="Q6" i="12"/>
  <c r="Q9" i="12"/>
  <c r="Q13" i="12"/>
  <c r="Q16" i="12"/>
  <c r="Q18" i="12"/>
  <c r="P18" i="12"/>
  <c r="P4" i="12"/>
  <c r="P6" i="12"/>
  <c r="P14" i="12"/>
  <c r="P16" i="12"/>
  <c r="P3" i="12"/>
  <c r="P9" i="12"/>
  <c r="P11" i="12"/>
  <c r="P19" i="12"/>
  <c r="P15" i="12"/>
  <c r="P13" i="12"/>
  <c r="P8" i="12"/>
  <c r="P17" i="12"/>
  <c r="P2" i="12"/>
  <c r="P10" i="12"/>
  <c r="P7" i="12"/>
  <c r="P12" i="12"/>
  <c r="P5" i="12"/>
  <c r="T6" i="12"/>
  <c r="T8" i="12"/>
  <c r="T13" i="12"/>
  <c r="T7" i="12"/>
  <c r="T15" i="12"/>
  <c r="T17" i="12"/>
  <c r="T3" i="12"/>
  <c r="T11" i="12"/>
  <c r="T2" i="12"/>
  <c r="T12" i="12"/>
  <c r="T14" i="12"/>
  <c r="T10" i="12"/>
  <c r="T18" i="12"/>
  <c r="T16" i="12"/>
  <c r="T5" i="12"/>
  <c r="T19" i="12"/>
  <c r="T4" i="12"/>
  <c r="T9" i="12"/>
  <c r="V16" i="12"/>
  <c r="V19" i="12"/>
  <c r="V7" i="12"/>
  <c r="V4" i="12"/>
  <c r="V2" i="12"/>
  <c r="V5" i="12"/>
  <c r="V9" i="12"/>
  <c r="V11" i="12"/>
  <c r="V14" i="12"/>
  <c r="V17" i="12"/>
  <c r="V3" i="12"/>
  <c r="V6" i="12"/>
  <c r="V8" i="12"/>
  <c r="V10" i="12"/>
  <c r="V12" i="12"/>
  <c r="V18" i="12"/>
  <c r="V15" i="12"/>
  <c r="V13" i="12"/>
  <c r="U3" i="12"/>
  <c r="U5" i="12"/>
  <c r="U12" i="12"/>
  <c r="U14" i="12"/>
  <c r="U8" i="12"/>
  <c r="U19" i="12"/>
  <c r="U9" i="12"/>
  <c r="U10" i="12"/>
  <c r="U4" i="12"/>
  <c r="U16" i="12"/>
  <c r="U6" i="12"/>
  <c r="U7" i="12"/>
  <c r="U2" i="12"/>
  <c r="U11" i="12"/>
  <c r="U18" i="12"/>
  <c r="U13" i="12"/>
  <c r="U15" i="12"/>
  <c r="U17" i="12"/>
  <c r="Y7" i="12"/>
  <c r="Y18" i="12"/>
  <c r="Y11" i="12"/>
  <c r="Y9" i="12"/>
  <c r="Y14" i="12"/>
  <c r="Y6" i="12"/>
  <c r="Y16" i="12"/>
  <c r="Y5" i="12"/>
  <c r="Y4" i="12"/>
  <c r="Y2" i="12"/>
  <c r="Y8" i="12"/>
  <c r="Y10" i="12"/>
  <c r="Y13" i="12"/>
  <c r="Y15" i="12"/>
  <c r="Y12" i="12"/>
  <c r="Y17" i="12"/>
  <c r="Y3" i="12"/>
  <c r="Y19" i="12"/>
  <c r="R9" i="12"/>
  <c r="R6" i="12"/>
  <c r="R3" i="12"/>
  <c r="R19" i="12"/>
  <c r="R4" i="12"/>
  <c r="R16" i="12"/>
  <c r="R15" i="12"/>
  <c r="R13" i="12"/>
  <c r="R2" i="12"/>
  <c r="R11" i="12"/>
  <c r="R7" i="12"/>
  <c r="R5" i="12"/>
  <c r="R18" i="12"/>
  <c r="R10" i="12"/>
  <c r="R17" i="12"/>
  <c r="R8" i="12"/>
  <c r="R14" i="12"/>
  <c r="R12" i="12"/>
  <c r="W13" i="12"/>
  <c r="W15" i="12"/>
  <c r="W10" i="12"/>
  <c r="W11" i="12"/>
  <c r="W2" i="12"/>
  <c r="W14" i="12"/>
  <c r="W18" i="12"/>
  <c r="W16" i="12"/>
  <c r="W6" i="12"/>
  <c r="W9" i="12"/>
  <c r="W17" i="12"/>
  <c r="W19" i="12"/>
  <c r="W8" i="12"/>
  <c r="W4" i="12"/>
  <c r="W12" i="12"/>
  <c r="W3" i="12"/>
  <c r="W5" i="12"/>
  <c r="W7" i="12"/>
  <c r="X10" i="12"/>
  <c r="X12" i="12"/>
  <c r="X16" i="12"/>
  <c r="X17" i="12"/>
  <c r="X18" i="12"/>
  <c r="X2" i="12"/>
  <c r="X3" i="12"/>
  <c r="X19" i="12"/>
  <c r="X5" i="12"/>
  <c r="X14" i="12"/>
  <c r="X9" i="12"/>
  <c r="X7" i="12"/>
  <c r="X15" i="12"/>
  <c r="X4" i="12"/>
  <c r="X6" i="12"/>
  <c r="X8" i="12"/>
  <c r="X11" i="12"/>
  <c r="X13" i="12"/>
  <c r="S9" i="12"/>
  <c r="S14" i="12"/>
  <c r="S19" i="12"/>
  <c r="S11" i="12"/>
  <c r="S7" i="12"/>
  <c r="S2" i="12"/>
  <c r="S16" i="12"/>
  <c r="S10" i="12"/>
  <c r="S12" i="12"/>
  <c r="S13" i="12"/>
  <c r="S18" i="12"/>
  <c r="S8" i="12"/>
  <c r="S4" i="12"/>
  <c r="S6" i="12"/>
  <c r="S15" i="12"/>
  <c r="S17" i="12"/>
  <c r="S3" i="12"/>
  <c r="S5" i="12"/>
  <c r="F68" i="6"/>
  <c r="F72" i="6"/>
  <c r="G68" i="6"/>
  <c r="G70" i="6"/>
  <c r="F69" i="6"/>
  <c r="G71" i="6"/>
  <c r="I9" i="10"/>
  <c r="I10" i="10"/>
  <c r="E8" i="10"/>
  <c r="I8" i="10" s="1"/>
  <c r="I7" i="10"/>
  <c r="G11" i="10"/>
  <c r="I11" i="10" s="1"/>
  <c r="G28" i="9" l="1"/>
  <c r="A28" i="9"/>
  <c r="B26" i="9"/>
  <c r="A20" i="9"/>
  <c r="B18" i="9"/>
  <c r="G21" i="9"/>
  <c r="F17" i="9"/>
  <c r="B28" i="9"/>
  <c r="G15" i="9"/>
  <c r="H28" i="9"/>
  <c r="E15" i="9"/>
  <c r="D24" i="9"/>
  <c r="E28" i="9"/>
  <c r="J27" i="9"/>
  <c r="C21" i="9"/>
  <c r="K21" i="9"/>
  <c r="D15" i="9"/>
  <c r="D23" i="9"/>
  <c r="K28" i="9"/>
  <c r="I22" i="9"/>
  <c r="F28" i="9"/>
  <c r="H30" i="9"/>
  <c r="J15" i="9"/>
  <c r="C15" i="9"/>
  <c r="H15" i="9"/>
  <c r="B15" i="9"/>
  <c r="K15" i="9"/>
  <c r="F15" i="9"/>
  <c r="I15" i="9"/>
  <c r="E26" i="9"/>
  <c r="D28" i="9"/>
  <c r="C28" i="9"/>
  <c r="H70" i="6"/>
  <c r="J28" i="9"/>
  <c r="I28" i="9"/>
  <c r="B19" i="9"/>
  <c r="A21" i="9" l="1"/>
  <c r="C27" i="9"/>
  <c r="G24" i="9"/>
  <c r="I14" i="9"/>
  <c r="B23" i="9"/>
  <c r="H31" i="9"/>
  <c r="B25" i="9"/>
  <c r="H16" i="9"/>
  <c r="E19" i="9"/>
  <c r="H18" i="9"/>
  <c r="E20" i="9"/>
  <c r="A29" i="9"/>
  <c r="C19" i="9"/>
  <c r="K20" i="9"/>
  <c r="D31" i="9"/>
  <c r="I18" i="9"/>
  <c r="K25" i="9"/>
  <c r="F30" i="9"/>
  <c r="K30" i="9"/>
  <c r="F20" i="9"/>
  <c r="E23" i="9"/>
  <c r="C17" i="9"/>
  <c r="J22" i="9"/>
  <c r="I27" i="9"/>
  <c r="A24" i="9"/>
  <c r="F16" i="9"/>
  <c r="G23" i="9"/>
  <c r="E18" i="9"/>
  <c r="G25" i="9"/>
  <c r="D27" i="9"/>
  <c r="G29" i="9"/>
  <c r="H25" i="9"/>
  <c r="F19" i="9"/>
  <c r="B29" i="9"/>
  <c r="A22" i="9"/>
  <c r="E22" i="9"/>
  <c r="F23" i="9"/>
  <c r="B27" i="9"/>
  <c r="B30" i="9"/>
  <c r="F25" i="9"/>
  <c r="A25" i="9"/>
  <c r="H19" i="9"/>
  <c r="H29" i="9"/>
  <c r="F24" i="9"/>
  <c r="K17" i="9"/>
  <c r="B21" i="9"/>
  <c r="G18" i="9"/>
  <c r="I20" i="9"/>
  <c r="D16" i="9"/>
  <c r="G19" i="9"/>
  <c r="J21" i="9"/>
  <c r="G14" i="9"/>
  <c r="K29" i="9"/>
  <c r="G17" i="9"/>
  <c r="K27" i="9"/>
  <c r="B24" i="9"/>
  <c r="A31" i="9"/>
  <c r="I29" i="9"/>
  <c r="I19" i="9"/>
  <c r="D22" i="9"/>
  <c r="D30" i="9"/>
  <c r="A18" i="9"/>
  <c r="F29" i="9"/>
  <c r="H21" i="9"/>
  <c r="I23" i="9"/>
  <c r="G22" i="9"/>
  <c r="I30" i="9"/>
  <c r="E16" i="9"/>
  <c r="E30" i="9"/>
  <c r="K24" i="9"/>
  <c r="C24" i="9"/>
  <c r="A17" i="9"/>
  <c r="K18" i="9"/>
  <c r="F26" i="9"/>
  <c r="J20" i="9"/>
  <c r="F22" i="9"/>
  <c r="C26" i="9"/>
  <c r="H17" i="9"/>
  <c r="D17" i="9"/>
  <c r="A19" i="9"/>
  <c r="F14" i="9"/>
  <c r="D21" i="9"/>
  <c r="B14" i="9"/>
  <c r="D25" i="9"/>
  <c r="E27" i="9"/>
  <c r="F27" i="9"/>
  <c r="D29" i="9"/>
  <c r="I26" i="9"/>
  <c r="C29" i="9"/>
  <c r="F21" i="9"/>
  <c r="A23" i="9"/>
  <c r="E25" i="9"/>
  <c r="C18" i="9"/>
  <c r="K31" i="9"/>
  <c r="C31" i="9"/>
  <c r="C30" i="9"/>
  <c r="K16" i="9"/>
  <c r="J19" i="9"/>
  <c r="B31" i="9"/>
  <c r="J16" i="9"/>
  <c r="E24" i="9"/>
  <c r="G30" i="9"/>
  <c r="H20" i="9"/>
  <c r="B16" i="9"/>
  <c r="E29" i="9"/>
  <c r="I16" i="9"/>
  <c r="H22" i="9"/>
  <c r="F18" i="9"/>
  <c r="D19" i="9"/>
  <c r="J29" i="9"/>
  <c r="D26" i="9"/>
  <c r="J17" i="9"/>
  <c r="K14" i="9"/>
  <c r="A16" i="9"/>
  <c r="C16" i="9"/>
  <c r="J26" i="9"/>
  <c r="B17" i="9"/>
  <c r="C20" i="9"/>
  <c r="E31" i="9"/>
  <c r="I17" i="9"/>
  <c r="G16" i="9"/>
  <c r="C23" i="9"/>
  <c r="H14" i="9"/>
  <c r="K26" i="9"/>
  <c r="K23" i="9"/>
  <c r="A30" i="9"/>
  <c r="C22" i="9"/>
  <c r="C25" i="9"/>
  <c r="B20" i="9"/>
  <c r="K19" i="9"/>
  <c r="B22" i="9"/>
  <c r="G20" i="9"/>
  <c r="J31" i="9"/>
  <c r="J24" i="9"/>
  <c r="G31" i="9"/>
  <c r="I21" i="9"/>
  <c r="K22" i="9"/>
  <c r="C14" i="9"/>
  <c r="H26" i="9"/>
  <c r="D18" i="9"/>
  <c r="J25" i="9"/>
  <c r="J18" i="9"/>
  <c r="E21" i="9"/>
  <c r="A27" i="9"/>
  <c r="J23" i="9"/>
  <c r="A14" i="9"/>
  <c r="M11" i="9" s="1" a="1"/>
  <c r="M11" i="9" s="1"/>
  <c r="I24" i="9"/>
  <c r="E17" i="9"/>
  <c r="D14" i="9"/>
  <c r="D20" i="9"/>
  <c r="F31" i="9"/>
  <c r="I31" i="9"/>
  <c r="G26" i="9"/>
  <c r="G27" i="9"/>
  <c r="A26" i="9"/>
  <c r="H24" i="9"/>
  <c r="I25" i="9"/>
  <c r="H23" i="9"/>
  <c r="J14" i="9"/>
  <c r="H27" i="9"/>
  <c r="E14" i="9"/>
  <c r="J30" i="9"/>
  <c r="F13" i="9" l="1"/>
  <c r="H13" i="9"/>
  <c r="C13" i="9"/>
  <c r="E13" i="9"/>
  <c r="B10" i="9"/>
  <c r="J13" i="9"/>
  <c r="F12" i="9"/>
  <c r="G13" i="9"/>
  <c r="K13" i="9"/>
  <c r="J12" i="9"/>
  <c r="B11" i="9"/>
  <c r="C12" i="9"/>
  <c r="I12" i="9"/>
  <c r="D13" i="9"/>
  <c r="A12" i="9"/>
  <c r="B1" i="9" s="1"/>
  <c r="B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0000000-0006-0000-0000-000001000000}">
      <text>
        <r>
          <rPr>
            <sz val="8"/>
            <color indexed="81"/>
            <rFont val="Arial"/>
            <family val="2"/>
          </rPr>
          <t>Bitte Reg.-Nr. auswählen, siehe Zertifikat Beispiel, und dann 
die grauen Felder ausfüllen.</t>
        </r>
      </text>
    </comment>
    <comment ref="K6" authorId="0" shapeId="0" xr:uid="{00000000-0006-0000-0000-000002000000}">
      <text>
        <r>
          <rPr>
            <sz val="9"/>
            <color indexed="81"/>
            <rFont val="Tahoma"/>
            <family val="2"/>
          </rPr>
          <t xml:space="preserve">
</t>
        </r>
      </text>
    </comment>
    <comment ref="D12" authorId="0" shapeId="0" xr:uid="{00000000-0006-0000-0000-000003000000}">
      <text>
        <r>
          <rPr>
            <sz val="9"/>
            <color indexed="81"/>
            <rFont val="Arial"/>
            <family val="2"/>
          </rPr>
          <t>Name, Vorname</t>
        </r>
      </text>
    </comment>
    <comment ref="L12" authorId="0" shapeId="0" xr:uid="{00000000-0006-0000-0000-000004000000}">
      <text>
        <r>
          <rPr>
            <sz val="9"/>
            <color indexed="81"/>
            <rFont val="Arial"/>
            <family val="2"/>
          </rPr>
          <t>tt.mm.jjjj
Übertrag in weitere Tabellenblätter erfolgt automatisch.</t>
        </r>
      </text>
    </comment>
    <comment ref="L14" authorId="0" shapeId="0" xr:uid="{00000000-0006-0000-0000-000005000000}">
      <text>
        <r>
          <rPr>
            <sz val="9"/>
            <color indexed="81"/>
            <rFont val="Arial"/>
            <family val="2"/>
          </rPr>
          <t>Auswahl erfolgt über Reg.-Nr.</t>
        </r>
      </text>
    </comment>
    <comment ref="H23" authorId="0" shapeId="0" xr:uid="{00000000-0006-0000-0000-000006000000}">
      <text>
        <r>
          <rPr>
            <sz val="9"/>
            <color indexed="81"/>
            <rFont val="Arial"/>
            <family val="2"/>
          </rPr>
          <t>Subjektive Bewertung der Zusammenarbeit hinsichtlich Darlegung der Zertifizierungsdaten und Rückmeldung der Follow-Up-Daten.</t>
        </r>
      </text>
    </comment>
    <comment ref="H26"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B33" authorId="0" shapeId="0" xr:uid="{00000000-0006-0000-0000-000008000000}">
      <text>
        <r>
          <rPr>
            <sz val="9"/>
            <color indexed="81"/>
            <rFont val="Arial"/>
            <family val="2"/>
          </rPr>
          <t>Anzahl: KN 1a
Nenner: KN 2, 7
Teil von Nenner: KN 5, 6
Siehe Bearbeitungshinweise 2)</t>
        </r>
      </text>
    </comment>
    <comment ref="D33" authorId="0" shapeId="0" xr:uid="{00000000-0006-0000-0000-000009000000}">
      <text>
        <r>
          <rPr>
            <sz val="9"/>
            <color indexed="81"/>
            <rFont val="Arial"/>
            <family val="2"/>
          </rPr>
          <t>Teil von Nenner KN: 
13, 14</t>
        </r>
      </text>
    </comment>
    <comment ref="E33" authorId="0" shapeId="0" xr:uid="{00000000-0006-0000-0000-00000A000000}">
      <text>
        <r>
          <rPr>
            <sz val="9"/>
            <color indexed="81"/>
            <rFont val="Arial"/>
            <family val="2"/>
          </rPr>
          <t>Teil von Nenner KN: 
13, 14</t>
        </r>
      </text>
    </comment>
    <comment ref="F33" authorId="0" shapeId="0" xr:uid="{00000000-0006-0000-0000-00000B000000}">
      <text>
        <r>
          <rPr>
            <sz val="9"/>
            <color indexed="81"/>
            <rFont val="Arial"/>
            <family val="2"/>
          </rPr>
          <t>Teil von Nenner KN: 
13, 14</t>
        </r>
      </text>
    </comment>
    <comment ref="I33" authorId="0" shapeId="0" xr:uid="{00000000-0006-0000-0000-00000C000000}">
      <text>
        <r>
          <rPr>
            <sz val="9"/>
            <color indexed="81"/>
            <rFont val="Arial"/>
            <family val="2"/>
          </rPr>
          <t>Nenner KN: 11b</t>
        </r>
      </text>
    </comment>
    <comment ref="J33" authorId="0" shapeId="0" xr:uid="{00000000-0006-0000-0000-00000D000000}">
      <text>
        <r>
          <rPr>
            <sz val="9"/>
            <color indexed="81"/>
            <rFont val="Arial"/>
            <family val="2"/>
          </rPr>
          <t>Nenner KN: 10, 11a</t>
        </r>
      </text>
    </comment>
    <comment ref="D34" authorId="0" shapeId="0" xr:uid="{00000000-0006-0000-0000-00000E000000}">
      <text>
        <r>
          <rPr>
            <sz val="9"/>
            <color indexed="81"/>
            <rFont val="Arial"/>
            <family val="2"/>
          </rPr>
          <t>Nenner: KN 3a, 9</t>
        </r>
      </text>
    </comment>
    <comment ref="H34" authorId="0" shapeId="0" xr:uid="{00000000-0006-0000-0000-00000F000000}">
      <text>
        <r>
          <rPr>
            <sz val="9"/>
            <color indexed="81"/>
            <rFont val="Arial"/>
            <family val="2"/>
          </rPr>
          <t>Nenner: KN 3b</t>
        </r>
      </text>
    </comment>
    <comment ref="D35" authorId="0" shapeId="0" xr:uid="{00000000-0006-0000-0000-000010000000}">
      <text>
        <r>
          <rPr>
            <sz val="9"/>
            <color indexed="81"/>
            <rFont val="Arial"/>
            <family val="2"/>
          </rPr>
          <t>Siehe Bearbeitungshinweise 1)</t>
        </r>
      </text>
    </comment>
    <comment ref="J37" authorId="0" shapeId="0" xr:uid="{00000000-0006-0000-0000-000011000000}">
      <text>
        <r>
          <rPr>
            <sz val="9"/>
            <color indexed="81"/>
            <rFont val="Arial"/>
            <family val="2"/>
          </rPr>
          <t>Anzahl: KN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400-000001000000}">
      <text>
        <r>
          <rPr>
            <sz val="9"/>
            <color indexed="81"/>
            <rFont val="Arial"/>
            <family val="2"/>
          </rPr>
          <t>Übertrag erfolgt aus Tabellenblatt Basisdaten</t>
        </r>
      </text>
    </comment>
    <comment ref="E8" authorId="0" shapeId="0" xr:uid="{00000000-0006-0000-0400-000002000000}">
      <text>
        <r>
          <rPr>
            <sz val="9"/>
            <color indexed="81"/>
            <rFont val="Arial"/>
            <family val="2"/>
          </rPr>
          <t>Übertrag erfolgt aus Tabellenblatt Basisdaten</t>
        </r>
      </text>
    </comment>
    <comment ref="L8" authorId="0" shapeId="0" xr:uid="{00000000-0006-0000-0400-000003000000}">
      <text>
        <r>
          <rPr>
            <sz val="9"/>
            <color indexed="81"/>
            <rFont val="Arial"/>
            <family val="2"/>
          </rPr>
          <t>Übertrag erfolgt aus Tabellenblatt Basisdaten</t>
        </r>
      </text>
    </comment>
    <comment ref="A10" authorId="0" shapeId="0" xr:uid="{00000000-0006-0000-0400-000004000000}">
      <text>
        <r>
          <rPr>
            <sz val="9"/>
            <color indexed="81"/>
            <rFont val="Arial"/>
            <family val="2"/>
          </rPr>
          <t>KN = Kennzahl</t>
        </r>
      </text>
    </comment>
    <comment ref="C10" authorId="0" shapeId="0" xr:uid="{00000000-0006-0000-0400-000005000000}">
      <text>
        <r>
          <rPr>
            <sz val="9"/>
            <color indexed="81"/>
            <rFont val="Arial"/>
            <family val="2"/>
          </rPr>
          <t>EB = Erhebungbogen 
LL = Leitlinie (www.leitlinienprogramm-onkologie.de)</t>
        </r>
      </text>
    </comment>
    <comment ref="O10" authorId="0" shapeId="0" xr:uid="{00000000-0006-0000-0400-000006000000}">
      <text>
        <r>
          <rPr>
            <sz val="9"/>
            <color indexed="81"/>
            <rFont val="Arial"/>
            <family val="2"/>
          </rPr>
          <t>Bitte zuerst Tabellenblatt 
Basisdaten komplett bearbeiten, 
dann graue Felder Ist-Werte ausfüllen.</t>
        </r>
      </text>
    </comment>
    <comment ref="R11" authorId="0" shapeId="0" xr:uid="{00000000-0006-0000-0400-000007000000}">
      <text>
        <r>
          <rPr>
            <sz val="9"/>
            <color indexed="81"/>
            <rFont val="Arial"/>
            <family val="2"/>
          </rPr>
          <t>Wenn Zelle grau, bitte Begründung angeben.</t>
        </r>
      </text>
    </comment>
    <comment ref="P12" authorId="0" shapeId="0" xr:uid="{00000000-0006-0000-0400-000008000000}">
      <text>
        <r>
          <rPr>
            <sz val="9"/>
            <color indexed="81"/>
            <rFont val="Arial"/>
            <family val="2"/>
          </rPr>
          <t>Übertrag erfolgt aus Tabellenblatt Basisdaten Zelle B33</t>
        </r>
      </text>
    </comment>
    <comment ref="P19" authorId="0" shapeId="0" xr:uid="{00000000-0006-0000-0400-000009000000}">
      <text>
        <r>
          <rPr>
            <sz val="9"/>
            <color indexed="81"/>
            <rFont val="Arial"/>
            <family val="2"/>
          </rPr>
          <t>Übertrag erfolgt aus Tabellenblatt Basisdaten Zelle B33</t>
        </r>
      </text>
    </comment>
    <comment ref="P22" authorId="0" shapeId="0" xr:uid="{00000000-0006-0000-0400-00000A000000}">
      <text>
        <r>
          <rPr>
            <sz val="9"/>
            <color indexed="81"/>
            <rFont val="Arial"/>
            <family val="2"/>
          </rPr>
          <t>Übertrag erfolgt aus Tabellenblatt  Basisdaten Zelle D34</t>
        </r>
      </text>
    </comment>
    <comment ref="P25" authorId="0" shapeId="0" xr:uid="{00000000-0006-0000-0400-00000B000000}">
      <text>
        <r>
          <rPr>
            <sz val="9"/>
            <color indexed="81"/>
            <rFont val="Arial"/>
            <family val="2"/>
          </rPr>
          <t>Übertrag erfolgt aus Tabellenblatt Basisdaten Zelle H34</t>
        </r>
      </text>
    </comment>
    <comment ref="P28" authorId="0" shapeId="0" xr:uid="{00000000-0006-0000-0400-00000C000000}">
      <text>
        <r>
          <rPr>
            <sz val="9"/>
            <color indexed="81"/>
            <rFont val="Arial"/>
            <family val="2"/>
          </rPr>
          <t>Übertrag erfolgt aus Anzahl KN 1b</t>
        </r>
      </text>
    </comment>
    <comment ref="P31" authorId="0" shapeId="0" xr:uid="{00000000-0006-0000-0400-00000D000000}">
      <text>
        <r>
          <rPr>
            <sz val="9"/>
            <color indexed="81"/>
            <rFont val="Arial"/>
            <family val="2"/>
          </rPr>
          <t>Übertrag erfolgt aus 
Anzahl KN 1a + Anzahl KN 1b</t>
        </r>
      </text>
    </comment>
    <comment ref="P34" authorId="0" shapeId="0" xr:uid="{00000000-0006-0000-0400-00000E000000}">
      <text>
        <r>
          <rPr>
            <sz val="9"/>
            <color indexed="81"/>
            <rFont val="Arial"/>
            <family val="2"/>
          </rPr>
          <t>Übertrag erfolgt aus 
Anzahl KN 1a + Anzahl KN 1b</t>
        </r>
      </text>
    </comment>
    <comment ref="P36" authorId="0" shapeId="0" xr:uid="{00000000-0006-0000-0400-00000F000000}">
      <text>
        <r>
          <rPr>
            <sz val="9"/>
            <color indexed="81"/>
            <rFont val="Arial"/>
            <family val="2"/>
          </rPr>
          <t>Der Zähler ist keine Teilmenge des Nenners.</t>
        </r>
      </text>
    </comment>
    <comment ref="P37" authorId="0" shapeId="0" xr:uid="{00000000-0006-0000-0400-000010000000}">
      <text>
        <r>
          <rPr>
            <sz val="9"/>
            <color indexed="81"/>
            <rFont val="Arial"/>
            <family val="2"/>
          </rPr>
          <t>Übertrag erfolgt aus Tabellenblatt Basisdaten Zelle B33</t>
        </r>
      </text>
    </comment>
    <comment ref="P43" authorId="0" shapeId="0" xr:uid="{00000000-0006-0000-0400-000011000000}">
      <text>
        <r>
          <rPr>
            <sz val="9"/>
            <color indexed="81"/>
            <rFont val="Arial"/>
            <family val="2"/>
          </rPr>
          <t>Übertrag erfolgt aus Tabellenblatt Basisdaten Zelle D34</t>
        </r>
      </text>
    </comment>
    <comment ref="P46" authorId="0" shapeId="0" xr:uid="{00000000-0006-0000-0400-000012000000}">
      <text>
        <r>
          <rPr>
            <sz val="9"/>
            <color indexed="81"/>
            <rFont val="Arial"/>
            <family val="2"/>
          </rPr>
          <t>Übertrag erfolgt aus Tabellenblatt Basisdaten Zelle J33</t>
        </r>
      </text>
    </comment>
    <comment ref="P49" authorId="0" shapeId="0" xr:uid="{00000000-0006-0000-0400-000013000000}">
      <text>
        <r>
          <rPr>
            <sz val="9"/>
            <color indexed="81"/>
            <rFont val="Arial"/>
            <family val="2"/>
          </rPr>
          <t>Übertrag erfolgt aus Tabellenblatt Basisdaten Zelle J33</t>
        </r>
      </text>
    </comment>
    <comment ref="P52" authorId="0" shapeId="0" xr:uid="{00000000-0006-0000-0400-000014000000}">
      <text>
        <r>
          <rPr>
            <sz val="9"/>
            <color indexed="81"/>
            <rFont val="Arial"/>
            <family val="2"/>
          </rPr>
          <t>Übertrag erfolgt aus Tabellenblatt Basisdaten Zelle I33</t>
        </r>
      </text>
    </comment>
    <comment ref="P54" authorId="0" shapeId="0" xr:uid="{00000000-0006-0000-0400-000015000000}">
      <text>
        <r>
          <rPr>
            <sz val="9"/>
            <color indexed="81"/>
            <rFont val="Arial"/>
            <family val="2"/>
          </rPr>
          <t>Übertrag erfolgt aus Tabellenblatt Basisdaten Zelle J37</t>
        </r>
      </text>
    </comment>
    <comment ref="P58" authorId="0" shapeId="0" xr:uid="{00000000-0006-0000-0400-000016000000}">
      <text>
        <r>
          <rPr>
            <sz val="9"/>
            <color indexed="81"/>
            <rFont val="Arial"/>
            <family val="2"/>
          </rPr>
          <t>Übertrag erfolgt aus Tabellenblatt Basisdaten Zelle D33:F33</t>
        </r>
      </text>
    </comment>
    <comment ref="P61" authorId="0" shapeId="0" xr:uid="{00000000-0006-0000-0400-000017000000}">
      <text>
        <r>
          <rPr>
            <sz val="9"/>
            <color indexed="81"/>
            <rFont val="Arial"/>
            <family val="2"/>
          </rPr>
          <t>Übertrag erfolgt aus Tabellenblatt Basisdaten Zelle D33:F33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<sst xmlns="http://schemas.openxmlformats.org/spreadsheetml/2006/main" count="781" uniqueCount="496">
  <si>
    <t xml:space="preserve">Reg.-Nr. </t>
  </si>
  <si>
    <t>Zentrum</t>
  </si>
  <si>
    <t>Standort</t>
  </si>
  <si>
    <t>Ansprechpartner</t>
  </si>
  <si>
    <t>Erstelldatum</t>
  </si>
  <si>
    <t>Datum Erstzertifizierung</t>
  </si>
  <si>
    <t>Bundesland / Land</t>
  </si>
  <si>
    <t>Tumordokumentationssystem</t>
  </si>
  <si>
    <t>XML-OncoBox</t>
  </si>
  <si>
    <t>Reg.-Nr.</t>
  </si>
  <si>
    <t xml:space="preserve">        Erstelldatum</t>
  </si>
  <si>
    <t>Nein</t>
  </si>
  <si>
    <t>Primärfälle</t>
  </si>
  <si>
    <t>Bundesland</t>
  </si>
  <si>
    <t>Tumordokumentation</t>
  </si>
  <si>
    <t>Achieva</t>
  </si>
  <si>
    <t>Achiever Medical System</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</si>
  <si>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</si>
  <si>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</si>
  <si>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</si>
  <si>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</si>
  <si>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</si>
  <si>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</si>
  <si>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</si>
  <si>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</si>
  <si>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</si>
  <si>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</si>
  <si>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</si>
  <si>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</si>
  <si>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</si>
  <si>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</si>
  <si>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nur Darm</t>
  </si>
  <si>
    <t>KoReDos</t>
  </si>
  <si>
    <t>KRAZTUR</t>
  </si>
  <si>
    <t>KR7</t>
  </si>
  <si>
    <t>Medbrix</t>
  </si>
  <si>
    <t>MaDoS</t>
  </si>
  <si>
    <t>nur Brust / Gyn</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</si>
  <si>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</si>
  <si>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</si>
  <si>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</si>
  <si>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</si>
  <si>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</si>
  <si>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</si>
  <si>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</si>
  <si>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</si>
  <si>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</si>
  <si>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</si>
  <si>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</si>
  <si>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</si>
  <si>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</si>
  <si>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</si>
  <si>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</si>
  <si>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ProDos</t>
  </si>
  <si>
    <t>nur Prostata</t>
  </si>
  <si>
    <t>StuDoQ</t>
  </si>
  <si>
    <t>Prostata-Ca Register</t>
  </si>
  <si>
    <t>QuaDoSta</t>
  </si>
  <si>
    <t>Tudok (Tumorzentrum Regensburg)</t>
  </si>
  <si>
    <t>Tumordokumentation des Instituts für Krebsepidemiologie</t>
  </si>
  <si>
    <t>WDC-Kolonakte</t>
  </si>
  <si>
    <t>UCC-TDS (Tumorzentrum Dresden)</t>
  </si>
  <si>
    <t>Nicht gelistet</t>
  </si>
  <si>
    <t>Unbekannt</t>
  </si>
  <si>
    <t>UroCloud</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</si>
  <si>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</si>
  <si>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</si>
  <si>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</si>
  <si>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</si>
  <si>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</si>
  <si>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</si>
  <si>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</si>
  <si>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</si>
  <si>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</si>
  <si>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</si>
  <si>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</si>
  <si>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</si>
  <si>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</si>
  <si>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</si>
  <si>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</si>
  <si>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</si>
  <si>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</si>
  <si>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</si>
  <si>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</si>
  <si>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</si>
  <si>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</si>
  <si>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</si>
  <si>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</si>
  <si>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</si>
  <si>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</si>
  <si>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</si>
  <si>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</si>
  <si>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</si>
  <si>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</si>
  <si>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</si>
  <si>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</si>
  <si>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</si>
  <si>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</si>
  <si>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</si>
  <si>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</si>
  <si>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</si>
  <si>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</si>
  <si>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</si>
  <si>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</si>
  <si>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</si>
  <si>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</si>
  <si>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</si>
  <si>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</si>
  <si>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</si>
  <si>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</si>
  <si>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</si>
  <si>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</si>
  <si>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</si>
  <si>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</si>
  <si>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</si>
  <si>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</si>
  <si>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</si>
  <si>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</si>
  <si>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</si>
  <si>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</si>
  <si>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</si>
  <si>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</si>
  <si>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</si>
  <si>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</si>
  <si>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</si>
  <si>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</si>
  <si>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</si>
  <si>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</si>
  <si>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</si>
  <si>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</si>
  <si>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</si>
  <si>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</si>
  <si>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</si>
  <si>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</si>
  <si>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</si>
  <si>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</si>
  <si>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</si>
  <si>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</si>
  <si>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</si>
  <si>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</si>
  <si>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</si>
  <si>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</si>
  <si>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</si>
  <si>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</si>
  <si>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</si>
  <si>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</si>
  <si>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</si>
  <si>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</si>
  <si>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</si>
  <si>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</si>
  <si>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</si>
  <si>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</si>
  <si>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</si>
  <si>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</si>
  <si>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</si>
  <si>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</si>
  <si>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</si>
  <si>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</si>
  <si>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</si>
  <si>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</si>
  <si>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</si>
  <si>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</si>
  <si>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</si>
  <si>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</si>
  <si>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</si>
  <si>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</si>
  <si>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</si>
  <si>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</si>
  <si>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</si>
  <si>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</si>
  <si>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Keine Zusammenarbeit</t>
  </si>
  <si>
    <t>Geringe / punktuelle Zusammenarbeit</t>
  </si>
  <si>
    <t>Intensive / regelmäßige Zusammenarbeit</t>
  </si>
  <si>
    <t>Tumordoku. liegt größtenteils beim Krebsregister</t>
  </si>
  <si>
    <t>Einrichtung 1</t>
  </si>
  <si>
    <t>Erstzertifizierung</t>
  </si>
  <si>
    <t>-----</t>
  </si>
  <si>
    <t>Kennzahlenbogen Leber</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</si>
  <si>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</si>
  <si>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</si>
  <si>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</si>
  <si>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</si>
  <si>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</si>
  <si>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</si>
  <si>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</si>
  <si>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</si>
  <si>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</si>
  <si>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</si>
  <si>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</si>
  <si>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</si>
  <si>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</si>
  <si>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</si>
  <si>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</si>
  <si>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</si>
  <si>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</si>
  <si>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1.2.0</t>
  </si>
  <si>
    <t xml:space="preserve">Primärfälle </t>
  </si>
  <si>
    <t>Siehe Sollvorgabe</t>
  </si>
  <si>
    <t>≥ 30</t>
  </si>
  <si>
    <t>Anzahl</t>
  </si>
  <si>
    <t>Prätherapeutische Vorstellung Tumorkonferenz</t>
  </si>
  <si>
    <t>Möglichst häufig prätherapeutische Vorstellung</t>
  </si>
  <si>
    <t>≥ 95%</t>
  </si>
  <si>
    <t>Nenner</t>
  </si>
  <si>
    <t>%</t>
  </si>
  <si>
    <t>Prätherapeutische Fallvorstellung Rezidiv bzw. neuaufgetretene Metastasen</t>
  </si>
  <si>
    <t>Psychoonkologische Betreuung</t>
  </si>
  <si>
    <t>Adäquate Rate an psychoonkologischer Betreuung</t>
  </si>
  <si>
    <t>Derzeit keine Vorgaben</t>
  </si>
  <si>
    <t>Beratung Sozialdienst</t>
  </si>
  <si>
    <t>1.7.6</t>
  </si>
  <si>
    <t>≥ 5%</t>
  </si>
  <si>
    <t>Möglichst häufig Typisierung nach WHO</t>
  </si>
  <si>
    <t>Primärfälle mit histologisch gesichertem HCC</t>
  </si>
  <si>
    <t>Inhalt Befundberichte</t>
  </si>
  <si>
    <t>Möglichst häufig vollständige Befundberichte</t>
  </si>
  <si>
    <t>≤ 5%</t>
  </si>
  <si>
    <t>5.2.4</t>
  </si>
  <si>
    <t>Anzahl operative Interventionen</t>
  </si>
  <si>
    <t>Lokale R0-Resektionen</t>
  </si>
  <si>
    <t>Möglichst hohe Rate an lokalen R0-Resektionen</t>
  </si>
  <si>
    <t>Möglichst niedrige Rate an postoperativ verstorbenen Primärfällen</t>
  </si>
  <si>
    <r>
      <t>30d-Mortalität postoperativ</t>
    </r>
    <r>
      <rPr>
        <sz val="8"/>
        <color indexed="53"/>
        <rFont val="Arial"/>
        <family val="2"/>
      </rPr>
      <t/>
    </r>
  </si>
  <si>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</si>
  <si>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</si>
  <si>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</si>
  <si>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</si>
  <si>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</si>
  <si>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</si>
  <si>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</si>
  <si>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</si>
  <si>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</si>
  <si>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</si>
  <si>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</si>
  <si>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</si>
  <si>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</si>
  <si>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</si>
  <si>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</si>
  <si>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</si>
  <si>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</si>
  <si>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Leber</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</si>
  <si>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</si>
  <si>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</si>
  <si>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</si>
  <si>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</si>
  <si>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</si>
  <si>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</si>
  <si>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</si>
  <si>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</si>
  <si>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</si>
  <si>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</si>
  <si>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</si>
  <si>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</si>
  <si>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</si>
  <si>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</si>
  <si>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</si>
  <si>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</si>
  <si>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</si>
  <si>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</si>
  <si>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</si>
  <si>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</si>
  <si>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</si>
  <si>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</si>
  <si>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</si>
  <si>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</si>
  <si>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</si>
  <si>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</si>
  <si>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</si>
  <si>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</si>
  <si>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</si>
  <si>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</si>
  <si>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</si>
  <si>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</si>
  <si>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</si>
  <si>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</si>
  <si>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</si>
  <si>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20%</t>
  </si>
  <si>
    <t>&gt; 80%</t>
  </si>
  <si>
    <t>&lt; 30%</t>
  </si>
  <si>
    <t>Basisdaten Leber</t>
  </si>
  <si>
    <t>Charité - Campus Virchow-Klinikum</t>
  </si>
  <si>
    <t>FAD-Z103 L</t>
  </si>
  <si>
    <t>Leberkrebszentrum des Universitätsklinikums Regensburg</t>
  </si>
  <si>
    <t>Universitätsklinikum Regensburg</t>
  </si>
  <si>
    <t>FAD-Z324 L</t>
  </si>
  <si>
    <t>Leberkrebszentrum der Universitätsmedizin Mainz</t>
  </si>
  <si>
    <t>Universitätsmedizin Mainz</t>
  </si>
  <si>
    <t>FAD-Z235 L</t>
  </si>
  <si>
    <t>Leberkrebszentrum des Universitätsklinikums Jena</t>
  </si>
  <si>
    <t>Universitätsklinikum Jena</t>
  </si>
  <si>
    <t>Typisierung nach WHO-Klassifikation</t>
  </si>
  <si>
    <t>Postinterventionelle Vorstellung</t>
  </si>
  <si>
    <t>Möglichst häufig postinterventionelle Vorstellung</t>
  </si>
  <si>
    <t>a</t>
  </si>
  <si>
    <t>3a</t>
  </si>
  <si>
    <t>3b</t>
  </si>
  <si>
    <t>Resektion</t>
  </si>
  <si>
    <t>Transplantation</t>
  </si>
  <si>
    <t>mit hochfrequenzinduzierter Thermotherapie</t>
  </si>
  <si>
    <t>OncoBox</t>
  </si>
  <si>
    <t>Zusammenarbeit mit KFRG-Krebsregister</t>
  </si>
  <si>
    <t>Postoperative Vorstellung</t>
  </si>
  <si>
    <t>Möglichst häufig postoperative Vorstellung</t>
  </si>
  <si>
    <t>≥ 25</t>
  </si>
  <si>
    <t>Uro-Link</t>
  </si>
  <si>
    <t>Gesamt</t>
  </si>
  <si>
    <t>Primärfälle pro Kategorien</t>
  </si>
  <si>
    <t>Primärfälle Gesamt</t>
  </si>
  <si>
    <t>Operative Primärfälle Gesamt</t>
  </si>
  <si>
    <t>Interventionelle Primärfälle Gesamt</t>
  </si>
  <si>
    <t>FAD-Z002 L</t>
  </si>
  <si>
    <t>Leberkrebszentrum Universitätsklinikum Ulm</t>
  </si>
  <si>
    <t>Universitätsklinikum Ulm</t>
  </si>
  <si>
    <t>FAD-Z003-1 L</t>
  </si>
  <si>
    <t>FAD-Z099 L</t>
  </si>
  <si>
    <t>Leberkrebszentrum Barmherzige Brüder Regensburg</t>
  </si>
  <si>
    <t>Krankenhaus Barmherzige Brüder Regensburg</t>
  </si>
  <si>
    <t>FAD-Z108 L</t>
  </si>
  <si>
    <t>Universitäres Leberkrebszentrum Frankfurt</t>
  </si>
  <si>
    <t>FAD-Z243 L</t>
  </si>
  <si>
    <t>Leberkrebszentrum Dresden-Friedrichstadt</t>
  </si>
  <si>
    <t>FAD-Z293 L</t>
  </si>
  <si>
    <t>Universitätsklinikum „Carl Gustav Carus“ Dresden</t>
  </si>
  <si>
    <t>FAD-Z314 L</t>
  </si>
  <si>
    <t>FAD-Z334 L</t>
  </si>
  <si>
    <t>Leberkrebszentrum Medizinische Hochschule Hannover</t>
  </si>
  <si>
    <t>Medizinische Hochschule Hannover</t>
  </si>
  <si>
    <t>Ausnahme</t>
  </si>
  <si>
    <t>OPS:
5-501.2</t>
  </si>
  <si>
    <t>OPS:
5-501.0</t>
  </si>
  <si>
    <t xml:space="preserve">Komplikation nach perkutaner Radiofrequenzablation (RFA) + Mikrowellenablation </t>
  </si>
  <si>
    <t>Nicht operative Primärfälle</t>
  </si>
  <si>
    <r>
      <t>Primärfälle =</t>
    </r>
    <r>
      <rPr>
        <sz val="10"/>
        <rFont val="Arial"/>
        <family val="2"/>
      </rPr>
      <t xml:space="preserve">
ICD-10 C22.0</t>
    </r>
  </si>
  <si>
    <t xml:space="preserve">                         Datum Erstzertifizierung</t>
  </si>
  <si>
    <t xml:space="preserve">             Kennzahlenjahr</t>
  </si>
  <si>
    <t>(Muster Zertifikat)</t>
  </si>
  <si>
    <t>OPS:
5-502*</t>
  </si>
  <si>
    <t>OPS:
5-504*</t>
  </si>
  <si>
    <r>
      <t>Operative Expertise - 
Anzahl Operationen bei Primärfällen</t>
    </r>
    <r>
      <rPr>
        <vertAlign val="superscript"/>
        <sz val="10"/>
        <rFont val="Arial"/>
        <family val="2"/>
      </rPr>
      <t>1</t>
    </r>
  </si>
  <si>
    <r>
      <t>Interventionelle Expertise - 
Anzahl Interventionen bei Primärfällen</t>
    </r>
    <r>
      <rPr>
        <vertAlign val="superscript"/>
        <sz val="10"/>
        <rFont val="Arial"/>
        <family val="2"/>
      </rPr>
      <t>1</t>
    </r>
  </si>
  <si>
    <t>TACE/TAE</t>
  </si>
  <si>
    <t>FAD-Z185 L</t>
  </si>
  <si>
    <t>Leberkrebszentrum des Universitätsklinikums Düsseldorf</t>
  </si>
  <si>
    <t>Städtisches Klinikum Dresden, Standort Friedrichstadt</t>
  </si>
  <si>
    <t>FAD-Z261 L</t>
  </si>
  <si>
    <t>UKM - Leberkrebszentrum</t>
  </si>
  <si>
    <t>Universitätsklinikum Münster</t>
  </si>
  <si>
    <t>FAD-Z265 L</t>
  </si>
  <si>
    <t>Leberkrebszentrum UKSH Kiel</t>
  </si>
  <si>
    <t>Universitätsklinikum Schleswig-Holstein Campus Kiel</t>
  </si>
  <si>
    <t>FAD-Z306 L</t>
  </si>
  <si>
    <t>Lebertumorzentrum am Westdeutschen Tumorzentrum - Universitätsmedizin Essen</t>
  </si>
  <si>
    <t>Universitätsklinikum Essen</t>
  </si>
  <si>
    <t>Operative Expertise - 
Anzahl Operationen bei Primärfällen</t>
  </si>
  <si>
    <t>b</t>
  </si>
  <si>
    <t>Operationen bei Primärfällen</t>
  </si>
  <si>
    <t>≥ 80%</t>
  </si>
  <si>
    <t>Primärfälle mit TACE/TAE</t>
  </si>
  <si>
    <t>Operative Interventionen (Resektion, Transplantation) bei malignen Tumorerkrankungen in der Leber (OPS: 5-502* o. 5-504*)</t>
  </si>
  <si>
    <t>MADOS 4</t>
  </si>
  <si>
    <t>Operative Expertise - Anzahl Operationen bei Primärfällen - Resektion - 5-501.0</t>
  </si>
  <si>
    <t>Operative Expertise - Anzahl Operationen bei Primärfällen - Resektion - 5-501.2</t>
  </si>
  <si>
    <t>Operative Expertise - Anzahl Operationen bei Primärfällen - Resektion - 5-502*</t>
  </si>
  <si>
    <t>Operative Expertise - Anzahl Operationen bei Primärfällen - Transplantation - 5-504*</t>
  </si>
  <si>
    <t>Interventionelle Expertise - Anzahl Interventionen bei Primärfällen - TACE/TAE</t>
  </si>
  <si>
    <t>Operative Interventionen (Resektion, Transplantation) bei malignen Tumorerkrankungen in der Leber
(OPS: 5-502* o. 5-504*)</t>
  </si>
  <si>
    <t>Primärfälle des Nenners, die prätherapeutisch in der TK vorgestellt wurden</t>
  </si>
  <si>
    <t>Interventionen des Nenners, die 4-12 Wochen nach Intervention in der TK vorgestellt wurden</t>
  </si>
  <si>
    <t>Interventionelle Expertise - 
Interventionen bei Primärfällen</t>
  </si>
  <si>
    <t>Primärfälle des Nenners mit Typisierung nach aktueller WHO-Klassifikation</t>
  </si>
  <si>
    <t>Primärfälle des Nenners mit R0-Resektion nach operativem Eingriff</t>
  </si>
  <si>
    <t>Operative Resektionen bei Primärfällen
(OPS: 5-501.0 o. 5-501.2 o. 5-502*)</t>
  </si>
  <si>
    <t>Operationen des Nenners, die postoperativ in der TK vorgestellt wurden</t>
  </si>
  <si>
    <t>Ausnahme (Plausibilität unklar)</t>
  </si>
  <si>
    <t>Summe Plausibilität unklar</t>
  </si>
  <si>
    <t>Primärfälle des Nenners, die postoperativ innerhalb von 30 d verstorben sind</t>
  </si>
  <si>
    <t>FAD-Z174 L</t>
  </si>
  <si>
    <t>FAD-Z188 L</t>
  </si>
  <si>
    <t>Leberkrebszentrum Krankenhaus Barmherzige Brüder München</t>
  </si>
  <si>
    <t>Krankenhaus Barmherzige Brüder München</t>
  </si>
  <si>
    <t>FAD-Z226 L</t>
  </si>
  <si>
    <t>FAD-Z287 L</t>
  </si>
  <si>
    <t>Leberkrebszentrum am Cancer Center UniversitätsSpital Zürich</t>
  </si>
  <si>
    <t>UniversitätsSpital Zürich</t>
  </si>
  <si>
    <t>Adjumed</t>
  </si>
  <si>
    <t>CaOnkoDok (Eigenentwicklung)</t>
  </si>
  <si>
    <t>Clinic WinData</t>
  </si>
  <si>
    <t>ODSeasy / ODSeasyNet</t>
  </si>
  <si>
    <t>Tumorregister München (TRM)</t>
  </si>
  <si>
    <t>Eigenentwicklung auf Basis medico (Cerner)</t>
  </si>
  <si>
    <t>Martini-Data</t>
  </si>
  <si>
    <t>Oncodossier (Eigenentwicklung auf Basis ORBIS)</t>
  </si>
  <si>
    <t>Darm, Leber, Magen , Pankreas</t>
  </si>
  <si>
    <r>
      <rPr>
        <b/>
        <u/>
        <sz val="8"/>
        <rFont val="Arial"/>
        <family val="2"/>
      </rPr>
      <t xml:space="preserve">Bearbeitungshinweise:
</t>
    </r>
    <r>
      <rPr>
        <sz val="8"/>
        <rFont val="Arial"/>
        <family val="2"/>
      </rPr>
      <t xml:space="preserve">
1) Die Mehrfachangabe ist möglich, wenn z.B. ein Pat. mit Erstdiagnose eine TACE und nachfolgend eine Resektion erhalten hat.
2) Die Summe der Anzahl an nicht operativen Primärfällen und der Anzahl an Operationen/Interventionen kann nicht kleiner sein als die Anzahl an Primärfällen insgesamt.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</si>
  <si>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Komplikationen nach TACE/TAE</t>
  </si>
  <si>
    <t>Möglichst selten interventionspflichtige Komplikationen nach TACE/TAE</t>
  </si>
  <si>
    <t>Primärfälle des Nenners mit interventionspflichtigen Komplikationen: Blutung (T81.0), Gefäßverletzung (T81.2), Non-target-Embolisationen (T81.7), Abszess intrahepatisch (T81.4), Verletzung anderer Organe (T81.2), Leberversagen (K91.9) nach TACE/TAE</t>
  </si>
  <si>
    <t xml:space="preserve">Möglichst selten interventionspflichtige Komplikationen nach perkutaner RFA + Mikrowellenablation </t>
  </si>
  <si>
    <t>Primärfälle des Nenners mit interventionspflichtigen Komplikationen:  Blutung (T81.0), Gefäßverletzung (T81.2), Non-target-Embolisationen (T81.7), Abszess intrahepatisch (T81.4), Verletzung anderer Organe (T81.2), Leberversagen (K91.9)  nach perkutaner RFA + Mikrowellenablation</t>
  </si>
  <si>
    <t>Anmerkung:</t>
  </si>
  <si>
    <t>optional - Ausnahme (Plausibilität unklar)</t>
  </si>
  <si>
    <t>SHGHoncoDoc</t>
  </si>
  <si>
    <t>Clinical Information Catalogue (CIC) (Eigenentwicklung)</t>
  </si>
  <si>
    <t>TD System KEM (Eigenentwicklung)</t>
  </si>
  <si>
    <t>Interdisziplinäres Leberkrebszentrum im Charité Comprehensive Cancer Center</t>
  </si>
  <si>
    <t>FAD-Z013 L</t>
  </si>
  <si>
    <t>Leberkrebszentrum Klinikum Nürnberg</t>
  </si>
  <si>
    <t>Klinikum Nürnberg</t>
  </si>
  <si>
    <t>FAD-Z097 L</t>
  </si>
  <si>
    <t>Leberkrebszentrum des Universitätsklinikums Würzburg</t>
  </si>
  <si>
    <t>Universitätsklinikum Würzburg</t>
  </si>
  <si>
    <t>Centrum für Integrierte Onkologie Aachen Bonn Köln Düsseldorf im Universitätsklinikum Düsseldorf</t>
  </si>
  <si>
    <t>Leberkrebszentrum im CIO Köln</t>
  </si>
  <si>
    <t>Centrum für Integrierte Onkologie Aachen Bonn Köln Düsseldorf im Universitätsklinikum Köln</t>
  </si>
  <si>
    <t>Leberkarzinomzentrum im CIO Aachen</t>
  </si>
  <si>
    <t>Centrum für Integrierte Onkologie Aachen Bonn Köln Düsseldorf in der Uniklinik RWTH Aachen</t>
  </si>
  <si>
    <t>1a</t>
  </si>
  <si>
    <t>EB/
LL</t>
  </si>
  <si>
    <t>1b</t>
  </si>
  <si>
    <t>Primärfälle (= Kennzahl 1a)</t>
  </si>
  <si>
    <t>LL QI</t>
  </si>
  <si>
    <t>FAD-Z144 L</t>
  </si>
  <si>
    <t>Leberkrebszentrum im Zentrum für Gastrointestinale Onkologie Tübingen</t>
  </si>
  <si>
    <t>FAD-Z341 L</t>
  </si>
  <si>
    <t>Leberkrebszentrum St. Josefs-Hospital Wiesbaden</t>
  </si>
  <si>
    <t>St. Josefs-Hospital Wiesbaden</t>
  </si>
  <si>
    <t>Nicht relevant – Zentrum nicht in Deutschland</t>
  </si>
  <si>
    <t>mRECIST-/EASL-Klassifikation nach TACE/TAE</t>
  </si>
  <si>
    <t>Möglichst häufig Verwendung mRECIST-/EASL-Klassifikation</t>
  </si>
  <si>
    <t>≤ 9%</t>
  </si>
  <si>
    <t>Bridgingtherapie</t>
  </si>
  <si>
    <t>Pat. des Nenners, die eine Bridgingtherapie erhalten haben</t>
  </si>
  <si>
    <t xml:space="preserve"> In Ordnung</t>
  </si>
  <si>
    <t xml:space="preserve">Bearbeitungs-qualität
</t>
  </si>
  <si>
    <t>Universitätsklinikum Frankfurt</t>
  </si>
  <si>
    <t>Leberkrebszentrum am Nationalen Centrum für Tumorerkrankungen Dresden (NCT/UCC)</t>
  </si>
  <si>
    <t>FAD-Z250 L</t>
  </si>
  <si>
    <t>Leberkrebszentrum der Universitätsmedizin Rostock</t>
  </si>
  <si>
    <t>Universitätsmedizin Rostock</t>
  </si>
  <si>
    <t>FAD-Z340 L</t>
  </si>
  <si>
    <t>Universitäres Lebertumorzentrum Leipzig (ULTC)</t>
  </si>
  <si>
    <t>Universitätsklinikum Leipzig AöR</t>
  </si>
  <si>
    <t>11a</t>
  </si>
  <si>
    <t>11b</t>
  </si>
  <si>
    <t>Pat. mit HCC (BCLC A), Child A auf der Transplantationswarteliste</t>
  </si>
  <si>
    <t xml:space="preserve">                   Sollvorgabe nicht erfüllt</t>
  </si>
  <si>
    <t>Pat. mit neuaufgetretenem Rezidiv und/oder Fernmetastasen</t>
  </si>
  <si>
    <t>Möglichst häufig prätherapeutische Vorstellung Pat. mit Rezidiv bzw. neuaufgetretenen Metastasen</t>
  </si>
  <si>
    <t>Pat. des Nenners, die in der prätherapeutischen Konferenz vorgestellt wurden</t>
  </si>
  <si>
    <t>Pat. mit neuaufgetretenem Rezidiv und/oder Fernmetastasen
(= Kennzahl 1b)</t>
  </si>
  <si>
    <t>Pat. des Nenners, die stationär oder ambulant psychoonkologisch betreut wurden (Gesprächsdauer ≥ 25 Min.)</t>
  </si>
  <si>
    <t>Primärfälle (= Kennzahl 1a) + Pat. mit neuaufgetretenem Rezidiv und/oder Fernmetastasen 
(= Kennzahl 1b)</t>
  </si>
  <si>
    <t>Anteil Studienpat.</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</si>
  <si>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</si>
  <si>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</si>
  <si>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Primärfälle (= Kennzahl 1a) + Pat. mit neuaufgetretenem Rezidiv und/oder Fernmetastasen
(= Kennzahl 1b)</t>
  </si>
  <si>
    <t>&lt; 75%</t>
  </si>
  <si>
    <t xml:space="preserve">Operationen des Nenners mit Befundbericht bei Leberresektion oder Leberexplantation mit Angaben zu:
• Staging (nach TNM)
• Typing (nach WHO)
• Grading
• Resektionsrand
• Status Umgebungsleber </t>
  </si>
  <si>
    <t xml:space="preserve">Primärfälle des Nenners mit Beurteilung der Remission mittels modifizierter RECIST- oder EASL-Klassifikation </t>
  </si>
  <si>
    <t>Möglichst häufig Bridgingtherapie bei Pat. mit HCC (BCLC A)</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</si>
  <si>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</si>
  <si>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FAD-Z233 L</t>
  </si>
  <si>
    <t>Leberkrebszentrum Universitätsklinikum Mannheim</t>
  </si>
  <si>
    <t>Universitätsmedizin Mannheim (UMM)</t>
  </si>
  <si>
    <t>Anlage EB Version M1.1 (Auditjahr 2023 / Kennzahlenjahr 2022)</t>
  </si>
  <si>
    <t>Auditjahr 2023 / Kennzahlenjahr 2022</t>
  </si>
  <si>
    <t>OPS:
5-501.90/.a0/.91/.a1/.92/.a2
(RFA, Mikrowelle)</t>
  </si>
  <si>
    <t>OPS:
5-501.93/.a3 
(RFA, Mikrowelle)</t>
  </si>
  <si>
    <t>Grundlage des Erhebungsbogens stellt die TNM – Klassifikation maligner Tumoren, 8. Auflage 2017 sowie die ICD-Klassifikation ICD-10-GM 2022 (DIMDI) und die OPS-Klassifikation OPS 2022 (DIMDI) dar.</t>
  </si>
  <si>
    <t>Adäquate Rate an Beratung durch Sozialdienst</t>
  </si>
  <si>
    <t>Einschluss von möglichst vielen Pat. in Studien</t>
  </si>
  <si>
    <t xml:space="preserve">Pat., die in eine Studie mit Ethikvotum eingebracht wurden </t>
  </si>
  <si>
    <t>Primärfälle mit perkutaner RFA + Mikrowellenablation
(OPS: 5-501.93/.a3)</t>
  </si>
  <si>
    <t>Interventionelle Expertise - Anzahl Interventionen bei Primärfällen - mit hochfrequenzinduzierter Thermotherapie - 5-501.90/.a0/.91/.a1/.92/.a2 (RFA, Mikrowelle)</t>
  </si>
  <si>
    <t>Interventionelle Expertise - Anzahl Interventionen bei Primärfällen - mit hochfrequenzinduzierter Thermotherapie - 5-501.93/.a3 (RFA, Mikrowelle)</t>
  </si>
  <si>
    <t>Stand 13.09.2022</t>
  </si>
  <si>
    <t xml:space="preserve">Die jeweilige Eingabe oder Änderung  "Anzahl / Zähler / Nenner" (gepunktete Felder) ist nur im Tabellenblatt "Basisdaten" möglich, die Übertragung erfolgt automatisch.
Der Zähler ist immer eine Teilmenge des Nenners (Ausnahme: Kennzahl 7 - Anteil Studienpat.). </t>
  </si>
  <si>
    <t>Stand 03.11.2022</t>
  </si>
  <si>
    <t>FAD-Z091 L</t>
  </si>
  <si>
    <t>Leipziger Leberkrebszentrum am HELIOS Park-Klinikum</t>
  </si>
  <si>
    <t>HELIOS Park-Klinikum Leipzig</t>
  </si>
  <si>
    <t>CCC Tübingen-Stuttgart am Universitätsklinikum Tübingen</t>
  </si>
  <si>
    <t>Leberkrebszentrum am LMU Klinikum</t>
  </si>
  <si>
    <t>LMU Klinikum</t>
  </si>
  <si>
    <t>FAD-Z237 L</t>
  </si>
  <si>
    <t>Leberkrebszentrum Klinikum Chemnitz</t>
  </si>
  <si>
    <t>Klinikum Chemnitz</t>
  </si>
  <si>
    <t>FAD-Z296 L</t>
  </si>
  <si>
    <t xml:space="preserve">Leberkrebszentrum am Universitären Cancer Center Hamburg </t>
  </si>
  <si>
    <t>Universitätsklinikum Hamburg - Eppendorf</t>
  </si>
  <si>
    <t>FAD-Z310 L</t>
  </si>
  <si>
    <t>Leberkrebszentrum im CIO Bonn</t>
  </si>
  <si>
    <t>Centrum für Integrierte Onkologie Aachen Bonn Köln Düsseldorf im Universitätsklinikum Bonn</t>
  </si>
  <si>
    <t>FAD-Z368 L</t>
  </si>
  <si>
    <t>Leberkrebszentrum Universitätsspital Basel</t>
  </si>
  <si>
    <t>Universitätspital Basel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</si>
</sst>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3"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8"/>
      <color indexed="53"/>
      <name val="Arial"/>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sz val="8"/>
      <color rgb="FFFF0000"/>
      <name val="Arial"/>
      <family val="2"/>
    </font>
    <font>
      <sz val="9"/>
      <name val="Arial"/>
      <family val="2"/>
    </font>
    <font>
      <b/>
      <u/>
      <sz val="8"/>
      <name val="Arial"/>
      <family val="2"/>
    </font>
    <font>
      <sz val="8"/>
      <name val="Calibri"/>
      <family val="2"/>
    </font>
    <font>
      <sz val="9"/>
      <color indexed="81"/>
      <name val="Tahoma"/>
      <family val="2"/>
    </font>
    <font>
      <sz val="6"/>
      <name val="Calibri"/>
      <family val="2"/>
    </font>
    <font>
      <vertAlign val="superscript"/>
      <sz val="10"/>
      <name val="Arial"/>
      <family val="2"/>
    </font>
    <font>
      <sz val="9"/>
      <color rgb="FFFF0000"/>
      <name val="Arial"/>
      <family val="2"/>
    </font>
    <font>
      <sz val="8"/>
      <color theme="0" tint="-0.499984740745262"/>
      <name val="Arial"/>
      <family val="2"/>
    </font>
    <font>
      <b/>
      <u/>
      <sz val="8"/>
      <color theme="1"/>
      <name val="Arial"/>
      <family val="2"/>
    </font>
    <font>
      <sz val="8"/>
      <color theme="1" tint="0.499984740745262"/>
      <name val="Arial"/>
      <family val="2"/>
    </font>
    <font>
      <sz val="6"/>
      <color theme="1" tint="0.499984740745262"/>
      <name val="Arial"/>
      <family val="2"/>
    </font>
    <font>
      <sz val="11"/>
      <color theme="1" tint="0.499984740745262"/>
      <name val="Calibri"/>
      <family val="2"/>
    </font>
    <font>
      <sz val="11"/>
      <color theme="1" tint="0.499984740745262"/>
      <name val="Calibri"/>
      <family val="2"/>
      <scheme val="minor"/>
    </font>
    <font>
      <sz val="8"/>
      <color theme="1" tint="0.499984740745262"/>
      <name val="Arial Narrow"/>
      <family val="2"/>
    </font>
    <font>
      <b/>
      <sz val="8"/>
      <color theme="1" tint="0.499984740745262"/>
      <name val="Arial"/>
      <family val="2"/>
    </font>
    <font>
      <sz val="10"/>
      <color theme="1" tint="0.499984740745262"/>
      <name val="Arial"/>
      <family val="2"/>
    </font>
    <font>
      <b/>
      <sz val="12"/>
      <name val="Arial"/>
      <family val="2"/>
    </font>
  </fonts>
  <fills count="78">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CCFFCC"/>
        <bgColor indexed="64"/>
      </patternFill>
    </fill>
    <fill>
      <patternFill patternType="solid">
        <fgColor rgb="FFDCE6F1"/>
        <bgColor indexed="64"/>
      </patternFill>
    </fill>
    <fill>
      <patternFill patternType="solid">
        <fgColor theme="4" tint="0.79998168889431442"/>
        <bgColor indexed="64"/>
      </patternFill>
    </fill>
    <fill>
      <patternFill patternType="solid">
        <fgColor theme="0"/>
        <bgColor indexed="64"/>
      </patternFill>
    </fill>
    <fill>
      <patternFill patternType="gray0625">
        <fgColor theme="1"/>
      </patternFill>
    </fill>
    <fill>
      <patternFill patternType="solid">
        <fgColor rgb="FF96969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CD5B4"/>
        <bgColor indexed="64"/>
      </patternFill>
    </fill>
  </fills>
  <borders count="70">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s>
  <cellStyleXfs count="1164">
    <xf numFmtId="0" fontId="0" fillId="0" borderId="0"/>
    <xf numFmtId="0" fontId="41" fillId="3" borderId="0" applyNumberFormat="0" applyBorder="0" applyAlignment="0" applyProtection="0"/>
    <xf numFmtId="0" fontId="41" fillId="2"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4"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1"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1" fillId="3" borderId="0" applyNumberFormat="0" applyBorder="0" applyAlignment="0" applyProtection="0"/>
    <xf numFmtId="0" fontId="41" fillId="36"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3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1" fillId="15" borderId="0" applyNumberFormat="0" applyBorder="0" applyAlignment="0" applyProtection="0"/>
    <xf numFmtId="0" fontId="41" fillId="3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40"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6" borderId="0" applyNumberFormat="0" applyBorder="0" applyAlignment="0" applyProtection="0"/>
    <xf numFmtId="0" fontId="41"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2" fillId="3" borderId="0" applyNumberFormat="0" applyBorder="0" applyAlignment="0" applyProtection="0"/>
    <xf numFmtId="0" fontId="42" fillId="42"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2" fillId="4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2" fillId="4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2" fillId="3" borderId="0" applyNumberFormat="0" applyBorder="0" applyAlignment="0" applyProtection="0"/>
    <xf numFmtId="0" fontId="42" fillId="46"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2" fillId="6" borderId="0" applyNumberFormat="0" applyBorder="0" applyAlignment="0" applyProtection="0"/>
    <xf numFmtId="0" fontId="42" fillId="2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2" fillId="21" borderId="0" applyNumberFormat="0" applyBorder="0" applyAlignment="0" applyProtection="0"/>
    <xf numFmtId="0" fontId="13"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49" borderId="0" applyNumberFormat="0" applyBorder="0" applyAlignment="0" applyProtection="0"/>
    <xf numFmtId="0" fontId="13" fillId="22" borderId="0" applyNumberFormat="0" applyBorder="0" applyAlignment="0" applyProtection="0"/>
    <xf numFmtId="0" fontId="42" fillId="23" borderId="0" applyNumberFormat="0" applyBorder="0" applyAlignment="0" applyProtection="0"/>
    <xf numFmtId="0" fontId="42" fillId="22" borderId="0" applyNumberFormat="0" applyBorder="0" applyAlignment="0" applyProtection="0"/>
    <xf numFmtId="0" fontId="42" fillId="50" borderId="0" applyNumberFormat="0" applyBorder="0" applyAlignment="0" applyProtection="0"/>
    <xf numFmtId="0" fontId="13" fillId="24" borderId="0" applyNumberFormat="0" applyBorder="0" applyAlignment="0" applyProtection="0"/>
    <xf numFmtId="0" fontId="42" fillId="18" borderId="0" applyNumberFormat="0" applyBorder="0" applyAlignment="0" applyProtection="0"/>
    <xf numFmtId="0" fontId="13"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25" borderId="0" applyNumberFormat="0" applyBorder="0" applyAlignment="0" applyProtection="0"/>
    <xf numFmtId="0" fontId="42" fillId="18" borderId="0" applyNumberFormat="0" applyBorder="0" applyAlignment="0" applyProtection="0"/>
    <xf numFmtId="0" fontId="42" fillId="52" borderId="0" applyNumberFormat="0" applyBorder="0" applyAlignment="0" applyProtection="0"/>
    <xf numFmtId="0" fontId="13" fillId="19" borderId="0" applyNumberFormat="0" applyBorder="0" applyAlignment="0" applyProtection="0"/>
    <xf numFmtId="0" fontId="42" fillId="53" borderId="0" applyNumberFormat="0" applyBorder="0" applyAlignment="0" applyProtection="0"/>
    <xf numFmtId="0" fontId="13" fillId="2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10" borderId="2" applyNumberFormat="0" applyAlignment="0" applyProtection="0"/>
    <xf numFmtId="0" fontId="43" fillId="15" borderId="2" applyNumberFormat="0" applyAlignment="0" applyProtection="0"/>
    <xf numFmtId="0" fontId="44" fillId="15" borderId="45"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44" fillId="54" borderId="45" applyNumberFormat="0" applyAlignment="0" applyProtection="0"/>
    <xf numFmtId="0" fontId="44" fillId="54" borderId="45" applyNumberFormat="0" applyAlignment="0" applyProtection="0"/>
    <xf numFmtId="0" fontId="44" fillId="10" borderId="45"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4" fillId="15" borderId="45"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3" fillId="15" borderId="2" applyNumberFormat="0" applyAlignment="0" applyProtection="0"/>
    <xf numFmtId="0" fontId="44" fillId="15" borderId="45"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14" fillId="15" borderId="1" applyNumberFormat="0" applyAlignment="0" applyProtection="0"/>
    <xf numFmtId="0" fontId="14" fillId="15" borderId="1" applyNumberFormat="0" applyAlignment="0" applyProtection="0"/>
    <xf numFmtId="0" fontId="14" fillId="15" borderId="1" applyNumberFormat="0" applyAlignment="0" applyProtection="0"/>
    <xf numFmtId="0" fontId="44" fillId="15" borderId="45" applyNumberFormat="0" applyAlignment="0" applyProtection="0"/>
    <xf numFmtId="0" fontId="14" fillId="15" borderId="1" applyNumberFormat="0" applyAlignment="0" applyProtection="0"/>
    <xf numFmtId="0" fontId="43" fillId="15" borderId="2" applyNumberFormat="0" applyAlignment="0" applyProtection="0"/>
    <xf numFmtId="0" fontId="44" fillId="15" borderId="45" applyNumberFormat="0" applyAlignment="0" applyProtection="0"/>
    <xf numFmtId="0" fontId="6" fillId="15" borderId="2" applyNumberFormat="0" applyAlignment="0" applyProtection="0"/>
    <xf numFmtId="0" fontId="6" fillId="15" borderId="2" applyNumberFormat="0" applyAlignment="0" applyProtection="0"/>
    <xf numFmtId="0" fontId="44" fillId="15" borderId="45" applyNumberFormat="0" applyAlignment="0" applyProtection="0"/>
    <xf numFmtId="0" fontId="44" fillId="15" borderId="45" applyNumberFormat="0" applyAlignment="0" applyProtection="0"/>
    <xf numFmtId="0" fontId="14" fillId="15" borderId="1" applyNumberFormat="0" applyAlignment="0" applyProtection="0"/>
    <xf numFmtId="0" fontId="45" fillId="5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46" fillId="10" borderId="46" applyNumberFormat="0" applyAlignment="0" applyProtection="0"/>
    <xf numFmtId="0" fontId="46" fillId="15" borderId="46" applyNumberFormat="0" applyAlignment="0" applyProtection="0"/>
    <xf numFmtId="0" fontId="46" fillId="54" borderId="46" applyNumberFormat="0" applyAlignment="0" applyProtection="0"/>
    <xf numFmtId="0" fontId="46" fillId="54" borderId="46" applyNumberFormat="0" applyAlignment="0" applyProtection="0"/>
    <xf numFmtId="0" fontId="46" fillId="10" borderId="46" applyNumberFormat="0" applyAlignment="0" applyProtection="0"/>
    <xf numFmtId="0" fontId="46" fillId="10" borderId="46" applyNumberFormat="0" applyAlignment="0" applyProtection="0"/>
    <xf numFmtId="0" fontId="46" fillId="10" borderId="46" applyNumberFormat="0" applyAlignment="0" applyProtection="0"/>
    <xf numFmtId="0" fontId="46" fillId="15" borderId="46" applyNumberFormat="0" applyAlignment="0" applyProtection="0"/>
    <xf numFmtId="0" fontId="15" fillId="15" borderId="3" applyNumberFormat="0" applyAlignment="0" applyProtection="0"/>
    <xf numFmtId="0" fontId="15" fillId="15" borderId="3" applyNumberFormat="0" applyAlignment="0" applyProtection="0"/>
    <xf numFmtId="0" fontId="15" fillId="15" borderId="3" applyNumberFormat="0" applyAlignment="0" applyProtection="0"/>
    <xf numFmtId="0" fontId="46" fillId="15" borderId="46" applyNumberFormat="0" applyAlignment="0" applyProtection="0"/>
    <xf numFmtId="0" fontId="15" fillId="15" borderId="3" applyNumberFormat="0" applyAlignment="0" applyProtection="0"/>
    <xf numFmtId="0" fontId="46" fillId="15" borderId="46" applyNumberFormat="0" applyAlignment="0" applyProtection="0"/>
    <xf numFmtId="0" fontId="15" fillId="15" borderId="3" applyNumberFormat="0" applyAlignment="0" applyProtection="0"/>
    <xf numFmtId="0" fontId="15" fillId="15" borderId="3" applyNumberFormat="0" applyAlignment="0" applyProtection="0"/>
    <xf numFmtId="0" fontId="47" fillId="56" borderId="47" applyNumberFormat="0" applyAlignment="0" applyProtection="0"/>
    <xf numFmtId="0" fontId="25" fillId="26" borderId="4" applyNumberFormat="0" applyAlignment="0" applyProtection="0"/>
    <xf numFmtId="0" fontId="25" fillId="26" borderId="4" applyNumberFormat="0" applyAlignment="0" applyProtection="0"/>
    <xf numFmtId="0" fontId="47" fillId="56" borderId="5" applyNumberFormat="0" applyAlignment="0" applyProtection="0"/>
    <xf numFmtId="0" fontId="47" fillId="56" borderId="47" applyNumberFormat="0" applyAlignment="0" applyProtection="0"/>
    <xf numFmtId="0" fontId="47" fillId="56" borderId="47" applyNumberFormat="0" applyAlignment="0" applyProtection="0"/>
    <xf numFmtId="0" fontId="47" fillId="56" borderId="5" applyNumberFormat="0" applyAlignment="0" applyProtection="0"/>
    <xf numFmtId="0" fontId="47" fillId="56" borderId="4" applyNumberFormat="0" applyAlignment="0" applyProtection="0"/>
    <xf numFmtId="0" fontId="48" fillId="57" borderId="46"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48" applyNumberFormat="0" applyFill="0" applyAlignment="0" applyProtection="0"/>
    <xf numFmtId="0" fontId="49" fillId="0" borderId="48"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1" fillId="5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33" fillId="0" borderId="9" applyNumberFormat="0" applyFill="0" applyAlignment="0" applyProtection="0"/>
    <xf numFmtId="0" fontId="53" fillId="0" borderId="49" applyNumberFormat="0" applyFill="0" applyAlignment="0" applyProtection="0"/>
    <xf numFmtId="0" fontId="53" fillId="0" borderId="49" applyNumberFormat="0" applyFill="0" applyAlignment="0" applyProtection="0"/>
    <xf numFmtId="0" fontId="33" fillId="0" borderId="9" applyNumberFormat="0" applyFill="0" applyAlignment="0" applyProtection="0"/>
    <xf numFmtId="0" fontId="19" fillId="0" borderId="8"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2" applyNumberFormat="0" applyFill="0" applyAlignment="0" applyProtection="0"/>
    <xf numFmtId="0" fontId="34" fillId="0" borderId="12" applyNumberFormat="0" applyFill="0" applyAlignment="0" applyProtection="0"/>
    <xf numFmtId="0" fontId="55" fillId="0" borderId="50" applyNumberFormat="0" applyFill="0" applyAlignment="0" applyProtection="0"/>
    <xf numFmtId="0" fontId="55" fillId="0" borderId="50" applyNumberFormat="0" applyFill="0" applyAlignment="0" applyProtection="0"/>
    <xf numFmtId="0" fontId="34" fillId="0" borderId="11" applyNumberFormat="0" applyFill="0" applyAlignment="0" applyProtection="0"/>
    <xf numFmtId="0" fontId="22" fillId="0" borderId="10"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5" applyNumberFormat="0" applyFill="0" applyAlignment="0" applyProtection="0"/>
    <xf numFmtId="0" fontId="35" fillId="0" borderId="15" applyNumberFormat="0" applyFill="0" applyAlignment="0" applyProtection="0"/>
    <xf numFmtId="0" fontId="57" fillId="0" borderId="51" applyNumberFormat="0" applyFill="0" applyAlignment="0" applyProtection="0"/>
    <xf numFmtId="0" fontId="57" fillId="0" borderId="51" applyNumberFormat="0" applyFill="0" applyAlignment="0" applyProtection="0"/>
    <xf numFmtId="0" fontId="35" fillId="0" borderId="14"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20" fillId="0" borderId="0" applyNumberFormat="0" applyFill="0" applyBorder="0" applyAlignment="0" applyProtection="0"/>
    <xf numFmtId="0" fontId="16" fillId="6" borderId="3" applyNumberFormat="0" applyAlignment="0" applyProtection="0"/>
    <xf numFmtId="0" fontId="58" fillId="0" borderId="52"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9" fillId="59" borderId="0" applyNumberFormat="0" applyBorder="0" applyAlignment="0" applyProtection="0"/>
    <xf numFmtId="0" fontId="41" fillId="0" borderId="0"/>
    <xf numFmtId="0" fontId="2" fillId="60" borderId="53"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14"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3" fillId="0" borderId="0"/>
    <xf numFmtId="0" fontId="41" fillId="0" borderId="0"/>
    <xf numFmtId="0" fontId="41" fillId="0" borderId="0"/>
    <xf numFmtId="0" fontId="60" fillId="0" borderId="0"/>
    <xf numFmtId="0" fontId="3" fillId="0" borderId="0"/>
    <xf numFmtId="0" fontId="41" fillId="0" borderId="0"/>
    <xf numFmtId="0" fontId="41" fillId="0" borderId="0"/>
    <xf numFmtId="0" fontId="6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41" fillId="0" borderId="0"/>
    <xf numFmtId="0" fontId="3" fillId="0" borderId="0"/>
    <xf numFmtId="0" fontId="3" fillId="0" borderId="0"/>
    <xf numFmtId="0" fontId="3" fillId="0" borderId="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6" fillId="0" borderId="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8" fillId="0" borderId="52" applyNumberFormat="0" applyFill="0" applyAlignment="0" applyProtection="0"/>
    <xf numFmtId="0" fontId="58" fillId="0" borderId="52" applyNumberFormat="0" applyFill="0" applyAlignment="0" applyProtection="0"/>
    <xf numFmtId="0" fontId="58" fillId="0" borderId="52" applyNumberFormat="0" applyFill="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56" borderId="47" applyNumberFormat="0" applyAlignment="0" applyProtection="0"/>
    <xf numFmtId="0" fontId="47" fillId="56" borderId="47" applyNumberFormat="0" applyAlignment="0" applyProtection="0"/>
    <xf numFmtId="0" fontId="47" fillId="56" borderId="5" applyNumberFormat="0" applyAlignment="0" applyProtection="0"/>
    <xf numFmtId="0" fontId="47" fillId="56" borderId="5" applyNumberFormat="0" applyAlignment="0" applyProtection="0"/>
    <xf numFmtId="0" fontId="47" fillId="56" borderId="47" applyNumberFormat="0" applyAlignment="0" applyProtection="0"/>
    <xf numFmtId="0" fontId="47" fillId="56" borderId="5" applyNumberFormat="0" applyAlignment="0" applyProtection="0"/>
    <xf numFmtId="9" fontId="41" fillId="0" borderId="0" applyFont="0" applyFill="0" applyBorder="0" applyAlignment="0" applyProtection="0"/>
  </cellStyleXfs>
  <cellXfs count="522">
    <xf numFmtId="0" fontId="0" fillId="0" borderId="0" xfId="0"/>
    <xf numFmtId="0" fontId="65" fillId="0" borderId="0" xfId="0" applyFont="1"/>
    <xf numFmtId="0" fontId="66" fillId="0" borderId="0" xfId="0" applyFont="1"/>
    <xf numFmtId="0" fontId="67" fillId="0" borderId="0" xfId="0" applyFont="1" applyAlignment="1">
      <alignment horizontal="left" vertical="center"/>
    </xf>
    <xf numFmtId="10" fontId="7" fillId="27" borderId="18" xfId="0" applyNumberFormat="1" applyFont="1" applyFill="1" applyBorder="1" applyAlignment="1" applyProtection="1">
      <alignment horizontal="center" vertical="center"/>
    </xf>
    <xf numFmtId="49" fontId="7" fillId="27" borderId="18" xfId="0" applyNumberFormat="1" applyFont="1" applyFill="1" applyBorder="1" applyAlignment="1" applyProtection="1">
      <alignment horizontal="center" vertical="center"/>
    </xf>
    <xf numFmtId="9" fontId="68" fillId="62" borderId="18" xfId="0" applyNumberFormat="1" applyFont="1" applyFill="1" applyBorder="1" applyAlignment="1">
      <alignment horizontal="center" vertical="center"/>
    </xf>
    <xf numFmtId="0" fontId="68" fillId="62" borderId="18" xfId="0" applyFont="1" applyFill="1" applyBorder="1" applyAlignment="1">
      <alignment horizontal="center" vertical="center"/>
    </xf>
    <xf numFmtId="9" fontId="7" fillId="27" borderId="18" xfId="853" applyFont="1" applyFill="1" applyBorder="1" applyAlignment="1" applyProtection="1">
      <alignment horizontal="center" vertical="center"/>
    </xf>
    <xf numFmtId="0" fontId="69" fillId="0" borderId="0" xfId="0" applyFont="1"/>
    <xf numFmtId="0" fontId="70" fillId="0" borderId="0" xfId="0" applyFont="1"/>
    <xf numFmtId="0" fontId="68" fillId="61" borderId="0" xfId="0" applyFont="1" applyFill="1"/>
    <xf numFmtId="14" fontId="68" fillId="63" borderId="0" xfId="0" applyNumberFormat="1" applyFont="1" applyFill="1"/>
    <xf numFmtId="0" fontId="68" fillId="0" borderId="0" xfId="0" applyFont="1" applyAlignment="1">
      <alignment horizontal="center" vertical="center"/>
    </xf>
    <xf numFmtId="0" fontId="68" fillId="0" borderId="18" xfId="0" applyFont="1" applyBorder="1" applyAlignment="1">
      <alignment horizontal="center" vertical="center"/>
    </xf>
    <xf numFmtId="0" fontId="68" fillId="0" borderId="0" xfId="0" applyFont="1"/>
    <xf numFmtId="0" fontId="4" fillId="0" borderId="18" xfId="0" applyFont="1" applyBorder="1"/>
    <xf numFmtId="0" fontId="7" fillId="0" borderId="18" xfId="0" applyFont="1" applyBorder="1"/>
    <xf numFmtId="0" fontId="4" fillId="0" borderId="19" xfId="0" applyFont="1" applyBorder="1"/>
    <xf numFmtId="0" fontId="4" fillId="0" borderId="20" xfId="0" applyFont="1" applyBorder="1"/>
    <xf numFmtId="0" fontId="7" fillId="0" borderId="20" xfId="0" applyFont="1" applyBorder="1"/>
    <xf numFmtId="0" fontId="5" fillId="0" borderId="21" xfId="0" applyFont="1" applyBorder="1"/>
    <xf numFmtId="0" fontId="5" fillId="0" borderId="22" xfId="0" applyFont="1" applyBorder="1"/>
    <xf numFmtId="0" fontId="5" fillId="0" borderId="23" xfId="0" applyFont="1" applyBorder="1"/>
    <xf numFmtId="0" fontId="4" fillId="0" borderId="24" xfId="0" applyFont="1" applyBorder="1"/>
    <xf numFmtId="0" fontId="7" fillId="0" borderId="25" xfId="0" applyFont="1" applyBorder="1"/>
    <xf numFmtId="0" fontId="7" fillId="0" borderId="26" xfId="0" applyFont="1" applyBorder="1"/>
    <xf numFmtId="0" fontId="4" fillId="0" borderId="18" xfId="1115" applyFont="1" applyBorder="1"/>
    <xf numFmtId="0" fontId="7" fillId="61" borderId="0" xfId="0" applyFont="1" applyFill="1" applyAlignment="1">
      <alignment horizontal="left"/>
    </xf>
    <xf numFmtId="0" fontId="7" fillId="0" borderId="22" xfId="0" applyFont="1" applyBorder="1"/>
    <xf numFmtId="0" fontId="7" fillId="0" borderId="23" xfId="0" applyFont="1" applyBorder="1"/>
    <xf numFmtId="1" fontId="7" fillId="0" borderId="0" xfId="0" applyNumberFormat="1" applyFont="1" applyBorder="1" applyAlignment="1">
      <alignment vertical="center"/>
    </xf>
    <xf numFmtId="0" fontId="4" fillId="0" borderId="0" xfId="0" applyFont="1" applyFill="1" applyBorder="1" applyAlignment="1">
      <alignment wrapText="1"/>
    </xf>
    <xf numFmtId="0" fontId="0" fillId="0" borderId="0" xfId="0"/>
    <xf numFmtId="0" fontId="11" fillId="0" borderId="0" xfId="0" applyFont="1"/>
    <xf numFmtId="0" fontId="11" fillId="0" borderId="0" xfId="0" applyFont="1" applyAlignment="1">
      <alignment horizontal="center"/>
    </xf>
    <xf numFmtId="0" fontId="0" fillId="0" borderId="0" xfId="0"/>
    <xf numFmtId="0" fontId="11" fillId="0" borderId="0" xfId="0" applyFont="1" applyFill="1"/>
    <xf numFmtId="0" fontId="0" fillId="0" borderId="0" xfId="0"/>
    <xf numFmtId="0" fontId="7" fillId="0" borderId="0" xfId="0" applyFont="1"/>
    <xf numFmtId="0" fontId="7" fillId="0" borderId="27" xfId="0" applyFont="1" applyBorder="1" applyAlignment="1" applyProtection="1">
      <alignment vertical="center" wrapText="1"/>
    </xf>
    <xf numFmtId="0" fontId="7" fillId="0" borderId="28" xfId="0" applyFont="1" applyBorder="1" applyAlignment="1" applyProtection="1">
      <alignment vertical="center" wrapText="1"/>
    </xf>
    <xf numFmtId="0" fontId="71" fillId="0" borderId="0" xfId="0" applyFont="1"/>
    <xf numFmtId="0" fontId="8" fillId="0" borderId="0" xfId="0" applyFont="1" applyFill="1" applyAlignment="1" applyProtection="1">
      <alignment vertical="center"/>
    </xf>
    <xf numFmtId="0" fontId="0" fillId="0" borderId="18" xfId="0" applyBorder="1"/>
    <xf numFmtId="0" fontId="9" fillId="0" borderId="18" xfId="0" applyFont="1" applyBorder="1" applyAlignment="1" applyProtection="1">
      <alignment horizontal="left" vertical="center"/>
    </xf>
    <xf numFmtId="0" fontId="10" fillId="0" borderId="18" xfId="0" applyFont="1" applyBorder="1" applyAlignment="1" applyProtection="1">
      <alignment horizontal="left" vertical="center"/>
    </xf>
    <xf numFmtId="0" fontId="8" fillId="0" borderId="18" xfId="0" applyFont="1" applyFill="1" applyBorder="1" applyAlignment="1" applyProtection="1">
      <alignment horizontal="center" vertical="center"/>
    </xf>
    <xf numFmtId="0" fontId="8" fillId="0" borderId="18" xfId="0" applyFont="1" applyBorder="1" applyAlignment="1" applyProtection="1">
      <alignment horizontal="center" vertical="center"/>
    </xf>
    <xf numFmtId="0" fontId="8" fillId="0" borderId="18" xfId="0" applyFont="1" applyBorder="1" applyAlignment="1">
      <alignment horizontal="center" vertical="center"/>
    </xf>
    <xf numFmtId="0" fontId="68" fillId="0" borderId="0" xfId="0" applyFont="1" applyAlignment="1">
      <alignment wrapText="1"/>
    </xf>
    <xf numFmtId="0" fontId="4" fillId="0" borderId="0" xfId="0" applyFont="1" applyFill="1" applyBorder="1" applyAlignment="1" applyProtection="1">
      <alignment horizontal="center" wrapText="1"/>
    </xf>
    <xf numFmtId="0" fontId="39" fillId="0" borderId="18" xfId="0" applyNumberFormat="1" applyFont="1" applyBorder="1" applyAlignment="1">
      <alignment horizontal="center" vertical="center" wrapText="1"/>
    </xf>
    <xf numFmtId="0" fontId="7" fillId="0" borderId="18" xfId="0" applyFont="1" applyFill="1" applyBorder="1" applyAlignment="1">
      <alignment vertical="center"/>
    </xf>
    <xf numFmtId="0" fontId="4" fillId="0" borderId="0" xfId="0" applyFont="1" applyFill="1" applyBorder="1" applyAlignment="1" applyProtection="1">
      <alignment wrapText="1"/>
    </xf>
    <xf numFmtId="0" fontId="68" fillId="0" borderId="18" xfId="0" applyFont="1" applyBorder="1"/>
    <xf numFmtId="0" fontId="11" fillId="0" borderId="18" xfId="0" applyFont="1" applyBorder="1" applyAlignment="1" applyProtection="1">
      <alignment horizontal="center"/>
    </xf>
    <xf numFmtId="0" fontId="36" fillId="0" borderId="18" xfId="0" applyFont="1" applyBorder="1" applyAlignment="1">
      <alignment vertical="center" wrapText="1"/>
    </xf>
    <xf numFmtId="0" fontId="7" fillId="27" borderId="18" xfId="0" applyFont="1" applyFill="1" applyBorder="1" applyAlignment="1" applyProtection="1">
      <alignment horizontal="center"/>
    </xf>
    <xf numFmtId="9" fontId="7" fillId="27" borderId="18" xfId="853" applyFont="1" applyFill="1" applyBorder="1" applyAlignment="1" applyProtection="1">
      <alignment horizontal="center"/>
    </xf>
    <xf numFmtId="9" fontId="7" fillId="27" borderId="18" xfId="853" applyNumberFormat="1" applyFont="1" applyFill="1" applyBorder="1" applyAlignment="1" applyProtection="1">
      <alignment horizontal="center"/>
    </xf>
    <xf numFmtId="0" fontId="7" fillId="0" borderId="18" xfId="0" applyNumberFormat="1" applyFont="1" applyBorder="1" applyAlignment="1">
      <alignment horizontal="center" vertical="center" wrapText="1"/>
    </xf>
    <xf numFmtId="0" fontId="0" fillId="0" borderId="18" xfId="0" applyBorder="1"/>
    <xf numFmtId="0" fontId="68" fillId="61" borderId="0" xfId="0" applyFont="1" applyFill="1" applyAlignment="1">
      <alignment horizontal="center"/>
    </xf>
    <xf numFmtId="0" fontId="0" fillId="0" borderId="0" xfId="0"/>
    <xf numFmtId="0" fontId="68" fillId="0" borderId="0" xfId="0" applyNumberFormat="1" applyFont="1"/>
    <xf numFmtId="10" fontId="68" fillId="0" borderId="0" xfId="0" applyNumberFormat="1" applyFont="1"/>
    <xf numFmtId="0" fontId="68" fillId="0" borderId="18" xfId="0" applyFont="1" applyBorder="1" applyAlignment="1">
      <alignment horizontal="left" vertical="center" wrapText="1"/>
    </xf>
    <xf numFmtId="0" fontId="66" fillId="0" borderId="18" xfId="0" applyFont="1" applyBorder="1" applyAlignment="1">
      <alignment horizontal="center" vertical="center"/>
    </xf>
    <xf numFmtId="0" fontId="68" fillId="0" borderId="18" xfId="0" applyFont="1" applyBorder="1" applyAlignment="1">
      <alignment horizontal="center" vertical="center" wrapText="1"/>
    </xf>
    <xf numFmtId="0" fontId="68" fillId="0" borderId="18" xfId="0" applyFont="1" applyBorder="1" applyAlignment="1">
      <alignment vertical="center" wrapText="1"/>
    </xf>
    <xf numFmtId="0" fontId="65" fillId="61" borderId="18" xfId="0" applyFont="1" applyFill="1" applyBorder="1"/>
    <xf numFmtId="10" fontId="7" fillId="0" borderId="18"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0" fontId="68" fillId="0" borderId="18" xfId="0" applyFont="1" applyFill="1" applyBorder="1" applyAlignment="1">
      <alignment horizontal="center" vertical="center"/>
    </xf>
    <xf numFmtId="0" fontId="71" fillId="65" borderId="27" xfId="0" applyFont="1" applyFill="1" applyBorder="1" applyAlignment="1" applyProtection="1">
      <alignment horizontal="center" vertical="center"/>
      <protection locked="0"/>
    </xf>
    <xf numFmtId="0" fontId="68" fillId="0" borderId="27" xfId="0" applyFont="1" applyBorder="1" applyAlignment="1">
      <alignment horizontal="center" vertical="center" wrapText="1"/>
    </xf>
    <xf numFmtId="14" fontId="68" fillId="61" borderId="0" xfId="0" applyNumberFormat="1" applyFont="1" applyFill="1"/>
    <xf numFmtId="10" fontId="71" fillId="0" borderId="29" xfId="0" applyNumberFormat="1" applyFont="1" applyBorder="1" applyAlignment="1">
      <alignment horizontal="center" vertical="center"/>
    </xf>
    <xf numFmtId="10" fontId="71" fillId="0" borderId="29" xfId="0" applyNumberFormat="1" applyFont="1" applyBorder="1" applyAlignment="1">
      <alignment horizontal="center" vertical="center" wrapText="1"/>
    </xf>
    <xf numFmtId="0" fontId="68" fillId="0" borderId="0" xfId="0" applyFont="1" applyBorder="1" applyAlignment="1">
      <alignment horizontal="center" vertical="center"/>
    </xf>
    <xf numFmtId="0" fontId="68" fillId="0" borderId="0" xfId="0" applyFont="1" applyBorder="1" applyAlignment="1">
      <alignment horizontal="center" vertical="center" wrapText="1"/>
    </xf>
    <xf numFmtId="0" fontId="68" fillId="0" borderId="0" xfId="0" applyFont="1" applyBorder="1" applyAlignment="1">
      <alignment horizontal="left" vertical="center" wrapText="1"/>
    </xf>
    <xf numFmtId="10" fontId="68" fillId="0" borderId="0" xfId="0" applyNumberFormat="1" applyFont="1" applyBorder="1" applyAlignment="1">
      <alignment horizontal="center" vertical="center" wrapText="1"/>
    </xf>
    <xf numFmtId="14" fontId="72" fillId="28" borderId="18" xfId="0" applyNumberFormat="1" applyFont="1" applyFill="1" applyBorder="1" applyAlignment="1">
      <alignment horizontal="center" vertical="center"/>
    </xf>
    <xf numFmtId="10" fontId="68" fillId="0" borderId="18" xfId="0" applyNumberFormat="1" applyFont="1" applyBorder="1" applyAlignment="1">
      <alignment horizontal="center" vertical="center" wrapText="1"/>
    </xf>
    <xf numFmtId="10" fontId="68" fillId="0" borderId="18" xfId="0" applyNumberFormat="1" applyFont="1" applyBorder="1" applyAlignment="1">
      <alignment horizontal="center" vertical="center"/>
    </xf>
    <xf numFmtId="1" fontId="66" fillId="0" borderId="18" xfId="0" applyNumberFormat="1" applyFont="1" applyBorder="1" applyAlignment="1">
      <alignment horizontal="center" vertical="center"/>
    </xf>
    <xf numFmtId="1" fontId="66" fillId="62" borderId="18" xfId="0" applyNumberFormat="1" applyFont="1" applyFill="1" applyBorder="1" applyAlignment="1">
      <alignment horizontal="center" vertical="center"/>
    </xf>
    <xf numFmtId="0" fontId="67" fillId="0" borderId="0" xfId="0" applyFont="1"/>
    <xf numFmtId="14" fontId="68" fillId="0" borderId="0" xfId="0" applyNumberFormat="1" applyFont="1"/>
    <xf numFmtId="0" fontId="66" fillId="0" borderId="0" xfId="0" applyFont="1" applyAlignment="1">
      <alignment vertical="center"/>
    </xf>
    <xf numFmtId="0" fontId="9" fillId="0" borderId="18" xfId="0" applyFont="1" applyFill="1" applyBorder="1" applyAlignment="1" applyProtection="1">
      <alignment horizontal="center" vertical="center"/>
    </xf>
    <xf numFmtId="2" fontId="66" fillId="62" borderId="18" xfId="0" applyNumberFormat="1" applyFont="1" applyFill="1" applyBorder="1" applyAlignment="1">
      <alignment horizontal="center" vertical="center"/>
    </xf>
    <xf numFmtId="2" fontId="66" fillId="0" borderId="18" xfId="0" applyNumberFormat="1" applyFont="1" applyBorder="1" applyAlignment="1">
      <alignment horizontal="center" vertical="center"/>
    </xf>
    <xf numFmtId="0" fontId="60" fillId="0" borderId="0" xfId="0" applyFont="1" applyAlignment="1">
      <alignment horizontal="left" vertical="center"/>
    </xf>
    <xf numFmtId="0" fontId="4" fillId="0" borderId="0" xfId="0" applyFont="1" applyFill="1" applyBorder="1" applyAlignment="1">
      <alignment vertical="center"/>
    </xf>
    <xf numFmtId="0" fontId="65" fillId="0" borderId="0" xfId="0" quotePrefix="1" applyFont="1"/>
    <xf numFmtId="9" fontId="68" fillId="0" borderId="18" xfId="1163" applyFont="1" applyBorder="1" applyAlignment="1">
      <alignment horizontal="left" vertical="center" wrapText="1"/>
    </xf>
    <xf numFmtId="9" fontId="68" fillId="0" borderId="0" xfId="0" applyNumberFormat="1" applyFont="1" applyBorder="1" applyAlignment="1">
      <alignment horizontal="center" vertical="center" wrapText="1"/>
    </xf>
    <xf numFmtId="0" fontId="71" fillId="68" borderId="27" xfId="0" applyFont="1" applyFill="1" applyBorder="1" applyAlignment="1">
      <alignment horizontal="center" vertical="center"/>
    </xf>
    <xf numFmtId="14" fontId="0" fillId="0" borderId="18" xfId="0" applyNumberFormat="1" applyBorder="1" applyAlignment="1">
      <alignment horizontal="left"/>
    </xf>
    <xf numFmtId="0" fontId="66" fillId="0" borderId="18" xfId="0" applyFont="1" applyBorder="1" applyAlignment="1">
      <alignment horizontal="center" vertical="center"/>
    </xf>
    <xf numFmtId="0" fontId="7" fillId="27" borderId="18" xfId="0" applyNumberFormat="1" applyFont="1" applyFill="1" applyBorder="1" applyAlignment="1" applyProtection="1">
      <alignment horizontal="center"/>
    </xf>
    <xf numFmtId="0" fontId="7" fillId="62" borderId="18" xfId="0" applyNumberFormat="1" applyFont="1" applyFill="1" applyBorder="1" applyAlignment="1" applyProtection="1">
      <alignment horizontal="center"/>
    </xf>
    <xf numFmtId="49" fontId="7" fillId="69" borderId="18" xfId="0" applyNumberFormat="1" applyFont="1" applyFill="1" applyBorder="1" applyAlignment="1" applyProtection="1">
      <alignment horizontal="center"/>
    </xf>
    <xf numFmtId="0" fontId="68" fillId="69" borderId="18" xfId="0" applyFont="1" applyFill="1" applyBorder="1" applyAlignment="1">
      <alignment horizontal="center" vertical="center"/>
    </xf>
    <xf numFmtId="9" fontId="7" fillId="69" borderId="18" xfId="853" applyFont="1" applyFill="1" applyBorder="1" applyAlignment="1" applyProtection="1">
      <alignment horizontal="center" vertical="center"/>
    </xf>
    <xf numFmtId="9" fontId="7" fillId="69" borderId="18" xfId="853" applyFont="1" applyFill="1" applyBorder="1" applyAlignment="1" applyProtection="1">
      <alignment horizontal="center"/>
    </xf>
    <xf numFmtId="0" fontId="7" fillId="69" borderId="18" xfId="853" applyNumberFormat="1" applyFont="1" applyFill="1" applyBorder="1" applyAlignment="1" applyProtection="1">
      <alignment horizontal="center"/>
    </xf>
    <xf numFmtId="0" fontId="66" fillId="65" borderId="18" xfId="0" applyFont="1" applyFill="1" applyBorder="1" applyAlignment="1" applyProtection="1">
      <alignment horizontal="center" vertical="center"/>
      <protection locked="0"/>
    </xf>
    <xf numFmtId="0" fontId="70" fillId="0" borderId="18" xfId="0" applyFont="1" applyBorder="1" applyAlignment="1">
      <alignment vertical="center"/>
    </xf>
    <xf numFmtId="0" fontId="70" fillId="0" borderId="18" xfId="0" applyFont="1" applyBorder="1" applyAlignment="1">
      <alignment horizontal="center" vertical="center"/>
    </xf>
    <xf numFmtId="0" fontId="70" fillId="0" borderId="0" xfId="0" applyFont="1" applyAlignment="1">
      <alignment vertical="center"/>
    </xf>
    <xf numFmtId="0" fontId="70" fillId="0" borderId="18" xfId="0" applyFont="1" applyBorder="1" applyAlignment="1">
      <alignment horizontal="center" vertical="center" wrapText="1"/>
    </xf>
    <xf numFmtId="0" fontId="70" fillId="0" borderId="0" xfId="0" applyFont="1" applyAlignment="1">
      <alignment horizontal="center" vertical="center" wrapText="1"/>
    </xf>
    <xf numFmtId="0" fontId="7" fillId="0" borderId="0" xfId="0" applyFont="1" applyAlignment="1">
      <alignment vertical="center"/>
    </xf>
    <xf numFmtId="0" fontId="8" fillId="0" borderId="18" xfId="0" applyFont="1" applyBorder="1" applyAlignment="1">
      <alignment vertical="center"/>
    </xf>
    <xf numFmtId="14" fontId="0" fillId="0" borderId="18" xfId="0" applyNumberFormat="1" applyBorder="1"/>
    <xf numFmtId="0" fontId="8" fillId="0" borderId="18" xfId="1047" applyFont="1" applyBorder="1" applyAlignment="1">
      <alignment horizontal="left" vertical="center"/>
    </xf>
    <xf numFmtId="0" fontId="8" fillId="0" borderId="18" xfId="1047" applyFont="1" applyFill="1" applyBorder="1" applyAlignment="1">
      <alignment horizontal="left" vertical="center"/>
    </xf>
    <xf numFmtId="0" fontId="70" fillId="69" borderId="18" xfId="0" applyFont="1" applyFill="1" applyBorder="1" applyAlignment="1">
      <alignment vertical="center"/>
    </xf>
    <xf numFmtId="0" fontId="70" fillId="0" borderId="18" xfId="0" applyFont="1" applyFill="1" applyBorder="1" applyAlignment="1">
      <alignment vertical="center"/>
    </xf>
    <xf numFmtId="0" fontId="70" fillId="0" borderId="18" xfId="0" applyFont="1" applyFill="1" applyBorder="1" applyAlignment="1">
      <alignment vertical="center" wrapText="1"/>
    </xf>
    <xf numFmtId="9" fontId="68" fillId="0" borderId="0" xfId="0" applyNumberFormat="1" applyFont="1"/>
    <xf numFmtId="9" fontId="11" fillId="0" borderId="18" xfId="0" applyNumberFormat="1" applyFont="1" applyBorder="1" applyAlignment="1" applyProtection="1">
      <alignment horizontal="center"/>
    </xf>
    <xf numFmtId="9" fontId="68" fillId="0" borderId="18" xfId="0" applyNumberFormat="1" applyFont="1" applyBorder="1"/>
    <xf numFmtId="9" fontId="68" fillId="0" borderId="18" xfId="0" applyNumberFormat="1" applyFont="1" applyFill="1" applyBorder="1" applyAlignment="1">
      <alignment horizontal="center" vertical="center"/>
    </xf>
    <xf numFmtId="0" fontId="7" fillId="70" borderId="18" xfId="0" applyNumberFormat="1" applyFont="1" applyFill="1" applyBorder="1" applyAlignment="1" applyProtection="1">
      <alignment horizontal="center"/>
    </xf>
    <xf numFmtId="0" fontId="7" fillId="70" borderId="18" xfId="0" applyFont="1" applyFill="1" applyBorder="1" applyAlignment="1" applyProtection="1">
      <alignment horizontal="center"/>
    </xf>
    <xf numFmtId="9" fontId="7" fillId="70" borderId="18" xfId="853" applyFont="1" applyFill="1" applyBorder="1" applyAlignment="1" applyProtection="1">
      <alignment horizontal="center"/>
    </xf>
    <xf numFmtId="9" fontId="68" fillId="70" borderId="18" xfId="0" applyNumberFormat="1" applyFont="1" applyFill="1" applyBorder="1" applyAlignment="1">
      <alignment horizontal="center" vertical="center"/>
    </xf>
    <xf numFmtId="0" fontId="68" fillId="70" borderId="18" xfId="0" applyFont="1" applyFill="1" applyBorder="1" applyAlignment="1">
      <alignment horizontal="center" vertical="center"/>
    </xf>
    <xf numFmtId="2" fontId="66" fillId="70" borderId="18" xfId="0" applyNumberFormat="1" applyFont="1" applyFill="1" applyBorder="1" applyAlignment="1">
      <alignment horizontal="center" vertical="center"/>
    </xf>
    <xf numFmtId="0" fontId="76" fillId="0" borderId="18" xfId="0" applyFont="1" applyBorder="1" applyAlignment="1">
      <alignment horizontal="center" vertical="center" wrapText="1"/>
    </xf>
    <xf numFmtId="0" fontId="68" fillId="70" borderId="18" xfId="0" applyFont="1" applyFill="1" applyBorder="1" applyAlignment="1">
      <alignment horizontal="center" vertical="center" wrapText="1"/>
    </xf>
    <xf numFmtId="0" fontId="66" fillId="0" borderId="0" xfId="0" applyFont="1" applyFill="1" applyBorder="1" applyAlignment="1" applyProtection="1">
      <alignment vertical="center"/>
    </xf>
    <xf numFmtId="0" fontId="3" fillId="0" borderId="18" xfId="0" applyFont="1" applyBorder="1" applyAlignment="1">
      <alignment horizontal="center" vertical="center" wrapText="1"/>
    </xf>
    <xf numFmtId="0" fontId="66" fillId="0" borderId="0" xfId="0" applyFont="1" applyFill="1" applyBorder="1" applyAlignment="1" applyProtection="1">
      <alignment horizontal="center" vertical="center"/>
    </xf>
    <xf numFmtId="0" fontId="66" fillId="0" borderId="0" xfId="0" applyFont="1" applyAlignment="1">
      <alignment horizontal="center"/>
    </xf>
    <xf numFmtId="0" fontId="76" fillId="0" borderId="57" xfId="0" applyFont="1" applyBorder="1" applyAlignment="1">
      <alignment horizontal="center" vertical="center" wrapText="1"/>
    </xf>
    <xf numFmtId="0" fontId="66" fillId="65" borderId="57" xfId="0" applyFont="1" applyFill="1" applyBorder="1" applyAlignment="1" applyProtection="1">
      <alignment horizontal="center" vertical="center"/>
      <protection locked="0"/>
    </xf>
    <xf numFmtId="0" fontId="66" fillId="65" borderId="60" xfId="0" applyFont="1" applyFill="1" applyBorder="1" applyAlignment="1" applyProtection="1">
      <alignment horizontal="center" vertical="center"/>
      <protection locked="0"/>
    </xf>
    <xf numFmtId="0" fontId="3" fillId="0" borderId="0" xfId="0" applyFont="1" applyFill="1" applyBorder="1" applyAlignment="1">
      <alignment horizontal="center" vertical="center" wrapText="1"/>
    </xf>
    <xf numFmtId="0" fontId="66" fillId="0" borderId="0" xfId="0" applyFont="1" applyAlignment="1">
      <alignment horizontal="center" vertical="center"/>
    </xf>
    <xf numFmtId="0" fontId="66" fillId="65" borderId="27" xfId="0" applyFont="1" applyFill="1" applyBorder="1" applyAlignment="1" applyProtection="1">
      <alignment horizontal="center" vertical="center"/>
      <protection locked="0"/>
    </xf>
    <xf numFmtId="9" fontId="68" fillId="0" borderId="0" xfId="0" applyNumberFormat="1" applyFont="1" applyAlignment="1">
      <alignment wrapText="1"/>
    </xf>
    <xf numFmtId="0" fontId="68" fillId="71" borderId="0" xfId="0" applyFont="1" applyFill="1"/>
    <xf numFmtId="0" fontId="70" fillId="0" borderId="18" xfId="0" applyFont="1" applyBorder="1" applyAlignment="1">
      <alignment vertical="center" wrapText="1"/>
    </xf>
    <xf numFmtId="0" fontId="82" fillId="69" borderId="18" xfId="0" applyFont="1" applyFill="1" applyBorder="1" applyAlignment="1">
      <alignment vertical="center"/>
    </xf>
    <xf numFmtId="0" fontId="4" fillId="71" borderId="18" xfId="0" applyFont="1" applyFill="1" applyBorder="1" applyAlignment="1">
      <alignment vertical="center"/>
    </xf>
    <xf numFmtId="0" fontId="4" fillId="64" borderId="18" xfId="0" applyFont="1" applyFill="1" applyBorder="1" applyAlignment="1">
      <alignment vertical="center"/>
    </xf>
    <xf numFmtId="0" fontId="7" fillId="71" borderId="18" xfId="0" applyFont="1" applyFill="1" applyBorder="1"/>
    <xf numFmtId="0" fontId="4" fillId="72" borderId="18" xfId="0" applyFont="1" applyFill="1" applyBorder="1" applyAlignment="1">
      <alignment vertical="center"/>
    </xf>
    <xf numFmtId="0" fontId="7" fillId="64" borderId="18" xfId="0" applyFont="1" applyFill="1" applyBorder="1"/>
    <xf numFmtId="0" fontId="1" fillId="0" borderId="0" xfId="0" quotePrefix="1" applyFont="1"/>
    <xf numFmtId="0" fontId="1" fillId="0" borderId="0" xfId="0" applyFont="1"/>
    <xf numFmtId="0" fontId="66" fillId="0" borderId="0" xfId="0" applyFont="1" applyFill="1" applyBorder="1" applyAlignment="1" applyProtection="1">
      <alignment horizontal="center" vertical="center" wrapText="1"/>
    </xf>
    <xf numFmtId="0" fontId="66" fillId="0" borderId="18" xfId="0" applyFont="1" applyBorder="1" applyAlignment="1">
      <alignment horizontal="center" vertical="center"/>
    </xf>
    <xf numFmtId="0" fontId="84" fillId="0" borderId="0" xfId="0" applyFont="1"/>
    <xf numFmtId="0" fontId="7" fillId="0" borderId="18" xfId="0" applyNumberFormat="1" applyFont="1" applyFill="1" applyBorder="1" applyAlignment="1" applyProtection="1">
      <alignment horizontal="center"/>
    </xf>
    <xf numFmtId="0" fontId="7" fillId="0" borderId="18" xfId="0" applyFont="1" applyFill="1" applyBorder="1" applyAlignment="1" applyProtection="1">
      <alignment horizontal="center"/>
    </xf>
    <xf numFmtId="9" fontId="7" fillId="0" borderId="18" xfId="853" applyFont="1" applyFill="1" applyBorder="1" applyAlignment="1" applyProtection="1">
      <alignment horizontal="center"/>
    </xf>
    <xf numFmtId="0" fontId="66" fillId="0" borderId="18" xfId="0" applyFont="1" applyFill="1" applyBorder="1" applyAlignment="1">
      <alignment horizontal="center" vertical="center"/>
    </xf>
    <xf numFmtId="0" fontId="4" fillId="0" borderId="18" xfId="0" applyFont="1" applyBorder="1" applyAlignment="1">
      <alignment vertical="center"/>
    </xf>
    <xf numFmtId="1" fontId="7" fillId="0" borderId="0" xfId="0" quotePrefix="1" applyNumberFormat="1" applyFont="1" applyAlignment="1">
      <alignment vertical="center"/>
    </xf>
    <xf numFmtId="1" fontId="7" fillId="0" borderId="0" xfId="0" applyNumberFormat="1" applyFont="1" applyAlignment="1">
      <alignment vertical="center"/>
    </xf>
    <xf numFmtId="0" fontId="7" fillId="71" borderId="0" xfId="0" applyFont="1" applyFill="1"/>
    <xf numFmtId="0" fontId="4" fillId="0" borderId="0" xfId="0" applyFont="1" applyAlignment="1">
      <alignment vertical="center"/>
    </xf>
    <xf numFmtId="1" fontId="7" fillId="0" borderId="0" xfId="0" applyNumberFormat="1" applyFont="1"/>
    <xf numFmtId="0" fontId="7" fillId="0" borderId="0" xfId="0" applyFont="1" applyBorder="1"/>
    <xf numFmtId="0" fontId="68" fillId="62" borderId="18" xfId="0" applyNumberFormat="1" applyFont="1" applyFill="1" applyBorder="1" applyAlignment="1">
      <alignment horizontal="center" vertical="center"/>
    </xf>
    <xf numFmtId="0" fontId="66" fillId="0" borderId="18" xfId="0" applyFont="1" applyBorder="1" applyAlignment="1">
      <alignment horizontal="center" vertical="center"/>
    </xf>
    <xf numFmtId="0" fontId="4" fillId="0" borderId="28" xfId="0" applyFont="1" applyBorder="1" applyAlignment="1" applyProtection="1">
      <alignment vertical="center" wrapText="1"/>
    </xf>
    <xf numFmtId="0" fontId="5" fillId="65" borderId="27" xfId="0" applyFont="1" applyFill="1" applyBorder="1" applyAlignment="1" applyProtection="1">
      <alignment horizontal="center" vertical="center"/>
      <protection locked="0"/>
    </xf>
    <xf numFmtId="0" fontId="5" fillId="68" borderId="27" xfId="0" applyFont="1" applyFill="1" applyBorder="1" applyAlignment="1">
      <alignment horizontal="center" vertical="center"/>
    </xf>
    <xf numFmtId="10" fontId="5" fillId="0" borderId="29" xfId="0" applyNumberFormat="1" applyFont="1" applyBorder="1" applyAlignment="1">
      <alignment horizontal="center" vertical="center"/>
    </xf>
    <xf numFmtId="9" fontId="7" fillId="0" borderId="18" xfId="853" applyFont="1" applyFill="1" applyBorder="1" applyAlignment="1" applyProtection="1">
      <alignment horizontal="center" vertical="center"/>
    </xf>
    <xf numFmtId="0" fontId="68" fillId="0" borderId="18" xfId="0" applyNumberFormat="1" applyFont="1" applyFill="1" applyBorder="1" applyAlignment="1">
      <alignment horizontal="center" vertical="center"/>
    </xf>
    <xf numFmtId="9" fontId="7" fillId="70" borderId="18" xfId="853" applyFont="1" applyFill="1" applyBorder="1" applyAlignment="1" applyProtection="1">
      <alignment horizontal="center" vertical="center"/>
    </xf>
    <xf numFmtId="0" fontId="68" fillId="70" borderId="18" xfId="0" applyNumberFormat="1" applyFont="1" applyFill="1" applyBorder="1" applyAlignment="1">
      <alignment horizontal="center" vertical="center"/>
    </xf>
    <xf numFmtId="1" fontId="66" fillId="70" borderId="18" xfId="0" applyNumberFormat="1" applyFont="1" applyFill="1" applyBorder="1" applyAlignment="1">
      <alignment horizontal="center" vertical="center"/>
    </xf>
    <xf numFmtId="0" fontId="0" fillId="0" borderId="18" xfId="0" applyFill="1" applyBorder="1" applyAlignment="1">
      <alignment horizontal="left"/>
    </xf>
    <xf numFmtId="0" fontId="91" fillId="0" borderId="0" xfId="0" applyFont="1"/>
    <xf numFmtId="0" fontId="85" fillId="0" borderId="0" xfId="0" applyFont="1" applyBorder="1" applyAlignment="1">
      <alignment horizontal="center" vertical="center"/>
    </xf>
    <xf numFmtId="49" fontId="86" fillId="0" borderId="0" xfId="0" applyNumberFormat="1" applyFont="1" applyBorder="1" applyAlignment="1" applyProtection="1">
      <alignment horizontal="center" vertical="center" wrapText="1" readingOrder="1"/>
    </xf>
    <xf numFmtId="0" fontId="85" fillId="0" borderId="0" xfId="0" applyFont="1" applyFill="1" applyBorder="1" applyAlignment="1" applyProtection="1">
      <alignment horizontal="left" vertical="center" wrapText="1" readingOrder="1"/>
    </xf>
    <xf numFmtId="0" fontId="85" fillId="0" borderId="0" xfId="0" applyFont="1" applyBorder="1" applyAlignment="1" applyProtection="1">
      <alignment horizontal="left" vertical="center" wrapText="1" readingOrder="1"/>
    </xf>
    <xf numFmtId="0" fontId="87" fillId="0" borderId="0" xfId="0" applyFont="1" applyBorder="1" applyAlignment="1"/>
    <xf numFmtId="0" fontId="88" fillId="0" borderId="0" xfId="0" applyFont="1" applyFill="1" applyBorder="1" applyAlignment="1">
      <alignment horizontal="left" vertical="center" wrapText="1" readingOrder="1"/>
    </xf>
    <xf numFmtId="0" fontId="89" fillId="0" borderId="0" xfId="0" applyFont="1" applyBorder="1" applyAlignment="1" applyProtection="1">
      <alignment horizontal="center" vertical="center" wrapText="1"/>
    </xf>
    <xf numFmtId="0" fontId="85" fillId="0" borderId="0" xfId="0" applyFont="1" applyBorder="1" applyAlignment="1" applyProtection="1">
      <alignment vertical="center" wrapText="1"/>
    </xf>
    <xf numFmtId="10" fontId="90" fillId="0" borderId="0" xfId="0" applyNumberFormat="1" applyFont="1" applyBorder="1" applyAlignment="1">
      <alignment horizontal="center" vertical="center"/>
    </xf>
    <xf numFmtId="0" fontId="86" fillId="0" borderId="0" xfId="0" applyFont="1" applyBorder="1" applyAlignment="1">
      <alignment horizontal="center" vertical="center" wrapText="1"/>
    </xf>
    <xf numFmtId="0" fontId="91" fillId="0" borderId="0" xfId="0" applyFont="1" applyFill="1" applyBorder="1" applyAlignment="1" applyProtection="1">
      <alignment horizontal="left" vertical="center" wrapText="1"/>
      <protection locked="0"/>
    </xf>
    <xf numFmtId="164" fontId="4" fillId="73" borderId="69" xfId="1163" applyNumberFormat="1" applyFont="1" applyFill="1" applyBorder="1" applyAlignment="1" applyProtection="1">
      <alignment horizontal="center" vertical="center"/>
    </xf>
    <xf numFmtId="9" fontId="4" fillId="73" borderId="27" xfId="1163" applyFont="1" applyFill="1" applyBorder="1" applyAlignment="1" applyProtection="1">
      <alignment horizontal="center" vertical="center"/>
    </xf>
    <xf numFmtId="164" fontId="4" fillId="74" borderId="36" xfId="1163" applyNumberFormat="1" applyFont="1" applyFill="1" applyBorder="1" applyAlignment="1" applyProtection="1">
      <alignment horizontal="center" vertical="center"/>
    </xf>
    <xf numFmtId="164" fontId="4" fillId="74" borderId="32" xfId="1163" applyNumberFormat="1" applyFont="1" applyFill="1" applyBorder="1" applyAlignment="1" applyProtection="1">
      <alignment horizontal="center" vertical="center"/>
    </xf>
    <xf numFmtId="164" fontId="4" fillId="0" borderId="69" xfId="1163" applyNumberFormat="1" applyFont="1" applyFill="1" applyBorder="1" applyAlignment="1" applyProtection="1">
      <alignment horizontal="center" vertical="center"/>
    </xf>
    <xf numFmtId="164" fontId="4" fillId="76" borderId="39" xfId="1163" applyNumberFormat="1" applyFont="1" applyFill="1" applyBorder="1" applyAlignment="1" applyProtection="1">
      <alignment horizontal="center" vertical="center"/>
    </xf>
    <xf numFmtId="164" fontId="4" fillId="76" borderId="29" xfId="1163" applyNumberFormat="1" applyFont="1" applyFill="1" applyBorder="1" applyAlignment="1" applyProtection="1">
      <alignment horizontal="center" vertical="center"/>
    </xf>
    <xf numFmtId="164" fontId="4" fillId="76" borderId="69" xfId="1163" applyNumberFormat="1" applyFont="1" applyFill="1" applyBorder="1" applyAlignment="1" applyProtection="1">
      <alignment horizontal="center" vertical="center"/>
    </xf>
    <xf numFmtId="164" fontId="4" fillId="76" borderId="27" xfId="1163" applyNumberFormat="1" applyFont="1" applyFill="1" applyBorder="1" applyAlignment="1" applyProtection="1">
      <alignment horizontal="center" vertical="center"/>
    </xf>
    <xf numFmtId="164" fontId="4" fillId="0" borderId="29" xfId="1163" applyNumberFormat="1" applyFont="1" applyFill="1" applyBorder="1" applyAlignment="1" applyProtection="1">
      <alignment horizontal="center" vertical="top" wrapText="1"/>
    </xf>
    <xf numFmtId="0" fontId="0" fillId="0" borderId="0" xfId="0"/>
    <xf numFmtId="9" fontId="7" fillId="69" borderId="18" xfId="853" applyNumberFormat="1" applyFont="1" applyFill="1" applyBorder="1" applyAlignment="1" applyProtection="1">
      <alignment horizontal="center"/>
    </xf>
    <xf numFmtId="10" fontId="68" fillId="62" borderId="18" xfId="0" applyNumberFormat="1" applyFont="1" applyFill="1" applyBorder="1" applyAlignment="1">
      <alignment horizontal="center" vertical="center"/>
    </xf>
    <xf numFmtId="9" fontId="7" fillId="70" borderId="18" xfId="853" applyNumberFormat="1" applyFont="1" applyFill="1" applyBorder="1" applyAlignment="1" applyProtection="1">
      <alignment horizontal="center"/>
    </xf>
    <xf numFmtId="9" fontId="7" fillId="70" borderId="18" xfId="0" applyNumberFormat="1" applyFont="1" applyFill="1" applyBorder="1" applyAlignment="1" applyProtection="1">
      <alignment horizontal="center"/>
    </xf>
    <xf numFmtId="2" fontId="66" fillId="0" borderId="18" xfId="0" applyNumberFormat="1" applyFont="1" applyFill="1" applyBorder="1" applyAlignment="1">
      <alignment horizontal="center" vertical="center"/>
    </xf>
    <xf numFmtId="0" fontId="68" fillId="0" borderId="18" xfId="0" applyFont="1" applyFill="1" applyBorder="1" applyAlignment="1">
      <alignment horizontal="center" vertical="center" wrapText="1"/>
    </xf>
    <xf numFmtId="0" fontId="4" fillId="0" borderId="27" xfId="0" applyFont="1" applyBorder="1" applyAlignment="1" applyProtection="1">
      <alignment vertical="center" wrapText="1"/>
    </xf>
    <xf numFmtId="0" fontId="11" fillId="0" borderId="18" xfId="0" applyFont="1" applyFill="1" applyBorder="1"/>
    <xf numFmtId="0" fontId="11" fillId="0" borderId="18" xfId="0" applyFont="1" applyFill="1" applyBorder="1" applyAlignment="1">
      <alignment horizontal="center"/>
    </xf>
    <xf numFmtId="14" fontId="68" fillId="0" borderId="18" xfId="0" applyNumberFormat="1" applyFont="1" applyBorder="1" applyAlignment="1">
      <alignment horizontal="left"/>
    </xf>
    <xf numFmtId="0" fontId="7" fillId="0" borderId="18" xfId="0" applyFont="1" applyBorder="1" applyAlignment="1">
      <alignment horizontal="center"/>
    </xf>
    <xf numFmtId="0" fontId="66" fillId="65" borderId="20" xfId="0" applyFont="1" applyFill="1" applyBorder="1" applyAlignment="1" applyProtection="1">
      <alignment horizontal="center" vertical="center"/>
      <protection locked="0"/>
    </xf>
    <xf numFmtId="0" fontId="66" fillId="65" borderId="35" xfId="0" applyFont="1" applyFill="1" applyBorder="1" applyAlignment="1" applyProtection="1">
      <alignment horizontal="center" vertical="center"/>
      <protection locked="0"/>
    </xf>
    <xf numFmtId="0" fontId="66" fillId="65" borderId="19" xfId="0" applyFont="1" applyFill="1" applyBorder="1" applyAlignment="1" applyProtection="1">
      <alignment horizontal="center" vertical="center"/>
      <protection locked="0"/>
    </xf>
    <xf numFmtId="0" fontId="66" fillId="65" borderId="20" xfId="0" applyFont="1" applyFill="1" applyBorder="1" applyAlignment="1" applyProtection="1">
      <alignment horizontal="left" vertical="center"/>
      <protection locked="0"/>
    </xf>
    <xf numFmtId="0" fontId="66" fillId="65" borderId="35" xfId="0" applyFont="1" applyFill="1" applyBorder="1" applyAlignment="1" applyProtection="1">
      <alignment horizontal="left" vertical="center"/>
      <protection locked="0"/>
    </xf>
    <xf numFmtId="0" fontId="66" fillId="65" borderId="19" xfId="0" applyFont="1" applyFill="1" applyBorder="1" applyAlignment="1" applyProtection="1">
      <alignment horizontal="left" vertical="center"/>
      <protection locked="0"/>
    </xf>
    <xf numFmtId="0" fontId="66" fillId="0" borderId="30" xfId="0" applyFont="1" applyBorder="1" applyAlignment="1">
      <alignment horizontal="center" vertical="center"/>
    </xf>
    <xf numFmtId="0" fontId="66" fillId="0" borderId="0" xfId="0" applyFont="1" applyBorder="1" applyAlignment="1">
      <alignment horizontal="center" vertical="center"/>
    </xf>
    <xf numFmtId="14" fontId="66" fillId="65" borderId="18" xfId="0" applyNumberFormat="1" applyFont="1" applyFill="1" applyBorder="1" applyAlignment="1" applyProtection="1">
      <alignment horizontal="center" vertical="center"/>
      <protection locked="0"/>
    </xf>
    <xf numFmtId="0" fontId="66" fillId="0" borderId="20" xfId="0" applyFont="1" applyBorder="1" applyAlignment="1">
      <alignment horizontal="left" vertical="center"/>
    </xf>
    <xf numFmtId="0" fontId="66" fillId="0" borderId="35" xfId="0" applyFont="1" applyBorder="1" applyAlignment="1">
      <alignment horizontal="left" vertical="center"/>
    </xf>
    <xf numFmtId="0" fontId="66" fillId="0" borderId="19" xfId="0" applyFont="1" applyBorder="1" applyAlignment="1">
      <alignment horizontal="left" vertical="center"/>
    </xf>
    <xf numFmtId="0" fontId="83" fillId="0" borderId="0" xfId="0" applyFont="1" applyFill="1" applyAlignment="1">
      <alignment horizontal="left" vertical="center"/>
    </xf>
    <xf numFmtId="0" fontId="66" fillId="0" borderId="0" xfId="0" applyFont="1" applyAlignment="1">
      <alignment horizontal="center"/>
    </xf>
    <xf numFmtId="14" fontId="66" fillId="0" borderId="20" xfId="0" applyNumberFormat="1" applyFont="1" applyBorder="1" applyAlignment="1">
      <alignment horizontal="center" vertical="center"/>
    </xf>
    <xf numFmtId="14" fontId="66" fillId="0" borderId="19" xfId="0" applyNumberFormat="1" applyFont="1" applyBorder="1" applyAlignment="1">
      <alignment horizontal="center" vertical="center"/>
    </xf>
    <xf numFmtId="0" fontId="66" fillId="0" borderId="18" xfId="0" applyNumberFormat="1" applyFont="1" applyBorder="1" applyAlignment="1">
      <alignment horizontal="center" vertical="center"/>
    </xf>
    <xf numFmtId="0" fontId="66" fillId="65" borderId="18"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66" fillId="0" borderId="20" xfId="0" applyFont="1" applyFill="1" applyBorder="1" applyAlignment="1" applyProtection="1">
      <alignment horizontal="center" vertical="center"/>
    </xf>
    <xf numFmtId="0" fontId="66" fillId="0" borderId="35" xfId="0" applyFont="1" applyFill="1" applyBorder="1" applyAlignment="1" applyProtection="1">
      <alignment horizontal="center" vertical="center"/>
    </xf>
    <xf numFmtId="0" fontId="66" fillId="0" borderId="62" xfId="0" applyFont="1" applyFill="1" applyBorder="1" applyAlignment="1" applyProtection="1">
      <alignment horizontal="center" vertical="center"/>
    </xf>
    <xf numFmtId="0" fontId="66" fillId="0" borderId="43" xfId="0" applyFont="1" applyFill="1" applyBorder="1" applyAlignment="1" applyProtection="1">
      <alignment horizontal="center" vertical="center"/>
    </xf>
    <xf numFmtId="0" fontId="66" fillId="0" borderId="63" xfId="0" applyFont="1" applyFill="1" applyBorder="1" applyAlignment="1" applyProtection="1">
      <alignment horizontal="center" vertical="center"/>
    </xf>
    <xf numFmtId="0" fontId="66" fillId="0" borderId="64" xfId="0" applyFont="1" applyFill="1" applyBorder="1" applyAlignment="1" applyProtection="1">
      <alignment horizontal="center" vertical="center"/>
    </xf>
    <xf numFmtId="0" fontId="3" fillId="0" borderId="40" xfId="0" applyFont="1" applyBorder="1" applyAlignment="1">
      <alignment horizontal="center" vertical="center" wrapText="1"/>
    </xf>
    <xf numFmtId="0" fontId="3" fillId="0" borderId="65" xfId="0" applyFont="1" applyBorder="1" applyAlignment="1">
      <alignment horizontal="center" vertical="center" wrapText="1"/>
    </xf>
    <xf numFmtId="0" fontId="66" fillId="0" borderId="20" xfId="0" applyFont="1" applyBorder="1" applyAlignment="1">
      <alignment horizontal="center" vertical="center"/>
    </xf>
    <xf numFmtId="0" fontId="66" fillId="0" borderId="35" xfId="0" applyFont="1" applyBorder="1" applyAlignment="1">
      <alignment horizontal="center" vertical="center"/>
    </xf>
    <xf numFmtId="0" fontId="66" fillId="0" borderId="19" xfId="0" applyFont="1" applyBorder="1" applyAlignment="1">
      <alignment horizontal="center" vertical="center"/>
    </xf>
    <xf numFmtId="0" fontId="66" fillId="65" borderId="65" xfId="0" applyFont="1" applyFill="1" applyBorder="1" applyAlignment="1" applyProtection="1">
      <alignment horizontal="center" vertical="center"/>
      <protection locked="0"/>
    </xf>
    <xf numFmtId="0" fontId="66" fillId="65" borderId="41" xfId="0" applyFont="1" applyFill="1" applyBorder="1" applyAlignment="1" applyProtection="1">
      <alignment horizontal="center" vertical="center"/>
      <protection locked="0"/>
    </xf>
    <xf numFmtId="0" fontId="66" fillId="0" borderId="28" xfId="0" applyFont="1" applyFill="1" applyBorder="1" applyAlignment="1" applyProtection="1">
      <alignment horizontal="left" vertical="center" wrapText="1"/>
    </xf>
    <xf numFmtId="0" fontId="66" fillId="0" borderId="68" xfId="0" applyFont="1" applyFill="1" applyBorder="1" applyAlignment="1" applyProtection="1">
      <alignment horizontal="left" vertical="center"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66" fillId="0" borderId="18" xfId="0" applyFont="1" applyBorder="1" applyAlignment="1">
      <alignment horizontal="center" vertical="center"/>
    </xf>
    <xf numFmtId="0" fontId="75" fillId="0" borderId="0" xfId="0" applyFont="1" applyBorder="1" applyAlignment="1">
      <alignment horizontal="left" vertical="center" wrapText="1"/>
    </xf>
    <xf numFmtId="0" fontId="75" fillId="0" borderId="0" xfId="0" applyFont="1" applyBorder="1" applyAlignment="1">
      <alignment horizontal="left" vertical="center"/>
    </xf>
    <xf numFmtId="0" fontId="66" fillId="0" borderId="33" xfId="0" applyFont="1" applyFill="1" applyBorder="1" applyAlignment="1" applyProtection="1">
      <alignment horizontal="center" vertical="center" wrapText="1"/>
    </xf>
    <xf numFmtId="0" fontId="66" fillId="0" borderId="36" xfId="0" applyFont="1" applyFill="1" applyBorder="1" applyAlignment="1" applyProtection="1">
      <alignment horizontal="center" vertical="center" wrapText="1"/>
    </xf>
    <xf numFmtId="0" fontId="66" fillId="0" borderId="37" xfId="0" applyFont="1" applyFill="1" applyBorder="1" applyAlignment="1" applyProtection="1">
      <alignment horizontal="center" vertical="center" wrapText="1"/>
    </xf>
    <xf numFmtId="0" fontId="66" fillId="0" borderId="38" xfId="0" applyFont="1" applyFill="1" applyBorder="1" applyAlignment="1" applyProtection="1">
      <alignment horizontal="center" vertical="center" wrapText="1"/>
    </xf>
    <xf numFmtId="0" fontId="66" fillId="65" borderId="57" xfId="0" applyFont="1" applyFill="1" applyBorder="1" applyAlignment="1" applyProtection="1">
      <alignment horizontal="center" vertical="center"/>
      <protection locked="0"/>
    </xf>
    <xf numFmtId="0" fontId="66" fillId="65" borderId="60" xfId="0" applyFont="1" applyFill="1" applyBorder="1" applyAlignment="1" applyProtection="1">
      <alignment horizontal="center" vertical="center"/>
      <protection locked="0"/>
    </xf>
    <xf numFmtId="0" fontId="66" fillId="65" borderId="66" xfId="0" applyFont="1" applyFill="1" applyBorder="1" applyAlignment="1" applyProtection="1">
      <alignment horizontal="center" vertical="center"/>
      <protection locked="0"/>
    </xf>
    <xf numFmtId="0" fontId="66" fillId="65" borderId="67" xfId="0" applyFont="1" applyFill="1" applyBorder="1" applyAlignment="1" applyProtection="1">
      <alignment horizontal="center" vertical="center"/>
      <protection locked="0"/>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66" fillId="0" borderId="61" xfId="0" applyFont="1" applyFill="1" applyBorder="1" applyAlignment="1" applyProtection="1">
      <alignment horizontal="center" vertical="center"/>
    </xf>
    <xf numFmtId="0" fontId="66" fillId="0" borderId="19" xfId="0" applyFont="1" applyFill="1" applyBorder="1" applyAlignment="1" applyProtection="1">
      <alignment horizontal="center" vertical="center"/>
    </xf>
    <xf numFmtId="0" fontId="68" fillId="0" borderId="0" xfId="0" applyFont="1" applyAlignment="1">
      <alignment horizontal="left" vertical="top" wrapText="1"/>
    </xf>
    <xf numFmtId="164" fontId="4" fillId="76" borderId="33" xfId="1163" applyNumberFormat="1" applyFont="1" applyFill="1" applyBorder="1" applyAlignment="1" applyProtection="1">
      <alignment horizontal="center" vertical="center"/>
    </xf>
    <xf numFmtId="164" fontId="4" fillId="76" borderId="36" xfId="1163" applyNumberFormat="1" applyFont="1" applyFill="1" applyBorder="1" applyAlignment="1" applyProtection="1">
      <alignment horizontal="center" vertical="center"/>
    </xf>
    <xf numFmtId="164" fontId="4" fillId="76" borderId="34" xfId="1163" applyNumberFormat="1" applyFont="1" applyFill="1" applyBorder="1" applyAlignment="1" applyProtection="1">
      <alignment horizontal="center" vertical="center"/>
    </xf>
    <xf numFmtId="164" fontId="4" fillId="76" borderId="39" xfId="1163" applyNumberFormat="1" applyFont="1" applyFill="1" applyBorder="1" applyAlignment="1" applyProtection="1">
      <alignment horizontal="center" vertical="center"/>
    </xf>
    <xf numFmtId="164" fontId="4" fillId="0" borderId="27" xfId="1163" applyNumberFormat="1" applyFont="1" applyFill="1" applyBorder="1" applyAlignment="1" applyProtection="1">
      <alignment horizontal="center" vertical="center"/>
    </xf>
    <xf numFmtId="164" fontId="4" fillId="0" borderId="32" xfId="1163" applyNumberFormat="1" applyFont="1" applyFill="1" applyBorder="1" applyAlignment="1" applyProtection="1">
      <alignment horizontal="center" vertical="center" wrapText="1"/>
    </xf>
    <xf numFmtId="164" fontId="4" fillId="0" borderId="31" xfId="1163" applyNumberFormat="1" applyFont="1" applyFill="1" applyBorder="1" applyAlignment="1" applyProtection="1">
      <alignment horizontal="center" vertical="center" wrapText="1"/>
    </xf>
    <xf numFmtId="0" fontId="30" fillId="0" borderId="33"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37" xfId="0" applyFont="1" applyBorder="1" applyAlignment="1" applyProtection="1">
      <alignment horizontal="center" vertical="center" wrapText="1"/>
    </xf>
    <xf numFmtId="0" fontId="30" fillId="0" borderId="38" xfId="0" applyFont="1" applyBorder="1" applyAlignment="1" applyProtection="1">
      <alignment horizontal="center" vertical="center" wrapText="1"/>
    </xf>
    <xf numFmtId="0" fontId="30" fillId="0" borderId="34" xfId="0" applyFont="1" applyBorder="1" applyAlignment="1" applyProtection="1">
      <alignment horizontal="center" vertical="center" wrapText="1"/>
    </xf>
    <xf numFmtId="0" fontId="30" fillId="0" borderId="39" xfId="0" applyFont="1" applyBorder="1" applyAlignment="1" applyProtection="1">
      <alignment horizontal="center" vertical="center" wrapText="1"/>
    </xf>
    <xf numFmtId="0" fontId="30" fillId="0" borderId="32" xfId="0" applyFont="1" applyBorder="1" applyAlignment="1" applyProtection="1">
      <alignment horizontal="center" vertical="center" wrapText="1"/>
    </xf>
    <xf numFmtId="0" fontId="30" fillId="0" borderId="31" xfId="0" applyFont="1" applyBorder="1" applyAlignment="1" applyProtection="1">
      <alignment horizontal="center" vertical="center" wrapText="1"/>
    </xf>
    <xf numFmtId="0" fontId="30" fillId="0" borderId="29" xfId="0" applyFont="1" applyBorder="1" applyAlignment="1" applyProtection="1">
      <alignment horizontal="center" vertical="center" wrapText="1"/>
    </xf>
    <xf numFmtId="0" fontId="29" fillId="0" borderId="32"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91" fillId="66" borderId="32" xfId="0" applyFont="1" applyFill="1" applyBorder="1" applyAlignment="1" applyProtection="1">
      <alignment horizontal="left" vertical="center" wrapText="1"/>
      <protection locked="0"/>
    </xf>
    <xf numFmtId="0" fontId="91" fillId="66" borderId="31" xfId="0" applyFont="1" applyFill="1" applyBorder="1" applyAlignment="1" applyProtection="1">
      <alignment horizontal="left" vertical="center" wrapText="1"/>
      <protection locked="0"/>
    </xf>
    <xf numFmtId="0" fontId="91" fillId="66" borderId="29" xfId="0" applyFont="1" applyFill="1" applyBorder="1" applyAlignment="1" applyProtection="1">
      <alignment horizontal="left" vertical="center" wrapText="1"/>
      <protection locked="0"/>
    </xf>
    <xf numFmtId="0" fontId="91" fillId="65" borderId="32" xfId="0" applyFont="1" applyFill="1" applyBorder="1" applyAlignment="1" applyProtection="1">
      <alignment horizontal="left" vertical="center" wrapText="1"/>
      <protection locked="0"/>
    </xf>
    <xf numFmtId="0" fontId="91" fillId="65" borderId="31" xfId="0" applyFont="1" applyFill="1" applyBorder="1" applyAlignment="1" applyProtection="1">
      <alignment horizontal="left" vertical="center" wrapText="1"/>
      <protection locked="0"/>
    </xf>
    <xf numFmtId="0" fontId="91" fillId="65" borderId="29" xfId="0" applyFont="1" applyFill="1" applyBorder="1" applyAlignment="1" applyProtection="1">
      <alignment horizontal="left" vertical="center" wrapText="1"/>
      <protection locked="0"/>
    </xf>
    <xf numFmtId="0" fontId="92" fillId="0" borderId="0" xfId="0" applyFont="1" applyBorder="1" applyAlignment="1">
      <alignment horizontal="left"/>
    </xf>
    <xf numFmtId="164" fontId="4" fillId="73" borderId="33" xfId="1163" applyNumberFormat="1" applyFont="1" applyFill="1" applyBorder="1" applyAlignment="1" applyProtection="1">
      <alignment horizontal="center" vertical="center"/>
    </xf>
    <xf numFmtId="164" fontId="4" fillId="73" borderId="36" xfId="1163" applyNumberFormat="1" applyFont="1" applyFill="1" applyBorder="1" applyAlignment="1" applyProtection="1">
      <alignment horizontal="center" vertical="center"/>
    </xf>
    <xf numFmtId="164" fontId="4" fillId="73" borderId="37" xfId="1163" applyNumberFormat="1" applyFont="1" applyFill="1" applyBorder="1" applyAlignment="1" applyProtection="1">
      <alignment horizontal="center" vertical="center"/>
    </xf>
    <xf numFmtId="164" fontId="4" fillId="73" borderId="38" xfId="1163" applyNumberFormat="1" applyFont="1" applyFill="1" applyBorder="1" applyAlignment="1" applyProtection="1">
      <alignment horizontal="center" vertical="center"/>
    </xf>
    <xf numFmtId="164" fontId="4" fillId="75" borderId="28" xfId="1163" applyNumberFormat="1" applyFont="1" applyFill="1" applyBorder="1" applyAlignment="1" applyProtection="1">
      <alignment horizontal="left" vertical="center" wrapText="1"/>
    </xf>
    <xf numFmtId="164" fontId="4" fillId="75" borderId="68" xfId="1163" applyNumberFormat="1" applyFont="1" applyFill="1" applyBorder="1" applyAlignment="1" applyProtection="1">
      <alignment horizontal="left" vertical="center" wrapText="1"/>
    </xf>
    <xf numFmtId="164" fontId="4" fillId="75" borderId="69" xfId="1163" applyNumberFormat="1" applyFont="1" applyFill="1" applyBorder="1" applyAlignment="1" applyProtection="1">
      <alignment horizontal="left" vertical="center" wrapText="1"/>
    </xf>
    <xf numFmtId="0" fontId="4" fillId="0" borderId="33"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49" fontId="29" fillId="0" borderId="32" xfId="0" applyNumberFormat="1" applyFont="1" applyBorder="1" applyAlignment="1" applyProtection="1">
      <alignment horizontal="center" vertical="center" wrapText="1" readingOrder="1"/>
    </xf>
    <xf numFmtId="49" fontId="29" fillId="0" borderId="31" xfId="0" applyNumberFormat="1" applyFont="1" applyBorder="1" applyAlignment="1" applyProtection="1">
      <alignment horizontal="center" vertical="center" wrapText="1" readingOrder="1"/>
    </xf>
    <xf numFmtId="49" fontId="29" fillId="0" borderId="29" xfId="0" applyNumberFormat="1" applyFont="1" applyBorder="1" applyAlignment="1" applyProtection="1">
      <alignment horizontal="center" vertical="center" wrapText="1" readingOrder="1"/>
    </xf>
    <xf numFmtId="0" fontId="4" fillId="0" borderId="32" xfId="0" applyFont="1" applyFill="1" applyBorder="1" applyAlignment="1" applyProtection="1">
      <alignment horizontal="left" vertical="center" wrapText="1" readingOrder="1"/>
    </xf>
    <xf numFmtId="0" fontId="4" fillId="0" borderId="31" xfId="0" applyFont="1" applyFill="1" applyBorder="1" applyAlignment="1" applyProtection="1">
      <alignment horizontal="left" vertical="center" wrapText="1" readingOrder="1"/>
    </xf>
    <xf numFmtId="0" fontId="4" fillId="0" borderId="29" xfId="0" applyFont="1" applyFill="1" applyBorder="1" applyAlignment="1" applyProtection="1">
      <alignment horizontal="left" vertical="center" wrapText="1" readingOrder="1"/>
    </xf>
    <xf numFmtId="0" fontId="4" fillId="0" borderId="33" xfId="0" applyFont="1" applyBorder="1" applyAlignment="1" applyProtection="1">
      <alignment horizontal="left" vertical="center" wrapText="1" readingOrder="1"/>
    </xf>
    <xf numFmtId="0" fontId="31" fillId="0" borderId="36" xfId="0" applyFont="1" applyBorder="1" applyAlignment="1"/>
    <xf numFmtId="0" fontId="4" fillId="0" borderId="37" xfId="0" applyFont="1" applyBorder="1" applyAlignment="1" applyProtection="1">
      <alignment horizontal="left" vertical="center" wrapText="1" readingOrder="1"/>
    </xf>
    <xf numFmtId="0" fontId="31" fillId="0" borderId="38" xfId="0" applyFont="1" applyBorder="1" applyAlignment="1"/>
    <xf numFmtId="0" fontId="4" fillId="0" borderId="34" xfId="0" applyFont="1" applyBorder="1" applyAlignment="1" applyProtection="1">
      <alignment horizontal="left" vertical="center" wrapText="1" readingOrder="1"/>
    </xf>
    <xf numFmtId="0" fontId="31" fillId="0" borderId="39" xfId="0" applyFont="1" applyBorder="1" applyAlignment="1"/>
    <xf numFmtId="0" fontId="4" fillId="0" borderId="33" xfId="0" applyFont="1" applyFill="1" applyBorder="1" applyAlignment="1" applyProtection="1">
      <alignment horizontal="left" vertical="center" wrapText="1" readingOrder="1"/>
    </xf>
    <xf numFmtId="0" fontId="74" fillId="0" borderId="36" xfId="0" applyFont="1" applyFill="1" applyBorder="1" applyAlignment="1">
      <alignment horizontal="left" vertical="center" wrapText="1" readingOrder="1"/>
    </xf>
    <xf numFmtId="0" fontId="4" fillId="0" borderId="37" xfId="0" applyFont="1" applyFill="1" applyBorder="1" applyAlignment="1" applyProtection="1">
      <alignment horizontal="left" vertical="center" wrapText="1" readingOrder="1"/>
    </xf>
    <xf numFmtId="0" fontId="74" fillId="0" borderId="38" xfId="0" applyFont="1" applyFill="1" applyBorder="1" applyAlignment="1">
      <alignment horizontal="left" vertical="center" wrapText="1" readingOrder="1"/>
    </xf>
    <xf numFmtId="0" fontId="4" fillId="0" borderId="34" xfId="0" applyFont="1" applyFill="1" applyBorder="1" applyAlignment="1" applyProtection="1">
      <alignment horizontal="left" vertical="center" wrapText="1" readingOrder="1"/>
    </xf>
    <xf numFmtId="0" fontId="74" fillId="0" borderId="39" xfId="0" applyFont="1" applyFill="1" applyBorder="1" applyAlignment="1">
      <alignment horizontal="left" vertical="center" wrapText="1" readingOrder="1"/>
    </xf>
    <xf numFmtId="0" fontId="68" fillId="0" borderId="0" xfId="0" applyFont="1" applyAlignment="1">
      <alignment horizontal="justify" vertical="center" wrapText="1"/>
    </xf>
    <xf numFmtId="0" fontId="68" fillId="0" borderId="0" xfId="0" applyFont="1" applyAlignment="1">
      <alignment horizontal="justify" vertical="top" wrapText="1"/>
    </xf>
    <xf numFmtId="0" fontId="4" fillId="0" borderId="33" xfId="0" applyFont="1" applyBorder="1" applyAlignment="1">
      <alignment horizontal="center" vertical="center"/>
    </xf>
    <xf numFmtId="0" fontId="72" fillId="28" borderId="20" xfId="0" applyFont="1" applyFill="1" applyBorder="1" applyAlignment="1">
      <alignment vertical="center"/>
    </xf>
    <xf numFmtId="0" fontId="72" fillId="28" borderId="35" xfId="0" applyFont="1" applyFill="1" applyBorder="1" applyAlignment="1">
      <alignment vertical="center"/>
    </xf>
    <xf numFmtId="0" fontId="72" fillId="28" borderId="19" xfId="0" applyFont="1" applyFill="1" applyBorder="1" applyAlignment="1">
      <alignment vertical="center"/>
    </xf>
    <xf numFmtId="0" fontId="70" fillId="0" borderId="0" xfId="0" applyFont="1" applyAlignment="1">
      <alignment horizontal="left"/>
    </xf>
    <xf numFmtId="0" fontId="70" fillId="0" borderId="44" xfId="0" applyFont="1" applyBorder="1" applyAlignment="1">
      <alignment horizontal="left"/>
    </xf>
    <xf numFmtId="14" fontId="72" fillId="28" borderId="20" xfId="0" applyNumberFormat="1" applyFont="1" applyFill="1" applyBorder="1" applyAlignment="1">
      <alignment horizontal="center" vertical="center"/>
    </xf>
    <xf numFmtId="14" fontId="72" fillId="28" borderId="35" xfId="0" applyNumberFormat="1" applyFont="1" applyFill="1" applyBorder="1" applyAlignment="1">
      <alignment horizontal="center" vertical="center"/>
    </xf>
    <xf numFmtId="14" fontId="72" fillId="28" borderId="19" xfId="0" applyNumberFormat="1" applyFont="1" applyFill="1" applyBorder="1" applyAlignment="1">
      <alignment horizontal="center" vertical="center"/>
    </xf>
    <xf numFmtId="49" fontId="73" fillId="0" borderId="32" xfId="0" applyNumberFormat="1" applyFont="1" applyBorder="1" applyAlignment="1">
      <alignment horizontal="center" vertical="center"/>
    </xf>
    <xf numFmtId="49" fontId="73" fillId="0" borderId="31" xfId="0" applyNumberFormat="1" applyFont="1" applyBorder="1" applyAlignment="1">
      <alignment horizontal="center" vertical="center"/>
    </xf>
    <xf numFmtId="49" fontId="73" fillId="0" borderId="29" xfId="0" applyNumberFormat="1" applyFont="1" applyBorder="1" applyAlignment="1">
      <alignment horizontal="center" vertical="center"/>
    </xf>
    <xf numFmtId="0" fontId="28" fillId="0" borderId="32" xfId="0" applyFont="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7" fillId="0" borderId="27" xfId="0" applyFont="1" applyFill="1" applyBorder="1" applyAlignment="1" applyProtection="1">
      <alignment vertical="center" wrapText="1"/>
    </xf>
    <xf numFmtId="0" fontId="72" fillId="0" borderId="33" xfId="0" applyFont="1" applyBorder="1" applyAlignment="1">
      <alignment horizontal="center" vertical="center"/>
    </xf>
    <xf numFmtId="0" fontId="72" fillId="0" borderId="36" xfId="0" applyFont="1" applyBorder="1" applyAlignment="1">
      <alignment horizontal="center" vertical="center"/>
    </xf>
    <xf numFmtId="0" fontId="72" fillId="0" borderId="34" xfId="0" applyFont="1" applyBorder="1" applyAlignment="1">
      <alignment horizontal="center" vertical="center"/>
    </xf>
    <xf numFmtId="0" fontId="72" fillId="0" borderId="39" xfId="0" applyFont="1" applyBorder="1" applyAlignment="1">
      <alignment horizontal="center" vertical="center"/>
    </xf>
    <xf numFmtId="0" fontId="68" fillId="0" borderId="33" xfId="0" applyFont="1" applyBorder="1" applyAlignment="1">
      <alignment horizontal="center" vertical="center"/>
    </xf>
    <xf numFmtId="0" fontId="68" fillId="0" borderId="36" xfId="0" applyFont="1" applyBorder="1" applyAlignment="1">
      <alignment horizontal="center" vertical="center"/>
    </xf>
    <xf numFmtId="0" fontId="68" fillId="0" borderId="37" xfId="0" applyFont="1" applyBorder="1" applyAlignment="1">
      <alignment horizontal="center" vertical="center"/>
    </xf>
    <xf numFmtId="0" fontId="68" fillId="0" borderId="38" xfId="0" applyFont="1" applyBorder="1" applyAlignment="1">
      <alignment horizontal="center" vertical="center"/>
    </xf>
    <xf numFmtId="0" fontId="68" fillId="0" borderId="34" xfId="0" applyFont="1" applyBorder="1" applyAlignment="1">
      <alignment horizontal="center" vertical="center"/>
    </xf>
    <xf numFmtId="0" fontId="68" fillId="0" borderId="39" xfId="0" applyFont="1" applyBorder="1" applyAlignment="1">
      <alignment horizontal="center" vertical="center"/>
    </xf>
    <xf numFmtId="0" fontId="4" fillId="0" borderId="33" xfId="0" applyFont="1" applyBorder="1" applyAlignment="1" applyProtection="1">
      <alignment vertical="center" wrapText="1"/>
    </xf>
    <xf numFmtId="0" fontId="78" fillId="0" borderId="36" xfId="0" applyFont="1" applyBorder="1" applyAlignment="1" applyProtection="1">
      <alignment vertical="center" wrapText="1"/>
    </xf>
    <xf numFmtId="0" fontId="78" fillId="0" borderId="37" xfId="0" applyFont="1" applyBorder="1" applyAlignment="1" applyProtection="1">
      <alignment vertical="center" wrapText="1"/>
    </xf>
    <xf numFmtId="0" fontId="78" fillId="0" borderId="38" xfId="0" applyFont="1" applyBorder="1" applyAlignment="1" applyProtection="1">
      <alignment vertical="center" wrapText="1"/>
    </xf>
    <xf numFmtId="0" fontId="78" fillId="0" borderId="34" xfId="0" applyFont="1" applyBorder="1" applyAlignment="1" applyProtection="1">
      <alignment vertical="center" wrapText="1"/>
    </xf>
    <xf numFmtId="0" fontId="78" fillId="0" borderId="39" xfId="0" applyFont="1" applyBorder="1" applyAlignment="1" applyProtection="1">
      <alignment vertical="center" wrapText="1"/>
    </xf>
    <xf numFmtId="49" fontId="29" fillId="67" borderId="32" xfId="0" applyNumberFormat="1" applyFont="1" applyFill="1" applyBorder="1" applyAlignment="1" applyProtection="1">
      <alignment horizontal="center" vertical="center" wrapText="1" readingOrder="1"/>
    </xf>
    <xf numFmtId="49" fontId="29" fillId="67" borderId="31" xfId="0" applyNumberFormat="1" applyFont="1" applyFill="1" applyBorder="1" applyAlignment="1" applyProtection="1">
      <alignment horizontal="center" vertical="center" wrapText="1" readingOrder="1"/>
    </xf>
    <xf numFmtId="49" fontId="29" fillId="67" borderId="29" xfId="0" applyNumberFormat="1" applyFont="1" applyFill="1" applyBorder="1" applyAlignment="1" applyProtection="1">
      <alignment horizontal="center" vertical="center" wrapText="1" readingOrder="1"/>
    </xf>
    <xf numFmtId="0" fontId="4" fillId="0" borderId="32" xfId="0" applyFont="1" applyBorder="1" applyAlignment="1" applyProtection="1">
      <alignment horizontal="left" vertical="center" wrapText="1" readingOrder="1"/>
    </xf>
    <xf numFmtId="0" fontId="4" fillId="0" borderId="31" xfId="0" applyFont="1" applyBorder="1" applyAlignment="1" applyProtection="1">
      <alignment horizontal="left" vertical="center" wrapText="1" readingOrder="1"/>
    </xf>
    <xf numFmtId="0" fontId="4" fillId="0" borderId="29" xfId="0" applyFont="1" applyBorder="1" applyAlignment="1" applyProtection="1">
      <alignment horizontal="left" vertical="center" wrapText="1" readingOrder="1"/>
    </xf>
    <xf numFmtId="0" fontId="4" fillId="29" borderId="33" xfId="0" applyFont="1" applyFill="1" applyBorder="1" applyAlignment="1" applyProtection="1">
      <alignment horizontal="left" vertical="center" wrapText="1" readingOrder="1"/>
    </xf>
    <xf numFmtId="0" fontId="31" fillId="0" borderId="36" xfId="0" applyFont="1" applyBorder="1" applyAlignment="1">
      <alignment horizontal="left" vertical="center" wrapText="1" readingOrder="1"/>
    </xf>
    <xf numFmtId="0" fontId="4" fillId="29" borderId="37" xfId="0" applyFont="1" applyFill="1" applyBorder="1" applyAlignment="1" applyProtection="1">
      <alignment horizontal="left" vertical="center" wrapText="1" readingOrder="1"/>
    </xf>
    <xf numFmtId="0" fontId="31" fillId="0" borderId="38" xfId="0" applyFont="1" applyBorder="1" applyAlignment="1">
      <alignment horizontal="left" vertical="center" wrapText="1" readingOrder="1"/>
    </xf>
    <xf numFmtId="0" fontId="4" fillId="29" borderId="34" xfId="0" applyFont="1" applyFill="1" applyBorder="1" applyAlignment="1" applyProtection="1">
      <alignment horizontal="left" vertical="center" wrapText="1" readingOrder="1"/>
    </xf>
    <xf numFmtId="0" fontId="31" fillId="0" borderId="39" xfId="0" applyFont="1" applyBorder="1" applyAlignment="1">
      <alignment horizontal="left" vertical="center" wrapText="1" readingOrder="1"/>
    </xf>
    <xf numFmtId="0" fontId="66" fillId="65" borderId="32" xfId="0" applyFont="1" applyFill="1" applyBorder="1" applyAlignment="1" applyProtection="1">
      <alignment horizontal="left" vertical="center" wrapText="1"/>
      <protection locked="0"/>
    </xf>
    <xf numFmtId="0" fontId="66" fillId="65" borderId="31" xfId="0" applyFont="1" applyFill="1" applyBorder="1" applyAlignment="1" applyProtection="1">
      <alignment horizontal="left" vertical="center" wrapText="1"/>
      <protection locked="0"/>
    </xf>
    <xf numFmtId="0" fontId="66" fillId="65" borderId="29" xfId="0" applyFont="1" applyFill="1" applyBorder="1" applyAlignment="1" applyProtection="1">
      <alignment horizontal="left" vertical="center" wrapText="1"/>
      <protection locked="0"/>
    </xf>
    <xf numFmtId="0" fontId="66" fillId="65" borderId="32" xfId="0" quotePrefix="1" applyFont="1" applyFill="1" applyBorder="1" applyAlignment="1" applyProtection="1">
      <alignment horizontal="left" vertical="center" wrapText="1"/>
      <protection locked="0"/>
    </xf>
    <xf numFmtId="0" fontId="73" fillId="0" borderId="32" xfId="0" quotePrefix="1" applyFont="1" applyBorder="1" applyAlignment="1">
      <alignment horizontal="center" vertical="center" wrapText="1"/>
    </xf>
    <xf numFmtId="0" fontId="73" fillId="0" borderId="31" xfId="0" applyFont="1" applyBorder="1" applyAlignment="1">
      <alignment horizontal="center" vertical="center" wrapText="1"/>
    </xf>
    <xf numFmtId="0" fontId="73" fillId="0" borderId="29" xfId="0" applyFont="1" applyBorder="1" applyAlignment="1">
      <alignment horizontal="center" vertical="center" wrapText="1"/>
    </xf>
    <xf numFmtId="0" fontId="1" fillId="65" borderId="32" xfId="0" quotePrefix="1" applyFont="1" applyFill="1" applyBorder="1" applyAlignment="1" applyProtection="1">
      <alignment horizontal="left" vertical="center" wrapText="1"/>
      <protection locked="0"/>
    </xf>
    <xf numFmtId="0" fontId="73" fillId="0" borderId="31" xfId="0" quotePrefix="1" applyFont="1" applyBorder="1" applyAlignment="1">
      <alignment horizontal="center" vertical="center" wrapText="1"/>
    </xf>
    <xf numFmtId="0" fontId="73" fillId="0" borderId="29" xfId="0" quotePrefix="1" applyFont="1" applyBorder="1" applyAlignment="1">
      <alignment horizontal="center" vertical="center" wrapText="1"/>
    </xf>
    <xf numFmtId="0" fontId="72" fillId="0" borderId="27" xfId="0" applyFont="1" applyBorder="1" applyAlignment="1">
      <alignment horizontal="center" vertical="center"/>
    </xf>
    <xf numFmtId="0" fontId="7" fillId="0" borderId="33" xfId="0" applyFont="1" applyBorder="1" applyAlignment="1" applyProtection="1">
      <alignment vertical="center" wrapText="1"/>
    </xf>
    <xf numFmtId="0" fontId="36" fillId="0" borderId="36" xfId="0" applyFont="1" applyBorder="1" applyAlignment="1" applyProtection="1">
      <alignment vertical="center" wrapText="1"/>
    </xf>
    <xf numFmtId="0" fontId="36" fillId="0" borderId="37" xfId="0" applyFont="1" applyBorder="1" applyAlignment="1" applyProtection="1">
      <alignment vertical="center" wrapText="1"/>
    </xf>
    <xf numFmtId="0" fontId="36" fillId="0" borderId="38" xfId="0" applyFont="1" applyBorder="1" applyAlignment="1" applyProtection="1">
      <alignment vertical="center" wrapText="1"/>
    </xf>
    <xf numFmtId="0" fontId="36" fillId="0" borderId="34" xfId="0" applyFont="1" applyBorder="1" applyAlignment="1" applyProtection="1">
      <alignment vertical="center" wrapText="1"/>
    </xf>
    <xf numFmtId="0" fontId="36" fillId="0" borderId="39" xfId="0" applyFont="1" applyBorder="1" applyAlignment="1" applyProtection="1">
      <alignment vertical="center" wrapText="1"/>
    </xf>
    <xf numFmtId="0" fontId="28" fillId="0" borderId="33"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7" xfId="0" applyFont="1" applyBorder="1" applyAlignment="1" applyProtection="1">
      <alignment horizontal="center" vertical="center" wrapText="1"/>
    </xf>
    <xf numFmtId="0" fontId="28" fillId="0" borderId="38"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9" xfId="0" applyFont="1" applyBorder="1" applyAlignment="1" applyProtection="1">
      <alignment horizontal="center" vertical="center" wrapText="1"/>
    </xf>
    <xf numFmtId="0" fontId="72" fillId="0" borderId="40" xfId="0" applyFont="1" applyBorder="1" applyAlignment="1">
      <alignment horizontal="center" vertical="center" wrapText="1"/>
    </xf>
    <xf numFmtId="0" fontId="72" fillId="0" borderId="40" xfId="0" applyFont="1" applyBorder="1" applyAlignment="1">
      <alignment horizontal="center" vertical="center"/>
    </xf>
    <xf numFmtId="0" fontId="72" fillId="0" borderId="41" xfId="0" applyFont="1" applyBorder="1" applyAlignment="1">
      <alignment horizontal="center" vertical="center"/>
    </xf>
    <xf numFmtId="0" fontId="71" fillId="0" borderId="3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9" xfId="0" applyFont="1" applyBorder="1" applyAlignment="1">
      <alignment horizontal="center" vertical="center" wrapText="1"/>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32" xfId="0" applyFont="1" applyBorder="1" applyAlignment="1">
      <alignment horizontal="center" vertical="center" wrapText="1"/>
    </xf>
    <xf numFmtId="0" fontId="72" fillId="0" borderId="29" xfId="0" applyFont="1" applyBorder="1" applyAlignment="1">
      <alignment horizontal="center" vertical="center"/>
    </xf>
    <xf numFmtId="0" fontId="7" fillId="0" borderId="33" xfId="0" quotePrefix="1" applyFont="1" applyBorder="1" applyAlignment="1" applyProtection="1">
      <alignment vertical="center" wrapText="1"/>
    </xf>
    <xf numFmtId="0" fontId="5" fillId="68" borderId="32" xfId="0" applyFont="1" applyFill="1" applyBorder="1" applyAlignment="1">
      <alignment horizontal="center" vertical="center"/>
    </xf>
    <xf numFmtId="0" fontId="5" fillId="68" borderId="31" xfId="0" applyFont="1" applyFill="1" applyBorder="1" applyAlignment="1">
      <alignment horizontal="center" vertical="center"/>
    </xf>
    <xf numFmtId="0" fontId="5" fillId="68" borderId="29" xfId="0" applyFont="1" applyFill="1" applyBorder="1" applyAlignment="1">
      <alignment horizontal="center" vertical="center"/>
    </xf>
    <xf numFmtId="0" fontId="71" fillId="65" borderId="32" xfId="0" applyFont="1" applyFill="1" applyBorder="1" applyAlignment="1" applyProtection="1">
      <alignment horizontal="center" vertical="center"/>
      <protection locked="0"/>
    </xf>
    <xf numFmtId="0" fontId="71" fillId="65" borderId="31" xfId="0" applyFont="1" applyFill="1" applyBorder="1" applyAlignment="1" applyProtection="1">
      <alignment horizontal="center" vertical="center"/>
      <protection locked="0"/>
    </xf>
    <xf numFmtId="0" fontId="71" fillId="65" borderId="29" xfId="0" applyFont="1" applyFill="1" applyBorder="1" applyAlignment="1" applyProtection="1">
      <alignment horizontal="center" vertical="center"/>
      <protection locked="0"/>
    </xf>
    <xf numFmtId="0" fontId="7" fillId="0" borderId="32" xfId="0" applyFont="1" applyBorder="1" applyAlignment="1" applyProtection="1">
      <alignment vertical="center" wrapText="1"/>
    </xf>
    <xf numFmtId="0" fontId="36" fillId="0" borderId="31" xfId="0" applyFont="1" applyBorder="1" applyAlignment="1" applyProtection="1">
      <alignment vertical="center" wrapText="1"/>
    </xf>
    <xf numFmtId="0" fontId="36" fillId="0" borderId="29" xfId="0" applyFont="1" applyBorder="1" applyAlignment="1" applyProtection="1">
      <alignment vertical="center" wrapText="1"/>
    </xf>
    <xf numFmtId="49" fontId="23" fillId="0" borderId="32" xfId="0" applyNumberFormat="1" applyFont="1" applyBorder="1" applyAlignment="1" applyProtection="1">
      <alignment horizontal="center" vertical="center" wrapText="1"/>
    </xf>
    <xf numFmtId="49" fontId="40" fillId="0" borderId="31" xfId="0" applyNumberFormat="1" applyFont="1" applyBorder="1" applyAlignment="1" applyProtection="1">
      <alignment horizontal="center" vertical="center" wrapText="1"/>
    </xf>
    <xf numFmtId="49" fontId="40" fillId="0" borderId="29" xfId="0" applyNumberFormat="1" applyFont="1" applyBorder="1" applyAlignment="1" applyProtection="1">
      <alignment horizontal="center" vertical="center" wrapText="1"/>
    </xf>
    <xf numFmtId="0" fontId="73" fillId="0" borderId="32" xfId="0" applyFont="1" applyBorder="1" applyAlignment="1">
      <alignment horizontal="center" vertical="center" wrapText="1"/>
    </xf>
    <xf numFmtId="0" fontId="66" fillId="66" borderId="32" xfId="0" applyFont="1" applyFill="1" applyBorder="1" applyAlignment="1" applyProtection="1">
      <alignment horizontal="left" vertical="center" wrapText="1"/>
      <protection locked="0"/>
    </xf>
    <xf numFmtId="0" fontId="66" fillId="66" borderId="31" xfId="0" applyFont="1" applyFill="1" applyBorder="1" applyAlignment="1" applyProtection="1">
      <alignment horizontal="left" vertical="center" wrapText="1"/>
      <protection locked="0"/>
    </xf>
    <xf numFmtId="0" fontId="66" fillId="66" borderId="29" xfId="0" applyFont="1" applyFill="1" applyBorder="1" applyAlignment="1" applyProtection="1">
      <alignment horizontal="left" vertical="center" wrapText="1"/>
      <protection locked="0"/>
    </xf>
    <xf numFmtId="49" fontId="29" fillId="0" borderId="32" xfId="0" applyNumberFormat="1" applyFont="1" applyFill="1" applyBorder="1" applyAlignment="1" applyProtection="1">
      <alignment horizontal="center" vertical="center" wrapText="1"/>
    </xf>
    <xf numFmtId="49" fontId="80" fillId="0" borderId="31" xfId="0" applyNumberFormat="1" applyFont="1" applyFill="1" applyBorder="1" applyAlignment="1" applyProtection="1">
      <alignment horizontal="center" vertical="center" wrapText="1"/>
    </xf>
    <xf numFmtId="49" fontId="80" fillId="0" borderId="29" xfId="0" applyNumberFormat="1" applyFont="1" applyFill="1" applyBorder="1" applyAlignment="1" applyProtection="1">
      <alignment horizontal="center" vertical="center" wrapText="1"/>
    </xf>
    <xf numFmtId="0" fontId="7" fillId="0" borderId="32" xfId="0" applyFont="1" applyFill="1" applyBorder="1" applyAlignment="1" applyProtection="1">
      <alignment vertical="center" wrapText="1"/>
    </xf>
    <xf numFmtId="0" fontId="36" fillId="0" borderId="31" xfId="0" applyFont="1" applyFill="1" applyBorder="1" applyAlignment="1" applyProtection="1">
      <alignment vertical="center" wrapText="1"/>
    </xf>
    <xf numFmtId="0" fontId="36" fillId="0" borderId="29" xfId="0" applyFont="1" applyFill="1" applyBorder="1" applyAlignment="1" applyProtection="1">
      <alignment vertical="center" wrapText="1"/>
    </xf>
    <xf numFmtId="0" fontId="66" fillId="66" borderId="32" xfId="0" quotePrefix="1" applyFont="1" applyFill="1" applyBorder="1" applyAlignment="1" applyProtection="1">
      <alignment horizontal="left" vertical="center" wrapText="1"/>
      <protection locked="0"/>
    </xf>
    <xf numFmtId="0" fontId="4" fillId="0" borderId="27" xfId="0" applyFont="1" applyBorder="1" applyAlignment="1" applyProtection="1">
      <alignment horizontal="left" vertical="center" wrapText="1" readingOrder="1"/>
    </xf>
    <xf numFmtId="0" fontId="74" fillId="0" borderId="36" xfId="0" applyFont="1" applyBorder="1" applyAlignment="1"/>
    <xf numFmtId="0" fontId="74" fillId="0" borderId="38" xfId="0" applyFont="1" applyBorder="1" applyAlignment="1"/>
    <xf numFmtId="0" fontId="74" fillId="0" borderId="39" xfId="0" applyFont="1" applyBorder="1" applyAlignment="1"/>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74" fillId="0" borderId="36"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74" fillId="0" borderId="39" xfId="0" applyFont="1" applyBorder="1" applyAlignment="1">
      <alignment horizontal="left" vertical="center" wrapText="1" readingOrder="1"/>
    </xf>
    <xf numFmtId="49" fontId="29" fillId="0" borderId="32" xfId="0" applyNumberFormat="1" applyFont="1" applyFill="1" applyBorder="1" applyAlignment="1" applyProtection="1">
      <alignment horizontal="center" vertical="center" wrapText="1" readingOrder="1"/>
    </xf>
    <xf numFmtId="49" fontId="29" fillId="0" borderId="31" xfId="0" applyNumberFormat="1" applyFont="1" applyFill="1" applyBorder="1" applyAlignment="1" applyProtection="1">
      <alignment horizontal="center" vertical="center" wrapText="1" readingOrder="1"/>
    </xf>
    <xf numFmtId="49" fontId="29" fillId="0" borderId="29" xfId="0" applyNumberFormat="1" applyFont="1" applyFill="1" applyBorder="1" applyAlignment="1" applyProtection="1">
      <alignment horizontal="center" vertical="center" wrapText="1" readingOrder="1"/>
    </xf>
    <xf numFmtId="0" fontId="4" fillId="29" borderId="33" xfId="0" quotePrefix="1" applyFont="1" applyFill="1" applyBorder="1" applyAlignment="1" applyProtection="1">
      <alignment horizontal="left" vertical="center" wrapText="1" readingOrder="1"/>
    </xf>
    <xf numFmtId="0" fontId="29" fillId="0" borderId="32" xfId="0" applyNumberFormat="1" applyFont="1" applyBorder="1" applyAlignment="1" applyProtection="1">
      <alignment horizontal="center" vertical="center" wrapText="1" readingOrder="1"/>
    </xf>
    <xf numFmtId="0" fontId="29" fillId="0" borderId="32" xfId="0" quotePrefix="1"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lignment horizontal="center" vertical="center" wrapText="1"/>
    </xf>
    <xf numFmtId="49" fontId="29" fillId="67" borderId="36" xfId="0" applyNumberFormat="1" applyFont="1" applyFill="1" applyBorder="1" applyAlignment="1" applyProtection="1">
      <alignment horizontal="center" vertical="center" wrapText="1" readingOrder="1"/>
    </xf>
    <xf numFmtId="49" fontId="29" fillId="67" borderId="38" xfId="0" applyNumberFormat="1" applyFont="1" applyFill="1" applyBorder="1" applyAlignment="1" applyProtection="1">
      <alignment horizontal="center" vertical="center" wrapText="1" readingOrder="1"/>
    </xf>
    <xf numFmtId="49" fontId="29" fillId="67" borderId="39" xfId="0" applyNumberFormat="1" applyFont="1" applyFill="1" applyBorder="1" applyAlignment="1" applyProtection="1">
      <alignment horizontal="center" vertical="center" wrapText="1" readingOrder="1"/>
    </xf>
    <xf numFmtId="0" fontId="4" fillId="0" borderId="36" xfId="0" applyFont="1" applyBorder="1" applyAlignment="1" applyProtection="1">
      <alignment horizontal="left" vertical="center" wrapText="1" readingOrder="1"/>
    </xf>
    <xf numFmtId="0" fontId="4" fillId="0" borderId="38" xfId="0" applyFont="1" applyBorder="1" applyAlignment="1" applyProtection="1">
      <alignment horizontal="left" vertical="center" wrapText="1" readingOrder="1"/>
    </xf>
    <xf numFmtId="0" fontId="4" fillId="0" borderId="39" xfId="0" applyFont="1" applyBorder="1" applyAlignment="1" applyProtection="1">
      <alignment horizontal="left" vertical="center" wrapText="1" readingOrder="1"/>
    </xf>
    <xf numFmtId="0" fontId="4" fillId="29" borderId="36" xfId="0" applyFont="1" applyFill="1" applyBorder="1" applyAlignment="1" applyProtection="1">
      <alignment horizontal="left" vertical="center" wrapText="1" readingOrder="1"/>
    </xf>
    <xf numFmtId="0" fontId="4" fillId="29" borderId="38" xfId="0" applyFont="1" applyFill="1" applyBorder="1" applyAlignment="1" applyProtection="1">
      <alignment horizontal="left" vertical="center" wrapText="1" readingOrder="1"/>
    </xf>
    <xf numFmtId="0" fontId="4" fillId="29" borderId="39" xfId="0" applyFont="1" applyFill="1" applyBorder="1" applyAlignment="1" applyProtection="1">
      <alignment horizontal="left" vertical="center" wrapText="1" readingOrder="1"/>
    </xf>
    <xf numFmtId="0" fontId="71" fillId="68" borderId="32" xfId="0" applyFont="1" applyFill="1" applyBorder="1" applyAlignment="1">
      <alignment horizontal="center" vertical="center"/>
    </xf>
    <xf numFmtId="0" fontId="71" fillId="68" borderId="31" xfId="0" applyFont="1" applyFill="1" applyBorder="1" applyAlignment="1">
      <alignment horizontal="center" vertical="center"/>
    </xf>
    <xf numFmtId="0" fontId="71" fillId="68" borderId="29" xfId="0" applyFont="1" applyFill="1" applyBorder="1" applyAlignment="1">
      <alignment horizontal="center" vertical="center"/>
    </xf>
    <xf numFmtId="0" fontId="4" fillId="0" borderId="32" xfId="0" applyFont="1" applyBorder="1" applyAlignment="1" applyProtection="1">
      <alignment vertical="center" wrapText="1"/>
    </xf>
    <xf numFmtId="0" fontId="78" fillId="0" borderId="31" xfId="0" applyFont="1" applyBorder="1" applyAlignment="1" applyProtection="1">
      <alignment vertical="center" wrapText="1"/>
    </xf>
    <xf numFmtId="0" fontId="78" fillId="0" borderId="29" xfId="0" applyFont="1" applyBorder="1" applyAlignment="1" applyProtection="1">
      <alignment vertical="center" wrapText="1"/>
    </xf>
    <xf numFmtId="9" fontId="28" fillId="0" borderId="32" xfId="0" applyNumberFormat="1" applyFont="1" applyBorder="1" applyAlignment="1" applyProtection="1">
      <alignment horizontal="center" vertical="center" wrapText="1"/>
    </xf>
    <xf numFmtId="49" fontId="23" fillId="0" borderId="32" xfId="0" applyNumberFormat="1" applyFont="1" applyFill="1" applyBorder="1" applyAlignment="1" applyProtection="1">
      <alignment horizontal="center" vertical="center" wrapText="1"/>
    </xf>
    <xf numFmtId="49" fontId="40" fillId="0" borderId="31" xfId="0" applyNumberFormat="1" applyFont="1" applyFill="1" applyBorder="1" applyAlignment="1" applyProtection="1">
      <alignment horizontal="center" vertical="center" wrapText="1"/>
    </xf>
    <xf numFmtId="49" fontId="40" fillId="0" borderId="29" xfId="0" applyNumberFormat="1" applyFont="1" applyFill="1" applyBorder="1" applyAlignment="1" applyProtection="1">
      <alignment horizontal="center" vertical="center" wrapText="1"/>
    </xf>
    <xf numFmtId="0" fontId="7" fillId="0" borderId="33" xfId="0" applyFont="1" applyFill="1" applyBorder="1" applyAlignment="1" applyProtection="1">
      <alignment vertical="center" wrapText="1"/>
    </xf>
    <xf numFmtId="0" fontId="36" fillId="0" borderId="36" xfId="0" applyFont="1" applyFill="1" applyBorder="1" applyAlignment="1" applyProtection="1">
      <alignment vertical="center" wrapText="1"/>
    </xf>
    <xf numFmtId="0" fontId="36" fillId="0" borderId="37" xfId="0" applyFont="1" applyFill="1" applyBorder="1" applyAlignment="1" applyProtection="1">
      <alignment vertical="center" wrapText="1"/>
    </xf>
    <xf numFmtId="0" fontId="36" fillId="0" borderId="38" xfId="0" applyFont="1" applyFill="1" applyBorder="1" applyAlignment="1" applyProtection="1">
      <alignment vertical="center" wrapText="1"/>
    </xf>
    <xf numFmtId="0" fontId="36" fillId="0" borderId="34" xfId="0" applyFont="1" applyFill="1" applyBorder="1" applyAlignment="1" applyProtection="1">
      <alignment vertical="center" wrapText="1"/>
    </xf>
    <xf numFmtId="0" fontId="36" fillId="0" borderId="39" xfId="0" applyFont="1" applyFill="1" applyBorder="1" applyAlignment="1" applyProtection="1">
      <alignment vertical="center" wrapText="1"/>
    </xf>
    <xf numFmtId="0" fontId="28" fillId="0" borderId="32" xfId="0" applyFont="1" applyFill="1" applyBorder="1" applyAlignment="1" applyProtection="1">
      <alignment horizontal="center" vertical="center" wrapText="1"/>
    </xf>
    <xf numFmtId="0" fontId="28" fillId="0" borderId="31"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66" fillId="0" borderId="32" xfId="0" applyFont="1" applyBorder="1" applyAlignment="1">
      <alignment horizontal="center"/>
    </xf>
    <xf numFmtId="0" fontId="66" fillId="0" borderId="31" xfId="0" applyFont="1" applyBorder="1" applyAlignment="1">
      <alignment horizontal="center"/>
    </xf>
    <xf numFmtId="0" fontId="66" fillId="0" borderId="29" xfId="0" applyFont="1" applyBorder="1" applyAlignment="1">
      <alignment horizontal="center"/>
    </xf>
    <xf numFmtId="0" fontId="3" fillId="66" borderId="32" xfId="0" applyFont="1" applyFill="1" applyBorder="1" applyAlignment="1" applyProtection="1">
      <alignment horizontal="left" vertical="center" wrapText="1"/>
      <protection locked="0"/>
    </xf>
    <xf numFmtId="0" fontId="3" fillId="66" borderId="31" xfId="0" applyFont="1" applyFill="1" applyBorder="1" applyAlignment="1" applyProtection="1">
      <alignment horizontal="left" vertical="center" wrapText="1"/>
      <protection locked="0"/>
    </xf>
    <xf numFmtId="0" fontId="3" fillId="66" borderId="29" xfId="0" applyFont="1" applyFill="1" applyBorder="1" applyAlignment="1" applyProtection="1">
      <alignment horizontal="left" vertical="center" wrapText="1"/>
      <protection locked="0"/>
    </xf>
    <xf numFmtId="0" fontId="4" fillId="0" borderId="33" xfId="0" applyFont="1" applyFill="1" applyBorder="1" applyAlignment="1" applyProtection="1">
      <alignment vertical="center" wrapText="1"/>
    </xf>
    <xf numFmtId="0" fontId="78" fillId="0" borderId="36" xfId="0" applyFont="1" applyFill="1" applyBorder="1" applyAlignment="1" applyProtection="1">
      <alignment vertical="center" wrapText="1"/>
    </xf>
    <xf numFmtId="0" fontId="78" fillId="0" borderId="37" xfId="0" applyFont="1" applyFill="1" applyBorder="1" applyAlignment="1" applyProtection="1">
      <alignment vertical="center" wrapText="1"/>
    </xf>
    <xf numFmtId="0" fontId="78" fillId="0" borderId="38" xfId="0" applyFont="1" applyFill="1" applyBorder="1" applyAlignment="1" applyProtection="1">
      <alignment vertical="center" wrapText="1"/>
    </xf>
    <xf numFmtId="0" fontId="78" fillId="0" borderId="34" xfId="0" applyFont="1" applyFill="1" applyBorder="1" applyAlignment="1" applyProtection="1">
      <alignment vertical="center" wrapText="1"/>
    </xf>
    <xf numFmtId="0" fontId="78" fillId="0" borderId="39" xfId="0" applyFont="1" applyFill="1" applyBorder="1" applyAlignment="1" applyProtection="1">
      <alignment vertical="center" wrapText="1"/>
    </xf>
    <xf numFmtId="0" fontId="3" fillId="65" borderId="32" xfId="0" quotePrefix="1" applyFont="1" applyFill="1" applyBorder="1" applyAlignment="1" applyProtection="1">
      <alignment horizontal="left" vertical="center" wrapText="1"/>
      <protection locked="0"/>
    </xf>
    <xf numFmtId="0" fontId="3" fillId="65" borderId="31" xfId="0" applyFont="1" applyFill="1" applyBorder="1" applyAlignment="1" applyProtection="1">
      <alignment horizontal="left" vertical="center" wrapText="1"/>
      <protection locked="0"/>
    </xf>
    <xf numFmtId="0" fontId="3" fillId="65" borderId="29" xfId="0" applyFont="1" applyFill="1" applyBorder="1" applyAlignment="1" applyProtection="1">
      <alignment horizontal="left" vertical="center" wrapText="1"/>
      <protection locked="0"/>
    </xf>
    <xf numFmtId="0" fontId="4" fillId="0" borderId="33" xfId="0" quotePrefix="1" applyFont="1" applyFill="1" applyBorder="1" applyAlignment="1" applyProtection="1">
      <alignment vertical="center" wrapText="1"/>
    </xf>
    <xf numFmtId="0" fontId="29" fillId="0" borderId="32" xfId="0" applyFont="1" applyBorder="1" applyAlignment="1" applyProtection="1">
      <alignment horizontal="center" vertical="center" wrapText="1"/>
    </xf>
    <xf numFmtId="0" fontId="29" fillId="0" borderId="31" xfId="0" applyFont="1" applyBorder="1" applyAlignment="1" applyProtection="1">
      <alignment horizontal="center" vertical="center" wrapText="1"/>
    </xf>
    <xf numFmtId="0" fontId="29" fillId="0" borderId="29" xfId="0" applyFont="1" applyBorder="1" applyAlignment="1" applyProtection="1">
      <alignment horizontal="center" vertical="center" wrapText="1"/>
    </xf>
    <xf numFmtId="0" fontId="28" fillId="0" borderId="33" xfId="0" applyFont="1" applyFill="1" applyBorder="1" applyAlignment="1" applyProtection="1">
      <alignment horizontal="center" vertical="center" wrapText="1"/>
    </xf>
    <xf numFmtId="0" fontId="28" fillId="0" borderId="36" xfId="0" applyFont="1" applyFill="1" applyBorder="1" applyAlignment="1" applyProtection="1">
      <alignment horizontal="center" vertical="center" wrapText="1"/>
    </xf>
    <xf numFmtId="0" fontId="28" fillId="0" borderId="37" xfId="0" applyFont="1" applyFill="1" applyBorder="1" applyAlignment="1" applyProtection="1">
      <alignment horizontal="center" vertical="center" wrapText="1"/>
    </xf>
    <xf numFmtId="0" fontId="28" fillId="0" borderId="38" xfId="0" applyFont="1" applyFill="1" applyBorder="1" applyAlignment="1" applyProtection="1">
      <alignment horizontal="center" vertical="center" wrapText="1"/>
    </xf>
    <xf numFmtId="0" fontId="28" fillId="0" borderId="34"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68" fillId="0" borderId="0" xfId="0" applyFont="1" applyAlignment="1">
      <alignment horizontal="left"/>
    </xf>
    <xf numFmtId="0" fontId="71" fillId="0" borderId="0" xfId="0" applyFont="1" applyBorder="1" applyAlignment="1">
      <alignment horizontal="center" vertical="center"/>
    </xf>
    <xf numFmtId="0" fontId="71" fillId="0" borderId="0" xfId="0" applyFont="1" applyBorder="1" applyAlignment="1">
      <alignment horizontal="center" vertical="center" wrapText="1"/>
    </xf>
    <xf numFmtId="0" fontId="0" fillId="0" borderId="0" xfId="0" applyAlignment="1">
      <alignment horizontal="center" vertical="center"/>
    </xf>
    <xf numFmtId="0" fontId="7" fillId="77" borderId="18" xfId="0" applyNumberFormat="1" applyFont="1" applyFill="1" applyBorder="1" applyAlignment="1" applyProtection="1">
      <alignment horizontal="center"/>
    </xf>
    <xf numFmtId="0" fontId="7" fillId="77" borderId="18" xfId="0" applyFont="1" applyFill="1" applyBorder="1" applyAlignment="1" applyProtection="1">
      <alignment horizontal="center"/>
    </xf>
    <xf numFmtId="9" fontId="7" fillId="77" borderId="18" xfId="853" applyFont="1" applyFill="1" applyBorder="1" applyAlignment="1" applyProtection="1">
      <alignment horizontal="center"/>
    </xf>
    <xf numFmtId="9" fontId="68" fillId="77" borderId="18" xfId="0" applyNumberFormat="1" applyFont="1" applyFill="1" applyBorder="1" applyAlignment="1">
      <alignment horizontal="center" vertical="center"/>
    </xf>
    <xf numFmtId="0" fontId="68" fillId="77" borderId="18" xfId="0" applyFont="1" applyFill="1" applyBorder="1" applyAlignment="1">
      <alignment horizontal="center" vertical="center"/>
    </xf>
    <xf numFmtId="2" fontId="66" fillId="77" borderId="18" xfId="0" applyNumberFormat="1" applyFont="1" applyFill="1" applyBorder="1" applyAlignment="1">
      <alignment horizontal="center" vertical="center"/>
    </xf>
  </cellXfs>
  <cellStyles count="116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rozent 10" xfId="770" xr:uid="{00000000-0005-0000-0000-000002030000}"/>
    <cellStyle name="Prozent 10 2" xfId="771" xr:uid="{00000000-0005-0000-0000-000003030000}"/>
    <cellStyle name="Prozent 10 2 2" xfId="772" xr:uid="{00000000-0005-0000-0000-000004030000}"/>
    <cellStyle name="Prozent 10 3" xfId="773" xr:uid="{00000000-0005-0000-0000-000005030000}"/>
    <cellStyle name="Prozent 10 3 2" xfId="774" xr:uid="{00000000-0005-0000-0000-000006030000}"/>
    <cellStyle name="Prozent 10 4" xfId="775" xr:uid="{00000000-0005-0000-0000-000007030000}"/>
    <cellStyle name="Prozent 10 4 2" xfId="776" xr:uid="{00000000-0005-0000-0000-000008030000}"/>
    <cellStyle name="Prozent 10 4 3" xfId="777" xr:uid="{00000000-0005-0000-0000-000009030000}"/>
    <cellStyle name="Prozent 10 5" xfId="778" xr:uid="{00000000-0005-0000-0000-00000A030000}"/>
    <cellStyle name="Prozent 11" xfId="779" xr:uid="{00000000-0005-0000-0000-00000B030000}"/>
    <cellStyle name="Prozent 11 2" xfId="780" xr:uid="{00000000-0005-0000-0000-00000C030000}"/>
    <cellStyle name="Prozent 12" xfId="781" xr:uid="{00000000-0005-0000-0000-00000D030000}"/>
    <cellStyle name="Prozent 12 2" xfId="782" xr:uid="{00000000-0005-0000-0000-00000E030000}"/>
    <cellStyle name="Prozent 13" xfId="783" xr:uid="{00000000-0005-0000-0000-00000F030000}"/>
    <cellStyle name="Prozent 14" xfId="784" xr:uid="{00000000-0005-0000-0000-000010030000}"/>
    <cellStyle name="Prozent 2" xfId="785" xr:uid="{00000000-0005-0000-0000-000011030000}"/>
    <cellStyle name="Prozent 3" xfId="786" xr:uid="{00000000-0005-0000-0000-000012030000}"/>
    <cellStyle name="Prozent 3 2" xfId="787" xr:uid="{00000000-0005-0000-0000-000013030000}"/>
    <cellStyle name="Prozent 3 2 2" xfId="788" xr:uid="{00000000-0005-0000-0000-000014030000}"/>
    <cellStyle name="Prozent 3 2 2 2" xfId="789" xr:uid="{00000000-0005-0000-0000-000015030000}"/>
    <cellStyle name="Prozent 3 2 2 2 2" xfId="790" xr:uid="{00000000-0005-0000-0000-000016030000}"/>
    <cellStyle name="Prozent 3 2 2 2 2 2" xfId="791" xr:uid="{00000000-0005-0000-0000-000017030000}"/>
    <cellStyle name="Prozent 3 2 2 2 2 3" xfId="792" xr:uid="{00000000-0005-0000-0000-000018030000}"/>
    <cellStyle name="Prozent 3 2 2 2 2 4" xfId="793" xr:uid="{00000000-0005-0000-0000-000019030000}"/>
    <cellStyle name="Prozent 3 2 2 2 3" xfId="794" xr:uid="{00000000-0005-0000-0000-00001A030000}"/>
    <cellStyle name="Prozent 3 2 2 2 4" xfId="795" xr:uid="{00000000-0005-0000-0000-00001B030000}"/>
    <cellStyle name="Prozent 3 2 2 2 5" xfId="796" xr:uid="{00000000-0005-0000-0000-00001C030000}"/>
    <cellStyle name="Prozent 3 2 2 3" xfId="797" xr:uid="{00000000-0005-0000-0000-00001D030000}"/>
    <cellStyle name="Prozent 3 2 2 3 2" xfId="798" xr:uid="{00000000-0005-0000-0000-00001E030000}"/>
    <cellStyle name="Prozent 3 2 2 3 3" xfId="799" xr:uid="{00000000-0005-0000-0000-00001F030000}"/>
    <cellStyle name="Prozent 3 2 2 3 4" xfId="800" xr:uid="{00000000-0005-0000-0000-000020030000}"/>
    <cellStyle name="Prozent 3 2 2 4" xfId="801" xr:uid="{00000000-0005-0000-0000-000021030000}"/>
    <cellStyle name="Prozent 3 2 2 5" xfId="802" xr:uid="{00000000-0005-0000-0000-000022030000}"/>
    <cellStyle name="Prozent 3 2 2 6" xfId="803" xr:uid="{00000000-0005-0000-0000-000023030000}"/>
    <cellStyle name="Prozent 3 2 3" xfId="804" xr:uid="{00000000-0005-0000-0000-000024030000}"/>
    <cellStyle name="Prozent 3 2 3 2" xfId="805" xr:uid="{00000000-0005-0000-0000-000025030000}"/>
    <cellStyle name="Prozent 3 2 3 2 2" xfId="806" xr:uid="{00000000-0005-0000-0000-000026030000}"/>
    <cellStyle name="Prozent 3 2 3 2 3" xfId="807" xr:uid="{00000000-0005-0000-0000-000027030000}"/>
    <cellStyle name="Prozent 3 2 3 2 4" xfId="808" xr:uid="{00000000-0005-0000-0000-000028030000}"/>
    <cellStyle name="Prozent 3 2 3 3" xfId="809" xr:uid="{00000000-0005-0000-0000-000029030000}"/>
    <cellStyle name="Prozent 3 2 3 4" xfId="810" xr:uid="{00000000-0005-0000-0000-00002A030000}"/>
    <cellStyle name="Prozent 3 2 3 5" xfId="811" xr:uid="{00000000-0005-0000-0000-00002B030000}"/>
    <cellStyle name="Prozent 3 2 4" xfId="812" xr:uid="{00000000-0005-0000-0000-00002C030000}"/>
    <cellStyle name="Prozent 3 2 4 2" xfId="813" xr:uid="{00000000-0005-0000-0000-00002D030000}"/>
    <cellStyle name="Prozent 3 2 4 2 2" xfId="814" xr:uid="{00000000-0005-0000-0000-00002E030000}"/>
    <cellStyle name="Prozent 3 2 4 3" xfId="815" xr:uid="{00000000-0005-0000-0000-00002F030000}"/>
    <cellStyle name="Prozent 3 2 4 4" xfId="816" xr:uid="{00000000-0005-0000-0000-000030030000}"/>
    <cellStyle name="Prozent 3 2 4 5" xfId="817" xr:uid="{00000000-0005-0000-0000-000031030000}"/>
    <cellStyle name="Prozent 3 2 5" xfId="818" xr:uid="{00000000-0005-0000-0000-000032030000}"/>
    <cellStyle name="Prozent 3 2 6" xfId="819" xr:uid="{00000000-0005-0000-0000-000033030000}"/>
    <cellStyle name="Prozent 3 3" xfId="820" xr:uid="{00000000-0005-0000-0000-000034030000}"/>
    <cellStyle name="Prozent 3 3 2" xfId="821" xr:uid="{00000000-0005-0000-0000-000035030000}"/>
    <cellStyle name="Prozent 3 3 2 2" xfId="822" xr:uid="{00000000-0005-0000-0000-000036030000}"/>
    <cellStyle name="Prozent 3 3 2 2 2" xfId="823" xr:uid="{00000000-0005-0000-0000-000037030000}"/>
    <cellStyle name="Prozent 3 3 2 2 3" xfId="824" xr:uid="{00000000-0005-0000-0000-000038030000}"/>
    <cellStyle name="Prozent 3 3 2 2 4" xfId="825" xr:uid="{00000000-0005-0000-0000-000039030000}"/>
    <cellStyle name="Prozent 3 3 2 3" xfId="826" xr:uid="{00000000-0005-0000-0000-00003A030000}"/>
    <cellStyle name="Prozent 3 3 2 4" xfId="827" xr:uid="{00000000-0005-0000-0000-00003B030000}"/>
    <cellStyle name="Prozent 3 3 2 5" xfId="828" xr:uid="{00000000-0005-0000-0000-00003C030000}"/>
    <cellStyle name="Prozent 3 3 3" xfId="829" xr:uid="{00000000-0005-0000-0000-00003D030000}"/>
    <cellStyle name="Prozent 3 3 3 2" xfId="830" xr:uid="{00000000-0005-0000-0000-00003E030000}"/>
    <cellStyle name="Prozent 3 3 3 3" xfId="831" xr:uid="{00000000-0005-0000-0000-00003F030000}"/>
    <cellStyle name="Prozent 3 3 3 4" xfId="832" xr:uid="{00000000-0005-0000-0000-000040030000}"/>
    <cellStyle name="Prozent 3 3 4" xfId="833" xr:uid="{00000000-0005-0000-0000-000041030000}"/>
    <cellStyle name="Prozent 3 3 5" xfId="834" xr:uid="{00000000-0005-0000-0000-000042030000}"/>
    <cellStyle name="Prozent 3 3 6" xfId="835" xr:uid="{00000000-0005-0000-0000-000043030000}"/>
    <cellStyle name="Prozent 3 4" xfId="836" xr:uid="{00000000-0005-0000-0000-000044030000}"/>
    <cellStyle name="Prozent 3 4 2" xfId="837" xr:uid="{00000000-0005-0000-0000-000045030000}"/>
    <cellStyle name="Prozent 3 4 2 2" xfId="838" xr:uid="{00000000-0005-0000-0000-000046030000}"/>
    <cellStyle name="Prozent 3 4 2 3" xfId="839" xr:uid="{00000000-0005-0000-0000-000047030000}"/>
    <cellStyle name="Prozent 3 4 2 4" xfId="840" xr:uid="{00000000-0005-0000-0000-000048030000}"/>
    <cellStyle name="Prozent 3 4 3" xfId="841" xr:uid="{00000000-0005-0000-0000-000049030000}"/>
    <cellStyle name="Prozent 3 4 4" xfId="842" xr:uid="{00000000-0005-0000-0000-00004A030000}"/>
    <cellStyle name="Prozent 3 4 5" xfId="843" xr:uid="{00000000-0005-0000-0000-00004B030000}"/>
    <cellStyle name="Prozent 3 5" xfId="844" xr:uid="{00000000-0005-0000-0000-00004C030000}"/>
    <cellStyle name="Prozent 3 5 2" xfId="845" xr:uid="{00000000-0005-0000-0000-00004D030000}"/>
    <cellStyle name="Prozent 3 5 3" xfId="846" xr:uid="{00000000-0005-0000-0000-00004E030000}"/>
    <cellStyle name="Prozent 3 5 4" xfId="847" xr:uid="{00000000-0005-0000-0000-00004F030000}"/>
    <cellStyle name="Prozent 3 6" xfId="848" xr:uid="{00000000-0005-0000-0000-000050030000}"/>
    <cellStyle name="Prozent 3 7" xfId="849" xr:uid="{00000000-0005-0000-0000-000051030000}"/>
    <cellStyle name="Prozent 3 8" xfId="850" xr:uid="{00000000-0005-0000-0000-000052030000}"/>
    <cellStyle name="Prozent 4" xfId="851" xr:uid="{00000000-0005-0000-0000-000053030000}"/>
    <cellStyle name="Prozent 4 2" xfId="852" xr:uid="{00000000-0005-0000-0000-000054030000}"/>
    <cellStyle name="Prozent 4 2 2" xfId="853" xr:uid="{00000000-0005-0000-0000-000055030000}"/>
    <cellStyle name="Prozent 4 2 2 2" xfId="854" xr:uid="{00000000-0005-0000-0000-000056030000}"/>
    <cellStyle name="Prozent 4 2 2 2 2" xfId="855" xr:uid="{00000000-0005-0000-0000-000057030000}"/>
    <cellStyle name="Prozent 4 2 2 2 2 2" xfId="856" xr:uid="{00000000-0005-0000-0000-000058030000}"/>
    <cellStyle name="Prozent 4 2 2 2 2 3" xfId="857" xr:uid="{00000000-0005-0000-0000-000059030000}"/>
    <cellStyle name="Prozent 4 2 2 2 2 4" xfId="858" xr:uid="{00000000-0005-0000-0000-00005A030000}"/>
    <cellStyle name="Prozent 4 2 2 2 3" xfId="859" xr:uid="{00000000-0005-0000-0000-00005B030000}"/>
    <cellStyle name="Prozent 4 2 2 2 4" xfId="860" xr:uid="{00000000-0005-0000-0000-00005C030000}"/>
    <cellStyle name="Prozent 4 2 2 2 5" xfId="861" xr:uid="{00000000-0005-0000-0000-00005D030000}"/>
    <cellStyle name="Prozent 4 2 2 3" xfId="862" xr:uid="{00000000-0005-0000-0000-00005E030000}"/>
    <cellStyle name="Prozent 4 2 2 3 2" xfId="863" xr:uid="{00000000-0005-0000-0000-00005F030000}"/>
    <cellStyle name="Prozent 4 2 2 3 3" xfId="864" xr:uid="{00000000-0005-0000-0000-000060030000}"/>
    <cellStyle name="Prozent 4 2 2 3 4" xfId="865" xr:uid="{00000000-0005-0000-0000-000061030000}"/>
    <cellStyle name="Prozent 4 2 2 4" xfId="866" xr:uid="{00000000-0005-0000-0000-000062030000}"/>
    <cellStyle name="Prozent 4 2 2 5" xfId="867" xr:uid="{00000000-0005-0000-0000-000063030000}"/>
    <cellStyle name="Prozent 4 2 2 6" xfId="868" xr:uid="{00000000-0005-0000-0000-000064030000}"/>
    <cellStyle name="Prozent 4 2 3" xfId="869" xr:uid="{00000000-0005-0000-0000-000065030000}"/>
    <cellStyle name="Prozent 4 2 3 2" xfId="870" xr:uid="{00000000-0005-0000-0000-000066030000}"/>
    <cellStyle name="Prozent 4 2 3 2 2" xfId="871" xr:uid="{00000000-0005-0000-0000-000067030000}"/>
    <cellStyle name="Prozent 4 2 3 2 3" xfId="872" xr:uid="{00000000-0005-0000-0000-000068030000}"/>
    <cellStyle name="Prozent 4 2 3 2 4" xfId="873" xr:uid="{00000000-0005-0000-0000-000069030000}"/>
    <cellStyle name="Prozent 4 2 3 3" xfId="874" xr:uid="{00000000-0005-0000-0000-00006A030000}"/>
    <cellStyle name="Prozent 4 2 3 4" xfId="875" xr:uid="{00000000-0005-0000-0000-00006B030000}"/>
    <cellStyle name="Prozent 4 2 3 5" xfId="876" xr:uid="{00000000-0005-0000-0000-00006C030000}"/>
    <cellStyle name="Prozent 4 2 4" xfId="877" xr:uid="{00000000-0005-0000-0000-00006D030000}"/>
    <cellStyle name="Prozent 4 2 4 2" xfId="878" xr:uid="{00000000-0005-0000-0000-00006E030000}"/>
    <cellStyle name="Prozent 4 2 4 3" xfId="879" xr:uid="{00000000-0005-0000-0000-00006F030000}"/>
    <cellStyle name="Prozent 4 2 4 4" xfId="880" xr:uid="{00000000-0005-0000-0000-000070030000}"/>
    <cellStyle name="Prozent 4 2 5" xfId="881" xr:uid="{00000000-0005-0000-0000-000071030000}"/>
    <cellStyle name="Prozent 4 2 6" xfId="882" xr:uid="{00000000-0005-0000-0000-000072030000}"/>
    <cellStyle name="Prozent 4 2 7" xfId="883" xr:uid="{00000000-0005-0000-0000-000073030000}"/>
    <cellStyle name="Prozent 4 3" xfId="884" xr:uid="{00000000-0005-0000-0000-000074030000}"/>
    <cellStyle name="Prozent 4 3 2" xfId="885" xr:uid="{00000000-0005-0000-0000-000075030000}"/>
    <cellStyle name="Prozent 4 3 2 2" xfId="886" xr:uid="{00000000-0005-0000-0000-000076030000}"/>
    <cellStyle name="Prozent 4 3 2 2 2" xfId="887" xr:uid="{00000000-0005-0000-0000-000077030000}"/>
    <cellStyle name="Prozent 4 3 2 2 3" xfId="888" xr:uid="{00000000-0005-0000-0000-000078030000}"/>
    <cellStyle name="Prozent 4 3 2 2 4" xfId="889" xr:uid="{00000000-0005-0000-0000-000079030000}"/>
    <cellStyle name="Prozent 4 3 2 3" xfId="890" xr:uid="{00000000-0005-0000-0000-00007A030000}"/>
    <cellStyle name="Prozent 4 3 2 4" xfId="891" xr:uid="{00000000-0005-0000-0000-00007B030000}"/>
    <cellStyle name="Prozent 4 3 2 5" xfId="892" xr:uid="{00000000-0005-0000-0000-00007C030000}"/>
    <cellStyle name="Prozent 4 3 3" xfId="893" xr:uid="{00000000-0005-0000-0000-00007D030000}"/>
    <cellStyle name="Prozent 4 3 3 2" xfId="894" xr:uid="{00000000-0005-0000-0000-00007E030000}"/>
    <cellStyle name="Prozent 4 3 3 2 2" xfId="895" xr:uid="{00000000-0005-0000-0000-00007F030000}"/>
    <cellStyle name="Prozent 4 3 3 2 3" xfId="896" xr:uid="{00000000-0005-0000-0000-000080030000}"/>
    <cellStyle name="Prozent 4 3 3 2 4" xfId="897" xr:uid="{00000000-0005-0000-0000-000081030000}"/>
    <cellStyle name="Prozent 4 3 3 3" xfId="898" xr:uid="{00000000-0005-0000-0000-000082030000}"/>
    <cellStyle name="Prozent 4 3 3 4" xfId="899" xr:uid="{00000000-0005-0000-0000-000083030000}"/>
    <cellStyle name="Prozent 4 3 3 5" xfId="900" xr:uid="{00000000-0005-0000-0000-000084030000}"/>
    <cellStyle name="Prozent 4 3 4" xfId="901" xr:uid="{00000000-0005-0000-0000-000085030000}"/>
    <cellStyle name="Prozent 4 3 4 2" xfId="902" xr:uid="{00000000-0005-0000-0000-000086030000}"/>
    <cellStyle name="Prozent 4 3 4 2 2" xfId="903" xr:uid="{00000000-0005-0000-0000-000087030000}"/>
    <cellStyle name="Prozent 4 3 4 3" xfId="904" xr:uid="{00000000-0005-0000-0000-000088030000}"/>
    <cellStyle name="Prozent 4 3 4 3 2" xfId="905" xr:uid="{00000000-0005-0000-0000-000089030000}"/>
    <cellStyle name="Prozent 4 3 4 4" xfId="906" xr:uid="{00000000-0005-0000-0000-00008A030000}"/>
    <cellStyle name="Prozent 4 3 4 4 2" xfId="907" xr:uid="{00000000-0005-0000-0000-00008B030000}"/>
    <cellStyle name="Prozent 4 3 4 4 3" xfId="908" xr:uid="{00000000-0005-0000-0000-00008C030000}"/>
    <cellStyle name="Prozent 4 3 4 5" xfId="909" xr:uid="{00000000-0005-0000-0000-00008D030000}"/>
    <cellStyle name="Prozent 4 3 5" xfId="910" xr:uid="{00000000-0005-0000-0000-00008E030000}"/>
    <cellStyle name="Prozent 4 4" xfId="911" xr:uid="{00000000-0005-0000-0000-00008F030000}"/>
    <cellStyle name="Prozent 4 4 2" xfId="912" xr:uid="{00000000-0005-0000-0000-000090030000}"/>
    <cellStyle name="Prozent 4 4 2 2" xfId="913" xr:uid="{00000000-0005-0000-0000-000091030000}"/>
    <cellStyle name="Prozent 4 4 2 3" xfId="914" xr:uid="{00000000-0005-0000-0000-000092030000}"/>
    <cellStyle name="Prozent 4 4 2 4" xfId="915" xr:uid="{00000000-0005-0000-0000-000093030000}"/>
    <cellStyle name="Prozent 4 4 3" xfId="916" xr:uid="{00000000-0005-0000-0000-000094030000}"/>
    <cellStyle name="Prozent 4 4 4" xfId="917" xr:uid="{00000000-0005-0000-0000-000095030000}"/>
    <cellStyle name="Prozent 4 4 5" xfId="918" xr:uid="{00000000-0005-0000-0000-000096030000}"/>
    <cellStyle name="Prozent 4 5" xfId="919" xr:uid="{00000000-0005-0000-0000-000097030000}"/>
    <cellStyle name="Prozent 4 5 2" xfId="920" xr:uid="{00000000-0005-0000-0000-000098030000}"/>
    <cellStyle name="Prozent 4 5 3" xfId="921" xr:uid="{00000000-0005-0000-0000-000099030000}"/>
    <cellStyle name="Prozent 4 5 4" xfId="922" xr:uid="{00000000-0005-0000-0000-00009A030000}"/>
    <cellStyle name="Prozent 4 6" xfId="923" xr:uid="{00000000-0005-0000-0000-00009B030000}"/>
    <cellStyle name="Prozent 4 7" xfId="924" xr:uid="{00000000-0005-0000-0000-00009C030000}"/>
    <cellStyle name="Prozent 4 8" xfId="925" xr:uid="{00000000-0005-0000-0000-00009D030000}"/>
    <cellStyle name="Prozent 5" xfId="926" xr:uid="{00000000-0005-0000-0000-00009E030000}"/>
    <cellStyle name="Prozent 5 2" xfId="927" xr:uid="{00000000-0005-0000-0000-00009F030000}"/>
    <cellStyle name="Prozent 5 2 2" xfId="928" xr:uid="{00000000-0005-0000-0000-0000A0030000}"/>
    <cellStyle name="Prozent 5 2 2 2" xfId="929" xr:uid="{00000000-0005-0000-0000-0000A1030000}"/>
    <cellStyle name="Prozent 5 2 2 2 2" xfId="930" xr:uid="{00000000-0005-0000-0000-0000A2030000}"/>
    <cellStyle name="Prozent 5 2 2 2 3" xfId="931" xr:uid="{00000000-0005-0000-0000-0000A3030000}"/>
    <cellStyle name="Prozent 5 2 2 2 4" xfId="932" xr:uid="{00000000-0005-0000-0000-0000A4030000}"/>
    <cellStyle name="Prozent 5 2 2 3" xfId="933" xr:uid="{00000000-0005-0000-0000-0000A5030000}"/>
    <cellStyle name="Prozent 5 2 2 4" xfId="934" xr:uid="{00000000-0005-0000-0000-0000A6030000}"/>
    <cellStyle name="Prozent 5 2 2 5" xfId="935" xr:uid="{00000000-0005-0000-0000-0000A7030000}"/>
    <cellStyle name="Prozent 5 2 3" xfId="936" xr:uid="{00000000-0005-0000-0000-0000A8030000}"/>
    <cellStyle name="Prozent 5 2 3 2" xfId="937" xr:uid="{00000000-0005-0000-0000-0000A9030000}"/>
    <cellStyle name="Prozent 5 2 3 3" xfId="938" xr:uid="{00000000-0005-0000-0000-0000AA030000}"/>
    <cellStyle name="Prozent 5 2 3 4" xfId="939" xr:uid="{00000000-0005-0000-0000-0000AB030000}"/>
    <cellStyle name="Prozent 5 2 4" xfId="940" xr:uid="{00000000-0005-0000-0000-0000AC030000}"/>
    <cellStyle name="Prozent 5 2 5" xfId="941" xr:uid="{00000000-0005-0000-0000-0000AD030000}"/>
    <cellStyle name="Prozent 5 2 6" xfId="942" xr:uid="{00000000-0005-0000-0000-0000AE030000}"/>
    <cellStyle name="Prozent 5 3" xfId="943" xr:uid="{00000000-0005-0000-0000-0000AF030000}"/>
    <cellStyle name="Prozent 5 3 2" xfId="944" xr:uid="{00000000-0005-0000-0000-0000B0030000}"/>
    <cellStyle name="Prozent 5 3 2 2" xfId="945" xr:uid="{00000000-0005-0000-0000-0000B1030000}"/>
    <cellStyle name="Prozent 5 3 2 3" xfId="946" xr:uid="{00000000-0005-0000-0000-0000B2030000}"/>
    <cellStyle name="Prozent 5 3 2 4" xfId="947" xr:uid="{00000000-0005-0000-0000-0000B3030000}"/>
    <cellStyle name="Prozent 5 3 3" xfId="948" xr:uid="{00000000-0005-0000-0000-0000B4030000}"/>
    <cellStyle name="Prozent 5 3 4" xfId="949" xr:uid="{00000000-0005-0000-0000-0000B5030000}"/>
    <cellStyle name="Prozent 5 3 5" xfId="950" xr:uid="{00000000-0005-0000-0000-0000B6030000}"/>
    <cellStyle name="Prozent 5 4" xfId="951" xr:uid="{00000000-0005-0000-0000-0000B7030000}"/>
    <cellStyle name="Prozent 5 4 2" xfId="952" xr:uid="{00000000-0005-0000-0000-0000B8030000}"/>
    <cellStyle name="Prozent 5 4 2 2" xfId="953" xr:uid="{00000000-0005-0000-0000-0000B9030000}"/>
    <cellStyle name="Prozent 5 4 3" xfId="954" xr:uid="{00000000-0005-0000-0000-0000BA030000}"/>
    <cellStyle name="Prozent 5 4 3 2" xfId="955" xr:uid="{00000000-0005-0000-0000-0000BB030000}"/>
    <cellStyle name="Prozent 5 4 3 2 2" xfId="956" xr:uid="{00000000-0005-0000-0000-0000BC030000}"/>
    <cellStyle name="Prozent 5 4 3 3" xfId="957" xr:uid="{00000000-0005-0000-0000-0000BD030000}"/>
    <cellStyle name="Prozent 5 4 3 3 2" xfId="958" xr:uid="{00000000-0005-0000-0000-0000BE030000}"/>
    <cellStyle name="Prozent 5 4 3 4" xfId="959" xr:uid="{00000000-0005-0000-0000-0000BF030000}"/>
    <cellStyle name="Prozent 5 4 4" xfId="960" xr:uid="{00000000-0005-0000-0000-0000C0030000}"/>
    <cellStyle name="Prozent 5 4 4 2" xfId="961" xr:uid="{00000000-0005-0000-0000-0000C1030000}"/>
    <cellStyle name="Prozent 5 4 4 2 2" xfId="962" xr:uid="{00000000-0005-0000-0000-0000C2030000}"/>
    <cellStyle name="Prozent 5 4 5" xfId="963" xr:uid="{00000000-0005-0000-0000-0000C3030000}"/>
    <cellStyle name="Prozent 5 5" xfId="964" xr:uid="{00000000-0005-0000-0000-0000C4030000}"/>
    <cellStyle name="Prozent 5 5 2" xfId="965" xr:uid="{00000000-0005-0000-0000-0000C5030000}"/>
    <cellStyle name="Prozent 5 5 2 2" xfId="966" xr:uid="{00000000-0005-0000-0000-0000C6030000}"/>
    <cellStyle name="Prozent 5 5 3" xfId="967" xr:uid="{00000000-0005-0000-0000-0000C7030000}"/>
    <cellStyle name="Prozent 5 5 3 2" xfId="968" xr:uid="{00000000-0005-0000-0000-0000C8030000}"/>
    <cellStyle name="Prozent 5 5 4" xfId="969" xr:uid="{00000000-0005-0000-0000-0000C9030000}"/>
    <cellStyle name="Prozent 5 5 4 2" xfId="970" xr:uid="{00000000-0005-0000-0000-0000CA030000}"/>
    <cellStyle name="Prozent 5 5 4 3" xfId="971" xr:uid="{00000000-0005-0000-0000-0000CB030000}"/>
    <cellStyle name="Prozent 5 5 5" xfId="972" xr:uid="{00000000-0005-0000-0000-0000CC030000}"/>
    <cellStyle name="Prozent 5 6" xfId="973" xr:uid="{00000000-0005-0000-0000-0000CD030000}"/>
    <cellStyle name="Prozent 6" xfId="974" xr:uid="{00000000-0005-0000-0000-0000CE030000}"/>
    <cellStyle name="Prozent 6 2" xfId="975" xr:uid="{00000000-0005-0000-0000-0000CF030000}"/>
    <cellStyle name="Prozent 6 2 2" xfId="976" xr:uid="{00000000-0005-0000-0000-0000D0030000}"/>
    <cellStyle name="Prozent 6 2 2 2" xfId="977" xr:uid="{00000000-0005-0000-0000-0000D1030000}"/>
    <cellStyle name="Prozent 6 2 2 3" xfId="978" xr:uid="{00000000-0005-0000-0000-0000D2030000}"/>
    <cellStyle name="Prozent 6 2 2 4" xfId="979" xr:uid="{00000000-0005-0000-0000-0000D3030000}"/>
    <cellStyle name="Prozent 6 2 3" xfId="980" xr:uid="{00000000-0005-0000-0000-0000D4030000}"/>
    <cellStyle name="Prozent 6 2 4" xfId="981" xr:uid="{00000000-0005-0000-0000-0000D5030000}"/>
    <cellStyle name="Prozent 6 2 5" xfId="982" xr:uid="{00000000-0005-0000-0000-0000D6030000}"/>
    <cellStyle name="Prozent 6 3" xfId="983" xr:uid="{00000000-0005-0000-0000-0000D7030000}"/>
    <cellStyle name="Prozent 6 3 2" xfId="984" xr:uid="{00000000-0005-0000-0000-0000D8030000}"/>
    <cellStyle name="Prozent 6 3 3" xfId="985" xr:uid="{00000000-0005-0000-0000-0000D9030000}"/>
    <cellStyle name="Prozent 6 3 4" xfId="986" xr:uid="{00000000-0005-0000-0000-0000DA030000}"/>
    <cellStyle name="Prozent 6 4" xfId="987" xr:uid="{00000000-0005-0000-0000-0000DB030000}"/>
    <cellStyle name="Prozent 6 5" xfId="988" xr:uid="{00000000-0005-0000-0000-0000DC030000}"/>
    <cellStyle name="Prozent 6 6" xfId="989" xr:uid="{00000000-0005-0000-0000-0000DD030000}"/>
    <cellStyle name="Prozent 7" xfId="990" xr:uid="{00000000-0005-0000-0000-0000DE030000}"/>
    <cellStyle name="Prozent 7 2" xfId="991" xr:uid="{00000000-0005-0000-0000-0000DF030000}"/>
    <cellStyle name="Prozent 7 2 2" xfId="992" xr:uid="{00000000-0005-0000-0000-0000E0030000}"/>
    <cellStyle name="Prozent 7 2 2 2" xfId="993" xr:uid="{00000000-0005-0000-0000-0000E1030000}"/>
    <cellStyle name="Prozent 7 2 2 3" xfId="994" xr:uid="{00000000-0005-0000-0000-0000E2030000}"/>
    <cellStyle name="Prozent 7 2 2 4" xfId="995" xr:uid="{00000000-0005-0000-0000-0000E3030000}"/>
    <cellStyle name="Prozent 7 2 3" xfId="996" xr:uid="{00000000-0005-0000-0000-0000E4030000}"/>
    <cellStyle name="Prozent 7 2 4" xfId="997" xr:uid="{00000000-0005-0000-0000-0000E5030000}"/>
    <cellStyle name="Prozent 7 2 5" xfId="998" xr:uid="{00000000-0005-0000-0000-0000E6030000}"/>
    <cellStyle name="Prozent 7 3" xfId="999" xr:uid="{00000000-0005-0000-0000-0000E7030000}"/>
    <cellStyle name="Prozent 7 3 2" xfId="1000" xr:uid="{00000000-0005-0000-0000-0000E8030000}"/>
    <cellStyle name="Prozent 7 3 3" xfId="1001" xr:uid="{00000000-0005-0000-0000-0000E9030000}"/>
    <cellStyle name="Prozent 7 3 4" xfId="1002" xr:uid="{00000000-0005-0000-0000-0000EA030000}"/>
    <cellStyle name="Prozent 7 4" xfId="1003" xr:uid="{00000000-0005-0000-0000-0000EB030000}"/>
    <cellStyle name="Prozent 7 5" xfId="1004" xr:uid="{00000000-0005-0000-0000-0000EC030000}"/>
    <cellStyle name="Prozent 7 6" xfId="1005" xr:uid="{00000000-0005-0000-0000-0000ED030000}"/>
    <cellStyle name="Prozent 8" xfId="1006" xr:uid="{00000000-0005-0000-0000-0000EE030000}"/>
    <cellStyle name="Prozent 8 2" xfId="1007" xr:uid="{00000000-0005-0000-0000-0000EF030000}"/>
    <cellStyle name="Prozent 8 2 2" xfId="1008" xr:uid="{00000000-0005-0000-0000-0000F0030000}"/>
    <cellStyle name="Prozent 8 2 2 2" xfId="1009" xr:uid="{00000000-0005-0000-0000-0000F1030000}"/>
    <cellStyle name="Prozent 8 2 3" xfId="1010" xr:uid="{00000000-0005-0000-0000-0000F2030000}"/>
    <cellStyle name="Prozent 8 2 4" xfId="1011" xr:uid="{00000000-0005-0000-0000-0000F3030000}"/>
    <cellStyle name="Prozent 8 3" xfId="1012" xr:uid="{00000000-0005-0000-0000-0000F4030000}"/>
    <cellStyle name="Prozent 8 3 2" xfId="1013" xr:uid="{00000000-0005-0000-0000-0000F5030000}"/>
    <cellStyle name="Prozent 8 3 2 2" xfId="1014" xr:uid="{00000000-0005-0000-0000-0000F6030000}"/>
    <cellStyle name="Prozent 8 3 2 2 2" xfId="1015" xr:uid="{00000000-0005-0000-0000-0000F7030000}"/>
    <cellStyle name="Prozent 8 3 2 3" xfId="1016" xr:uid="{00000000-0005-0000-0000-0000F8030000}"/>
    <cellStyle name="Prozent 8 3 2 3 2" xfId="1017" xr:uid="{00000000-0005-0000-0000-0000F9030000}"/>
    <cellStyle name="Prozent 8 3 2 3 3" xfId="1018" xr:uid="{00000000-0005-0000-0000-0000FA030000}"/>
    <cellStyle name="Prozent 8 3 2 4" xfId="1019" xr:uid="{00000000-0005-0000-0000-0000FB030000}"/>
    <cellStyle name="Prozent 8 3 2 5" xfId="1020" xr:uid="{00000000-0005-0000-0000-0000FC030000}"/>
    <cellStyle name="Prozent 8 3 3" xfId="1021" xr:uid="{00000000-0005-0000-0000-0000FD030000}"/>
    <cellStyle name="Prozent 8 3 3 2" xfId="1022" xr:uid="{00000000-0005-0000-0000-0000FE030000}"/>
    <cellStyle name="Prozent 8 3 3 2 2" xfId="1023" xr:uid="{00000000-0005-0000-0000-0000FF030000}"/>
    <cellStyle name="Prozent 8 3 3 3" xfId="1024" xr:uid="{00000000-0005-0000-0000-000000040000}"/>
    <cellStyle name="Prozent 8 3 3 4" xfId="1025" xr:uid="{00000000-0005-0000-0000-000001040000}"/>
    <cellStyle name="Prozent 8 3 4" xfId="1026" xr:uid="{00000000-0005-0000-0000-000002040000}"/>
    <cellStyle name="Prozent 8 3 5" xfId="1027" xr:uid="{00000000-0005-0000-0000-000003040000}"/>
    <cellStyle name="Prozent 8 3 6" xfId="1028" xr:uid="{00000000-0005-0000-0000-000004040000}"/>
    <cellStyle name="Prozent 8 4" xfId="1029" xr:uid="{00000000-0005-0000-0000-000005040000}"/>
    <cellStyle name="Prozent 9" xfId="1030" xr:uid="{00000000-0005-0000-0000-000006040000}"/>
    <cellStyle name="Prozent 9 2" xfId="1031" xr:uid="{00000000-0005-0000-0000-000007040000}"/>
    <cellStyle name="Prozent 9 3" xfId="1032" xr:uid="{00000000-0005-0000-0000-000008040000}"/>
    <cellStyle name="Prozent 9 4" xfId="1033" xr:uid="{00000000-0005-0000-0000-000009040000}"/>
    <cellStyle name="Schlecht 2" xfId="1034" xr:uid="{00000000-0005-0000-0000-00000A040000}"/>
    <cellStyle name="Schlecht 3" xfId="1035" xr:uid="{00000000-0005-0000-0000-00000B040000}"/>
    <cellStyle name="Schlecht 4" xfId="1036" xr:uid="{00000000-0005-0000-0000-00000C040000}"/>
    <cellStyle name="Standard 2" xfId="1037" xr:uid="{00000000-0005-0000-0000-00000E040000}"/>
    <cellStyle name="Standard 2 2" xfId="1038" xr:uid="{00000000-0005-0000-0000-00000F040000}"/>
    <cellStyle name="Standard 2 2 2" xfId="1039" xr:uid="{00000000-0005-0000-0000-000010040000}"/>
    <cellStyle name="Standard 2 2 3" xfId="1040" xr:uid="{00000000-0005-0000-0000-000011040000}"/>
    <cellStyle name="Standard 2 3" xfId="1041" xr:uid="{00000000-0005-0000-0000-000012040000}"/>
    <cellStyle name="Standard 2 4" xfId="1042" xr:uid="{00000000-0005-0000-0000-000013040000}"/>
    <cellStyle name="Standard 2 5" xfId="1043" xr:uid="{00000000-0005-0000-0000-000014040000}"/>
    <cellStyle name="Standard 2 6" xfId="1044" xr:uid="{00000000-0005-0000-0000-000015040000}"/>
    <cellStyle name="Standard 3" xfId="1045" xr:uid="{00000000-0005-0000-0000-000016040000}"/>
    <cellStyle name="Standard 3 2" xfId="1046" xr:uid="{00000000-0005-0000-0000-000017040000}"/>
    <cellStyle name="Standard 3 2 2" xfId="1047" xr:uid="{00000000-0005-0000-0000-000018040000}"/>
    <cellStyle name="Standard 3 2 2 2" xfId="1048" xr:uid="{00000000-0005-0000-0000-000019040000}"/>
    <cellStyle name="Standard 3 2 2 2 2" xfId="1049" xr:uid="{00000000-0005-0000-0000-00001A040000}"/>
    <cellStyle name="Standard 3 2 2 2 2 2" xfId="1050" xr:uid="{00000000-0005-0000-0000-00001B040000}"/>
    <cellStyle name="Standard 3 2 2 2 2 3" xfId="1051" xr:uid="{00000000-0005-0000-0000-00001C040000}"/>
    <cellStyle name="Standard 3 2 2 2 2 4" xfId="1052" xr:uid="{00000000-0005-0000-0000-00001D040000}"/>
    <cellStyle name="Standard 3 2 2 2 3" xfId="1053" xr:uid="{00000000-0005-0000-0000-00001E040000}"/>
    <cellStyle name="Standard 3 2 2 2 4" xfId="1054" xr:uid="{00000000-0005-0000-0000-00001F040000}"/>
    <cellStyle name="Standard 3 2 2 2 5" xfId="1055" xr:uid="{00000000-0005-0000-0000-000020040000}"/>
    <cellStyle name="Standard 3 2 2 3" xfId="1056" xr:uid="{00000000-0005-0000-0000-000021040000}"/>
    <cellStyle name="Standard 3 2 2 3 2" xfId="1057" xr:uid="{00000000-0005-0000-0000-000022040000}"/>
    <cellStyle name="Standard 3 2 2 3 3" xfId="1058" xr:uid="{00000000-0005-0000-0000-000023040000}"/>
    <cellStyle name="Standard 3 2 2 3 4" xfId="1059" xr:uid="{00000000-0005-0000-0000-000024040000}"/>
    <cellStyle name="Standard 3 2 2 4" xfId="1060" xr:uid="{00000000-0005-0000-0000-000025040000}"/>
    <cellStyle name="Standard 3 2 2 5" xfId="1061" xr:uid="{00000000-0005-0000-0000-000026040000}"/>
    <cellStyle name="Standard 3 2 2 6" xfId="1062" xr:uid="{00000000-0005-0000-0000-000027040000}"/>
    <cellStyle name="Standard 3 2 3" xfId="1063" xr:uid="{00000000-0005-0000-0000-000028040000}"/>
    <cellStyle name="Standard 3 2 3 2" xfId="1064" xr:uid="{00000000-0005-0000-0000-000029040000}"/>
    <cellStyle name="Standard 3 2 3 2 2" xfId="1065" xr:uid="{00000000-0005-0000-0000-00002A040000}"/>
    <cellStyle name="Standard 3 2 3 2 3" xfId="1066" xr:uid="{00000000-0005-0000-0000-00002B040000}"/>
    <cellStyle name="Standard 3 2 3 2 4" xfId="1067" xr:uid="{00000000-0005-0000-0000-00002C040000}"/>
    <cellStyle name="Standard 3 2 3 3" xfId="1068" xr:uid="{00000000-0005-0000-0000-00002D040000}"/>
    <cellStyle name="Standard 3 2 3 4" xfId="1069" xr:uid="{00000000-0005-0000-0000-00002E040000}"/>
    <cellStyle name="Standard 3 2 3 5" xfId="1070" xr:uid="{00000000-0005-0000-0000-00002F040000}"/>
    <cellStyle name="Standard 3 2 4" xfId="1071" xr:uid="{00000000-0005-0000-0000-000030040000}"/>
    <cellStyle name="Standard 3 2 4 2" xfId="1072" xr:uid="{00000000-0005-0000-0000-000031040000}"/>
    <cellStyle name="Standard 3 2 4 2 2" xfId="1073" xr:uid="{00000000-0005-0000-0000-000032040000}"/>
    <cellStyle name="Standard 3 2 4 3" xfId="1074" xr:uid="{00000000-0005-0000-0000-000033040000}"/>
    <cellStyle name="Standard 3 2 4 4" xfId="1075" xr:uid="{00000000-0005-0000-0000-000034040000}"/>
    <cellStyle name="Standard 3 2 4 5" xfId="1076" xr:uid="{00000000-0005-0000-0000-000035040000}"/>
    <cellStyle name="Standard 3 2 5" xfId="1077" xr:uid="{00000000-0005-0000-0000-000036040000}"/>
    <cellStyle name="Standard 3 2 6" xfId="1078" xr:uid="{00000000-0005-0000-0000-000037040000}"/>
    <cellStyle name="Standard 3 2 7" xfId="1079" xr:uid="{00000000-0005-0000-0000-000038040000}"/>
    <cellStyle name="Standard 3 3" xfId="1080" xr:uid="{00000000-0005-0000-0000-000039040000}"/>
    <cellStyle name="Standard 3 3 2" xfId="1081" xr:uid="{00000000-0005-0000-0000-00003A040000}"/>
    <cellStyle name="Standard 3 3 2 2" xfId="1082" xr:uid="{00000000-0005-0000-0000-00003B040000}"/>
    <cellStyle name="Standard 3 3 2 2 2" xfId="1083" xr:uid="{00000000-0005-0000-0000-00003C040000}"/>
    <cellStyle name="Standard 3 3 2 2 3" xfId="1084" xr:uid="{00000000-0005-0000-0000-00003D040000}"/>
    <cellStyle name="Standard 3 3 2 2 4" xfId="1085" xr:uid="{00000000-0005-0000-0000-00003E040000}"/>
    <cellStyle name="Standard 3 3 2 3" xfId="1086" xr:uid="{00000000-0005-0000-0000-00003F040000}"/>
    <cellStyle name="Standard 3 3 2 4" xfId="1087" xr:uid="{00000000-0005-0000-0000-000040040000}"/>
    <cellStyle name="Standard 3 3 2 5" xfId="1088" xr:uid="{00000000-0005-0000-0000-000041040000}"/>
    <cellStyle name="Standard 3 3 3" xfId="1089" xr:uid="{00000000-0005-0000-0000-000042040000}"/>
    <cellStyle name="Standard 3 3 3 2" xfId="1090" xr:uid="{00000000-0005-0000-0000-000043040000}"/>
    <cellStyle name="Standard 3 3 3 3" xfId="1091" xr:uid="{00000000-0005-0000-0000-000044040000}"/>
    <cellStyle name="Standard 3 3 3 4" xfId="1092" xr:uid="{00000000-0005-0000-0000-000045040000}"/>
    <cellStyle name="Standard 3 3 4" xfId="1093" xr:uid="{00000000-0005-0000-0000-000046040000}"/>
    <cellStyle name="Standard 3 3 5" xfId="1094" xr:uid="{00000000-0005-0000-0000-000047040000}"/>
    <cellStyle name="Standard 3 3 6" xfId="1095" xr:uid="{00000000-0005-0000-0000-000048040000}"/>
    <cellStyle name="Standard 3 4" xfId="1096" xr:uid="{00000000-0005-0000-0000-000049040000}"/>
    <cellStyle name="Standard 3 4 2" xfId="1097" xr:uid="{00000000-0005-0000-0000-00004A040000}"/>
    <cellStyle name="Standard 3 4 2 2" xfId="1098" xr:uid="{00000000-0005-0000-0000-00004B040000}"/>
    <cellStyle name="Standard 3 4 2 3" xfId="1099" xr:uid="{00000000-0005-0000-0000-00004C040000}"/>
    <cellStyle name="Standard 3 4 2 4" xfId="1100" xr:uid="{00000000-0005-0000-0000-00004D040000}"/>
    <cellStyle name="Standard 3 4 3" xfId="1101" xr:uid="{00000000-0005-0000-0000-00004E040000}"/>
    <cellStyle name="Standard 3 4 4" xfId="1102" xr:uid="{00000000-0005-0000-0000-00004F040000}"/>
    <cellStyle name="Standard 3 4 5" xfId="1103" xr:uid="{00000000-0005-0000-0000-000050040000}"/>
    <cellStyle name="Standard 3 5" xfId="1104" xr:uid="{00000000-0005-0000-0000-000051040000}"/>
    <cellStyle name="Standard 3 5 2" xfId="1105" xr:uid="{00000000-0005-0000-0000-000052040000}"/>
    <cellStyle name="Standard 3 5 3" xfId="1106" xr:uid="{00000000-0005-0000-0000-000053040000}"/>
    <cellStyle name="Standard 3 5 4" xfId="1107" xr:uid="{00000000-0005-0000-0000-000054040000}"/>
    <cellStyle name="Standard 3 6" xfId="1108" xr:uid="{00000000-0005-0000-0000-000055040000}"/>
    <cellStyle name="Standard 3 6 2" xfId="1109" xr:uid="{00000000-0005-0000-0000-000056040000}"/>
    <cellStyle name="Standard 3 7" xfId="1110" xr:uid="{00000000-0005-0000-0000-000057040000}"/>
    <cellStyle name="Standard 3 8" xfId="1111" xr:uid="{00000000-0005-0000-0000-000058040000}"/>
    <cellStyle name="Standard 4" xfId="1112" xr:uid="{00000000-0005-0000-0000-000059040000}"/>
    <cellStyle name="Standard 5" xfId="1113" xr:uid="{00000000-0005-0000-0000-00005A040000}"/>
    <cellStyle name="Standard 5 2" xfId="1114" xr:uid="{00000000-0005-0000-0000-00005B040000}"/>
    <cellStyle name="Standard_Werte" xfId="1115" xr:uid="{00000000-0005-0000-0000-00005C040000}"/>
    <cellStyle name="Title" xfId="1116" xr:uid="{00000000-0005-0000-0000-00005D040000}"/>
    <cellStyle name="Title 2" xfId="1117" xr:uid="{00000000-0005-0000-0000-00005E040000}"/>
    <cellStyle name="Title 2 2" xfId="1118" xr:uid="{00000000-0005-0000-0000-00005F040000}"/>
    <cellStyle name="Title 2 2 2" xfId="1119" xr:uid="{00000000-0005-0000-0000-000060040000}"/>
    <cellStyle name="Title 2 3" xfId="1120" xr:uid="{00000000-0005-0000-0000-000061040000}"/>
    <cellStyle name="Title 3" xfId="1121" xr:uid="{00000000-0005-0000-0000-000062040000}"/>
    <cellStyle name="Title 3 2" xfId="1122" xr:uid="{00000000-0005-0000-0000-000063040000}"/>
    <cellStyle name="Title 4" xfId="1123" xr:uid="{00000000-0005-0000-0000-000064040000}"/>
    <cellStyle name="Total 2" xfId="1124" xr:uid="{00000000-0005-0000-0000-000065040000}"/>
    <cellStyle name="Überschrift 1 2" xfId="1125" xr:uid="{00000000-0005-0000-0000-000066040000}"/>
    <cellStyle name="Überschrift 1 3" xfId="1126" xr:uid="{00000000-0005-0000-0000-000067040000}"/>
    <cellStyle name="Überschrift 1 4" xfId="1127" xr:uid="{00000000-0005-0000-0000-000068040000}"/>
    <cellStyle name="Überschrift 1 5" xfId="1128" xr:uid="{00000000-0005-0000-0000-000069040000}"/>
    <cellStyle name="Überschrift 2 2" xfId="1129" xr:uid="{00000000-0005-0000-0000-00006A040000}"/>
    <cellStyle name="Überschrift 2 3" xfId="1130" xr:uid="{00000000-0005-0000-0000-00006B040000}"/>
    <cellStyle name="Überschrift 2 4" xfId="1131" xr:uid="{00000000-0005-0000-0000-00006C040000}"/>
    <cellStyle name="Überschrift 2 5" xfId="1132" xr:uid="{00000000-0005-0000-0000-00006D040000}"/>
    <cellStyle name="Überschrift 3 2" xfId="1133" xr:uid="{00000000-0005-0000-0000-00006E040000}"/>
    <cellStyle name="Überschrift 3 3" xfId="1134" xr:uid="{00000000-0005-0000-0000-00006F040000}"/>
    <cellStyle name="Überschrift 3 4" xfId="1135" xr:uid="{00000000-0005-0000-0000-000070040000}"/>
    <cellStyle name="Überschrift 3 5" xfId="1136" xr:uid="{00000000-0005-0000-0000-000071040000}"/>
    <cellStyle name="Überschrift 4 2" xfId="1137" xr:uid="{00000000-0005-0000-0000-000072040000}"/>
    <cellStyle name="Überschrift 4 3" xfId="1138" xr:uid="{00000000-0005-0000-0000-000073040000}"/>
    <cellStyle name="Überschrift 4 4" xfId="1139" xr:uid="{00000000-0005-0000-0000-000074040000}"/>
    <cellStyle name="Überschrift 4 5" xfId="1140" xr:uid="{00000000-0005-0000-0000-000075040000}"/>
    <cellStyle name="Überschrift 5" xfId="1141" xr:uid="{00000000-0005-0000-0000-000076040000}"/>
    <cellStyle name="Überschrift 6" xfId="1142" xr:uid="{00000000-0005-0000-0000-000077040000}"/>
    <cellStyle name="Überschrift 7" xfId="1143" xr:uid="{00000000-0005-0000-0000-000078040000}"/>
    <cellStyle name="Überschrift 8" xfId="1144" xr:uid="{00000000-0005-0000-0000-000079040000}"/>
    <cellStyle name="Verknüpfte Zelle 2" xfId="1145" xr:uid="{00000000-0005-0000-0000-00007A040000}"/>
    <cellStyle name="Verknüpfte Zelle 3" xfId="1146" xr:uid="{00000000-0005-0000-0000-00007B040000}"/>
    <cellStyle name="Verknüpfte Zelle 4" xfId="1147" xr:uid="{00000000-0005-0000-0000-00007C040000}"/>
    <cellStyle name="Warnender Text 2" xfId="1148" xr:uid="{00000000-0005-0000-0000-00007D040000}"/>
    <cellStyle name="Warnender Text 2 2" xfId="1149" xr:uid="{00000000-0005-0000-0000-00007E040000}"/>
    <cellStyle name="Warnender Text 2 3" xfId="1150" xr:uid="{00000000-0005-0000-0000-00007F040000}"/>
    <cellStyle name="Warnender Text 2 3 2" xfId="1151" xr:uid="{00000000-0005-0000-0000-000080040000}"/>
    <cellStyle name="Warnender Text 2 3 2 2" xfId="1152" xr:uid="{00000000-0005-0000-0000-000081040000}"/>
    <cellStyle name="Warnender Text 3" xfId="1153" xr:uid="{00000000-0005-0000-0000-000082040000}"/>
    <cellStyle name="Warnender Text 4" xfId="1154" xr:uid="{00000000-0005-0000-0000-000083040000}"/>
    <cellStyle name="Warnender Text 5" xfId="1155" xr:uid="{00000000-0005-0000-0000-000084040000}"/>
    <cellStyle name="Warnender Text 6" xfId="1156" xr:uid="{00000000-0005-0000-0000-000085040000}"/>
    <cellStyle name="Zelle überprüfen 2" xfId="1157" xr:uid="{00000000-0005-0000-0000-000086040000}"/>
    <cellStyle name="Zelle überprüfen 2 2" xfId="1158" xr:uid="{00000000-0005-0000-0000-000087040000}"/>
    <cellStyle name="Zelle überprüfen 2 3" xfId="1159" xr:uid="{00000000-0005-0000-0000-000088040000}"/>
    <cellStyle name="Zelle überprüfen 3" xfId="1160" xr:uid="{00000000-0005-0000-0000-000089040000}"/>
    <cellStyle name="Zelle überprüfen 3 2" xfId="1161" xr:uid="{00000000-0005-0000-0000-00008A040000}"/>
    <cellStyle name="Zelle überprüfen 4" xfId="1162" xr:uid="{00000000-0005-0000-0000-00008B040000}"/>
  </cellStyles>
  <dxfs count="118">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C0C0C0"/>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0C0C0"/>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99FF66"/>
        </patternFill>
      </fill>
    </dxf>
    <dxf>
      <fill>
        <patternFill>
          <bgColor rgb="FFCCFFCC"/>
        </patternFill>
      </fill>
    </dxf>
    <dxf>
      <fill>
        <patternFill>
          <bgColor rgb="FFFF7C80"/>
        </patternFill>
      </fill>
    </dxf>
    <dxf>
      <fill>
        <patternFill>
          <bgColor rgb="FFC0C0C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Medium9"/>
  <colors>
    <mruColors>
      <color rgb="FFFCD5B4"/>
      <color rgb="FFFFCC99"/>
      <color rgb="FFCCFFCC"/>
      <color rgb="FFFF7C80"/>
      <color rgb="FFDCE6F1"/>
      <color rgb="FFC0C0C0"/>
      <color rgb="FF808080"/>
      <color rgb="FF96969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457200</xdr:colOff>
      <xdr:row>0</xdr:row>
      <xdr:rowOff>38100</xdr:rowOff>
    </xdr:from>
    <xdr:to>
      <xdr:col>13</xdr:col>
      <xdr:colOff>9525</xdr:colOff>
      <xdr:row>3</xdr:row>
      <xdr:rowOff>114300</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8850" y="3810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866775</xdr:colOff>
      <xdr:row>11</xdr:row>
      <xdr:rowOff>0</xdr:rowOff>
    </xdr:from>
    <xdr:to>
      <xdr:col>7</xdr:col>
      <xdr:colOff>9525</xdr:colOff>
      <xdr:row>11</xdr:row>
      <xdr:rowOff>95250</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1425" y="1866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5</xdr:row>
      <xdr:rowOff>9525</xdr:rowOff>
    </xdr:from>
    <xdr:to>
      <xdr:col>6</xdr:col>
      <xdr:colOff>0</xdr:colOff>
      <xdr:row>5</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047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11</xdr:row>
      <xdr:rowOff>9525</xdr:rowOff>
    </xdr:from>
    <xdr:to>
      <xdr:col>13</xdr:col>
      <xdr:colOff>0</xdr:colOff>
      <xdr:row>11</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7100"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13</xdr:row>
      <xdr:rowOff>9525</xdr:rowOff>
    </xdr:from>
    <xdr:to>
      <xdr:col>13</xdr:col>
      <xdr:colOff>0</xdr:colOff>
      <xdr:row>13</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7100" y="2152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22</xdr:row>
      <xdr:rowOff>9525</xdr:rowOff>
    </xdr:from>
    <xdr:to>
      <xdr:col>13</xdr:col>
      <xdr:colOff>0</xdr:colOff>
      <xdr:row>22</xdr:row>
      <xdr:rowOff>104775</xdr:rowOff>
    </xdr:to>
    <xdr:pic>
      <xdr:nvPicPr>
        <xdr:cNvPr id="1169" name="Grafik 25">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7100" y="2933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25</xdr:row>
      <xdr:rowOff>9525</xdr:rowOff>
    </xdr:from>
    <xdr:to>
      <xdr:col>13</xdr:col>
      <xdr:colOff>0</xdr:colOff>
      <xdr:row>25</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7100" y="3505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81396</xdr:colOff>
      <xdr:row>5</xdr:row>
      <xdr:rowOff>9525</xdr:rowOff>
    </xdr:from>
    <xdr:to>
      <xdr:col>12</xdr:col>
      <xdr:colOff>186171</xdr:colOff>
      <xdr:row>5</xdr:row>
      <xdr:rowOff>104775</xdr:rowOff>
    </xdr:to>
    <xdr:pic>
      <xdr:nvPicPr>
        <xdr:cNvPr id="12" name="Grafik 2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0421" y="1047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32</xdr:row>
      <xdr:rowOff>9525</xdr:rowOff>
    </xdr:from>
    <xdr:to>
      <xdr:col>4</xdr:col>
      <xdr:colOff>0</xdr:colOff>
      <xdr:row>32</xdr:row>
      <xdr:rowOff>104775</xdr:rowOff>
    </xdr:to>
    <xdr:pic>
      <xdr:nvPicPr>
        <xdr:cNvPr id="13" name="Grafik 2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25" y="550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514350</xdr:colOff>
      <xdr:row>32</xdr:row>
      <xdr:rowOff>9525</xdr:rowOff>
    </xdr:from>
    <xdr:to>
      <xdr:col>5</xdr:col>
      <xdr:colOff>0</xdr:colOff>
      <xdr:row>32</xdr:row>
      <xdr:rowOff>104775</xdr:rowOff>
    </xdr:to>
    <xdr:pic>
      <xdr:nvPicPr>
        <xdr:cNvPr id="14" name="Grafik 2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5975" y="570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32</xdr:row>
      <xdr:rowOff>9525</xdr:rowOff>
    </xdr:from>
    <xdr:to>
      <xdr:col>6</xdr:col>
      <xdr:colOff>0</xdr:colOff>
      <xdr:row>32</xdr:row>
      <xdr:rowOff>104775</xdr:rowOff>
    </xdr:to>
    <xdr:pic>
      <xdr:nvPicPr>
        <xdr:cNvPr id="15" name="Grafik 2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570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857250</xdr:colOff>
      <xdr:row>32</xdr:row>
      <xdr:rowOff>9525</xdr:rowOff>
    </xdr:from>
    <xdr:to>
      <xdr:col>9</xdr:col>
      <xdr:colOff>0</xdr:colOff>
      <xdr:row>32</xdr:row>
      <xdr:rowOff>104775</xdr:rowOff>
    </xdr:to>
    <xdr:pic>
      <xdr:nvPicPr>
        <xdr:cNvPr id="17" name="Grafik 2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762000</xdr:colOff>
      <xdr:row>32</xdr:row>
      <xdr:rowOff>9525</xdr:rowOff>
    </xdr:from>
    <xdr:to>
      <xdr:col>10</xdr:col>
      <xdr:colOff>0</xdr:colOff>
      <xdr:row>32</xdr:row>
      <xdr:rowOff>104775</xdr:rowOff>
    </xdr:to>
    <xdr:pic>
      <xdr:nvPicPr>
        <xdr:cNvPr id="18" name="Grafik 2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762000</xdr:colOff>
      <xdr:row>33</xdr:row>
      <xdr:rowOff>9525</xdr:rowOff>
    </xdr:from>
    <xdr:to>
      <xdr:col>10</xdr:col>
      <xdr:colOff>0</xdr:colOff>
      <xdr:row>33</xdr:row>
      <xdr:rowOff>104775</xdr:rowOff>
    </xdr:to>
    <xdr:pic>
      <xdr:nvPicPr>
        <xdr:cNvPr id="19" name="Grafik 27">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6134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857250</xdr:colOff>
      <xdr:row>33</xdr:row>
      <xdr:rowOff>9525</xdr:rowOff>
    </xdr:from>
    <xdr:to>
      <xdr:col>7</xdr:col>
      <xdr:colOff>0</xdr:colOff>
      <xdr:row>33</xdr:row>
      <xdr:rowOff>104775</xdr:rowOff>
    </xdr:to>
    <xdr:pic>
      <xdr:nvPicPr>
        <xdr:cNvPr id="21" name="Grafik 2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71900" y="5848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714375</xdr:colOff>
      <xdr:row>32</xdr:row>
      <xdr:rowOff>9525</xdr:rowOff>
    </xdr:from>
    <xdr:to>
      <xdr:col>1</xdr:col>
      <xdr:colOff>819150</xdr:colOff>
      <xdr:row>32</xdr:row>
      <xdr:rowOff>104775</xdr:rowOff>
    </xdr:to>
    <xdr:pic>
      <xdr:nvPicPr>
        <xdr:cNvPr id="22" name="Grafik 2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619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771525</xdr:colOff>
      <xdr:row>34</xdr:row>
      <xdr:rowOff>9525</xdr:rowOff>
    </xdr:from>
    <xdr:to>
      <xdr:col>10</xdr:col>
      <xdr:colOff>0</xdr:colOff>
      <xdr:row>34</xdr:row>
      <xdr:rowOff>114300</xdr:rowOff>
    </xdr:to>
    <xdr:pic>
      <xdr:nvPicPr>
        <xdr:cNvPr id="20" name="Grafik 2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3175" y="5953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752475</xdr:colOff>
      <xdr:row>36</xdr:row>
      <xdr:rowOff>9525</xdr:rowOff>
    </xdr:from>
    <xdr:to>
      <xdr:col>9</xdr:col>
      <xdr:colOff>857250</xdr:colOff>
      <xdr:row>36</xdr:row>
      <xdr:rowOff>104775</xdr:rowOff>
    </xdr:to>
    <xdr:pic>
      <xdr:nvPicPr>
        <xdr:cNvPr id="23" name="Grafik 27">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9850" y="6248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609600</xdr:colOff>
      <xdr:row>32</xdr:row>
      <xdr:rowOff>0</xdr:rowOff>
    </xdr:from>
    <xdr:to>
      <xdr:col>1</xdr:col>
      <xdr:colOff>704850</xdr:colOff>
      <xdr:row>32</xdr:row>
      <xdr:rowOff>104775</xdr:rowOff>
    </xdr:to>
    <xdr:pic>
      <xdr:nvPicPr>
        <xdr:cNvPr id="24" name="Grafik 29">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5495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561975</xdr:colOff>
      <xdr:row>7</xdr:row>
      <xdr:rowOff>9525</xdr:rowOff>
    </xdr:from>
    <xdr:to>
      <xdr:col>6</xdr:col>
      <xdr:colOff>0</xdr:colOff>
      <xdr:row>7</xdr:row>
      <xdr:rowOff>114300</xdr:rowOff>
    </xdr:to>
    <xdr:pic>
      <xdr:nvPicPr>
        <xdr:cNvPr id="3242" name="Grafik 18">
          <a:extLst>
            <a:ext uri="{FF2B5EF4-FFF2-40B4-BE49-F238E27FC236}">
              <a16:creationId xmlns:a16="http://schemas.microsoft.com/office/drawing/2014/main" id="{00000000-0008-0000-0400-0000A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5</xdr:row>
      <xdr:rowOff>9525</xdr:rowOff>
    </xdr:from>
    <xdr:to>
      <xdr:col>15</xdr:col>
      <xdr:colOff>0</xdr:colOff>
      <xdr:row>5</xdr:row>
      <xdr:rowOff>114300</xdr:rowOff>
    </xdr:to>
    <xdr:pic>
      <xdr:nvPicPr>
        <xdr:cNvPr id="3243" name="Grafik 18">
          <a:extLst>
            <a:ext uri="{FF2B5EF4-FFF2-40B4-BE49-F238E27FC236}">
              <a16:creationId xmlns:a16="http://schemas.microsoft.com/office/drawing/2014/main" id="{00000000-0008-0000-0400-0000AB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7</xdr:row>
      <xdr:rowOff>9525</xdr:rowOff>
    </xdr:from>
    <xdr:to>
      <xdr:col>15</xdr:col>
      <xdr:colOff>0</xdr:colOff>
      <xdr:row>7</xdr:row>
      <xdr:rowOff>114300</xdr:rowOff>
    </xdr:to>
    <xdr:pic>
      <xdr:nvPicPr>
        <xdr:cNvPr id="3244" name="Grafik 18">
          <a:extLst>
            <a:ext uri="{FF2B5EF4-FFF2-40B4-BE49-F238E27FC236}">
              <a16:creationId xmlns:a16="http://schemas.microsoft.com/office/drawing/2014/main" id="{00000000-0008-0000-0400-0000AC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9</xdr:row>
      <xdr:rowOff>9525</xdr:rowOff>
    </xdr:from>
    <xdr:to>
      <xdr:col>1</xdr:col>
      <xdr:colOff>200025</xdr:colOff>
      <xdr:row>9</xdr:row>
      <xdr:rowOff>114300</xdr:rowOff>
    </xdr:to>
    <xdr:pic>
      <xdr:nvPicPr>
        <xdr:cNvPr id="3245" name="Grafik 6">
          <a:extLst>
            <a:ext uri="{FF2B5EF4-FFF2-40B4-BE49-F238E27FC236}">
              <a16:creationId xmlns:a16="http://schemas.microsoft.com/office/drawing/2014/main" id="{00000000-0008-0000-0400-0000AD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9</xdr:row>
      <xdr:rowOff>9525</xdr:rowOff>
    </xdr:from>
    <xdr:to>
      <xdr:col>2</xdr:col>
      <xdr:colOff>285750</xdr:colOff>
      <xdr:row>9</xdr:row>
      <xdr:rowOff>114300</xdr:rowOff>
    </xdr:to>
    <xdr:pic>
      <xdr:nvPicPr>
        <xdr:cNvPr id="3246" name="Grafik 6">
          <a:extLst>
            <a:ext uri="{FF2B5EF4-FFF2-40B4-BE49-F238E27FC236}">
              <a16:creationId xmlns:a16="http://schemas.microsoft.com/office/drawing/2014/main" id="{00000000-0008-0000-0400-0000AE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11</xdr:row>
      <xdr:rowOff>9525</xdr:rowOff>
    </xdr:from>
    <xdr:to>
      <xdr:col>15</xdr:col>
      <xdr:colOff>523875</xdr:colOff>
      <xdr:row>11</xdr:row>
      <xdr:rowOff>114300</xdr:rowOff>
    </xdr:to>
    <xdr:pic>
      <xdr:nvPicPr>
        <xdr:cNvPr id="3247" name="Grafik 18">
          <a:extLst>
            <a:ext uri="{FF2B5EF4-FFF2-40B4-BE49-F238E27FC236}">
              <a16:creationId xmlns:a16="http://schemas.microsoft.com/office/drawing/2014/main" id="{00000000-0008-0000-0400-0000AF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18</xdr:row>
      <xdr:rowOff>9525</xdr:rowOff>
    </xdr:from>
    <xdr:to>
      <xdr:col>15</xdr:col>
      <xdr:colOff>523875</xdr:colOff>
      <xdr:row>18</xdr:row>
      <xdr:rowOff>114300</xdr:rowOff>
    </xdr:to>
    <xdr:pic>
      <xdr:nvPicPr>
        <xdr:cNvPr id="3248" name="Grafik 18">
          <a:extLst>
            <a:ext uri="{FF2B5EF4-FFF2-40B4-BE49-F238E27FC236}">
              <a16:creationId xmlns:a16="http://schemas.microsoft.com/office/drawing/2014/main" id="{00000000-0008-0000-0400-0000B0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21</xdr:row>
      <xdr:rowOff>9525</xdr:rowOff>
    </xdr:from>
    <xdr:to>
      <xdr:col>15</xdr:col>
      <xdr:colOff>523875</xdr:colOff>
      <xdr:row>21</xdr:row>
      <xdr:rowOff>114300</xdr:rowOff>
    </xdr:to>
    <xdr:pic>
      <xdr:nvPicPr>
        <xdr:cNvPr id="3249" name="Grafik 18">
          <a:extLst>
            <a:ext uri="{FF2B5EF4-FFF2-40B4-BE49-F238E27FC236}">
              <a16:creationId xmlns:a16="http://schemas.microsoft.com/office/drawing/2014/main" id="{00000000-0008-0000-0400-0000B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191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60</xdr:row>
      <xdr:rowOff>9525</xdr:rowOff>
    </xdr:from>
    <xdr:to>
      <xdr:col>15</xdr:col>
      <xdr:colOff>523875</xdr:colOff>
      <xdr:row>60</xdr:row>
      <xdr:rowOff>114300</xdr:rowOff>
    </xdr:to>
    <xdr:pic>
      <xdr:nvPicPr>
        <xdr:cNvPr id="3250" name="Grafik 18">
          <a:extLst>
            <a:ext uri="{FF2B5EF4-FFF2-40B4-BE49-F238E27FC236}">
              <a16:creationId xmlns:a16="http://schemas.microsoft.com/office/drawing/2014/main" id="{00000000-0008-0000-0400-0000B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205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57</xdr:row>
      <xdr:rowOff>9525</xdr:rowOff>
    </xdr:from>
    <xdr:to>
      <xdr:col>15</xdr:col>
      <xdr:colOff>523875</xdr:colOff>
      <xdr:row>57</xdr:row>
      <xdr:rowOff>114300</xdr:rowOff>
    </xdr:to>
    <xdr:pic>
      <xdr:nvPicPr>
        <xdr:cNvPr id="3252" name="Grafik 18">
          <a:extLst>
            <a:ext uri="{FF2B5EF4-FFF2-40B4-BE49-F238E27FC236}">
              <a16:creationId xmlns:a16="http://schemas.microsoft.com/office/drawing/2014/main" id="{00000000-0008-0000-0400-0000B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90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33</xdr:row>
      <xdr:rowOff>9525</xdr:rowOff>
    </xdr:from>
    <xdr:to>
      <xdr:col>15</xdr:col>
      <xdr:colOff>523875</xdr:colOff>
      <xdr:row>33</xdr:row>
      <xdr:rowOff>114300</xdr:rowOff>
    </xdr:to>
    <xdr:pic>
      <xdr:nvPicPr>
        <xdr:cNvPr id="3254" name="Grafik 18">
          <a:extLst>
            <a:ext uri="{FF2B5EF4-FFF2-40B4-BE49-F238E27FC236}">
              <a16:creationId xmlns:a16="http://schemas.microsoft.com/office/drawing/2014/main" id="{00000000-0008-0000-0400-0000B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36</xdr:row>
      <xdr:rowOff>9525</xdr:rowOff>
    </xdr:from>
    <xdr:to>
      <xdr:col>15</xdr:col>
      <xdr:colOff>523875</xdr:colOff>
      <xdr:row>36</xdr:row>
      <xdr:rowOff>114300</xdr:rowOff>
    </xdr:to>
    <xdr:pic>
      <xdr:nvPicPr>
        <xdr:cNvPr id="3255" name="Grafik 18">
          <a:extLst>
            <a:ext uri="{FF2B5EF4-FFF2-40B4-BE49-F238E27FC236}">
              <a16:creationId xmlns:a16="http://schemas.microsoft.com/office/drawing/2014/main" id="{00000000-0008-0000-0400-0000B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30</xdr:row>
      <xdr:rowOff>9525</xdr:rowOff>
    </xdr:from>
    <xdr:to>
      <xdr:col>15</xdr:col>
      <xdr:colOff>523875</xdr:colOff>
      <xdr:row>30</xdr:row>
      <xdr:rowOff>114300</xdr:rowOff>
    </xdr:to>
    <xdr:pic>
      <xdr:nvPicPr>
        <xdr:cNvPr id="3256" name="Grafik 18">
          <a:extLst>
            <a:ext uri="{FF2B5EF4-FFF2-40B4-BE49-F238E27FC236}">
              <a16:creationId xmlns:a16="http://schemas.microsoft.com/office/drawing/2014/main" id="{00000000-0008-0000-0400-0000B8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947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76200</xdr:colOff>
      <xdr:row>0</xdr:row>
      <xdr:rowOff>104775</xdr:rowOff>
    </xdr:from>
    <xdr:to>
      <xdr:col>16</xdr:col>
      <xdr:colOff>523875</xdr:colOff>
      <xdr:row>4</xdr:row>
      <xdr:rowOff>19050</xdr:rowOff>
    </xdr:to>
    <xdr:pic>
      <xdr:nvPicPr>
        <xdr:cNvPr id="3257" name="Grafik 1">
          <a:extLst>
            <a:ext uri="{FF2B5EF4-FFF2-40B4-BE49-F238E27FC236}">
              <a16:creationId xmlns:a16="http://schemas.microsoft.com/office/drawing/2014/main" id="{00000000-0008-0000-0400-0000B9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7725" y="1047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4752975</xdr:colOff>
      <xdr:row>10</xdr:row>
      <xdr:rowOff>9525</xdr:rowOff>
    </xdr:from>
    <xdr:to>
      <xdr:col>17</xdr:col>
      <xdr:colOff>4857750</xdr:colOff>
      <xdr:row>10</xdr:row>
      <xdr:rowOff>114300</xdr:rowOff>
    </xdr:to>
    <xdr:pic>
      <xdr:nvPicPr>
        <xdr:cNvPr id="3258" name="Grafik 18">
          <a:extLst>
            <a:ext uri="{FF2B5EF4-FFF2-40B4-BE49-F238E27FC236}">
              <a16:creationId xmlns:a16="http://schemas.microsoft.com/office/drawing/2014/main" id="{00000000-0008-0000-0400-0000B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35</xdr:row>
      <xdr:rowOff>9525</xdr:rowOff>
    </xdr:from>
    <xdr:to>
      <xdr:col>15</xdr:col>
      <xdr:colOff>523875</xdr:colOff>
      <xdr:row>35</xdr:row>
      <xdr:rowOff>95250</xdr:rowOff>
    </xdr:to>
    <xdr:pic>
      <xdr:nvPicPr>
        <xdr:cNvPr id="19" name="Grafik 2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9</xdr:row>
      <xdr:rowOff>9525</xdr:rowOff>
    </xdr:from>
    <xdr:to>
      <xdr:col>15</xdr:col>
      <xdr:colOff>523875</xdr:colOff>
      <xdr:row>9</xdr:row>
      <xdr:rowOff>114300</xdr:rowOff>
    </xdr:to>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45</xdr:row>
      <xdr:rowOff>9525</xdr:rowOff>
    </xdr:from>
    <xdr:to>
      <xdr:col>15</xdr:col>
      <xdr:colOff>523875</xdr:colOff>
      <xdr:row>45</xdr:row>
      <xdr:rowOff>114300</xdr:rowOff>
    </xdr:to>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79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24</xdr:row>
      <xdr:rowOff>9525</xdr:rowOff>
    </xdr:from>
    <xdr:ext cx="114300"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36</xdr:row>
      <xdr:rowOff>9525</xdr:rowOff>
    </xdr:from>
    <xdr:ext cx="114300" cy="104775"/>
    <xdr:pic>
      <xdr:nvPicPr>
        <xdr:cNvPr id="23" name="Grafik 18">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36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42</xdr:row>
      <xdr:rowOff>9525</xdr:rowOff>
    </xdr:from>
    <xdr:ext cx="114300"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45</xdr:row>
      <xdr:rowOff>9525</xdr:rowOff>
    </xdr:from>
    <xdr:ext cx="114300"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45</xdr:row>
      <xdr:rowOff>9525</xdr:rowOff>
    </xdr:from>
    <xdr:ext cx="114300"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45</xdr:row>
      <xdr:rowOff>9525</xdr:rowOff>
    </xdr:from>
    <xdr:ext cx="114300" cy="104775"/>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5" name="Grafik 18">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60</xdr:row>
      <xdr:rowOff>9525</xdr:rowOff>
    </xdr:from>
    <xdr:ext cx="114300" cy="104775"/>
    <xdr:pic>
      <xdr:nvPicPr>
        <xdr:cNvPr id="39" name="Grafik 1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64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60</xdr:row>
      <xdr:rowOff>9525</xdr:rowOff>
    </xdr:from>
    <xdr:ext cx="114300" cy="104775"/>
    <xdr:pic>
      <xdr:nvPicPr>
        <xdr:cNvPr id="40" name="Grafik 18">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64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36</xdr:row>
      <xdr:rowOff>9525</xdr:rowOff>
    </xdr:from>
    <xdr:ext cx="114300" cy="104775"/>
    <xdr:pic>
      <xdr:nvPicPr>
        <xdr:cNvPr id="42" name="Grafik 18">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429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53</xdr:row>
      <xdr:rowOff>0</xdr:rowOff>
    </xdr:from>
    <xdr:ext cx="114300" cy="104775"/>
    <xdr:pic>
      <xdr:nvPicPr>
        <xdr:cNvPr id="46" name="Grafik 18">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86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48</xdr:row>
      <xdr:rowOff>9525</xdr:rowOff>
    </xdr:from>
    <xdr:ext cx="114300" cy="104775"/>
    <xdr:pic>
      <xdr:nvPicPr>
        <xdr:cNvPr id="47" name="Grafik 18">
          <a:extLst>
            <a:ext uri="{FF2B5EF4-FFF2-40B4-BE49-F238E27FC236}">
              <a16:creationId xmlns:a16="http://schemas.microsoft.com/office/drawing/2014/main" id="{ACD6642C-A561-4166-8A7A-1DFCA4C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11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27</xdr:row>
      <xdr:rowOff>9525</xdr:rowOff>
    </xdr:from>
    <xdr:ext cx="114300" cy="104775"/>
    <xdr:pic>
      <xdr:nvPicPr>
        <xdr:cNvPr id="48" name="Grafik 18">
          <a:extLst>
            <a:ext uri="{FF2B5EF4-FFF2-40B4-BE49-F238E27FC236}">
              <a16:creationId xmlns:a16="http://schemas.microsoft.com/office/drawing/2014/main" id="{3564D02F-3C7E-4588-82F4-9F636C930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104775</xdr:rowOff>
    </xdr:from>
    <xdr:to>
      <xdr:col>10</xdr:col>
      <xdr:colOff>1924050</xdr:colOff>
      <xdr:row>2</xdr:row>
      <xdr:rowOff>104775</xdr:rowOff>
    </xdr:to>
    <xdr:pic>
      <xdr:nvPicPr>
        <xdr:cNvPr id="5160" name="Grafik 1">
          <a:extLst>
            <a:ext uri="{FF2B5EF4-FFF2-40B4-BE49-F238E27FC236}">
              <a16:creationId xmlns:a16="http://schemas.microsoft.com/office/drawing/2014/main" id="{00000000-0008-0000-0700-000028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5</xdr:row>
      <xdr:rowOff>9525</xdr:rowOff>
    </xdr:from>
    <xdr:to>
      <xdr:col>10</xdr:col>
      <xdr:colOff>0</xdr:colOff>
      <xdr:row>5</xdr:row>
      <xdr:rowOff>114300</xdr:rowOff>
    </xdr:to>
    <xdr:pic>
      <xdr:nvPicPr>
        <xdr:cNvPr id="5161" name="Grafik 18">
          <a:extLst>
            <a:ext uri="{FF2B5EF4-FFF2-40B4-BE49-F238E27FC236}">
              <a16:creationId xmlns:a16="http://schemas.microsoft.com/office/drawing/2014/main" id="{00000000-0008-0000-0700-000029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7</xdr:row>
      <xdr:rowOff>9525</xdr:rowOff>
    </xdr:from>
    <xdr:to>
      <xdr:col>10</xdr:col>
      <xdr:colOff>0</xdr:colOff>
      <xdr:row>7</xdr:row>
      <xdr:rowOff>114300</xdr:rowOff>
    </xdr:to>
    <xdr:pic>
      <xdr:nvPicPr>
        <xdr:cNvPr id="5162" name="Grafik 18">
          <a:extLst>
            <a:ext uri="{FF2B5EF4-FFF2-40B4-BE49-F238E27FC236}">
              <a16:creationId xmlns:a16="http://schemas.microsoft.com/office/drawing/2014/main" id="{00000000-0008-0000-0700-00002A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5163" name="Grafik 18">
          <a:extLst>
            <a:ext uri="{FF2B5EF4-FFF2-40B4-BE49-F238E27FC236}">
              <a16:creationId xmlns:a16="http://schemas.microsoft.com/office/drawing/2014/main" id="{00000000-0008-0000-0700-00002B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05" dataDxfId="103" headerRowBorderDxfId="104">
  <autoFilter ref="A67:S88" xr:uid="{00000000-0009-0000-0100-000001000000}"/>
  <tableColumns count="19">
    <tableColumn id="1" xr3:uid="{00000000-0010-0000-0000-000001000000}" name="Baden-Württemberg" dataDxfId="102"/>
    <tableColumn id="2" xr3:uid="{00000000-0010-0000-0000-000002000000}" name="Bayern" dataDxfId="101"/>
    <tableColumn id="3" xr3:uid="{00000000-0010-0000-0000-000003000000}" name="Berlin" dataDxfId="100"/>
    <tableColumn id="4" xr3:uid="{00000000-0010-0000-0000-000004000000}" name="Brandenburg" dataDxfId="99"/>
    <tableColumn id="5" xr3:uid="{00000000-0010-0000-0000-000005000000}" name="Bremen" dataDxfId="98"/>
    <tableColumn id="6" xr3:uid="{00000000-0010-0000-0000-000006000000}" name="Hamburg" dataDxfId="97"/>
    <tableColumn id="7" xr3:uid="{00000000-0010-0000-0000-000007000000}" name="Hessen" dataDxfId="96"/>
    <tableColumn id="8" xr3:uid="{00000000-0010-0000-0000-000008000000}" name="Mecklenburg-Vorpommern" dataDxfId="95"/>
    <tableColumn id="9" xr3:uid="{00000000-0010-0000-0000-000009000000}" name="Niedersachsen" dataDxfId="94"/>
    <tableColumn id="10" xr3:uid="{00000000-0010-0000-0000-00000A000000}" name="Nordrhein-Westfalen" dataDxfId="93"/>
    <tableColumn id="11" xr3:uid="{00000000-0010-0000-0000-00000B000000}" name="Rheinland-Pfalz" dataDxfId="92"/>
    <tableColumn id="12" xr3:uid="{00000000-0010-0000-0000-00000C000000}" name="Saarland" dataDxfId="91"/>
    <tableColumn id="13" xr3:uid="{00000000-0010-0000-0000-00000D000000}" name="Sachsen" dataDxfId="90"/>
    <tableColumn id="14" xr3:uid="{00000000-0010-0000-0000-00000E000000}" name="Sachsen-Anhalt" dataDxfId="89"/>
    <tableColumn id="15" xr3:uid="{00000000-0010-0000-0000-00000F000000}" name="Schleswig-Holstein" dataDxfId="88"/>
    <tableColumn id="16" xr3:uid="{00000000-0010-0000-0000-000010000000}" name="Thüringen" dataDxfId="87"/>
    <tableColumn id="17" xr3:uid="{00000000-0010-0000-0000-000011000000}" name="Schweiz" dataDxfId="86"/>
    <tableColumn id="18" xr3:uid="{00000000-0010-0000-0000-000012000000}" name="Österreich" dataDxfId="85"/>
    <tableColumn id="19" xr3:uid="{00000000-0010-0000-0000-000013000000}" name="Italien" dataDxfId="8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42"/>
  <sheetViews>
    <sheetView showGridLines="0" tabSelected="1" zoomScaleNormal="100" zoomScaleSheetLayoutView="106" workbookViewId="0">
      <selection activeCell="D6" sqref="D6:F6"/>
    </sheetView>
  </sheetViews>
  <sheetFormatPr defaultColWidth="9.109375" defaultRowHeight="13.2" x14ac:dyDescent="0.25"/>
  <cols>
    <col min="1" max="1" width="1.109375" style="2" customWidth="1"/>
    <col min="2" max="2" width="12.44140625" style="2" customWidth="1"/>
    <col min="3" max="3" width="2.33203125" style="2" customWidth="1"/>
    <col min="4" max="6" width="9.33203125" style="2" customWidth="1"/>
    <col min="7" max="7" width="14.44140625" style="2" customWidth="1"/>
    <col min="8" max="8" width="22" style="2" customWidth="1"/>
    <col min="9" max="9" width="14.44140625" style="2" customWidth="1"/>
    <col min="10" max="10" width="13" style="2" customWidth="1"/>
    <col min="11" max="11" width="2.33203125" style="2" customWidth="1"/>
    <col min="12" max="12" width="10.109375" style="2" customWidth="1"/>
    <col min="13" max="13" width="2.88671875" style="2" customWidth="1"/>
    <col min="14" max="16384" width="9.109375" style="2"/>
  </cols>
  <sheetData>
    <row r="1" spans="2:13" ht="9.75" customHeight="1" x14ac:dyDescent="0.25"/>
    <row r="2" spans="2:13" ht="12.75" customHeight="1" x14ac:dyDescent="0.25">
      <c r="B2" s="156" t="s">
        <v>464</v>
      </c>
    </row>
    <row r="3" spans="2:13" ht="15.75" customHeight="1" x14ac:dyDescent="0.25">
      <c r="B3" s="3" t="s">
        <v>279</v>
      </c>
      <c r="C3" s="3"/>
    </row>
    <row r="5" spans="2:13" ht="30.75" customHeight="1" x14ac:dyDescent="0.25"/>
    <row r="6" spans="2:13" ht="15" customHeight="1" x14ac:dyDescent="0.25">
      <c r="B6" s="2" t="s">
        <v>9</v>
      </c>
      <c r="D6" s="217"/>
      <c r="E6" s="218"/>
      <c r="F6" s="219"/>
      <c r="G6" s="91"/>
      <c r="H6" s="91"/>
      <c r="K6" s="229" t="s">
        <v>335</v>
      </c>
      <c r="L6" s="229"/>
      <c r="M6" s="229"/>
    </row>
    <row r="7" spans="2:13" ht="6.75" customHeight="1" x14ac:dyDescent="0.25">
      <c r="D7" s="91"/>
      <c r="E7" s="91"/>
      <c r="F7" s="91"/>
      <c r="G7" s="91"/>
      <c r="H7" s="91"/>
      <c r="I7" s="91"/>
      <c r="J7" s="91"/>
    </row>
    <row r="8" spans="2:13" ht="15" customHeight="1" x14ac:dyDescent="0.25">
      <c r="B8" s="2" t="s">
        <v>1</v>
      </c>
      <c r="D8" s="226" t="str">
        <f>IF($D$6="","",Datenquelle!B105)</f>
        <v/>
      </c>
      <c r="E8" s="227"/>
      <c r="F8" s="227"/>
      <c r="G8" s="227"/>
      <c r="H8" s="227"/>
      <c r="I8" s="227"/>
      <c r="J8" s="227"/>
      <c r="K8" s="227"/>
      <c r="L8" s="227"/>
      <c r="M8" s="228"/>
    </row>
    <row r="9" spans="2:13" ht="6.75" customHeight="1" x14ac:dyDescent="0.25">
      <c r="D9" s="91"/>
      <c r="E9" s="91"/>
      <c r="F9" s="91"/>
      <c r="G9" s="91"/>
      <c r="H9" s="91"/>
      <c r="I9" s="91"/>
      <c r="J9" s="91"/>
    </row>
    <row r="10" spans="2:13" ht="15" customHeight="1" x14ac:dyDescent="0.25">
      <c r="B10" s="2" t="s">
        <v>2</v>
      </c>
      <c r="D10" s="226" t="str">
        <f>IF($D$6="","",Datenquelle!C105)</f>
        <v/>
      </c>
      <c r="E10" s="227"/>
      <c r="F10" s="227"/>
      <c r="G10" s="227"/>
      <c r="H10" s="227"/>
      <c r="I10" s="227"/>
      <c r="J10" s="227"/>
      <c r="K10" s="227"/>
      <c r="L10" s="227"/>
      <c r="M10" s="228"/>
    </row>
    <row r="11" spans="2:13" ht="6.75" customHeight="1" x14ac:dyDescent="0.25">
      <c r="D11" s="91"/>
      <c r="E11" s="91"/>
      <c r="F11" s="91"/>
      <c r="G11" s="91"/>
      <c r="H11" s="91"/>
      <c r="I11" s="91"/>
      <c r="J11" s="91"/>
    </row>
    <row r="12" spans="2:13" ht="15" customHeight="1" x14ac:dyDescent="0.25">
      <c r="B12" s="2" t="s">
        <v>3</v>
      </c>
      <c r="D12" s="220"/>
      <c r="E12" s="221"/>
      <c r="F12" s="221"/>
      <c r="G12" s="222"/>
      <c r="H12" s="223" t="s">
        <v>10</v>
      </c>
      <c r="I12" s="224"/>
      <c r="J12" s="224"/>
      <c r="L12" s="225"/>
      <c r="M12" s="225"/>
    </row>
    <row r="13" spans="2:13" ht="6.75" customHeight="1" x14ac:dyDescent="0.25">
      <c r="H13" s="139"/>
      <c r="I13" s="139"/>
      <c r="J13" s="144"/>
    </row>
    <row r="14" spans="2:13" ht="15" customHeight="1" x14ac:dyDescent="0.25">
      <c r="H14" s="230" t="s">
        <v>333</v>
      </c>
      <c r="I14" s="230"/>
      <c r="J14" s="230"/>
      <c r="L14" s="231" t="str">
        <f>IF(D6="","",Datenquelle!F105)</f>
        <v/>
      </c>
      <c r="M14" s="232"/>
    </row>
    <row r="15" spans="2:13" ht="6.75" customHeight="1" x14ac:dyDescent="0.25">
      <c r="H15" s="139"/>
      <c r="I15" s="139"/>
      <c r="J15" s="144"/>
    </row>
    <row r="16" spans="2:13" ht="15" customHeight="1" x14ac:dyDescent="0.25">
      <c r="H16" s="230" t="s">
        <v>334</v>
      </c>
      <c r="I16" s="230"/>
      <c r="J16" s="230"/>
      <c r="L16" s="233">
        <v>2022</v>
      </c>
      <c r="M16" s="233"/>
    </row>
    <row r="17" spans="2:20" ht="9.75" customHeight="1" x14ac:dyDescent="0.25">
      <c r="H17" s="139"/>
      <c r="I17" s="139"/>
      <c r="J17" s="139"/>
    </row>
    <row r="18" spans="2:20" ht="3" customHeight="1" x14ac:dyDescent="0.25"/>
    <row r="19" spans="2:20" ht="3" customHeight="1" x14ac:dyDescent="0.25"/>
    <row r="20" spans="2:20" s="91" customFormat="1" ht="3" customHeight="1" x14ac:dyDescent="0.3"/>
    <row r="21" spans="2:20" s="91" customFormat="1" ht="3" customHeight="1" x14ac:dyDescent="0.3"/>
    <row r="22" spans="2:20" s="91" customFormat="1" ht="3" customHeight="1" x14ac:dyDescent="0.3"/>
    <row r="23" spans="2:20" s="91" customFormat="1" ht="15" customHeight="1" x14ac:dyDescent="0.3">
      <c r="B23" s="244" t="s">
        <v>6</v>
      </c>
      <c r="C23" s="245"/>
      <c r="D23" s="245"/>
      <c r="E23" s="245"/>
      <c r="F23" s="245"/>
      <c r="G23" s="246"/>
      <c r="H23" s="235" t="s">
        <v>300</v>
      </c>
      <c r="I23" s="235"/>
      <c r="J23" s="235"/>
      <c r="K23" s="235"/>
      <c r="L23" s="235"/>
      <c r="M23" s="235"/>
    </row>
    <row r="24" spans="2:20" s="91" customFormat="1" ht="15" customHeight="1" x14ac:dyDescent="0.3">
      <c r="B24" s="244" t="str">
        <f>IF($D$6="","",Datenquelle!D105)</f>
        <v/>
      </c>
      <c r="C24" s="245"/>
      <c r="D24" s="245"/>
      <c r="E24" s="245"/>
      <c r="F24" s="245"/>
      <c r="G24" s="246"/>
      <c r="H24" s="234"/>
      <c r="I24" s="234"/>
      <c r="J24" s="234"/>
      <c r="K24" s="234"/>
      <c r="L24" s="234"/>
      <c r="M24" s="234"/>
    </row>
    <row r="25" spans="2:20" s="91" customFormat="1" ht="15" customHeight="1" x14ac:dyDescent="0.3"/>
    <row r="26" spans="2:20" s="91" customFormat="1" ht="15" customHeight="1" x14ac:dyDescent="0.3">
      <c r="B26" s="253" t="s">
        <v>7</v>
      </c>
      <c r="C26" s="253"/>
      <c r="D26" s="253"/>
      <c r="E26" s="253"/>
      <c r="F26" s="253"/>
      <c r="G26" s="253"/>
      <c r="H26" s="253" t="s">
        <v>8</v>
      </c>
      <c r="I26" s="253"/>
      <c r="J26" s="253"/>
      <c r="K26" s="253"/>
      <c r="L26" s="253"/>
      <c r="M26" s="253"/>
    </row>
    <row r="27" spans="2:20" ht="15" customHeight="1" x14ac:dyDescent="0.25">
      <c r="B27" s="217"/>
      <c r="C27" s="218"/>
      <c r="D27" s="218"/>
      <c r="E27" s="218"/>
      <c r="F27" s="218"/>
      <c r="G27" s="219"/>
      <c r="H27" s="253" t="s">
        <v>11</v>
      </c>
      <c r="I27" s="253"/>
      <c r="J27" s="253"/>
      <c r="K27" s="253"/>
      <c r="L27" s="253"/>
      <c r="M27" s="253"/>
    </row>
    <row r="28" spans="2:20" ht="15" customHeight="1" x14ac:dyDescent="0.25"/>
    <row r="29" spans="2:20" ht="14.25" customHeight="1" thickBot="1" x14ac:dyDescent="0.3">
      <c r="B29" s="254"/>
      <c r="C29" s="254"/>
      <c r="D29" s="255"/>
      <c r="E29" s="255"/>
      <c r="F29" s="255"/>
      <c r="G29" s="255"/>
      <c r="H29" s="255"/>
      <c r="I29" s="255"/>
      <c r="J29" s="255"/>
    </row>
    <row r="30" spans="2:20" ht="32.25" customHeight="1" x14ac:dyDescent="0.25">
      <c r="B30" s="242" t="s">
        <v>332</v>
      </c>
      <c r="C30" s="143"/>
      <c r="D30" s="264" t="s">
        <v>338</v>
      </c>
      <c r="E30" s="265"/>
      <c r="F30" s="265"/>
      <c r="G30" s="265"/>
      <c r="H30" s="265" t="s">
        <v>339</v>
      </c>
      <c r="I30" s="265"/>
      <c r="J30" s="266"/>
      <c r="L30" s="256" t="s">
        <v>331</v>
      </c>
      <c r="M30" s="257"/>
    </row>
    <row r="31" spans="2:20" ht="26.25" customHeight="1" x14ac:dyDescent="0.25">
      <c r="B31" s="243"/>
      <c r="C31" s="143"/>
      <c r="D31" s="267" t="s">
        <v>296</v>
      </c>
      <c r="E31" s="268"/>
      <c r="F31" s="268"/>
      <c r="G31" s="137" t="s">
        <v>297</v>
      </c>
      <c r="H31" s="268" t="s">
        <v>298</v>
      </c>
      <c r="I31" s="269"/>
      <c r="J31" s="270" t="s">
        <v>340</v>
      </c>
      <c r="L31" s="258"/>
      <c r="M31" s="259"/>
      <c r="O31" s="155"/>
    </row>
    <row r="32" spans="2:20" ht="50.25" customHeight="1" x14ac:dyDescent="0.25">
      <c r="B32" s="243"/>
      <c r="C32" s="143"/>
      <c r="D32" s="140" t="s">
        <v>329</v>
      </c>
      <c r="E32" s="134" t="s">
        <v>328</v>
      </c>
      <c r="F32" s="134" t="s">
        <v>336</v>
      </c>
      <c r="G32" s="134" t="s">
        <v>337</v>
      </c>
      <c r="H32" s="134" t="s">
        <v>466</v>
      </c>
      <c r="I32" s="134" t="s">
        <v>467</v>
      </c>
      <c r="J32" s="271"/>
      <c r="L32" s="258"/>
      <c r="M32" s="259"/>
      <c r="P32" s="156"/>
      <c r="Q32" s="156"/>
      <c r="R32" s="156"/>
      <c r="T32" s="156"/>
    </row>
    <row r="33" spans="2:13" ht="16.5" customHeight="1" x14ac:dyDescent="0.25">
      <c r="B33" s="247"/>
      <c r="C33" s="138"/>
      <c r="D33" s="141"/>
      <c r="E33" s="110"/>
      <c r="F33" s="110"/>
      <c r="G33" s="110"/>
      <c r="H33" s="110"/>
      <c r="I33" s="110"/>
      <c r="J33" s="142"/>
      <c r="L33" s="260"/>
      <c r="M33" s="261"/>
    </row>
    <row r="34" spans="2:13" ht="16.5" customHeight="1" x14ac:dyDescent="0.25">
      <c r="B34" s="247"/>
      <c r="C34" s="138"/>
      <c r="D34" s="272" t="str">
        <f>IF(AND(D33="",E33="",F33="",G33=""),"",SUM(D33:G33))</f>
        <v/>
      </c>
      <c r="E34" s="237"/>
      <c r="F34" s="237"/>
      <c r="G34" s="273"/>
      <c r="H34" s="236" t="str">
        <f>IF(AND(H33="",I33="",J33=""),"",SUM(H33:J33))</f>
        <v/>
      </c>
      <c r="I34" s="237"/>
      <c r="J34" s="238"/>
      <c r="L34" s="260"/>
      <c r="M34" s="261"/>
    </row>
    <row r="35" spans="2:13" ht="16.5" customHeight="1" thickBot="1" x14ac:dyDescent="0.3">
      <c r="B35" s="248"/>
      <c r="C35" s="138"/>
      <c r="D35" s="239" t="str">
        <f>IF(OR(D34="",H34=""),"",(D34+H34))</f>
        <v/>
      </c>
      <c r="E35" s="240"/>
      <c r="F35" s="240"/>
      <c r="G35" s="240"/>
      <c r="H35" s="240"/>
      <c r="I35" s="240"/>
      <c r="J35" s="241"/>
      <c r="L35" s="262"/>
      <c r="M35" s="263"/>
    </row>
    <row r="36" spans="2:13" ht="9" customHeight="1" thickBot="1" x14ac:dyDescent="0.3">
      <c r="B36" s="138"/>
      <c r="C36" s="138"/>
      <c r="D36" s="138"/>
      <c r="E36" s="138"/>
      <c r="F36" s="138"/>
      <c r="G36" s="138"/>
      <c r="H36" s="138"/>
      <c r="I36" s="138"/>
      <c r="J36" s="138"/>
    </row>
    <row r="37" spans="2:13" ht="27" customHeight="1" thickBot="1" x14ac:dyDescent="0.3">
      <c r="B37" s="249" t="s">
        <v>365</v>
      </c>
      <c r="C37" s="250"/>
      <c r="D37" s="250"/>
      <c r="E37" s="250"/>
      <c r="F37" s="250"/>
      <c r="G37" s="250"/>
      <c r="H37" s="250"/>
      <c r="I37" s="250"/>
      <c r="J37" s="145"/>
    </row>
    <row r="38" spans="2:13" ht="9" customHeight="1" x14ac:dyDescent="0.25">
      <c r="B38" s="138"/>
      <c r="C38" s="138"/>
      <c r="D38" s="138"/>
      <c r="E38" s="138"/>
      <c r="F38" s="138"/>
      <c r="G38" s="138"/>
      <c r="H38" s="138"/>
      <c r="I38" s="138"/>
      <c r="J38" s="138"/>
    </row>
    <row r="39" spans="2:13" ht="7.5" customHeight="1" x14ac:dyDescent="0.25">
      <c r="C39" s="157"/>
      <c r="D39" s="136"/>
      <c r="E39" s="136"/>
      <c r="F39" s="136"/>
      <c r="G39" s="136"/>
      <c r="H39" s="136"/>
      <c r="I39" s="136"/>
      <c r="J39" s="136"/>
    </row>
    <row r="40" spans="2:13" ht="21.75" customHeight="1" x14ac:dyDescent="0.25">
      <c r="B40" s="252" t="s">
        <v>468</v>
      </c>
      <c r="C40" s="252"/>
      <c r="D40" s="252"/>
      <c r="E40" s="252"/>
      <c r="F40" s="252"/>
      <c r="G40" s="252"/>
      <c r="H40" s="252"/>
      <c r="I40" s="252"/>
      <c r="J40" s="252"/>
      <c r="K40" s="252"/>
      <c r="L40" s="252"/>
      <c r="M40" s="252"/>
    </row>
    <row r="41" spans="2:13" ht="4.5" customHeight="1" x14ac:dyDescent="0.25"/>
    <row r="42" spans="2:13" ht="150" customHeight="1" x14ac:dyDescent="0.25">
      <c r="B42" s="251" t="s">
        <v>393</v>
      </c>
      <c r="C42" s="251"/>
      <c r="D42" s="251"/>
      <c r="E42" s="251"/>
      <c r="F42" s="251"/>
      <c r="G42" s="251"/>
      <c r="H42" s="251"/>
      <c r="I42" s="251"/>
      <c r="J42" s="251"/>
      <c r="K42" s="251"/>
      <c r="L42" s="251"/>
      <c r="M42" s="251"/>
    </row>
  </sheetData>
  <sheetProtection algorithmName="SHA-512" hashValue="X572ry/4Ujl2yxFKj9BNlfCshB3NRPcWMEukX5s7iUfz7nS0zDM021pXtrJyTiO6D5DqKDb2wW1s/OO1T0XvGw==" saltValue="iLaOiWdgRkvwVmb4qkB6kA==" spinCount="100000" sheet="1" objects="1" scenarios="1" selectLockedCells="1"/>
  <dataConsolidate/>
  <mergeCells count="35">
    <mergeCell ref="B37:I37"/>
    <mergeCell ref="B42:M42"/>
    <mergeCell ref="B40:M40"/>
    <mergeCell ref="B26:G26"/>
    <mergeCell ref="B27:G27"/>
    <mergeCell ref="B29:J29"/>
    <mergeCell ref="L30:M32"/>
    <mergeCell ref="L33:M35"/>
    <mergeCell ref="H27:M27"/>
    <mergeCell ref="H26:M26"/>
    <mergeCell ref="D30:G30"/>
    <mergeCell ref="H30:J30"/>
    <mergeCell ref="D31:F31"/>
    <mergeCell ref="H31:I31"/>
    <mergeCell ref="J31:J32"/>
    <mergeCell ref="D34:G34"/>
    <mergeCell ref="H34:J34"/>
    <mergeCell ref="D35:J35"/>
    <mergeCell ref="B30:B32"/>
    <mergeCell ref="B23:G23"/>
    <mergeCell ref="B24:G24"/>
    <mergeCell ref="B33:B35"/>
    <mergeCell ref="H14:J14"/>
    <mergeCell ref="H16:J16"/>
    <mergeCell ref="L14:M14"/>
    <mergeCell ref="L16:M16"/>
    <mergeCell ref="H24:M24"/>
    <mergeCell ref="H23:M23"/>
    <mergeCell ref="D6:F6"/>
    <mergeCell ref="D12:G12"/>
    <mergeCell ref="H12:J12"/>
    <mergeCell ref="L12:M12"/>
    <mergeCell ref="D10:M10"/>
    <mergeCell ref="D8:M8"/>
    <mergeCell ref="K6:M6"/>
  </mergeCells>
  <conditionalFormatting sqref="D6:E6">
    <cfRule type="expression" dxfId="117" priority="17" stopIfTrue="1">
      <formula>LEN(TRIM(D6))=0</formula>
    </cfRule>
  </conditionalFormatting>
  <conditionalFormatting sqref="D12:F12">
    <cfRule type="expression" dxfId="116" priority="16" stopIfTrue="1">
      <formula>LEN(TRIM(D12))=0</formula>
    </cfRule>
  </conditionalFormatting>
  <conditionalFormatting sqref="L12">
    <cfRule type="expression" dxfId="115" priority="15" stopIfTrue="1">
      <formula>LEN(TRIM(L12))=0</formula>
    </cfRule>
  </conditionalFormatting>
  <conditionalFormatting sqref="H24">
    <cfRule type="expression" dxfId="114" priority="13" stopIfTrue="1">
      <formula>LEN(TRIM(H24))=0</formula>
    </cfRule>
  </conditionalFormatting>
  <conditionalFormatting sqref="B27 D27:G27">
    <cfRule type="expression" dxfId="113" priority="12" stopIfTrue="1">
      <formula>LEN(TRIM(B27))=0</formula>
    </cfRule>
  </conditionalFormatting>
  <conditionalFormatting sqref="D33:J33">
    <cfRule type="expression" dxfId="112" priority="10" stopIfTrue="1">
      <formula>LEN(TRIM(D33))=0</formula>
    </cfRule>
  </conditionalFormatting>
  <conditionalFormatting sqref="B33">
    <cfRule type="expression" dxfId="111" priority="1" stopIfTrue="1">
      <formula>LEN(TRIM(B33))=0</formula>
    </cfRule>
  </conditionalFormatting>
  <conditionalFormatting sqref="D36:J36 D39 D38:J38">
    <cfRule type="containsBlanks" dxfId="110" priority="6">
      <formula>LEN(TRIM(D36))=0</formula>
    </cfRule>
    <cfRule type="cellIs" dxfId="109" priority="8" operator="greaterThan">
      <formula>$B$33</formula>
    </cfRule>
  </conditionalFormatting>
  <conditionalFormatting sqref="L33">
    <cfRule type="expression" dxfId="108" priority="3" stopIfTrue="1">
      <formula>LEN(TRIM(L33))=0</formula>
    </cfRule>
  </conditionalFormatting>
  <conditionalFormatting sqref="J37">
    <cfRule type="expression" dxfId="107" priority="2" stopIfTrue="1">
      <formula>LEN(TRIM(J37))=0</formula>
    </cfRule>
  </conditionalFormatting>
  <conditionalFormatting sqref="B33:B35">
    <cfRule type="cellIs" dxfId="106" priority="9" operator="greaterThan">
      <formula>$L$33+$D$35</formula>
    </cfRule>
  </conditionalFormatting>
  <dataValidations count="12">
    <dataValidation type="list" allowBlank="1" showInputMessage="1" showErrorMessage="1" sqref="D6:F6" xr:uid="{00000000-0002-0000-0000-000000000000}">
      <formula1>Zentrum</formula1>
    </dataValidation>
    <dataValidation type="textLength" allowBlank="1" showInputMessage="1" showErrorMessage="1" errorTitle="Eingabefehler" error="Nur Texteingabe bis 100 Zeichen möglich." sqref="D12:G12 B24:G24" xr:uid="{00000000-0002-0000-0000-000001000000}">
      <formula1>0</formula1>
      <formula2>100</formula2>
    </dataValidation>
    <dataValidation type="whole" allowBlank="1" showInputMessage="1" showErrorMessage="1" errorTitle="Eingabefehler" error="Der Wert in dem Feld „davon Operative Primärfälle Leber“ kann nicht größer sein als die Anzahl der Primärfälle Leber." sqref="H34" xr:uid="{00000000-0002-0000-0000-000002000000}">
      <formula1>0</formula1>
      <formula2>B34</formula2>
    </dataValidation>
    <dataValidation type="whole" allowBlank="1" showInputMessage="1" showErrorMessage="1" errorTitle="Eingabefehler" error="Anzahl der Primärfälle kann nicht kleiner sein als die Anzahl der &quot;davon Operative Primärfälle&quot;." sqref="D34" xr:uid="{00000000-0002-0000-0000-000003000000}">
      <formula1>I34</formula1>
      <formula2>5000</formula2>
    </dataValidation>
    <dataValidation type="whole" allowBlank="1" showInputMessage="1" showErrorMessage="1" errorTitle="Eingabefehler" error="Ganze Zahl zwischen 0-5000." sqref="D33:J33 J37 B33:B35" xr:uid="{00000000-0002-0000-0000-000004000000}">
      <formula1>0</formula1>
      <formula2>5000</formula2>
    </dataValidation>
    <dataValidation allowBlank="1" showInputMessage="1" showErrorMessage="1" errorTitle="Eingabefehler" error="Anzahl der Primärfälle kann nicht kleiner sein als die Anzahl der &quot;davon Operative Primärfälle&quot;." sqref="D38:D39 D35:D36 E35:J36 E38:J38" xr:uid="{00000000-0002-0000-0000-000005000000}"/>
    <dataValidation type="whole" allowBlank="1" showInputMessage="1" showErrorMessage="1" errorTitle="Eingabefehler" error="Ganze Zahl zwisschen 0-5000." sqref="C33:C36 B38 B36 C38" xr:uid="{00000000-0002-0000-0000-000006000000}">
      <formula1>0</formula1>
      <formula2>5000</formula2>
    </dataValidation>
    <dataValidation type="list" allowBlank="1" showInputMessage="1" showErrorMessage="1" sqref="H24" xr:uid="{00000000-0002-0000-0000-000007000000}">
      <formula1>KrebsregisterZusammenarbeit</formula1>
    </dataValidation>
    <dataValidation allowBlank="1" showInputMessage="1" showErrorMessage="1" errorTitle="Eingabefehler" error="Ganze Zahl zwisschen 0-5000." sqref="C39 L30 B37" xr:uid="{00000000-0002-0000-0000-000008000000}"/>
    <dataValidation type="list" allowBlank="1" showInputMessage="1" showErrorMessage="1" sqref="B27:G27" xr:uid="{00000000-0002-0000-0000-000009000000}">
      <formula1>Tumordokumentation</formula1>
    </dataValidation>
    <dataValidation type="date" allowBlank="1" showErrorMessage="1" errorTitle="Eingabefehler" error="Format: tt.mm.jjjj_x000a__x000a_Zeitraum zwischen 01.10.2022 - 31.01.2024 angeben." sqref="L12:M12" xr:uid="{00000000-0002-0000-0000-00000A000000}">
      <formula1>44835</formula1>
      <formula2>45322</formula2>
    </dataValidation>
    <dataValidation type="whole" allowBlank="1" showInputMessage="1" showErrorMessage="1" errorTitle="Eingabefehler" error="„Nicht operative Primärfälle“ können nicht größer als Anzahl der Primärfälle Leber sein." sqref="L33:M35" xr:uid="{00000000-0002-0000-0000-00000B000000}">
      <formula1>0</formula1>
      <formula2>B33</formula2>
    </dataValidation>
  </dataValidations>
  <pageMargins left="0.25" right="0.25" top="0.75" bottom="0.75" header="0.3" footer="0.3"/>
  <pageSetup paperSize="9" scale="81" orientation="portrait" r:id="rId1"/>
  <headerFooter>
    <oddFooter xml:space="preserve">&amp;L&amp;"Arial,Standard"&amp;7&amp;F&amp;C&amp;"Arial,Standard"&amp;7 © DKG  Alle Rechte vorbehalten&amp;R&amp;"Arial,Standard"&amp;7&amp;P   </oddFooter>
  </headerFooter>
  <ignoredErrors>
    <ignoredError sqref="D34 H34"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
  <sheetViews>
    <sheetView zoomScale="110" zoomScaleNormal="110" workbookViewId="0">
      <selection activeCell="D16" sqref="D16"/>
    </sheetView>
  </sheetViews>
  <sheetFormatPr defaultColWidth="11.44140625" defaultRowHeight="11.4" x14ac:dyDescent="0.3"/>
  <cols>
    <col min="1" max="1" width="61.109375" style="113" customWidth="1"/>
    <col min="2" max="2" width="24.33203125" style="113" customWidth="1"/>
    <col min="3" max="3" width="27.5546875" style="113" customWidth="1"/>
    <col min="4" max="4" width="23.5546875" style="113" customWidth="1"/>
    <col min="5" max="10" width="18.33203125" style="113" customWidth="1"/>
    <col min="11" max="16384" width="11.44140625" style="113"/>
  </cols>
  <sheetData>
    <row r="1" spans="1:9" s="115" customFormat="1" ht="91.5" customHeight="1" x14ac:dyDescent="0.3">
      <c r="A1" s="114"/>
      <c r="B1" s="114" t="s">
        <v>360</v>
      </c>
      <c r="C1" s="114" t="s">
        <v>361</v>
      </c>
      <c r="D1" s="114" t="s">
        <v>362</v>
      </c>
      <c r="E1" s="114" t="s">
        <v>363</v>
      </c>
      <c r="F1" s="114" t="s">
        <v>473</v>
      </c>
      <c r="G1" s="114" t="s">
        <v>474</v>
      </c>
      <c r="H1" s="114" t="s">
        <v>364</v>
      </c>
      <c r="I1" s="114" t="s">
        <v>305</v>
      </c>
    </row>
    <row r="2" spans="1:9" ht="27" customHeight="1" x14ac:dyDescent="0.3">
      <c r="A2" s="123" t="s">
        <v>306</v>
      </c>
      <c r="B2" s="112">
        <f>Basisdaten!D33</f>
        <v>0</v>
      </c>
      <c r="C2" s="112">
        <f>Basisdaten!E33</f>
        <v>0</v>
      </c>
      <c r="D2" s="112">
        <f>Basisdaten!F33</f>
        <v>0</v>
      </c>
      <c r="E2" s="112">
        <f>Basisdaten!G33</f>
        <v>0</v>
      </c>
      <c r="F2" s="112">
        <f>Basisdaten!H33</f>
        <v>0</v>
      </c>
      <c r="G2" s="112">
        <f>Basisdaten!I33</f>
        <v>0</v>
      </c>
      <c r="H2" s="112">
        <f>Basisdaten!J33</f>
        <v>0</v>
      </c>
      <c r="I2" s="111" t="str">
        <f>Basisdaten!D35</f>
        <v/>
      </c>
    </row>
    <row r="3" spans="1:9" x14ac:dyDescent="0.3">
      <c r="A3" s="123" t="s">
        <v>308</v>
      </c>
      <c r="B3" s="121"/>
      <c r="C3" s="121"/>
      <c r="D3" s="121"/>
      <c r="E3" s="121"/>
      <c r="F3" s="121"/>
      <c r="G3" s="121"/>
      <c r="H3" s="121"/>
      <c r="I3" s="111" t="str">
        <f>Basisdaten!D34</f>
        <v/>
      </c>
    </row>
    <row r="4" spans="1:9" x14ac:dyDescent="0.3">
      <c r="A4" s="123" t="s">
        <v>309</v>
      </c>
      <c r="B4" s="121"/>
      <c r="C4" s="121"/>
      <c r="D4" s="121"/>
      <c r="E4" s="121"/>
      <c r="F4" s="121"/>
      <c r="G4" s="121"/>
      <c r="H4" s="121"/>
      <c r="I4" s="111" t="str">
        <f>Basisdaten!H34</f>
        <v/>
      </c>
    </row>
    <row r="5" spans="1:9" ht="15.75" customHeight="1" x14ac:dyDescent="0.3">
      <c r="A5" s="122" t="s">
        <v>307</v>
      </c>
      <c r="B5" s="121"/>
      <c r="C5" s="121"/>
      <c r="D5" s="121"/>
      <c r="E5" s="121"/>
      <c r="F5" s="121"/>
      <c r="G5" s="121"/>
      <c r="H5" s="121"/>
      <c r="I5" s="111">
        <f>Basisdaten!B33</f>
        <v>0</v>
      </c>
    </row>
    <row r="6" spans="1:9" x14ac:dyDescent="0.3">
      <c r="A6" s="122" t="s">
        <v>331</v>
      </c>
      <c r="B6" s="121"/>
      <c r="C6" s="121"/>
      <c r="D6" s="121"/>
      <c r="E6" s="121"/>
      <c r="F6" s="121"/>
      <c r="G6" s="121"/>
      <c r="H6" s="121"/>
      <c r="I6" s="111">
        <f>Basisdaten!L33</f>
        <v>0</v>
      </c>
    </row>
    <row r="7" spans="1:9" ht="36" customHeight="1" x14ac:dyDescent="0.3">
      <c r="A7" s="148" t="s">
        <v>358</v>
      </c>
      <c r="B7" s="149"/>
      <c r="C7" s="149"/>
      <c r="D7" s="149"/>
      <c r="E7" s="149"/>
      <c r="F7" s="149"/>
      <c r="G7" s="149"/>
      <c r="H7" s="149"/>
      <c r="I7" s="111">
        <f>Basisdaten!J37</f>
        <v>0</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6"/>
  <sheetViews>
    <sheetView workbookViewId="0">
      <selection activeCell="F36" sqref="F36"/>
    </sheetView>
  </sheetViews>
  <sheetFormatPr defaultColWidth="11.44140625" defaultRowHeight="14.4" x14ac:dyDescent="0.3"/>
  <cols>
    <col min="1" max="1" width="37.88671875" customWidth="1"/>
    <col min="2" max="2" width="47.109375" customWidth="1"/>
    <col min="3" max="3" width="42.44140625" customWidth="1"/>
    <col min="4" max="4" width="20.88671875" customWidth="1"/>
  </cols>
  <sheetData>
    <row r="1" spans="1:4" x14ac:dyDescent="0.3">
      <c r="A1" s="117" t="s">
        <v>3</v>
      </c>
      <c r="B1" s="62" t="str">
        <f>IF(Basisdaten!D12=0,"",Basisdaten!D12)</f>
        <v/>
      </c>
    </row>
    <row r="2" spans="1:4" x14ac:dyDescent="0.3">
      <c r="A2" s="117" t="s">
        <v>4</v>
      </c>
      <c r="B2" s="118" t="str">
        <f>IF(Basisdaten!L12=0,"",Basisdaten!L12)</f>
        <v/>
      </c>
    </row>
    <row r="3" spans="1:4" x14ac:dyDescent="0.3">
      <c r="A3" s="117" t="s">
        <v>5</v>
      </c>
      <c r="B3" s="118" t="str">
        <f>IF(Basisdaten!L14=0,"",Basisdaten!L14)</f>
        <v/>
      </c>
    </row>
    <row r="5" spans="1:4" x14ac:dyDescent="0.3">
      <c r="A5" s="119" t="s">
        <v>13</v>
      </c>
      <c r="B5" s="119" t="s">
        <v>7</v>
      </c>
      <c r="C5" s="120" t="s">
        <v>300</v>
      </c>
      <c r="D5" s="120" t="s">
        <v>299</v>
      </c>
    </row>
    <row r="6" spans="1:4" x14ac:dyDescent="0.3">
      <c r="A6" s="62" t="str">
        <f>IF(Basisdaten!B24=0,"",Basisdaten!B24)</f>
        <v/>
      </c>
      <c r="B6" s="62" t="str">
        <f>IF(Basisdaten!B27=0,"",Basisdaten!B27)</f>
        <v/>
      </c>
      <c r="C6" s="62" t="str">
        <f>IF(Basisdaten!H24=0,"",Basisdaten!H24)</f>
        <v/>
      </c>
      <c r="D6" s="62" t="str">
        <f>IF(Basisdaten!H27=0,"",Basisdaten!H27)</f>
        <v>Nein</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39"/>
  <sheetViews>
    <sheetView topLeftCell="A103" workbookViewId="0">
      <selection activeCell="A128" sqref="A128"/>
    </sheetView>
  </sheetViews>
  <sheetFormatPr defaultColWidth="9.109375" defaultRowHeight="10.199999999999999" x14ac:dyDescent="0.2"/>
  <cols>
    <col min="1" max="1" width="34.109375" style="15" customWidth="1"/>
    <col min="2" max="2" width="50.44140625" style="15" customWidth="1"/>
    <col min="3" max="3" width="69.33203125" style="15" customWidth="1"/>
    <col min="4" max="4" width="20.44140625" style="15" customWidth="1"/>
    <col min="5" max="5" width="9.109375" style="15" customWidth="1"/>
    <col min="6" max="6" width="23.6640625" style="15" customWidth="1"/>
    <col min="7" max="7" width="9.109375" style="15" customWidth="1"/>
    <col min="8" max="8" width="24.6640625" style="15" customWidth="1"/>
    <col min="9" max="9" width="14.88671875" style="15" customWidth="1"/>
    <col min="10" max="10" width="19.33203125" style="15" customWidth="1"/>
    <col min="11" max="11" width="15" style="15" customWidth="1"/>
    <col min="12" max="13" width="9.109375" style="15" customWidth="1"/>
    <col min="14" max="14" width="15.33203125" style="15" customWidth="1"/>
    <col min="15" max="15" width="18.109375" style="15" customWidth="1"/>
    <col min="16" max="16384" width="9.109375" style="15"/>
  </cols>
  <sheetData>
    <row r="1" spans="1:6" x14ac:dyDescent="0.2">
      <c r="A1" s="27" t="s">
        <v>14</v>
      </c>
      <c r="B1" s="164" t="s">
        <v>21</v>
      </c>
      <c r="C1" s="164" t="s">
        <v>21</v>
      </c>
      <c r="D1" s="165"/>
    </row>
    <row r="2" spans="1:6" x14ac:dyDescent="0.2">
      <c r="A2" s="28" t="s">
        <v>475</v>
      </c>
      <c r="B2" s="164" t="s">
        <v>15</v>
      </c>
      <c r="C2" s="164" t="s">
        <v>15</v>
      </c>
      <c r="D2" s="166"/>
      <c r="E2" s="15" t="s">
        <v>65</v>
      </c>
    </row>
    <row r="3" spans="1:6" x14ac:dyDescent="0.2">
      <c r="B3" s="164" t="s">
        <v>16</v>
      </c>
      <c r="C3" s="164" t="s">
        <v>16</v>
      </c>
      <c r="D3" s="166"/>
      <c r="E3" s="90" t="str">
        <f>Basisdaten!L14</f>
        <v/>
      </c>
      <c r="F3" s="65">
        <f>IF(E3&gt;E4,0,DATEDIF(E3,E4,"y"))</f>
        <v>0</v>
      </c>
    </row>
    <row r="4" spans="1:6" x14ac:dyDescent="0.2">
      <c r="B4" s="164" t="s">
        <v>384</v>
      </c>
      <c r="C4" s="164" t="s">
        <v>384</v>
      </c>
      <c r="D4" s="166"/>
      <c r="E4" s="12">
        <v>45291</v>
      </c>
    </row>
    <row r="5" spans="1:6" x14ac:dyDescent="0.2">
      <c r="B5" s="164" t="s">
        <v>17</v>
      </c>
      <c r="C5" s="164" t="s">
        <v>17</v>
      </c>
      <c r="D5" s="166"/>
    </row>
    <row r="6" spans="1:6" x14ac:dyDescent="0.2">
      <c r="B6" s="164" t="s">
        <v>18</v>
      </c>
      <c r="C6" s="164" t="s">
        <v>18</v>
      </c>
      <c r="D6" s="166"/>
    </row>
    <row r="7" spans="1:6" x14ac:dyDescent="0.2">
      <c r="B7" s="164" t="s">
        <v>385</v>
      </c>
      <c r="C7" s="164" t="s">
        <v>385</v>
      </c>
      <c r="D7" s="166"/>
    </row>
    <row r="8" spans="1:6" x14ac:dyDescent="0.2">
      <c r="B8" s="164" t="s">
        <v>19</v>
      </c>
      <c r="C8" s="164" t="s">
        <v>19</v>
      </c>
      <c r="D8" s="166"/>
    </row>
    <row r="9" spans="1:6" x14ac:dyDescent="0.2">
      <c r="B9" s="164" t="s">
        <v>386</v>
      </c>
      <c r="C9" s="151" t="s">
        <v>402</v>
      </c>
      <c r="D9" s="166" t="s">
        <v>54</v>
      </c>
    </row>
    <row r="10" spans="1:6" x14ac:dyDescent="0.2">
      <c r="B10" s="164" t="s">
        <v>20</v>
      </c>
      <c r="C10" s="164" t="s">
        <v>386</v>
      </c>
      <c r="D10" s="166"/>
    </row>
    <row r="11" spans="1:6" x14ac:dyDescent="0.2">
      <c r="B11" s="150" t="s">
        <v>389</v>
      </c>
      <c r="C11" s="164" t="s">
        <v>20</v>
      </c>
      <c r="D11" s="166"/>
    </row>
    <row r="12" spans="1:6" x14ac:dyDescent="0.2">
      <c r="B12" s="164" t="s">
        <v>22</v>
      </c>
      <c r="C12" s="150" t="s">
        <v>389</v>
      </c>
      <c r="D12" s="166" t="s">
        <v>31</v>
      </c>
    </row>
    <row r="13" spans="1:6" x14ac:dyDescent="0.2">
      <c r="B13" s="164" t="s">
        <v>23</v>
      </c>
      <c r="C13" s="164" t="s">
        <v>22</v>
      </c>
      <c r="D13" s="166"/>
    </row>
    <row r="14" spans="1:6" x14ac:dyDescent="0.2">
      <c r="B14" s="164" t="s">
        <v>24</v>
      </c>
      <c r="C14" s="164" t="s">
        <v>23</v>
      </c>
      <c r="D14" s="166"/>
    </row>
    <row r="15" spans="1:6" x14ac:dyDescent="0.2">
      <c r="B15" s="164" t="s">
        <v>26</v>
      </c>
      <c r="C15" s="164" t="s">
        <v>24</v>
      </c>
      <c r="D15" s="166"/>
    </row>
    <row r="16" spans="1:6" x14ac:dyDescent="0.2">
      <c r="B16" s="164" t="s">
        <v>25</v>
      </c>
      <c r="C16" s="164" t="s">
        <v>26</v>
      </c>
      <c r="D16" s="166"/>
    </row>
    <row r="17" spans="2:4" x14ac:dyDescent="0.2">
      <c r="B17" s="164" t="s">
        <v>27</v>
      </c>
      <c r="C17" s="164" t="s">
        <v>25</v>
      </c>
      <c r="D17" s="166"/>
    </row>
    <row r="18" spans="2:4" x14ac:dyDescent="0.2">
      <c r="B18" s="164" t="s">
        <v>28</v>
      </c>
      <c r="C18" s="164" t="s">
        <v>27</v>
      </c>
      <c r="D18" s="95"/>
    </row>
    <row r="19" spans="2:4" x14ac:dyDescent="0.2">
      <c r="B19" s="164" t="s">
        <v>29</v>
      </c>
      <c r="C19" s="164" t="s">
        <v>28</v>
      </c>
      <c r="D19" s="166"/>
    </row>
    <row r="20" spans="2:4" x14ac:dyDescent="0.2">
      <c r="B20" s="150" t="s">
        <v>30</v>
      </c>
      <c r="C20" s="164" t="s">
        <v>29</v>
      </c>
      <c r="D20" s="166"/>
    </row>
    <row r="21" spans="2:4" x14ac:dyDescent="0.2">
      <c r="B21" s="150" t="s">
        <v>32</v>
      </c>
      <c r="C21" s="152" t="s">
        <v>30</v>
      </c>
      <c r="D21" s="166" t="s">
        <v>31</v>
      </c>
    </row>
    <row r="22" spans="2:4" x14ac:dyDescent="0.2">
      <c r="B22" s="164" t="s">
        <v>34</v>
      </c>
      <c r="C22" s="150" t="s">
        <v>32</v>
      </c>
      <c r="D22" s="166" t="s">
        <v>31</v>
      </c>
    </row>
    <row r="23" spans="2:4" x14ac:dyDescent="0.2">
      <c r="B23" s="164" t="s">
        <v>33</v>
      </c>
      <c r="C23" s="164" t="s">
        <v>34</v>
      </c>
      <c r="D23" s="166"/>
    </row>
    <row r="24" spans="2:4" x14ac:dyDescent="0.2">
      <c r="B24" s="164" t="s">
        <v>359</v>
      </c>
      <c r="C24" s="164" t="s">
        <v>33</v>
      </c>
      <c r="D24" s="166"/>
    </row>
    <row r="25" spans="2:4" x14ac:dyDescent="0.2">
      <c r="B25" s="164" t="s">
        <v>35</v>
      </c>
      <c r="C25" s="153" t="s">
        <v>36</v>
      </c>
      <c r="D25" s="166" t="s">
        <v>37</v>
      </c>
    </row>
    <row r="26" spans="2:4" x14ac:dyDescent="0.2">
      <c r="B26" s="150" t="s">
        <v>38</v>
      </c>
      <c r="C26" s="164" t="s">
        <v>359</v>
      </c>
      <c r="D26" s="166"/>
    </row>
    <row r="27" spans="2:4" x14ac:dyDescent="0.2">
      <c r="B27" s="164" t="s">
        <v>39</v>
      </c>
      <c r="C27" s="151" t="s">
        <v>390</v>
      </c>
      <c r="D27" s="166" t="s">
        <v>54</v>
      </c>
    </row>
    <row r="28" spans="2:4" x14ac:dyDescent="0.2">
      <c r="B28" s="164" t="s">
        <v>40</v>
      </c>
      <c r="C28" s="164" t="s">
        <v>35</v>
      </c>
      <c r="D28" s="166"/>
    </row>
    <row r="29" spans="2:4" x14ac:dyDescent="0.2">
      <c r="B29" s="164" t="s">
        <v>387</v>
      </c>
      <c r="C29" s="150" t="s">
        <v>38</v>
      </c>
      <c r="D29" s="166" t="s">
        <v>31</v>
      </c>
    </row>
    <row r="30" spans="2:4" x14ac:dyDescent="0.2">
      <c r="B30" s="164" t="s">
        <v>42</v>
      </c>
      <c r="C30" s="164" t="s">
        <v>39</v>
      </c>
      <c r="D30" s="166"/>
    </row>
    <row r="31" spans="2:4" x14ac:dyDescent="0.2">
      <c r="B31" s="164" t="s">
        <v>43</v>
      </c>
      <c r="C31" s="164" t="s">
        <v>40</v>
      </c>
      <c r="D31" s="166"/>
    </row>
    <row r="32" spans="2:4" x14ac:dyDescent="0.2">
      <c r="B32" s="164" t="s">
        <v>45</v>
      </c>
      <c r="C32" s="164" t="s">
        <v>387</v>
      </c>
      <c r="D32" s="166"/>
    </row>
    <row r="33" spans="2:4" x14ac:dyDescent="0.2">
      <c r="B33" s="164" t="s">
        <v>46</v>
      </c>
      <c r="C33" s="164" t="s">
        <v>42</v>
      </c>
      <c r="D33" s="166"/>
    </row>
    <row r="34" spans="2:4" x14ac:dyDescent="0.2">
      <c r="B34" s="164" t="s">
        <v>47</v>
      </c>
      <c r="C34" s="151" t="s">
        <v>391</v>
      </c>
      <c r="D34" s="166" t="s">
        <v>54</v>
      </c>
    </row>
    <row r="35" spans="2:4" x14ac:dyDescent="0.2">
      <c r="B35" s="164" t="s">
        <v>48</v>
      </c>
      <c r="C35" s="164" t="s">
        <v>43</v>
      </c>
      <c r="D35" s="166"/>
    </row>
    <row r="36" spans="2:4" x14ac:dyDescent="0.2">
      <c r="B36" s="164" t="s">
        <v>49</v>
      </c>
      <c r="C36" s="164" t="s">
        <v>45</v>
      </c>
      <c r="D36" s="166"/>
    </row>
    <row r="37" spans="2:4" x14ac:dyDescent="0.2">
      <c r="B37" s="164" t="s">
        <v>44</v>
      </c>
      <c r="C37" s="164" t="s">
        <v>46</v>
      </c>
      <c r="D37" s="166"/>
    </row>
    <row r="38" spans="2:4" x14ac:dyDescent="0.2">
      <c r="B38" s="164" t="s">
        <v>50</v>
      </c>
      <c r="C38" s="164" t="s">
        <v>47</v>
      </c>
      <c r="D38" s="166"/>
    </row>
    <row r="39" spans="2:4" x14ac:dyDescent="0.2">
      <c r="B39" s="164" t="s">
        <v>41</v>
      </c>
      <c r="C39" s="164" t="s">
        <v>48</v>
      </c>
      <c r="D39" s="166"/>
    </row>
    <row r="40" spans="2:4" x14ac:dyDescent="0.2">
      <c r="B40" s="164" t="s">
        <v>57</v>
      </c>
      <c r="C40" s="164" t="s">
        <v>49</v>
      </c>
      <c r="D40" s="166"/>
    </row>
    <row r="41" spans="2:4" x14ac:dyDescent="0.2">
      <c r="B41" s="150" t="s">
        <v>51</v>
      </c>
      <c r="C41" s="164" t="s">
        <v>44</v>
      </c>
      <c r="D41" s="166"/>
    </row>
    <row r="42" spans="2:4" x14ac:dyDescent="0.2">
      <c r="B42" s="152" t="s">
        <v>401</v>
      </c>
      <c r="C42" s="164" t="s">
        <v>50</v>
      </c>
      <c r="D42" s="166"/>
    </row>
    <row r="43" spans="2:4" x14ac:dyDescent="0.2">
      <c r="B43" s="164" t="s">
        <v>52</v>
      </c>
      <c r="C43" s="164" t="s">
        <v>41</v>
      </c>
      <c r="D43" s="166"/>
    </row>
    <row r="44" spans="2:4" x14ac:dyDescent="0.2">
      <c r="B44" s="152" t="s">
        <v>55</v>
      </c>
      <c r="C44" s="151" t="s">
        <v>53</v>
      </c>
      <c r="D44" s="166" t="s">
        <v>54</v>
      </c>
    </row>
    <row r="45" spans="2:4" x14ac:dyDescent="0.2">
      <c r="B45" s="164" t="s">
        <v>58</v>
      </c>
      <c r="C45" s="151" t="s">
        <v>56</v>
      </c>
      <c r="D45" s="166" t="s">
        <v>54</v>
      </c>
    </row>
    <row r="46" spans="2:4" x14ac:dyDescent="0.2">
      <c r="B46" s="164" t="s">
        <v>59</v>
      </c>
      <c r="C46" s="164" t="s">
        <v>57</v>
      </c>
      <c r="D46" s="116"/>
    </row>
    <row r="47" spans="2:4" x14ac:dyDescent="0.2">
      <c r="B47" s="17" t="s">
        <v>388</v>
      </c>
      <c r="C47" s="150" t="s">
        <v>51</v>
      </c>
      <c r="D47" s="166" t="s">
        <v>31</v>
      </c>
    </row>
    <row r="48" spans="2:4" x14ac:dyDescent="0.2">
      <c r="B48" s="17" t="s">
        <v>61</v>
      </c>
      <c r="C48" s="167" t="s">
        <v>401</v>
      </c>
      <c r="D48" s="39" t="s">
        <v>31</v>
      </c>
    </row>
    <row r="49" spans="2:4" x14ac:dyDescent="0.2">
      <c r="B49" s="152" t="s">
        <v>60</v>
      </c>
      <c r="C49" s="164" t="s">
        <v>52</v>
      </c>
      <c r="D49" s="166"/>
    </row>
    <row r="50" spans="2:4" x14ac:dyDescent="0.2">
      <c r="B50" s="17" t="s">
        <v>62</v>
      </c>
      <c r="C50" s="150" t="s">
        <v>55</v>
      </c>
      <c r="D50" s="166" t="s">
        <v>392</v>
      </c>
    </row>
    <row r="51" spans="2:4" x14ac:dyDescent="0.2">
      <c r="B51" s="17" t="s">
        <v>63</v>
      </c>
      <c r="C51" s="151" t="s">
        <v>403</v>
      </c>
      <c r="D51" s="166" t="s">
        <v>54</v>
      </c>
    </row>
    <row r="52" spans="2:4" x14ac:dyDescent="0.2">
      <c r="C52" s="164" t="s">
        <v>58</v>
      </c>
      <c r="D52" s="166"/>
    </row>
    <row r="53" spans="2:4" x14ac:dyDescent="0.2">
      <c r="C53" s="17" t="s">
        <v>59</v>
      </c>
      <c r="D53" s="169"/>
    </row>
    <row r="54" spans="2:4" x14ac:dyDescent="0.2">
      <c r="C54" s="17" t="s">
        <v>388</v>
      </c>
      <c r="D54" s="169"/>
    </row>
    <row r="55" spans="2:4" x14ac:dyDescent="0.2">
      <c r="C55" s="17" t="s">
        <v>61</v>
      </c>
      <c r="D55" s="169"/>
    </row>
    <row r="56" spans="2:4" x14ac:dyDescent="0.2">
      <c r="B56" s="39"/>
      <c r="C56" s="154" t="s">
        <v>64</v>
      </c>
      <c r="D56" s="169" t="s">
        <v>54</v>
      </c>
    </row>
    <row r="57" spans="2:4" x14ac:dyDescent="0.2">
      <c r="B57" s="168"/>
      <c r="C57" s="154" t="s">
        <v>304</v>
      </c>
      <c r="D57" s="169" t="s">
        <v>54</v>
      </c>
    </row>
    <row r="58" spans="2:4" x14ac:dyDescent="0.2">
      <c r="B58" s="168"/>
      <c r="C58" s="152" t="s">
        <v>60</v>
      </c>
      <c r="D58" s="166" t="s">
        <v>31</v>
      </c>
    </row>
    <row r="59" spans="2:4" x14ac:dyDescent="0.2">
      <c r="B59" s="168"/>
      <c r="C59" s="17" t="s">
        <v>62</v>
      </c>
      <c r="D59" s="169"/>
    </row>
    <row r="60" spans="2:4" x14ac:dyDescent="0.2">
      <c r="B60" s="168"/>
      <c r="C60" s="17" t="s">
        <v>63</v>
      </c>
      <c r="D60" s="169"/>
    </row>
    <row r="61" spans="2:4" x14ac:dyDescent="0.2">
      <c r="B61" s="168"/>
    </row>
    <row r="62" spans="2:4" x14ac:dyDescent="0.2">
      <c r="B62" s="168"/>
    </row>
    <row r="63" spans="2:4" x14ac:dyDescent="0.2">
      <c r="B63" s="168"/>
    </row>
    <row r="64" spans="2:4" x14ac:dyDescent="0.2">
      <c r="B64" s="168"/>
    </row>
    <row r="65" spans="1:19" x14ac:dyDescent="0.2">
      <c r="B65" s="168"/>
      <c r="C65" s="170"/>
      <c r="D65" s="169"/>
    </row>
    <row r="66" spans="1:19" x14ac:dyDescent="0.2">
      <c r="C66" s="96"/>
      <c r="D66" s="31"/>
    </row>
    <row r="67" spans="1:19" x14ac:dyDescent="0.2">
      <c r="A67" s="21" t="s">
        <v>66</v>
      </c>
      <c r="B67" s="22" t="s">
        <v>67</v>
      </c>
      <c r="C67" s="23" t="s">
        <v>68</v>
      </c>
      <c r="D67" s="22" t="s">
        <v>69</v>
      </c>
      <c r="E67" s="22" t="s">
        <v>70</v>
      </c>
      <c r="F67" s="22" t="s">
        <v>71</v>
      </c>
      <c r="G67" s="22" t="s">
        <v>72</v>
      </c>
      <c r="H67" s="22" t="s">
        <v>73</v>
      </c>
      <c r="I67" s="22" t="s">
        <v>74</v>
      </c>
      <c r="J67" s="22" t="s">
        <v>75</v>
      </c>
      <c r="K67" s="22" t="s">
        <v>76</v>
      </c>
      <c r="L67" s="22" t="s">
        <v>77</v>
      </c>
      <c r="M67" s="22" t="s">
        <v>78</v>
      </c>
      <c r="N67" s="22" t="s">
        <v>79</v>
      </c>
      <c r="O67" s="22" t="s">
        <v>80</v>
      </c>
      <c r="P67" s="22" t="s">
        <v>81</v>
      </c>
      <c r="Q67" s="22" t="s">
        <v>82</v>
      </c>
      <c r="R67" s="22" t="s">
        <v>83</v>
      </c>
      <c r="S67" s="23" t="s">
        <v>84</v>
      </c>
    </row>
    <row r="68" spans="1:19" x14ac:dyDescent="0.2">
      <c r="A68" s="18" t="s">
        <v>85</v>
      </c>
      <c r="B68" s="16" t="s">
        <v>86</v>
      </c>
      <c r="C68" s="19" t="s">
        <v>87</v>
      </c>
      <c r="D68" s="16" t="s">
        <v>88</v>
      </c>
      <c r="E68" s="16" t="s">
        <v>89</v>
      </c>
      <c r="F68" s="16" t="s">
        <v>90</v>
      </c>
      <c r="G68" s="16" t="s">
        <v>91</v>
      </c>
      <c r="H68" s="16" t="s">
        <v>92</v>
      </c>
      <c r="I68" s="16" t="s">
        <v>93</v>
      </c>
      <c r="J68" s="16" t="s">
        <v>94</v>
      </c>
      <c r="K68" s="16" t="s">
        <v>95</v>
      </c>
      <c r="L68" s="16" t="s">
        <v>96</v>
      </c>
      <c r="M68" s="16" t="s">
        <v>97</v>
      </c>
      <c r="N68" s="16" t="s">
        <v>98</v>
      </c>
      <c r="O68" s="16" t="s">
        <v>99</v>
      </c>
      <c r="P68" s="16" t="s">
        <v>100</v>
      </c>
      <c r="Q68" s="29" t="s">
        <v>101</v>
      </c>
      <c r="R68" s="16" t="s">
        <v>102</v>
      </c>
      <c r="S68" s="30" t="s">
        <v>103</v>
      </c>
    </row>
    <row r="69" spans="1:19" x14ac:dyDescent="0.2">
      <c r="A69" s="18" t="s">
        <v>104</v>
      </c>
      <c r="B69" s="16" t="s">
        <v>105</v>
      </c>
      <c r="C69" s="19" t="s">
        <v>88</v>
      </c>
      <c r="D69" s="16" t="s">
        <v>106</v>
      </c>
      <c r="E69" s="16" t="s">
        <v>107</v>
      </c>
      <c r="F69" s="16" t="s">
        <v>107</v>
      </c>
      <c r="G69" s="16" t="s">
        <v>108</v>
      </c>
      <c r="H69" s="16" t="s">
        <v>109</v>
      </c>
      <c r="I69" s="16" t="s">
        <v>110</v>
      </c>
      <c r="J69" s="16" t="s">
        <v>111</v>
      </c>
      <c r="K69" s="16" t="s">
        <v>112</v>
      </c>
      <c r="L69" s="16" t="s">
        <v>113</v>
      </c>
      <c r="M69" s="16" t="s">
        <v>114</v>
      </c>
      <c r="N69" s="16" t="s">
        <v>115</v>
      </c>
      <c r="O69" s="16" t="s">
        <v>116</v>
      </c>
      <c r="P69" s="16" t="s">
        <v>117</v>
      </c>
      <c r="Q69" s="16" t="s">
        <v>62</v>
      </c>
      <c r="R69" s="17" t="s">
        <v>62</v>
      </c>
      <c r="S69" s="19" t="s">
        <v>62</v>
      </c>
    </row>
    <row r="70" spans="1:19" x14ac:dyDescent="0.2">
      <c r="A70" s="18" t="s">
        <v>118</v>
      </c>
      <c r="B70" s="16" t="s">
        <v>119</v>
      </c>
      <c r="C70" s="19" t="s">
        <v>120</v>
      </c>
      <c r="D70" s="16" t="s">
        <v>121</v>
      </c>
      <c r="E70" s="16" t="s">
        <v>62</v>
      </c>
      <c r="F70" s="16" t="s">
        <v>62</v>
      </c>
      <c r="G70" s="16" t="s">
        <v>122</v>
      </c>
      <c r="H70" s="16" t="s">
        <v>123</v>
      </c>
      <c r="I70" s="16" t="s">
        <v>124</v>
      </c>
      <c r="J70" s="16" t="s">
        <v>125</v>
      </c>
      <c r="K70" s="16" t="s">
        <v>126</v>
      </c>
      <c r="L70" s="16" t="s">
        <v>107</v>
      </c>
      <c r="M70" s="16" t="s">
        <v>127</v>
      </c>
      <c r="N70" s="16" t="s">
        <v>128</v>
      </c>
      <c r="O70" s="16" t="s">
        <v>129</v>
      </c>
      <c r="P70" s="16" t="s">
        <v>130</v>
      </c>
      <c r="Q70" s="17"/>
      <c r="R70" s="17"/>
      <c r="S70" s="20"/>
    </row>
    <row r="71" spans="1:19" x14ac:dyDescent="0.2">
      <c r="A71" s="18" t="s">
        <v>131</v>
      </c>
      <c r="B71" s="16" t="s">
        <v>132</v>
      </c>
      <c r="C71" s="19" t="s">
        <v>133</v>
      </c>
      <c r="D71" s="16" t="s">
        <v>107</v>
      </c>
      <c r="E71" s="16" t="s">
        <v>63</v>
      </c>
      <c r="F71" s="16" t="s">
        <v>63</v>
      </c>
      <c r="G71" s="16" t="s">
        <v>134</v>
      </c>
      <c r="H71" s="16" t="s">
        <v>135</v>
      </c>
      <c r="I71" s="16" t="s">
        <v>136</v>
      </c>
      <c r="J71" s="16" t="s">
        <v>137</v>
      </c>
      <c r="K71" s="16" t="s">
        <v>107</v>
      </c>
      <c r="L71" s="16" t="s">
        <v>62</v>
      </c>
      <c r="M71" s="16" t="s">
        <v>138</v>
      </c>
      <c r="N71" s="16" t="s">
        <v>121</v>
      </c>
      <c r="O71" s="16" t="s">
        <v>107</v>
      </c>
      <c r="P71" s="16" t="s">
        <v>139</v>
      </c>
      <c r="Q71" s="17"/>
      <c r="R71" s="17"/>
      <c r="S71" s="20"/>
    </row>
    <row r="72" spans="1:19" x14ac:dyDescent="0.2">
      <c r="A72" s="18" t="s">
        <v>140</v>
      </c>
      <c r="B72" s="16" t="s">
        <v>141</v>
      </c>
      <c r="C72" s="19" t="s">
        <v>142</v>
      </c>
      <c r="D72" s="16" t="s">
        <v>62</v>
      </c>
      <c r="E72" s="16"/>
      <c r="F72" s="16"/>
      <c r="G72" s="16" t="s">
        <v>143</v>
      </c>
      <c r="H72" s="16" t="s">
        <v>121</v>
      </c>
      <c r="I72" s="16" t="s">
        <v>144</v>
      </c>
      <c r="J72" s="16" t="s">
        <v>145</v>
      </c>
      <c r="K72" s="16" t="s">
        <v>62</v>
      </c>
      <c r="L72" s="16" t="s">
        <v>63</v>
      </c>
      <c r="M72" s="16" t="s">
        <v>146</v>
      </c>
      <c r="N72" s="17" t="s">
        <v>107</v>
      </c>
      <c r="O72" s="16" t="s">
        <v>62</v>
      </c>
      <c r="P72" s="16" t="s">
        <v>147</v>
      </c>
      <c r="Q72" s="17"/>
      <c r="R72" s="17"/>
      <c r="S72" s="20"/>
    </row>
    <row r="73" spans="1:19" x14ac:dyDescent="0.2">
      <c r="A73" s="18" t="s">
        <v>148</v>
      </c>
      <c r="B73" s="16" t="s">
        <v>149</v>
      </c>
      <c r="C73" s="19" t="s">
        <v>150</v>
      </c>
      <c r="D73" s="16" t="s">
        <v>63</v>
      </c>
      <c r="E73" s="17"/>
      <c r="F73" s="17"/>
      <c r="G73" s="16" t="s">
        <v>107</v>
      </c>
      <c r="H73" s="16" t="s">
        <v>107</v>
      </c>
      <c r="I73" s="16" t="s">
        <v>151</v>
      </c>
      <c r="J73" s="16" t="s">
        <v>152</v>
      </c>
      <c r="K73" s="16" t="s">
        <v>63</v>
      </c>
      <c r="L73" s="16"/>
      <c r="M73" s="16" t="s">
        <v>121</v>
      </c>
      <c r="N73" s="17" t="s">
        <v>62</v>
      </c>
      <c r="O73" s="16" t="s">
        <v>63</v>
      </c>
      <c r="P73" s="16" t="s">
        <v>153</v>
      </c>
      <c r="Q73" s="17"/>
      <c r="R73" s="17"/>
      <c r="S73" s="20"/>
    </row>
    <row r="74" spans="1:19" x14ac:dyDescent="0.2">
      <c r="A74" s="18" t="s">
        <v>154</v>
      </c>
      <c r="B74" s="16" t="s">
        <v>155</v>
      </c>
      <c r="C74" s="19" t="s">
        <v>121</v>
      </c>
      <c r="D74" s="17"/>
      <c r="E74" s="17"/>
      <c r="F74" s="17"/>
      <c r="G74" s="16" t="s">
        <v>62</v>
      </c>
      <c r="H74" s="16" t="s">
        <v>62</v>
      </c>
      <c r="I74" s="16" t="s">
        <v>107</v>
      </c>
      <c r="J74" s="16" t="s">
        <v>107</v>
      </c>
      <c r="K74" s="16"/>
      <c r="L74" s="17"/>
      <c r="M74" s="16" t="s">
        <v>107</v>
      </c>
      <c r="N74" s="17" t="s">
        <v>63</v>
      </c>
      <c r="O74" s="16"/>
      <c r="P74" s="16" t="s">
        <v>121</v>
      </c>
      <c r="Q74" s="17"/>
      <c r="R74" s="17"/>
      <c r="S74" s="20"/>
    </row>
    <row r="75" spans="1:19" x14ac:dyDescent="0.2">
      <c r="A75" s="18" t="s">
        <v>156</v>
      </c>
      <c r="B75" s="16" t="s">
        <v>107</v>
      </c>
      <c r="C75" s="19" t="s">
        <v>107</v>
      </c>
      <c r="D75" s="17"/>
      <c r="E75" s="17"/>
      <c r="F75" s="17"/>
      <c r="G75" s="16" t="s">
        <v>63</v>
      </c>
      <c r="H75" s="16" t="s">
        <v>63</v>
      </c>
      <c r="I75" s="16" t="s">
        <v>62</v>
      </c>
      <c r="J75" s="16" t="s">
        <v>62</v>
      </c>
      <c r="K75" s="17"/>
      <c r="L75" s="17"/>
      <c r="M75" s="16" t="s">
        <v>62</v>
      </c>
      <c r="N75" s="17"/>
      <c r="O75" s="17"/>
      <c r="P75" s="16" t="s">
        <v>107</v>
      </c>
      <c r="Q75" s="17"/>
      <c r="R75" s="17"/>
      <c r="S75" s="20"/>
    </row>
    <row r="76" spans="1:19" x14ac:dyDescent="0.2">
      <c r="A76" s="18" t="s">
        <v>157</v>
      </c>
      <c r="B76" s="16" t="s">
        <v>62</v>
      </c>
      <c r="C76" s="19" t="s">
        <v>62</v>
      </c>
      <c r="D76" s="17"/>
      <c r="E76" s="17"/>
      <c r="F76" s="17"/>
      <c r="G76" s="16"/>
      <c r="H76" s="17"/>
      <c r="I76" s="16" t="s">
        <v>63</v>
      </c>
      <c r="J76" s="16" t="s">
        <v>63</v>
      </c>
      <c r="K76" s="17"/>
      <c r="L76" s="17"/>
      <c r="M76" s="17" t="s">
        <v>63</v>
      </c>
      <c r="N76" s="16"/>
      <c r="O76" s="16"/>
      <c r="P76" s="16" t="s">
        <v>62</v>
      </c>
      <c r="Q76" s="17"/>
      <c r="R76" s="17"/>
      <c r="S76" s="20"/>
    </row>
    <row r="77" spans="1:19" x14ac:dyDescent="0.2">
      <c r="A77" s="18" t="s">
        <v>158</v>
      </c>
      <c r="B77" s="16" t="s">
        <v>63</v>
      </c>
      <c r="C77" s="19" t="s">
        <v>63</v>
      </c>
      <c r="D77" s="17"/>
      <c r="E77" s="17"/>
      <c r="F77" s="17"/>
      <c r="G77" s="17"/>
      <c r="H77" s="17"/>
      <c r="I77" s="17"/>
      <c r="J77" s="16"/>
      <c r="K77" s="17"/>
      <c r="L77" s="17"/>
      <c r="M77" s="17"/>
      <c r="N77" s="17"/>
      <c r="O77" s="17"/>
      <c r="P77" s="16" t="s">
        <v>63</v>
      </c>
      <c r="Q77" s="17"/>
      <c r="R77" s="17"/>
      <c r="S77" s="20"/>
    </row>
    <row r="78" spans="1:19" x14ac:dyDescent="0.2">
      <c r="A78" s="18" t="s">
        <v>159</v>
      </c>
      <c r="B78" s="16"/>
      <c r="C78" s="20"/>
      <c r="D78" s="17"/>
      <c r="E78" s="17"/>
      <c r="F78" s="17"/>
      <c r="G78" s="17"/>
      <c r="H78" s="17"/>
      <c r="I78" s="17"/>
      <c r="J78" s="17"/>
      <c r="K78" s="17"/>
      <c r="L78" s="17"/>
      <c r="M78" s="17"/>
      <c r="N78" s="17"/>
      <c r="O78" s="17"/>
      <c r="P78" s="17"/>
      <c r="Q78" s="17"/>
      <c r="R78" s="17"/>
      <c r="S78" s="20"/>
    </row>
    <row r="79" spans="1:19" x14ac:dyDescent="0.2">
      <c r="A79" s="18" t="s">
        <v>160</v>
      </c>
      <c r="B79" s="17"/>
      <c r="C79" s="20"/>
      <c r="D79" s="17"/>
      <c r="E79" s="17"/>
      <c r="F79" s="17"/>
      <c r="G79" s="17"/>
      <c r="H79" s="17"/>
      <c r="I79" s="17"/>
      <c r="J79" s="17"/>
      <c r="K79" s="17"/>
      <c r="L79" s="17"/>
      <c r="M79" s="17"/>
      <c r="N79" s="17"/>
      <c r="O79" s="17"/>
      <c r="P79" s="17"/>
      <c r="Q79" s="17"/>
      <c r="R79" s="17"/>
      <c r="S79" s="20"/>
    </row>
    <row r="80" spans="1:19" x14ac:dyDescent="0.2">
      <c r="A80" s="18" t="s">
        <v>161</v>
      </c>
      <c r="B80" s="17"/>
      <c r="C80" s="20"/>
      <c r="D80" s="17"/>
      <c r="E80" s="17"/>
      <c r="F80" s="17"/>
      <c r="G80" s="17"/>
      <c r="H80" s="17"/>
      <c r="I80" s="17"/>
      <c r="J80" s="17"/>
      <c r="K80" s="17"/>
      <c r="L80" s="17"/>
      <c r="M80" s="17"/>
      <c r="N80" s="17"/>
      <c r="O80" s="17"/>
      <c r="P80" s="17"/>
      <c r="Q80" s="17"/>
      <c r="R80" s="17"/>
      <c r="S80" s="20"/>
    </row>
    <row r="81" spans="1:19" x14ac:dyDescent="0.2">
      <c r="A81" s="18" t="s">
        <v>162</v>
      </c>
      <c r="B81" s="17"/>
      <c r="C81" s="20"/>
      <c r="D81" s="17"/>
      <c r="E81" s="17"/>
      <c r="F81" s="17"/>
      <c r="G81" s="17"/>
      <c r="H81" s="17"/>
      <c r="I81" s="17"/>
      <c r="J81" s="17"/>
      <c r="K81" s="17"/>
      <c r="L81" s="17"/>
      <c r="M81" s="17"/>
      <c r="N81" s="17"/>
      <c r="O81" s="17"/>
      <c r="P81" s="17"/>
      <c r="Q81" s="17"/>
      <c r="R81" s="17"/>
      <c r="S81" s="20"/>
    </row>
    <row r="82" spans="1:19" x14ac:dyDescent="0.2">
      <c r="A82" s="18" t="s">
        <v>163</v>
      </c>
      <c r="B82" s="17"/>
      <c r="C82" s="20"/>
      <c r="D82" s="17"/>
      <c r="E82" s="17"/>
      <c r="F82" s="17"/>
      <c r="G82" s="17"/>
      <c r="H82" s="17"/>
      <c r="I82" s="17"/>
      <c r="J82" s="17"/>
      <c r="K82" s="17"/>
      <c r="L82" s="17"/>
      <c r="M82" s="17"/>
      <c r="N82" s="17"/>
      <c r="O82" s="17"/>
      <c r="P82" s="17"/>
      <c r="Q82" s="17"/>
      <c r="R82" s="17"/>
      <c r="S82" s="20"/>
    </row>
    <row r="83" spans="1:19" x14ac:dyDescent="0.2">
      <c r="A83" s="18" t="s">
        <v>164</v>
      </c>
      <c r="B83" s="17"/>
      <c r="C83" s="20"/>
      <c r="D83" s="17"/>
      <c r="E83" s="17"/>
      <c r="F83" s="17"/>
      <c r="G83" s="17"/>
      <c r="H83" s="17"/>
      <c r="I83" s="17"/>
      <c r="J83" s="17"/>
      <c r="K83" s="17"/>
      <c r="L83" s="17"/>
      <c r="M83" s="17"/>
      <c r="N83" s="17"/>
      <c r="O83" s="17"/>
      <c r="P83" s="17"/>
      <c r="Q83" s="17"/>
      <c r="R83" s="17"/>
      <c r="S83" s="20"/>
    </row>
    <row r="84" spans="1:19" x14ac:dyDescent="0.2">
      <c r="A84" s="18" t="s">
        <v>165</v>
      </c>
      <c r="B84" s="17"/>
      <c r="C84" s="20"/>
      <c r="D84" s="17"/>
      <c r="E84" s="17"/>
      <c r="F84" s="17"/>
      <c r="G84" s="17"/>
      <c r="H84" s="17"/>
      <c r="I84" s="17"/>
      <c r="J84" s="17"/>
      <c r="K84" s="17"/>
      <c r="L84" s="17"/>
      <c r="M84" s="17"/>
      <c r="N84" s="17"/>
      <c r="O84" s="17"/>
      <c r="P84" s="17"/>
      <c r="Q84" s="17"/>
      <c r="R84" s="17"/>
      <c r="S84" s="20"/>
    </row>
    <row r="85" spans="1:19" x14ac:dyDescent="0.2">
      <c r="A85" s="18" t="s">
        <v>166</v>
      </c>
      <c r="B85" s="17"/>
      <c r="C85" s="20"/>
      <c r="D85" s="17"/>
      <c r="E85" s="17"/>
      <c r="F85" s="17"/>
      <c r="G85" s="17"/>
      <c r="H85" s="17"/>
      <c r="I85" s="17"/>
      <c r="J85" s="17"/>
      <c r="K85" s="17"/>
      <c r="L85" s="17"/>
      <c r="M85" s="17"/>
      <c r="N85" s="17"/>
      <c r="O85" s="17"/>
      <c r="P85" s="17"/>
      <c r="Q85" s="17"/>
      <c r="R85" s="17"/>
      <c r="S85" s="20"/>
    </row>
    <row r="86" spans="1:19" x14ac:dyDescent="0.2">
      <c r="A86" s="18" t="s">
        <v>107</v>
      </c>
      <c r="B86" s="17"/>
      <c r="C86" s="20"/>
      <c r="D86" s="17"/>
      <c r="E86" s="17"/>
      <c r="F86" s="17"/>
      <c r="G86" s="17"/>
      <c r="H86" s="17"/>
      <c r="I86" s="17"/>
      <c r="J86" s="17"/>
      <c r="K86" s="17"/>
      <c r="L86" s="17"/>
      <c r="M86" s="17"/>
      <c r="N86" s="17"/>
      <c r="O86" s="17"/>
      <c r="P86" s="17"/>
      <c r="Q86" s="17"/>
      <c r="R86" s="17"/>
      <c r="S86" s="20"/>
    </row>
    <row r="87" spans="1:19" x14ac:dyDescent="0.2">
      <c r="A87" s="18" t="s">
        <v>62</v>
      </c>
      <c r="B87" s="17"/>
      <c r="C87" s="20"/>
      <c r="D87" s="17"/>
      <c r="E87" s="17"/>
      <c r="F87" s="17"/>
      <c r="G87" s="17"/>
      <c r="H87" s="17"/>
      <c r="I87" s="17"/>
      <c r="J87" s="17"/>
      <c r="K87" s="17"/>
      <c r="L87" s="17"/>
      <c r="M87" s="17"/>
      <c r="N87" s="17"/>
      <c r="O87" s="17"/>
      <c r="P87" s="17"/>
      <c r="Q87" s="17"/>
      <c r="R87" s="17"/>
      <c r="S87" s="20"/>
    </row>
    <row r="88" spans="1:19" x14ac:dyDescent="0.2">
      <c r="A88" s="24" t="s">
        <v>63</v>
      </c>
      <c r="B88" s="25"/>
      <c r="C88" s="26"/>
      <c r="D88" s="17"/>
      <c r="E88" s="17"/>
      <c r="F88" s="17"/>
      <c r="G88" s="17"/>
      <c r="H88" s="17"/>
      <c r="I88" s="17"/>
      <c r="J88" s="17"/>
      <c r="K88" s="17"/>
      <c r="L88" s="17"/>
      <c r="M88" s="17"/>
      <c r="N88" s="17"/>
      <c r="O88" s="17"/>
      <c r="P88" s="17"/>
      <c r="Q88" s="17"/>
      <c r="R88" s="17"/>
      <c r="S88" s="20"/>
    </row>
    <row r="91" spans="1:19" x14ac:dyDescent="0.2">
      <c r="A91" s="15" t="s">
        <v>167</v>
      </c>
      <c r="B91" s="15" t="s">
        <v>168</v>
      </c>
    </row>
    <row r="92" spans="1:19" x14ac:dyDescent="0.2">
      <c r="B92" s="15" t="s">
        <v>11</v>
      </c>
    </row>
    <row r="96" spans="1:19" x14ac:dyDescent="0.2">
      <c r="A96" s="15" t="s">
        <v>169</v>
      </c>
      <c r="B96" s="32" t="s">
        <v>170</v>
      </c>
    </row>
    <row r="97" spans="1:12" x14ac:dyDescent="0.2">
      <c r="B97" s="32" t="s">
        <v>171</v>
      </c>
    </row>
    <row r="98" spans="1:12" x14ac:dyDescent="0.2">
      <c r="B98" s="32" t="s">
        <v>172</v>
      </c>
    </row>
    <row r="99" spans="1:12" x14ac:dyDescent="0.2">
      <c r="B99" s="32" t="s">
        <v>173</v>
      </c>
    </row>
    <row r="100" spans="1:12" x14ac:dyDescent="0.2">
      <c r="B100" s="32" t="s">
        <v>426</v>
      </c>
    </row>
    <row r="103" spans="1:12" x14ac:dyDescent="0.2">
      <c r="F103" s="63" t="s">
        <v>477</v>
      </c>
    </row>
    <row r="104" spans="1:12" ht="14.4" x14ac:dyDescent="0.3">
      <c r="A104" s="34" t="s">
        <v>9</v>
      </c>
      <c r="B104" s="34" t="s">
        <v>1</v>
      </c>
      <c r="C104" s="34" t="s">
        <v>174</v>
      </c>
      <c r="D104" s="34" t="s">
        <v>13</v>
      </c>
      <c r="E104" s="34"/>
      <c r="F104" s="35" t="s">
        <v>175</v>
      </c>
      <c r="G104" s="33"/>
      <c r="H104" s="34"/>
      <c r="I104" s="34"/>
      <c r="J104" s="34"/>
      <c r="K104" s="34"/>
    </row>
    <row r="105" spans="1:12" s="11" customFormat="1" ht="12.75" customHeight="1" x14ac:dyDescent="0.2">
      <c r="A105" s="11" t="str">
        <f>IF(Basisdaten!D6="","",Basisdaten!D6)</f>
        <v/>
      </c>
      <c r="B105" s="11" t="str">
        <f>IF($A$105="","",VLOOKUP($A$105,$A$108:$F$139,2,FALSE))</f>
        <v/>
      </c>
      <c r="C105" s="11" t="str">
        <f>IF($A$105="","",VLOOKUP($A$105,$A$108:$F$139,3,FALSE))</f>
        <v/>
      </c>
      <c r="D105" s="11" t="str">
        <f>IF($A$105="","",VLOOKUP($A$105,$A$108:$F$139,4,FALSE))</f>
        <v/>
      </c>
      <c r="F105" s="77" t="str">
        <f>IF($A$105="","",VLOOKUP($A$105,$A$108:$F$139,6,FALSE))</f>
        <v/>
      </c>
    </row>
    <row r="107" spans="1:12" ht="14.4" x14ac:dyDescent="0.3">
      <c r="A107" s="213" t="s">
        <v>9</v>
      </c>
      <c r="B107" s="213" t="s">
        <v>1</v>
      </c>
      <c r="C107" s="213" t="s">
        <v>174</v>
      </c>
      <c r="D107" s="213" t="s">
        <v>13</v>
      </c>
      <c r="E107" s="213"/>
      <c r="F107" s="214" t="s">
        <v>175</v>
      </c>
      <c r="G107" s="36"/>
      <c r="H107" s="37"/>
      <c r="I107" s="37"/>
      <c r="J107" s="37"/>
      <c r="K107" s="37"/>
      <c r="L107" s="37"/>
    </row>
    <row r="108" spans="1:12" ht="14.4" x14ac:dyDescent="0.3">
      <c r="A108" s="17" t="s">
        <v>310</v>
      </c>
      <c r="B108" s="17" t="s">
        <v>311</v>
      </c>
      <c r="C108" s="17" t="s">
        <v>312</v>
      </c>
      <c r="D108" s="17" t="s">
        <v>66</v>
      </c>
      <c r="E108" s="62"/>
      <c r="F108" s="215">
        <v>42643</v>
      </c>
      <c r="H108" s="64"/>
      <c r="I108" s="64"/>
      <c r="J108" s="64"/>
      <c r="K108" s="64"/>
      <c r="L108" s="64"/>
    </row>
    <row r="109" spans="1:12" ht="14.4" x14ac:dyDescent="0.3">
      <c r="A109" s="17" t="s">
        <v>313</v>
      </c>
      <c r="B109" s="17" t="s">
        <v>404</v>
      </c>
      <c r="C109" s="17" t="s">
        <v>280</v>
      </c>
      <c r="D109" s="17" t="s">
        <v>68</v>
      </c>
      <c r="E109" s="62"/>
      <c r="F109" s="215">
        <v>42132</v>
      </c>
      <c r="H109" s="64"/>
      <c r="I109" s="64"/>
      <c r="J109" s="64"/>
      <c r="K109" s="64"/>
      <c r="L109" s="64"/>
    </row>
    <row r="110" spans="1:12" ht="14.4" x14ac:dyDescent="0.3">
      <c r="A110" s="17" t="s">
        <v>405</v>
      </c>
      <c r="B110" s="17" t="s">
        <v>406</v>
      </c>
      <c r="C110" s="17" t="s">
        <v>407</v>
      </c>
      <c r="D110" s="17" t="s">
        <v>67</v>
      </c>
      <c r="E110" s="62"/>
      <c r="F110" s="215">
        <v>43522</v>
      </c>
      <c r="H110" s="64"/>
      <c r="I110" s="64"/>
      <c r="J110" s="64"/>
      <c r="K110" s="64"/>
      <c r="L110" s="64"/>
    </row>
    <row r="111" spans="1:12" ht="14.4" x14ac:dyDescent="0.3">
      <c r="A111" s="17" t="s">
        <v>478</v>
      </c>
      <c r="B111" s="17" t="s">
        <v>479</v>
      </c>
      <c r="C111" s="17" t="s">
        <v>480</v>
      </c>
      <c r="D111" s="17" t="s">
        <v>78</v>
      </c>
      <c r="E111" s="62"/>
      <c r="F111" s="215">
        <v>44628</v>
      </c>
      <c r="H111" s="64"/>
      <c r="I111" s="64"/>
      <c r="J111" s="64"/>
      <c r="K111" s="64"/>
      <c r="L111" s="64"/>
    </row>
    <row r="112" spans="1:12" ht="14.4" x14ac:dyDescent="0.3">
      <c r="A112" s="17" t="s">
        <v>408</v>
      </c>
      <c r="B112" s="17" t="s">
        <v>409</v>
      </c>
      <c r="C112" s="17" t="s">
        <v>410</v>
      </c>
      <c r="D112" s="17" t="s">
        <v>67</v>
      </c>
      <c r="E112" s="62"/>
      <c r="F112" s="215">
        <v>43796</v>
      </c>
      <c r="H112" s="64"/>
      <c r="I112" s="64"/>
      <c r="J112" s="64"/>
      <c r="K112" s="64"/>
      <c r="L112" s="64"/>
    </row>
    <row r="113" spans="1:12" ht="14.4" x14ac:dyDescent="0.3">
      <c r="A113" s="17" t="s">
        <v>314</v>
      </c>
      <c r="B113" s="17" t="s">
        <v>315</v>
      </c>
      <c r="C113" s="17" t="s">
        <v>316</v>
      </c>
      <c r="D113" s="17" t="s">
        <v>67</v>
      </c>
      <c r="E113" s="62"/>
      <c r="F113" s="215">
        <v>42487</v>
      </c>
      <c r="H113" s="64"/>
      <c r="I113" s="64"/>
      <c r="J113" s="64"/>
      <c r="K113" s="64"/>
      <c r="L113" s="64"/>
    </row>
    <row r="114" spans="1:12" ht="14.4" x14ac:dyDescent="0.3">
      <c r="A114" s="17" t="s">
        <v>281</v>
      </c>
      <c r="B114" s="17" t="s">
        <v>282</v>
      </c>
      <c r="C114" s="17" t="s">
        <v>283</v>
      </c>
      <c r="D114" s="17" t="s">
        <v>67</v>
      </c>
      <c r="E114" s="62"/>
      <c r="F114" s="215">
        <v>42283</v>
      </c>
      <c r="H114" s="64"/>
      <c r="I114" s="64"/>
      <c r="J114" s="64"/>
      <c r="K114" s="64"/>
      <c r="L114" s="64"/>
    </row>
    <row r="115" spans="1:12" ht="14.4" x14ac:dyDescent="0.3">
      <c r="A115" s="17" t="s">
        <v>317</v>
      </c>
      <c r="B115" s="17" t="s">
        <v>318</v>
      </c>
      <c r="C115" s="17" t="s">
        <v>434</v>
      </c>
      <c r="D115" s="17" t="s">
        <v>72</v>
      </c>
      <c r="E115" s="62"/>
      <c r="F115" s="215">
        <v>42549</v>
      </c>
      <c r="H115" s="64"/>
      <c r="I115" s="64"/>
      <c r="J115" s="64"/>
      <c r="K115" s="64"/>
      <c r="L115" s="64"/>
    </row>
    <row r="116" spans="1:12" ht="14.4" x14ac:dyDescent="0.3">
      <c r="A116" s="17" t="s">
        <v>421</v>
      </c>
      <c r="B116" s="17" t="s">
        <v>422</v>
      </c>
      <c r="C116" s="17" t="s">
        <v>481</v>
      </c>
      <c r="D116" s="17" t="s">
        <v>66</v>
      </c>
      <c r="E116" s="62"/>
      <c r="F116" s="215">
        <v>42716</v>
      </c>
      <c r="H116" s="64"/>
      <c r="I116" s="64"/>
      <c r="J116" s="64"/>
      <c r="K116" s="64"/>
      <c r="L116" s="64"/>
    </row>
    <row r="117" spans="1:12" ht="14.4" x14ac:dyDescent="0.3">
      <c r="A117" s="17" t="s">
        <v>376</v>
      </c>
      <c r="B117" s="17" t="s">
        <v>482</v>
      </c>
      <c r="C117" s="17" t="s">
        <v>483</v>
      </c>
      <c r="D117" s="17" t="s">
        <v>67</v>
      </c>
      <c r="E117" s="62"/>
      <c r="F117" s="215">
        <v>43228</v>
      </c>
      <c r="H117" s="64"/>
      <c r="I117" s="64"/>
      <c r="J117" s="64"/>
      <c r="K117" s="64"/>
      <c r="L117" s="64"/>
    </row>
    <row r="118" spans="1:12" ht="14.4" x14ac:dyDescent="0.3">
      <c r="A118" s="17" t="s">
        <v>341</v>
      </c>
      <c r="B118" s="17" t="s">
        <v>342</v>
      </c>
      <c r="C118" s="17" t="s">
        <v>411</v>
      </c>
      <c r="D118" s="17" t="s">
        <v>75</v>
      </c>
      <c r="E118" s="62"/>
      <c r="F118" s="215">
        <v>43046</v>
      </c>
      <c r="H118" s="64"/>
      <c r="I118" s="64"/>
      <c r="J118" s="64"/>
      <c r="K118" s="64"/>
      <c r="L118" s="64"/>
    </row>
    <row r="119" spans="1:12" ht="14.4" x14ac:dyDescent="0.3">
      <c r="A119" s="17" t="s">
        <v>377</v>
      </c>
      <c r="B119" s="17" t="s">
        <v>378</v>
      </c>
      <c r="C119" s="17" t="s">
        <v>379</v>
      </c>
      <c r="D119" s="17" t="s">
        <v>67</v>
      </c>
      <c r="E119" s="62"/>
      <c r="F119" s="215">
        <v>43270</v>
      </c>
      <c r="H119" s="64"/>
      <c r="I119" s="64"/>
      <c r="J119" s="64"/>
      <c r="K119" s="64"/>
      <c r="L119" s="64"/>
    </row>
    <row r="120" spans="1:12" ht="14.4" x14ac:dyDescent="0.3">
      <c r="A120" s="17" t="s">
        <v>380</v>
      </c>
      <c r="B120" s="17" t="s">
        <v>412</v>
      </c>
      <c r="C120" s="17" t="s">
        <v>413</v>
      </c>
      <c r="D120" s="17" t="s">
        <v>75</v>
      </c>
      <c r="E120" s="62"/>
      <c r="F120" s="215">
        <v>43046</v>
      </c>
      <c r="H120" s="205"/>
      <c r="I120" s="205"/>
      <c r="J120" s="205"/>
      <c r="K120" s="205"/>
      <c r="L120" s="205"/>
    </row>
    <row r="121" spans="1:12" ht="14.4" x14ac:dyDescent="0.3">
      <c r="A121" s="17" t="s">
        <v>461</v>
      </c>
      <c r="B121" s="17" t="s">
        <v>462</v>
      </c>
      <c r="C121" s="17" t="s">
        <v>463</v>
      </c>
      <c r="D121" s="17" t="s">
        <v>66</v>
      </c>
      <c r="E121" s="62"/>
      <c r="F121" s="215">
        <v>44320</v>
      </c>
      <c r="H121" s="64"/>
      <c r="I121" s="64"/>
      <c r="J121" s="64"/>
      <c r="K121" s="64"/>
      <c r="L121" s="64"/>
    </row>
    <row r="122" spans="1:12" ht="14.4" x14ac:dyDescent="0.3">
      <c r="A122" s="17" t="s">
        <v>287</v>
      </c>
      <c r="B122" s="17" t="s">
        <v>288</v>
      </c>
      <c r="C122" s="17" t="s">
        <v>289</v>
      </c>
      <c r="D122" s="17" t="s">
        <v>81</v>
      </c>
      <c r="E122" s="62"/>
      <c r="F122" s="215">
        <v>42298</v>
      </c>
      <c r="H122" s="64"/>
      <c r="I122" s="64"/>
      <c r="J122" s="64"/>
      <c r="K122" s="64"/>
      <c r="L122" s="64"/>
    </row>
    <row r="123" spans="1:12" ht="14.4" x14ac:dyDescent="0.3">
      <c r="A123" s="17" t="s">
        <v>484</v>
      </c>
      <c r="B123" s="17" t="s">
        <v>485</v>
      </c>
      <c r="C123" s="17" t="s">
        <v>486</v>
      </c>
      <c r="D123" s="17" t="s">
        <v>78</v>
      </c>
      <c r="E123" s="62"/>
      <c r="F123" s="215">
        <v>44523</v>
      </c>
      <c r="H123" s="64"/>
      <c r="I123" s="64"/>
      <c r="J123" s="64"/>
      <c r="K123" s="64"/>
      <c r="L123" s="64"/>
    </row>
    <row r="124" spans="1:12" ht="14.4" x14ac:dyDescent="0.3">
      <c r="A124" s="17" t="s">
        <v>319</v>
      </c>
      <c r="B124" s="17" t="s">
        <v>320</v>
      </c>
      <c r="C124" s="17" t="s">
        <v>343</v>
      </c>
      <c r="D124" s="17" t="s">
        <v>78</v>
      </c>
      <c r="E124" s="62"/>
      <c r="F124" s="215">
        <v>42640</v>
      </c>
      <c r="H124" s="64"/>
      <c r="I124" s="64"/>
      <c r="J124" s="64"/>
      <c r="K124" s="64"/>
      <c r="L124" s="64"/>
    </row>
    <row r="125" spans="1:12" ht="14.4" x14ac:dyDescent="0.3">
      <c r="A125" s="17" t="s">
        <v>436</v>
      </c>
      <c r="B125" s="17" t="s">
        <v>437</v>
      </c>
      <c r="C125" s="17" t="s">
        <v>438</v>
      </c>
      <c r="D125" s="17" t="s">
        <v>73</v>
      </c>
      <c r="E125" s="62"/>
      <c r="F125" s="215">
        <v>44127</v>
      </c>
      <c r="H125" s="64"/>
      <c r="I125" s="64"/>
      <c r="J125" s="64"/>
      <c r="K125" s="64"/>
      <c r="L125" s="64"/>
    </row>
    <row r="126" spans="1:12" ht="14.4" x14ac:dyDescent="0.3">
      <c r="A126" s="17" t="s">
        <v>344</v>
      </c>
      <c r="B126" s="17" t="s">
        <v>345</v>
      </c>
      <c r="C126" s="17" t="s">
        <v>346</v>
      </c>
      <c r="D126" s="17" t="s">
        <v>75</v>
      </c>
      <c r="E126" s="62"/>
      <c r="F126" s="215">
        <v>42885</v>
      </c>
      <c r="H126" s="64"/>
      <c r="I126" s="64"/>
      <c r="J126" s="64"/>
      <c r="K126" s="64"/>
      <c r="L126" s="64"/>
    </row>
    <row r="127" spans="1:12" ht="14.4" x14ac:dyDescent="0.3">
      <c r="A127" s="17" t="s">
        <v>347</v>
      </c>
      <c r="B127" s="17" t="s">
        <v>348</v>
      </c>
      <c r="C127" s="17" t="s">
        <v>349</v>
      </c>
      <c r="D127" s="17" t="s">
        <v>80</v>
      </c>
      <c r="E127" s="62"/>
      <c r="F127" s="215">
        <v>43049</v>
      </c>
      <c r="H127" s="64"/>
      <c r="I127" s="64"/>
      <c r="J127" s="64"/>
      <c r="K127" s="64"/>
      <c r="L127" s="64"/>
    </row>
    <row r="128" spans="1:12" ht="14.4" x14ac:dyDescent="0.3">
      <c r="A128" s="17" t="s">
        <v>381</v>
      </c>
      <c r="B128" s="17" t="s">
        <v>382</v>
      </c>
      <c r="C128" s="17" t="s">
        <v>383</v>
      </c>
      <c r="D128" s="17" t="s">
        <v>82</v>
      </c>
      <c r="E128" s="62"/>
      <c r="F128" s="215">
        <v>43343</v>
      </c>
      <c r="H128" s="64"/>
      <c r="I128" s="64"/>
      <c r="J128" s="64"/>
      <c r="K128" s="64"/>
      <c r="L128" s="64"/>
    </row>
    <row r="129" spans="1:12" ht="14.4" x14ac:dyDescent="0.3">
      <c r="A129" s="17" t="s">
        <v>321</v>
      </c>
      <c r="B129" s="17" t="s">
        <v>435</v>
      </c>
      <c r="C129" s="17" t="s">
        <v>322</v>
      </c>
      <c r="D129" s="17" t="s">
        <v>78</v>
      </c>
      <c r="E129" s="62"/>
      <c r="F129" s="215">
        <v>42808</v>
      </c>
      <c r="H129" s="64"/>
      <c r="I129" s="64"/>
      <c r="J129" s="64"/>
      <c r="K129" s="64"/>
      <c r="L129" s="64"/>
    </row>
    <row r="130" spans="1:12" ht="14.4" x14ac:dyDescent="0.3">
      <c r="A130" s="17" t="s">
        <v>487</v>
      </c>
      <c r="B130" s="17" t="s">
        <v>488</v>
      </c>
      <c r="C130" s="17" t="s">
        <v>489</v>
      </c>
      <c r="D130" s="17" t="s">
        <v>71</v>
      </c>
      <c r="E130" s="62"/>
      <c r="F130" s="215">
        <v>44726</v>
      </c>
      <c r="H130" s="64"/>
      <c r="I130" s="64"/>
      <c r="J130" s="64"/>
      <c r="K130" s="64"/>
      <c r="L130" s="64"/>
    </row>
    <row r="131" spans="1:12" ht="14.4" x14ac:dyDescent="0.3">
      <c r="A131" s="17" t="s">
        <v>350</v>
      </c>
      <c r="B131" s="17" t="s">
        <v>351</v>
      </c>
      <c r="C131" s="17" t="s">
        <v>352</v>
      </c>
      <c r="D131" s="17" t="s">
        <v>75</v>
      </c>
      <c r="E131" s="62"/>
      <c r="F131" s="215">
        <v>43019</v>
      </c>
      <c r="H131" s="64"/>
      <c r="I131" s="64"/>
      <c r="J131" s="64"/>
      <c r="K131" s="64"/>
      <c r="L131" s="64"/>
    </row>
    <row r="132" spans="1:12" ht="14.4" x14ac:dyDescent="0.3">
      <c r="A132" s="17" t="s">
        <v>490</v>
      </c>
      <c r="B132" s="17" t="s">
        <v>491</v>
      </c>
      <c r="C132" s="17" t="s">
        <v>492</v>
      </c>
      <c r="D132" s="17" t="s">
        <v>75</v>
      </c>
      <c r="E132" s="62"/>
      <c r="F132" s="215">
        <v>44512</v>
      </c>
      <c r="H132" s="64"/>
      <c r="I132" s="64"/>
      <c r="J132" s="64"/>
      <c r="K132" s="64"/>
      <c r="L132" s="64"/>
    </row>
    <row r="133" spans="1:12" ht="14.4" x14ac:dyDescent="0.3">
      <c r="A133" s="17" t="s">
        <v>323</v>
      </c>
      <c r="B133" s="17" t="s">
        <v>414</v>
      </c>
      <c r="C133" s="17" t="s">
        <v>415</v>
      </c>
      <c r="D133" s="17" t="s">
        <v>75</v>
      </c>
      <c r="E133" s="62"/>
      <c r="F133" s="215">
        <v>42447</v>
      </c>
      <c r="H133" s="64"/>
      <c r="I133" s="64"/>
      <c r="J133" s="64"/>
      <c r="K133" s="64"/>
      <c r="L133" s="64"/>
    </row>
    <row r="134" spans="1:12" ht="14.4" x14ac:dyDescent="0.3">
      <c r="A134" s="17" t="s">
        <v>284</v>
      </c>
      <c r="B134" s="17" t="s">
        <v>285</v>
      </c>
      <c r="C134" s="17" t="s">
        <v>286</v>
      </c>
      <c r="D134" s="17" t="s">
        <v>76</v>
      </c>
      <c r="E134" s="62"/>
      <c r="F134" s="215">
        <v>42291</v>
      </c>
      <c r="H134" s="205"/>
      <c r="I134" s="205"/>
      <c r="J134" s="205"/>
      <c r="K134" s="205"/>
      <c r="L134" s="205"/>
    </row>
    <row r="135" spans="1:12" ht="14.4" x14ac:dyDescent="0.3">
      <c r="A135" s="17" t="s">
        <v>324</v>
      </c>
      <c r="B135" s="17" t="s">
        <v>325</v>
      </c>
      <c r="C135" s="17" t="s">
        <v>326</v>
      </c>
      <c r="D135" s="17" t="s">
        <v>74</v>
      </c>
      <c r="E135" s="62"/>
      <c r="F135" s="215">
        <v>42682</v>
      </c>
      <c r="H135" s="205"/>
      <c r="I135" s="205"/>
      <c r="J135" s="205"/>
      <c r="K135" s="205"/>
      <c r="L135" s="205"/>
    </row>
    <row r="136" spans="1:12" ht="14.4" x14ac:dyDescent="0.3">
      <c r="A136" s="17" t="s">
        <v>439</v>
      </c>
      <c r="B136" s="17" t="s">
        <v>440</v>
      </c>
      <c r="C136" s="17" t="s">
        <v>441</v>
      </c>
      <c r="D136" s="17" t="s">
        <v>78</v>
      </c>
      <c r="E136" s="62"/>
      <c r="F136" s="215">
        <v>44321</v>
      </c>
      <c r="H136" s="205"/>
      <c r="I136" s="205"/>
      <c r="J136" s="205"/>
      <c r="K136" s="205"/>
      <c r="L136" s="205"/>
    </row>
    <row r="137" spans="1:12" ht="14.4" x14ac:dyDescent="0.3">
      <c r="A137" s="17" t="s">
        <v>423</v>
      </c>
      <c r="B137" s="17" t="s">
        <v>424</v>
      </c>
      <c r="C137" s="17" t="s">
        <v>425</v>
      </c>
      <c r="D137" s="17" t="s">
        <v>72</v>
      </c>
      <c r="E137" s="62"/>
      <c r="F137" s="215">
        <v>43641</v>
      </c>
      <c r="H137" s="205"/>
      <c r="I137" s="205"/>
      <c r="J137" s="205"/>
      <c r="K137" s="205"/>
      <c r="L137" s="205"/>
    </row>
    <row r="138" spans="1:12" ht="14.4" x14ac:dyDescent="0.3">
      <c r="A138" s="17" t="s">
        <v>493</v>
      </c>
      <c r="B138" s="17" t="s">
        <v>494</v>
      </c>
      <c r="C138" s="17" t="s">
        <v>495</v>
      </c>
      <c r="D138" s="17" t="s">
        <v>82</v>
      </c>
      <c r="E138" s="62"/>
      <c r="F138" s="215">
        <v>44439</v>
      </c>
      <c r="H138" s="205"/>
      <c r="I138" s="205"/>
      <c r="J138" s="205"/>
      <c r="K138" s="205"/>
      <c r="L138" s="205"/>
    </row>
    <row r="139" spans="1:12" ht="14.4" x14ac:dyDescent="0.3">
      <c r="A139" s="17" t="s">
        <v>62</v>
      </c>
      <c r="B139" s="17" t="s">
        <v>62</v>
      </c>
      <c r="C139" s="17" t="s">
        <v>176</v>
      </c>
      <c r="D139" s="17" t="s">
        <v>176</v>
      </c>
      <c r="E139" s="62"/>
      <c r="F139" s="216" t="s">
        <v>176</v>
      </c>
      <c r="G139" s="38"/>
      <c r="H139" s="38"/>
      <c r="I139" s="38"/>
      <c r="J139" s="38"/>
      <c r="K139" s="38"/>
      <c r="L139" s="38"/>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78"/>
  <sheetViews>
    <sheetView showGridLines="0" zoomScaleNormal="100" workbookViewId="0">
      <pane ySplit="11" topLeftCell="A12" activePane="bottomLeft" state="frozen"/>
      <selection pane="bottomLeft" activeCell="P45" sqref="P45"/>
    </sheetView>
  </sheetViews>
  <sheetFormatPr defaultColWidth="9.109375" defaultRowHeight="13.2" x14ac:dyDescent="0.25"/>
  <cols>
    <col min="1" max="1" width="3" style="2" customWidth="1"/>
    <col min="2" max="2" width="3.109375" style="2" customWidth="1"/>
    <col min="3" max="3" width="4.44140625" style="2" customWidth="1"/>
    <col min="4" max="4" width="19.33203125" style="2" customWidth="1"/>
    <col min="5" max="5" width="13.33203125" style="2" customWidth="1"/>
    <col min="6" max="6" width="10.109375" style="2" customWidth="1"/>
    <col min="7" max="7" width="12.6640625" style="2" customWidth="1"/>
    <col min="8" max="8" width="15.109375" style="2" customWidth="1"/>
    <col min="9" max="9" width="13.88671875" style="2" customWidth="1"/>
    <col min="10" max="10" width="8.33203125" style="2" customWidth="1"/>
    <col min="11" max="11" width="6" style="2" customWidth="1"/>
    <col min="12" max="12" width="3.88671875" style="2" customWidth="1"/>
    <col min="13" max="13" width="3.33203125" style="2" customWidth="1"/>
    <col min="14" max="14" width="6" style="2" customWidth="1"/>
    <col min="15" max="15" width="6.88671875" style="2" customWidth="1"/>
    <col min="16" max="16" width="8" style="2" customWidth="1"/>
    <col min="17" max="17" width="8.33203125" style="2" customWidth="1"/>
    <col min="18" max="19" width="73" style="2" customWidth="1"/>
    <col min="20" max="20" width="0" style="2" hidden="1" customWidth="1"/>
    <col min="21" max="16384" width="9.109375" style="2"/>
  </cols>
  <sheetData>
    <row r="1" spans="1:19" ht="9.75" customHeight="1" x14ac:dyDescent="0.25"/>
    <row r="2" spans="1:19" ht="12.75" customHeight="1" x14ac:dyDescent="0.25">
      <c r="A2" s="2" t="str">
        <f>Basisdaten!B2</f>
        <v>Anlage EB Version M1.1 (Auditjahr 2023 / Kennzahlenjahr 2022)</v>
      </c>
    </row>
    <row r="3" spans="1:19" ht="16.5" customHeight="1" x14ac:dyDescent="0.3">
      <c r="A3" s="89" t="s">
        <v>177</v>
      </c>
      <c r="B3" s="89"/>
    </row>
    <row r="4" spans="1:19" ht="15" customHeight="1" x14ac:dyDescent="0.25"/>
    <row r="5" spans="1:19" ht="15" customHeight="1" x14ac:dyDescent="0.25"/>
    <row r="6" spans="1:19" ht="15" customHeight="1" x14ac:dyDescent="0.25">
      <c r="A6" s="10" t="s">
        <v>1</v>
      </c>
      <c r="B6" s="10"/>
      <c r="E6" s="335" t="str">
        <f>IF(Basisdaten!D8=0,"",Basisdaten!D8)</f>
        <v/>
      </c>
      <c r="F6" s="336"/>
      <c r="G6" s="336"/>
      <c r="H6" s="336"/>
      <c r="I6" s="336"/>
      <c r="J6" s="336"/>
      <c r="K6" s="336"/>
      <c r="L6" s="336"/>
      <c r="M6" s="336"/>
      <c r="N6" s="336"/>
      <c r="O6" s="337"/>
    </row>
    <row r="7" spans="1:19" ht="6.75" customHeight="1" x14ac:dyDescent="0.25"/>
    <row r="8" spans="1:19" ht="15" customHeight="1" x14ac:dyDescent="0.25">
      <c r="A8" s="10" t="s">
        <v>9</v>
      </c>
      <c r="B8" s="10"/>
      <c r="E8" s="335" t="str">
        <f>IF(Basisdaten!D6=0,"",Basisdaten!D6)</f>
        <v/>
      </c>
      <c r="F8" s="337"/>
      <c r="J8" s="338" t="s">
        <v>4</v>
      </c>
      <c r="K8" s="339"/>
      <c r="L8" s="340" t="str">
        <f>IF(Basisdaten!L12=0,"",Basisdaten!L12)</f>
        <v/>
      </c>
      <c r="M8" s="341"/>
      <c r="N8" s="341"/>
      <c r="O8" s="342"/>
    </row>
    <row r="9" spans="1:19" ht="15.75" customHeight="1" thickBot="1" x14ac:dyDescent="0.3"/>
    <row r="10" spans="1:19" ht="16.5" customHeight="1" thickBot="1" x14ac:dyDescent="0.3">
      <c r="A10" s="350" t="s">
        <v>184</v>
      </c>
      <c r="B10" s="351"/>
      <c r="C10" s="401" t="s">
        <v>417</v>
      </c>
      <c r="D10" s="402" t="s">
        <v>185</v>
      </c>
      <c r="E10" s="402" t="s">
        <v>186</v>
      </c>
      <c r="F10" s="402"/>
      <c r="G10" s="402" t="s">
        <v>187</v>
      </c>
      <c r="H10" s="402"/>
      <c r="I10" s="401" t="s">
        <v>188</v>
      </c>
      <c r="J10" s="402"/>
      <c r="K10" s="404" t="s">
        <v>192</v>
      </c>
      <c r="L10" s="406" t="s">
        <v>190</v>
      </c>
      <c r="M10" s="407"/>
      <c r="N10" s="404" t="s">
        <v>189</v>
      </c>
      <c r="O10" s="402" t="s">
        <v>191</v>
      </c>
      <c r="P10" s="410"/>
      <c r="Q10" s="412" t="s">
        <v>193</v>
      </c>
      <c r="R10" s="388" t="s">
        <v>194</v>
      </c>
      <c r="S10" s="388"/>
    </row>
    <row r="11" spans="1:19" ht="25.5" customHeight="1" thickBot="1" x14ac:dyDescent="0.3">
      <c r="A11" s="352"/>
      <c r="B11" s="353"/>
      <c r="C11" s="403"/>
      <c r="D11" s="403"/>
      <c r="E11" s="403"/>
      <c r="F11" s="403"/>
      <c r="G11" s="403"/>
      <c r="H11" s="403"/>
      <c r="I11" s="403"/>
      <c r="J11" s="403"/>
      <c r="K11" s="405"/>
      <c r="L11" s="408"/>
      <c r="M11" s="409"/>
      <c r="N11" s="405"/>
      <c r="O11" s="403"/>
      <c r="P11" s="411"/>
      <c r="Q11" s="413"/>
      <c r="R11" s="76" t="s">
        <v>274</v>
      </c>
      <c r="S11" s="76" t="s">
        <v>275</v>
      </c>
    </row>
    <row r="12" spans="1:19" ht="27" customHeight="1" thickBot="1" x14ac:dyDescent="0.3">
      <c r="A12" s="354" t="s">
        <v>416</v>
      </c>
      <c r="B12" s="355"/>
      <c r="C12" s="343" t="s">
        <v>195</v>
      </c>
      <c r="D12" s="421" t="s">
        <v>196</v>
      </c>
      <c r="E12" s="389" t="s">
        <v>197</v>
      </c>
      <c r="F12" s="390"/>
      <c r="G12" s="389" t="s">
        <v>12</v>
      </c>
      <c r="H12" s="390"/>
      <c r="I12" s="414" t="s">
        <v>176</v>
      </c>
      <c r="J12" s="390"/>
      <c r="K12" s="346"/>
      <c r="L12" s="395" t="s">
        <v>198</v>
      </c>
      <c r="M12" s="396"/>
      <c r="N12" s="346"/>
      <c r="O12" s="349" t="s">
        <v>199</v>
      </c>
      <c r="P12" s="415">
        <f>IF(Basisdaten!B33="",0,Basisdaten!B33)</f>
        <v>0</v>
      </c>
      <c r="Q12" s="382" t="str">
        <f>IF(P12=0,Berechnung1!$F$5,IF(OR(P12&lt; Berechnung1!E27,P12&gt; Berechnung1!F27),Berechnung1!$G$5,IF(OR(ROUND(P12,4)&lt;Berechnung1!J27,ROUND(P12,4)&gt;Berechnung1!K27),Berechnung1!$D$5,IF(OR(ROUND(P12,4)&lt;Berechnung1!G27,ROUND(P12,4)&gt;Berechnung1!H27),Berechnung1!$E$5,Berechnung1!$C$5))))</f>
        <v>Unvollständig</v>
      </c>
      <c r="R12" s="385"/>
      <c r="S12" s="381"/>
    </row>
    <row r="13" spans="1:19" ht="27" customHeight="1" thickBot="1" x14ac:dyDescent="0.3">
      <c r="A13" s="356"/>
      <c r="B13" s="357"/>
      <c r="C13" s="344"/>
      <c r="D13" s="422"/>
      <c r="E13" s="391"/>
      <c r="F13" s="392"/>
      <c r="G13" s="391"/>
      <c r="H13" s="392"/>
      <c r="I13" s="391"/>
      <c r="J13" s="392"/>
      <c r="K13" s="347"/>
      <c r="L13" s="397"/>
      <c r="M13" s="398"/>
      <c r="N13" s="347"/>
      <c r="O13" s="349"/>
      <c r="P13" s="416"/>
      <c r="Q13" s="383"/>
      <c r="R13" s="379"/>
      <c r="S13" s="379"/>
    </row>
    <row r="14" spans="1:19" ht="27" customHeight="1" thickBot="1" x14ac:dyDescent="0.3">
      <c r="A14" s="358"/>
      <c r="B14" s="359"/>
      <c r="C14" s="345"/>
      <c r="D14" s="423"/>
      <c r="E14" s="393"/>
      <c r="F14" s="394"/>
      <c r="G14" s="393"/>
      <c r="H14" s="394"/>
      <c r="I14" s="393"/>
      <c r="J14" s="394"/>
      <c r="K14" s="348"/>
      <c r="L14" s="399"/>
      <c r="M14" s="400"/>
      <c r="N14" s="348"/>
      <c r="O14" s="349"/>
      <c r="P14" s="417"/>
      <c r="Q14" s="384"/>
      <c r="R14" s="380"/>
      <c r="S14" s="380"/>
    </row>
    <row r="15" spans="1:19" ht="27" customHeight="1" thickBot="1" x14ac:dyDescent="0.3">
      <c r="A15" s="354" t="s">
        <v>418</v>
      </c>
      <c r="B15" s="355"/>
      <c r="C15" s="343"/>
      <c r="D15" s="421" t="s">
        <v>446</v>
      </c>
      <c r="E15" s="414" t="s">
        <v>176</v>
      </c>
      <c r="F15" s="390"/>
      <c r="G15" s="389" t="s">
        <v>446</v>
      </c>
      <c r="H15" s="390"/>
      <c r="I15" s="414" t="s">
        <v>176</v>
      </c>
      <c r="J15" s="390"/>
      <c r="K15" s="346"/>
      <c r="L15" s="395" t="s">
        <v>208</v>
      </c>
      <c r="M15" s="396"/>
      <c r="N15" s="346"/>
      <c r="O15" s="349" t="s">
        <v>199</v>
      </c>
      <c r="P15" s="418"/>
      <c r="Q15" s="382" t="str">
        <f>IF(P15="",Berechnung1!$F$5,IF(P15=0,Berechnung1!H5,IF(OR(P15&lt;Berechnung1!E30,P15&gt;Berechnung1!F30),Berechnung1!$G$5,IF(OR(ROUND(P15,4)&lt;Berechnung1!J30,ROUND(P15,4)&gt;Berechnung1!K30),Berechnung1!$D$5,IF(OR(ROUND(P15,4)&lt;Berechnung1!G30,ROUND(P15,4)&gt;Berechnung1!H30),Berechnung1!$E$5,Berechnung1!$C$5)))))</f>
        <v>Unvollständig</v>
      </c>
      <c r="R15" s="385"/>
      <c r="S15" s="381"/>
    </row>
    <row r="16" spans="1:19" ht="27" customHeight="1" thickBot="1" x14ac:dyDescent="0.3">
      <c r="A16" s="356"/>
      <c r="B16" s="357"/>
      <c r="C16" s="344"/>
      <c r="D16" s="422"/>
      <c r="E16" s="391"/>
      <c r="F16" s="392"/>
      <c r="G16" s="391"/>
      <c r="H16" s="392"/>
      <c r="I16" s="391"/>
      <c r="J16" s="392"/>
      <c r="K16" s="347"/>
      <c r="L16" s="397"/>
      <c r="M16" s="398"/>
      <c r="N16" s="347"/>
      <c r="O16" s="349"/>
      <c r="P16" s="419"/>
      <c r="Q16" s="383"/>
      <c r="R16" s="379"/>
      <c r="S16" s="379"/>
    </row>
    <row r="17" spans="1:19" ht="27" customHeight="1" thickBot="1" x14ac:dyDescent="0.3">
      <c r="A17" s="358"/>
      <c r="B17" s="359"/>
      <c r="C17" s="345"/>
      <c r="D17" s="423"/>
      <c r="E17" s="393"/>
      <c r="F17" s="394"/>
      <c r="G17" s="393"/>
      <c r="H17" s="394"/>
      <c r="I17" s="393"/>
      <c r="J17" s="394"/>
      <c r="K17" s="348"/>
      <c r="L17" s="399"/>
      <c r="M17" s="400"/>
      <c r="N17" s="348"/>
      <c r="O17" s="349"/>
      <c r="P17" s="420"/>
      <c r="Q17" s="384"/>
      <c r="R17" s="380"/>
      <c r="S17" s="380"/>
    </row>
    <row r="18" spans="1:19" ht="27" customHeight="1" thickBot="1" x14ac:dyDescent="0.3">
      <c r="A18" s="354">
        <v>2</v>
      </c>
      <c r="B18" s="355"/>
      <c r="C18" s="424" t="s">
        <v>420</v>
      </c>
      <c r="D18" s="421" t="s">
        <v>200</v>
      </c>
      <c r="E18" s="389" t="s">
        <v>201</v>
      </c>
      <c r="F18" s="390"/>
      <c r="G18" s="389" t="s">
        <v>366</v>
      </c>
      <c r="H18" s="390"/>
      <c r="I18" s="389" t="s">
        <v>419</v>
      </c>
      <c r="J18" s="390"/>
      <c r="K18" s="346"/>
      <c r="L18" s="395" t="s">
        <v>202</v>
      </c>
      <c r="M18" s="396"/>
      <c r="N18" s="346"/>
      <c r="O18" s="40" t="s">
        <v>187</v>
      </c>
      <c r="P18" s="75"/>
      <c r="Q18" s="382" t="str">
        <f>IF(P20=Berechnung1!D33,Berechnung1!$F$5,IF(OR(P20&lt; Berechnung1!E33,P20&gt; Berechnung1!F33),Berechnung1!$G$5,IF(OR(ROUND(P20,4)&lt;Berechnung1!J33,ROUND(P20,4)&gt;Berechnung1!K33),Berechnung1!$D$5,IF(OR(ROUND(P20,4)&lt;Berechnung1!G33,ROUND(P20,4)&gt;Berechnung1!H33),Berechnung1!$E$5,Berechnung1!$C$5))))</f>
        <v>Unvollständig</v>
      </c>
      <c r="R18" s="381"/>
      <c r="S18" s="378"/>
    </row>
    <row r="19" spans="1:19" ht="27" customHeight="1" thickBot="1" x14ac:dyDescent="0.3">
      <c r="A19" s="356"/>
      <c r="B19" s="357"/>
      <c r="C19" s="425"/>
      <c r="D19" s="422"/>
      <c r="E19" s="391"/>
      <c r="F19" s="392"/>
      <c r="G19" s="391"/>
      <c r="H19" s="392"/>
      <c r="I19" s="391"/>
      <c r="J19" s="392"/>
      <c r="K19" s="347"/>
      <c r="L19" s="397"/>
      <c r="M19" s="398"/>
      <c r="N19" s="347"/>
      <c r="O19" s="40" t="s">
        <v>203</v>
      </c>
      <c r="P19" s="100">
        <f>IF(Basisdaten!B33="",0,Basisdaten!B33)</f>
        <v>0</v>
      </c>
      <c r="Q19" s="386"/>
      <c r="R19" s="379"/>
      <c r="S19" s="379"/>
    </row>
    <row r="20" spans="1:19" ht="27" customHeight="1" thickBot="1" x14ac:dyDescent="0.3">
      <c r="A20" s="358"/>
      <c r="B20" s="359"/>
      <c r="C20" s="426"/>
      <c r="D20" s="423"/>
      <c r="E20" s="393"/>
      <c r="F20" s="394"/>
      <c r="G20" s="393"/>
      <c r="H20" s="394"/>
      <c r="I20" s="393"/>
      <c r="J20" s="394"/>
      <c r="K20" s="348"/>
      <c r="L20" s="399"/>
      <c r="M20" s="400"/>
      <c r="N20" s="348"/>
      <c r="O20" s="40" t="s">
        <v>204</v>
      </c>
      <c r="P20" s="79" t="str">
        <f>IF(P18="","n.d.",IF(P19="","n.d.",IF(P19=0,"",P18/P19)))</f>
        <v>n.d.</v>
      </c>
      <c r="Q20" s="387"/>
      <c r="R20" s="380"/>
      <c r="S20" s="380"/>
    </row>
    <row r="21" spans="1:19" ht="30" customHeight="1" thickBot="1" x14ac:dyDescent="0.3">
      <c r="A21" s="442">
        <v>3</v>
      </c>
      <c r="B21" s="442" t="s">
        <v>293</v>
      </c>
      <c r="C21" s="503"/>
      <c r="D21" s="471" t="s">
        <v>301</v>
      </c>
      <c r="E21" s="360" t="s">
        <v>302</v>
      </c>
      <c r="F21" s="361"/>
      <c r="G21" s="360" t="s">
        <v>372</v>
      </c>
      <c r="H21" s="361"/>
      <c r="I21" s="493" t="s">
        <v>353</v>
      </c>
      <c r="J21" s="494"/>
      <c r="K21" s="288"/>
      <c r="L21" s="282" t="s">
        <v>202</v>
      </c>
      <c r="M21" s="283"/>
      <c r="N21" s="288"/>
      <c r="O21" s="40" t="s">
        <v>187</v>
      </c>
      <c r="P21" s="75"/>
      <c r="Q21" s="427" t="str">
        <f>IF(P23=Berechnung1!D36,Berechnung1!$F$5,IF(OR(P23&lt; Berechnung1!E36,P23&gt; Berechnung1!F36),Berechnung1!$G$5,IF(OR(ROUND(P23,4)&lt;Berechnung1!J36,ROUND(P23,4)&gt;Berechnung1!K36),Berechnung1!$D$5,IF(OR(ROUND(P23,4)&lt;Berechnung1!G36,ROUND(P23,4)&gt;Berechnung1!H36),Berechnung1!$E$5,Berechnung1!$C$5))))</f>
        <v>Unvollständig</v>
      </c>
      <c r="R21" s="499"/>
      <c r="S21" s="378"/>
    </row>
    <row r="22" spans="1:19" ht="30" customHeight="1" thickBot="1" x14ac:dyDescent="0.3">
      <c r="A22" s="443"/>
      <c r="B22" s="443"/>
      <c r="C22" s="504"/>
      <c r="D22" s="472"/>
      <c r="E22" s="362"/>
      <c r="F22" s="363"/>
      <c r="G22" s="362"/>
      <c r="H22" s="363"/>
      <c r="I22" s="495"/>
      <c r="J22" s="496"/>
      <c r="K22" s="289"/>
      <c r="L22" s="284"/>
      <c r="M22" s="285"/>
      <c r="N22" s="289"/>
      <c r="O22" s="40" t="s">
        <v>203</v>
      </c>
      <c r="P22" s="100">
        <f>IF(Basisdaten!D34="",0,Basisdaten!D34)</f>
        <v>0</v>
      </c>
      <c r="Q22" s="383"/>
      <c r="R22" s="500"/>
      <c r="S22" s="379"/>
    </row>
    <row r="23" spans="1:19" ht="30" customHeight="1" thickBot="1" x14ac:dyDescent="0.3">
      <c r="A23" s="443"/>
      <c r="B23" s="444"/>
      <c r="C23" s="504"/>
      <c r="D23" s="473"/>
      <c r="E23" s="364"/>
      <c r="F23" s="365"/>
      <c r="G23" s="364"/>
      <c r="H23" s="365"/>
      <c r="I23" s="497"/>
      <c r="J23" s="498"/>
      <c r="K23" s="290"/>
      <c r="L23" s="286"/>
      <c r="M23" s="287"/>
      <c r="N23" s="290"/>
      <c r="O23" s="40" t="s">
        <v>204</v>
      </c>
      <c r="P23" s="78" t="str">
        <f>IF(P21="","n.d.",IF(P22="","n.d.",IF(P22=0,"",P21/P22)))</f>
        <v>n.d.</v>
      </c>
      <c r="Q23" s="384"/>
      <c r="R23" s="501"/>
      <c r="S23" s="380"/>
    </row>
    <row r="24" spans="1:19" ht="30" customHeight="1" thickBot="1" x14ac:dyDescent="0.3">
      <c r="A24" s="443"/>
      <c r="B24" s="445" t="s">
        <v>354</v>
      </c>
      <c r="C24" s="504"/>
      <c r="D24" s="471" t="s">
        <v>291</v>
      </c>
      <c r="E24" s="360" t="s">
        <v>292</v>
      </c>
      <c r="F24" s="361"/>
      <c r="G24" s="360" t="s">
        <v>367</v>
      </c>
      <c r="H24" s="361"/>
      <c r="I24" s="502" t="s">
        <v>368</v>
      </c>
      <c r="J24" s="494"/>
      <c r="K24" s="288"/>
      <c r="L24" s="282" t="s">
        <v>202</v>
      </c>
      <c r="M24" s="283"/>
      <c r="N24" s="288"/>
      <c r="O24" s="41" t="s">
        <v>187</v>
      </c>
      <c r="P24" s="75"/>
      <c r="Q24" s="427" t="str">
        <f>IF(P26=Berechnung1!D39,Berechnung1!$F$5,IF(OR(P26&lt; Berechnung1!E39,P26&gt; Berechnung1!F39),Berechnung1!$G$5,IF(OR(ROUND(P26,4)&lt;Berechnung1!J39,ROUND(P26,4)&gt;Berechnung1!K39),Berechnung1!$D$5,IF(OR(ROUND(P26,4)&lt;Berechnung1!G39,ROUND(P26,4)&gt;Berechnung1!H39),Berechnung1!$E$5,Berechnung1!$C$5))))</f>
        <v>Unvollständig</v>
      </c>
      <c r="R24" s="490"/>
      <c r="S24" s="378"/>
    </row>
    <row r="25" spans="1:19" ht="30" customHeight="1" thickBot="1" x14ac:dyDescent="0.3">
      <c r="A25" s="443"/>
      <c r="B25" s="446"/>
      <c r="C25" s="504"/>
      <c r="D25" s="472"/>
      <c r="E25" s="362"/>
      <c r="F25" s="363"/>
      <c r="G25" s="362"/>
      <c r="H25" s="363"/>
      <c r="I25" s="495"/>
      <c r="J25" s="496"/>
      <c r="K25" s="289"/>
      <c r="L25" s="284"/>
      <c r="M25" s="285"/>
      <c r="N25" s="289"/>
      <c r="O25" s="40" t="s">
        <v>203</v>
      </c>
      <c r="P25" s="100">
        <f>IF(Basisdaten!H34="",0,Basisdaten!H34)</f>
        <v>0</v>
      </c>
      <c r="Q25" s="383"/>
      <c r="R25" s="491"/>
      <c r="S25" s="379"/>
    </row>
    <row r="26" spans="1:19" ht="30" customHeight="1" thickBot="1" x14ac:dyDescent="0.3">
      <c r="A26" s="444"/>
      <c r="B26" s="447"/>
      <c r="C26" s="505"/>
      <c r="D26" s="473"/>
      <c r="E26" s="364"/>
      <c r="F26" s="365"/>
      <c r="G26" s="364"/>
      <c r="H26" s="365"/>
      <c r="I26" s="497"/>
      <c r="J26" s="498"/>
      <c r="K26" s="290"/>
      <c r="L26" s="286"/>
      <c r="M26" s="287"/>
      <c r="N26" s="290"/>
      <c r="O26" s="40" t="s">
        <v>204</v>
      </c>
      <c r="P26" s="78" t="str">
        <f>IF(P24="","n.d.",IF(P25="","n.d.",IF(P25=0,"",P24/P25)))</f>
        <v>n.d.</v>
      </c>
      <c r="Q26" s="384"/>
      <c r="R26" s="492"/>
      <c r="S26" s="380"/>
    </row>
    <row r="27" spans="1:19" ht="30" customHeight="1" thickBot="1" x14ac:dyDescent="0.3">
      <c r="A27" s="334">
        <v>4</v>
      </c>
      <c r="B27" s="309"/>
      <c r="C27" s="424"/>
      <c r="D27" s="421" t="s">
        <v>205</v>
      </c>
      <c r="E27" s="389" t="s">
        <v>447</v>
      </c>
      <c r="F27" s="390"/>
      <c r="G27" s="389" t="s">
        <v>448</v>
      </c>
      <c r="H27" s="390"/>
      <c r="I27" s="414" t="s">
        <v>449</v>
      </c>
      <c r="J27" s="390"/>
      <c r="K27" s="346"/>
      <c r="L27" s="395" t="s">
        <v>202</v>
      </c>
      <c r="M27" s="396"/>
      <c r="N27" s="346"/>
      <c r="O27" s="41" t="s">
        <v>187</v>
      </c>
      <c r="P27" s="75"/>
      <c r="Q27" s="427" t="str">
        <f>IF(AND(P27&lt;&gt;"",P28&lt;&gt;"",P27=0,P28=0),Berechnung1!$H$5,IF(P29=Berechnung1!D42,Berechnung1!$F$5,IF(OR(P29&lt;Berechnung1!E42,P29&gt;Berechnung1!F42),Berechnung1!$G$5,IF(OR(ROUND(P29,4)&lt;Berechnung1!J42,ROUND(P29,4)&gt;Berechnung1!K42),Berechnung1!$D$5,IF(OR(ROUND(P29,4)&lt;Berechnung1!G42,ROUND(P29,4)&gt;Berechnung1!H42),Berechnung1!$E$5,Berechnung1!$C$5)))))</f>
        <v>Unvollständig</v>
      </c>
      <c r="R27" s="428"/>
      <c r="S27" s="378"/>
    </row>
    <row r="28" spans="1:19" ht="30" customHeight="1" thickBot="1" x14ac:dyDescent="0.3">
      <c r="A28" s="310"/>
      <c r="B28" s="311"/>
      <c r="C28" s="425"/>
      <c r="D28" s="422"/>
      <c r="E28" s="391"/>
      <c r="F28" s="392"/>
      <c r="G28" s="391"/>
      <c r="H28" s="392"/>
      <c r="I28" s="391"/>
      <c r="J28" s="392"/>
      <c r="K28" s="347"/>
      <c r="L28" s="397"/>
      <c r="M28" s="398"/>
      <c r="N28" s="347"/>
      <c r="O28" s="40" t="s">
        <v>203</v>
      </c>
      <c r="P28" s="100">
        <f>$P$15</f>
        <v>0</v>
      </c>
      <c r="Q28" s="383"/>
      <c r="R28" s="429"/>
      <c r="S28" s="379"/>
    </row>
    <row r="29" spans="1:19" ht="30" customHeight="1" thickBot="1" x14ac:dyDescent="0.3">
      <c r="A29" s="312"/>
      <c r="B29" s="313"/>
      <c r="C29" s="426"/>
      <c r="D29" s="423"/>
      <c r="E29" s="393"/>
      <c r="F29" s="394"/>
      <c r="G29" s="393"/>
      <c r="H29" s="394"/>
      <c r="I29" s="393"/>
      <c r="J29" s="394"/>
      <c r="K29" s="348"/>
      <c r="L29" s="399"/>
      <c r="M29" s="400"/>
      <c r="N29" s="348"/>
      <c r="O29" s="40" t="s">
        <v>204</v>
      </c>
      <c r="P29" s="78" t="str">
        <f>IF(P27="","n.d.",IF(P28="","n.d.",IF(P28=0,"",P27/P28)))</f>
        <v>n.d.</v>
      </c>
      <c r="Q29" s="384"/>
      <c r="R29" s="430"/>
      <c r="S29" s="380"/>
    </row>
    <row r="30" spans="1:19" ht="30" customHeight="1" thickBot="1" x14ac:dyDescent="0.3">
      <c r="A30" s="334">
        <v>5</v>
      </c>
      <c r="B30" s="309"/>
      <c r="C30" s="424"/>
      <c r="D30" s="421" t="s">
        <v>206</v>
      </c>
      <c r="E30" s="389" t="s">
        <v>207</v>
      </c>
      <c r="F30" s="390"/>
      <c r="G30" s="389" t="s">
        <v>450</v>
      </c>
      <c r="H30" s="390"/>
      <c r="I30" s="389" t="s">
        <v>451</v>
      </c>
      <c r="J30" s="390"/>
      <c r="K30" s="346" t="s">
        <v>276</v>
      </c>
      <c r="L30" s="395" t="s">
        <v>208</v>
      </c>
      <c r="M30" s="396"/>
      <c r="N30" s="346" t="s">
        <v>277</v>
      </c>
      <c r="O30" s="41" t="s">
        <v>187</v>
      </c>
      <c r="P30" s="75"/>
      <c r="Q30" s="427" t="str">
        <f>IF(P32=Berechnung1!D45,Berechnung1!$F$5,IF(OR(P32&lt; Berechnung1!E45,P32&gt; Berechnung1!F45),Berechnung1!$G$5,IF(OR(ROUND(P32,4)&lt;Berechnung1!J45,ROUND(P32,4)&gt;Berechnung1!K45),Berechnung1!$D$5,IF(OR(ROUND(P32,4)&lt;Berechnung1!G45,ROUND(P32,4)&gt;Berechnung1!H45),Berechnung1!$E$5,Berechnung1!$C$5))))</f>
        <v>Unvollständig</v>
      </c>
      <c r="R30" s="428"/>
      <c r="S30" s="378"/>
    </row>
    <row r="31" spans="1:19" ht="30" customHeight="1" thickBot="1" x14ac:dyDescent="0.3">
      <c r="A31" s="310"/>
      <c r="B31" s="311"/>
      <c r="C31" s="425"/>
      <c r="D31" s="422"/>
      <c r="E31" s="391"/>
      <c r="F31" s="392"/>
      <c r="G31" s="391"/>
      <c r="H31" s="392"/>
      <c r="I31" s="391"/>
      <c r="J31" s="392"/>
      <c r="K31" s="347"/>
      <c r="L31" s="397"/>
      <c r="M31" s="398"/>
      <c r="N31" s="347"/>
      <c r="O31" s="40" t="s">
        <v>203</v>
      </c>
      <c r="P31" s="100">
        <f>IF(OR(P12="",P15=""),0,SUM(P12+P15))</f>
        <v>0</v>
      </c>
      <c r="Q31" s="383"/>
      <c r="R31" s="429"/>
      <c r="S31" s="379"/>
    </row>
    <row r="32" spans="1:19" ht="30" customHeight="1" thickBot="1" x14ac:dyDescent="0.3">
      <c r="A32" s="312"/>
      <c r="B32" s="313"/>
      <c r="C32" s="426"/>
      <c r="D32" s="423"/>
      <c r="E32" s="393"/>
      <c r="F32" s="394"/>
      <c r="G32" s="393"/>
      <c r="H32" s="394"/>
      <c r="I32" s="393"/>
      <c r="J32" s="394"/>
      <c r="K32" s="348"/>
      <c r="L32" s="399"/>
      <c r="M32" s="400"/>
      <c r="N32" s="348"/>
      <c r="O32" s="40" t="s">
        <v>204</v>
      </c>
      <c r="P32" s="78" t="str">
        <f>IF(P30="","n.d.",IF(P31="","n.d.",IF(P31=0,"",P30/P31)))</f>
        <v>n.d.</v>
      </c>
      <c r="Q32" s="384"/>
      <c r="R32" s="430"/>
      <c r="S32" s="380"/>
    </row>
    <row r="33" spans="1:20" ht="30" customHeight="1" thickBot="1" x14ac:dyDescent="0.3">
      <c r="A33" s="334">
        <v>6</v>
      </c>
      <c r="B33" s="309"/>
      <c r="C33" s="424"/>
      <c r="D33" s="421" t="s">
        <v>209</v>
      </c>
      <c r="E33" s="389" t="s">
        <v>469</v>
      </c>
      <c r="F33" s="390"/>
      <c r="G33" s="389" t="s">
        <v>454</v>
      </c>
      <c r="H33" s="390"/>
      <c r="I33" s="389" t="s">
        <v>455</v>
      </c>
      <c r="J33" s="390"/>
      <c r="K33" s="346" t="s">
        <v>278</v>
      </c>
      <c r="L33" s="395" t="s">
        <v>208</v>
      </c>
      <c r="M33" s="396"/>
      <c r="N33" s="474"/>
      <c r="O33" s="41" t="s">
        <v>187</v>
      </c>
      <c r="P33" s="75"/>
      <c r="Q33" s="427" t="str">
        <f>IF(P35=Berechnung1!D48,Berechnung1!$F$5,IF(OR(P35&lt; Berechnung1!E48,P35&gt; Berechnung1!F48),Berechnung1!$G$5,IF(OR(ROUND(P35,4)&lt;Berechnung1!J48,ROUND(P35,4)&gt;Berechnung1!K48),Berechnung1!$D$5,IF(OR(ROUND(P35,4)&lt;Berechnung1!G48,ROUND(P35,4)&gt;Berechnung1!H48),Berechnung1!$E$5,Berechnung1!$C$5))))</f>
        <v>Unvollständig</v>
      </c>
      <c r="R33" s="428"/>
      <c r="S33" s="378"/>
    </row>
    <row r="34" spans="1:20" ht="30" customHeight="1" thickBot="1" x14ac:dyDescent="0.3">
      <c r="A34" s="310"/>
      <c r="B34" s="311"/>
      <c r="C34" s="425"/>
      <c r="D34" s="422"/>
      <c r="E34" s="391"/>
      <c r="F34" s="392"/>
      <c r="G34" s="391"/>
      <c r="H34" s="392"/>
      <c r="I34" s="391"/>
      <c r="J34" s="392"/>
      <c r="K34" s="347"/>
      <c r="L34" s="397"/>
      <c r="M34" s="398"/>
      <c r="N34" s="347"/>
      <c r="O34" s="40" t="s">
        <v>203</v>
      </c>
      <c r="P34" s="100">
        <f>IF(OR(P12="",P15=""),0,SUM(P12+P15))</f>
        <v>0</v>
      </c>
      <c r="Q34" s="383"/>
      <c r="R34" s="429"/>
      <c r="S34" s="379"/>
    </row>
    <row r="35" spans="1:20" ht="30" customHeight="1" thickBot="1" x14ac:dyDescent="0.3">
      <c r="A35" s="312"/>
      <c r="B35" s="313"/>
      <c r="C35" s="426"/>
      <c r="D35" s="423"/>
      <c r="E35" s="393"/>
      <c r="F35" s="394"/>
      <c r="G35" s="393"/>
      <c r="H35" s="394"/>
      <c r="I35" s="393"/>
      <c r="J35" s="394"/>
      <c r="K35" s="348"/>
      <c r="L35" s="399"/>
      <c r="M35" s="400"/>
      <c r="N35" s="348"/>
      <c r="O35" s="40" t="s">
        <v>204</v>
      </c>
      <c r="P35" s="78" t="str">
        <f>IF(P33="","n.d.",IF(P34="","n.d.",IF(P34=0,"",P33/P34)))</f>
        <v>n.d.</v>
      </c>
      <c r="Q35" s="384"/>
      <c r="R35" s="430"/>
      <c r="S35" s="380"/>
    </row>
    <row r="36" spans="1:20" ht="30" customHeight="1" thickBot="1" x14ac:dyDescent="0.3">
      <c r="A36" s="334">
        <v>7</v>
      </c>
      <c r="B36" s="309"/>
      <c r="C36" s="475" t="s">
        <v>210</v>
      </c>
      <c r="D36" s="434" t="s">
        <v>452</v>
      </c>
      <c r="E36" s="478" t="s">
        <v>470</v>
      </c>
      <c r="F36" s="479"/>
      <c r="G36" s="478" t="s">
        <v>471</v>
      </c>
      <c r="H36" s="479"/>
      <c r="I36" s="478" t="s">
        <v>419</v>
      </c>
      <c r="J36" s="479"/>
      <c r="K36" s="484"/>
      <c r="L36" s="506" t="s">
        <v>211</v>
      </c>
      <c r="M36" s="507"/>
      <c r="N36" s="487"/>
      <c r="O36" s="41" t="s">
        <v>187</v>
      </c>
      <c r="P36" s="75"/>
      <c r="Q36" s="427" t="str">
        <f>IF(P38=Berechnung1!D51,Berechnung1!$F$5,IF(OR(P38&lt; Berechnung1!E51,P38&gt; Berechnung1!F51),Berechnung1!$G$5,IF(OR(ROUND(P38,4)&lt;Berechnung1!J51,ROUND(P38,4)&gt;Berechnung1!K51),Berechnung1!$D$5,IF(OR(ROUND(P38,4)&lt;Berechnung1!G51,ROUND(P38,4)&gt;Berechnung1!H51),Berechnung1!$E$5,Berechnung1!$C$5))))</f>
        <v>Unvollständig</v>
      </c>
      <c r="R36" s="428"/>
      <c r="S36" s="378"/>
    </row>
    <row r="37" spans="1:20" ht="30" customHeight="1" thickBot="1" x14ac:dyDescent="0.3">
      <c r="A37" s="310"/>
      <c r="B37" s="311"/>
      <c r="C37" s="476"/>
      <c r="D37" s="435"/>
      <c r="E37" s="480"/>
      <c r="F37" s="481"/>
      <c r="G37" s="480"/>
      <c r="H37" s="481"/>
      <c r="I37" s="480"/>
      <c r="J37" s="481"/>
      <c r="K37" s="485"/>
      <c r="L37" s="508"/>
      <c r="M37" s="509"/>
      <c r="N37" s="488"/>
      <c r="O37" s="40" t="s">
        <v>203</v>
      </c>
      <c r="P37" s="100">
        <f>IF(Basisdaten!B33="",0,Basisdaten!B33)</f>
        <v>0</v>
      </c>
      <c r="Q37" s="383"/>
      <c r="R37" s="429"/>
      <c r="S37" s="379"/>
    </row>
    <row r="38" spans="1:20" ht="30" customHeight="1" thickBot="1" x14ac:dyDescent="0.3">
      <c r="A38" s="312"/>
      <c r="B38" s="313"/>
      <c r="C38" s="477"/>
      <c r="D38" s="436"/>
      <c r="E38" s="482"/>
      <c r="F38" s="483"/>
      <c r="G38" s="482"/>
      <c r="H38" s="483"/>
      <c r="I38" s="482"/>
      <c r="J38" s="483"/>
      <c r="K38" s="486"/>
      <c r="L38" s="510"/>
      <c r="M38" s="511"/>
      <c r="N38" s="489"/>
      <c r="O38" s="40" t="s">
        <v>204</v>
      </c>
      <c r="P38" s="78" t="str">
        <f>IF(P36="","n.d.",IF(P37="","n.d.",IF(P37=0,"",P36/P37)))</f>
        <v>n.d.</v>
      </c>
      <c r="Q38" s="384"/>
      <c r="R38" s="430"/>
      <c r="S38" s="380"/>
    </row>
    <row r="39" spans="1:20" ht="30" customHeight="1" thickBot="1" x14ac:dyDescent="0.3">
      <c r="A39" s="334">
        <v>8</v>
      </c>
      <c r="B39" s="309"/>
      <c r="C39" s="431" t="s">
        <v>420</v>
      </c>
      <c r="D39" s="434" t="s">
        <v>290</v>
      </c>
      <c r="E39" s="478" t="s">
        <v>212</v>
      </c>
      <c r="F39" s="479"/>
      <c r="G39" s="478" t="s">
        <v>369</v>
      </c>
      <c r="H39" s="479"/>
      <c r="I39" s="478" t="s">
        <v>213</v>
      </c>
      <c r="J39" s="479"/>
      <c r="K39" s="484"/>
      <c r="L39" s="506" t="s">
        <v>202</v>
      </c>
      <c r="M39" s="507"/>
      <c r="N39" s="484"/>
      <c r="O39" s="41" t="s">
        <v>187</v>
      </c>
      <c r="P39" s="75"/>
      <c r="Q39" s="427" t="str">
        <f>IF(P41=Berechnung1!D54,Berechnung1!$F$5,IF(OR(P41&lt; Berechnung1!E54,P41&gt; Berechnung1!F54),Berechnung1!$G$5,IF(OR(ROUND(P41,4)&lt;Berechnung1!J54,ROUND(P41,4)&gt;Berechnung1!K54),Berechnung1!$D$5,IF(OR(ROUND(P41,4)&lt;Berechnung1!G54,ROUND(P41,4)&gt;Berechnung1!H54),Berechnung1!$E$5,Berechnung1!$C$5))))</f>
        <v>Unvollständig</v>
      </c>
      <c r="R39" s="428"/>
      <c r="S39" s="378"/>
    </row>
    <row r="40" spans="1:20" ht="30" customHeight="1" thickBot="1" x14ac:dyDescent="0.3">
      <c r="A40" s="310"/>
      <c r="B40" s="311"/>
      <c r="C40" s="432"/>
      <c r="D40" s="435"/>
      <c r="E40" s="480"/>
      <c r="F40" s="481"/>
      <c r="G40" s="480"/>
      <c r="H40" s="481"/>
      <c r="I40" s="480"/>
      <c r="J40" s="481"/>
      <c r="K40" s="485"/>
      <c r="L40" s="508"/>
      <c r="M40" s="509"/>
      <c r="N40" s="485"/>
      <c r="O40" s="40" t="s">
        <v>203</v>
      </c>
      <c r="P40" s="75"/>
      <c r="Q40" s="383"/>
      <c r="R40" s="429"/>
      <c r="S40" s="379"/>
      <c r="T40" s="2">
        <f>IF(Basisdaten!B33="",0,Basisdaten!B33)</f>
        <v>0</v>
      </c>
    </row>
    <row r="41" spans="1:20" ht="30" customHeight="1" thickBot="1" x14ac:dyDescent="0.3">
      <c r="A41" s="312"/>
      <c r="B41" s="313"/>
      <c r="C41" s="433"/>
      <c r="D41" s="436"/>
      <c r="E41" s="482"/>
      <c r="F41" s="483"/>
      <c r="G41" s="482"/>
      <c r="H41" s="483"/>
      <c r="I41" s="482"/>
      <c r="J41" s="483"/>
      <c r="K41" s="486"/>
      <c r="L41" s="510"/>
      <c r="M41" s="511"/>
      <c r="N41" s="486"/>
      <c r="O41" s="40" t="s">
        <v>204</v>
      </c>
      <c r="P41" s="78" t="str">
        <f>IF(P39="","n.d.",IF(P40="","n.d.",IF(P40=0,"",P39/P40)))</f>
        <v>n.d.</v>
      </c>
      <c r="Q41" s="384"/>
      <c r="R41" s="430"/>
      <c r="S41" s="380"/>
    </row>
    <row r="42" spans="1:20" ht="35.25" customHeight="1" thickBot="1" x14ac:dyDescent="0.3">
      <c r="A42" s="334">
        <v>9</v>
      </c>
      <c r="B42" s="309"/>
      <c r="C42" s="431" t="s">
        <v>420</v>
      </c>
      <c r="D42" s="421" t="s">
        <v>214</v>
      </c>
      <c r="E42" s="389" t="s">
        <v>215</v>
      </c>
      <c r="F42" s="390"/>
      <c r="G42" s="389" t="s">
        <v>457</v>
      </c>
      <c r="H42" s="390"/>
      <c r="I42" s="360" t="s">
        <v>355</v>
      </c>
      <c r="J42" s="361"/>
      <c r="K42" s="346"/>
      <c r="L42" s="395" t="s">
        <v>202</v>
      </c>
      <c r="M42" s="396"/>
      <c r="N42" s="346"/>
      <c r="O42" s="41" t="s">
        <v>187</v>
      </c>
      <c r="P42" s="75"/>
      <c r="Q42" s="427" t="str">
        <f>IF(AND(P42&lt;&gt;"",P43&lt;&gt;"",P42=0,P43=0),Berechnung1!$H$5,IF(P44=Berechnung1!D57,Berechnung1!$F$5,IF(OR(P44&lt;Berechnung1!E57,P44&gt;Berechnung1!F57),Berechnung1!$G$5,IF(OR(ROUND(P44,4)&lt;Berechnung1!J57,ROUND(P44,4)&gt;Berechnung1!K57),Berechnung1!$D$5,IF(OR(ROUND(P44,4)&lt;Berechnung1!G57,ROUND(P44,4)&gt;Berechnung1!H57),Berechnung1!$E$5,Berechnung1!$C$5)))))</f>
        <v>Unvollständig</v>
      </c>
      <c r="R42" s="428"/>
      <c r="S42" s="378"/>
    </row>
    <row r="43" spans="1:20" ht="35.25" customHeight="1" thickBot="1" x14ac:dyDescent="0.3">
      <c r="A43" s="310"/>
      <c r="B43" s="311"/>
      <c r="C43" s="432"/>
      <c r="D43" s="422"/>
      <c r="E43" s="391"/>
      <c r="F43" s="392"/>
      <c r="G43" s="391"/>
      <c r="H43" s="392"/>
      <c r="I43" s="362"/>
      <c r="J43" s="363"/>
      <c r="K43" s="347"/>
      <c r="L43" s="397"/>
      <c r="M43" s="398"/>
      <c r="N43" s="347"/>
      <c r="O43" s="40" t="s">
        <v>203</v>
      </c>
      <c r="P43" s="100">
        <f>IF(Basisdaten!D34="",0,Basisdaten!D34)</f>
        <v>0</v>
      </c>
      <c r="Q43" s="383"/>
      <c r="R43" s="429"/>
      <c r="S43" s="379"/>
    </row>
    <row r="44" spans="1:20" ht="24.75" customHeight="1" thickBot="1" x14ac:dyDescent="0.3">
      <c r="A44" s="312"/>
      <c r="B44" s="313"/>
      <c r="C44" s="433"/>
      <c r="D44" s="423"/>
      <c r="E44" s="393"/>
      <c r="F44" s="394"/>
      <c r="G44" s="393"/>
      <c r="H44" s="394"/>
      <c r="I44" s="364"/>
      <c r="J44" s="365"/>
      <c r="K44" s="348"/>
      <c r="L44" s="399"/>
      <c r="M44" s="400"/>
      <c r="N44" s="348"/>
      <c r="O44" s="40" t="s">
        <v>204</v>
      </c>
      <c r="P44" s="78" t="str">
        <f>IF(P42="","n.d.",IF(P43="","n.d.",IF(P43=0,"",P42/P43)))</f>
        <v>n.d.</v>
      </c>
      <c r="Q44" s="384"/>
      <c r="R44" s="430"/>
      <c r="S44" s="380"/>
    </row>
    <row r="45" spans="1:20" ht="30" customHeight="1" thickBot="1" x14ac:dyDescent="0.3">
      <c r="A45" s="334">
        <v>10</v>
      </c>
      <c r="B45" s="309"/>
      <c r="C45" s="366" t="s">
        <v>420</v>
      </c>
      <c r="D45" s="369" t="s">
        <v>427</v>
      </c>
      <c r="E45" s="320" t="s">
        <v>428</v>
      </c>
      <c r="F45" s="321"/>
      <c r="G45" s="320" t="s">
        <v>458</v>
      </c>
      <c r="H45" s="321"/>
      <c r="I45" s="372" t="s">
        <v>357</v>
      </c>
      <c r="J45" s="373"/>
      <c r="K45" s="288" t="s">
        <v>456</v>
      </c>
      <c r="L45" s="282" t="s">
        <v>208</v>
      </c>
      <c r="M45" s="283"/>
      <c r="N45" s="288"/>
      <c r="O45" s="41" t="s">
        <v>187</v>
      </c>
      <c r="P45" s="75"/>
      <c r="Q45" s="427" t="str">
        <f>IF(AND(P45&lt;&gt;"",P46&lt;&gt;"",P45=0,P46=0),Berechnung1!$H$5,IF(P47=Berechnung1!D60,Berechnung1!$F$5,IF(OR(P47&lt; Berechnung1!E60,P47&gt; Berechnung1!F60),Berechnung1!$G$5,IF(OR(ROUND(P47,4)&lt;Berechnung1!J60,ROUND(P47,4)&gt;Berechnung1!K60),Berechnung1!$D$5,IF(OR(ROUND(P47,4)&lt;Berechnung1!G60,ROUND(P47,4)&gt;Berechnung1!H60),Berechnung1!$E$5,Berechnung1!$C$5)))))</f>
        <v>Unvollständig</v>
      </c>
      <c r="R45" s="428"/>
      <c r="S45" s="378"/>
    </row>
    <row r="46" spans="1:20" ht="30" customHeight="1" thickBot="1" x14ac:dyDescent="0.3">
      <c r="A46" s="310"/>
      <c r="B46" s="311"/>
      <c r="C46" s="367"/>
      <c r="D46" s="370"/>
      <c r="E46" s="322"/>
      <c r="F46" s="323"/>
      <c r="G46" s="322"/>
      <c r="H46" s="323"/>
      <c r="I46" s="374"/>
      <c r="J46" s="375"/>
      <c r="K46" s="289"/>
      <c r="L46" s="284"/>
      <c r="M46" s="285"/>
      <c r="N46" s="289"/>
      <c r="O46" s="40" t="s">
        <v>203</v>
      </c>
      <c r="P46" s="100">
        <f>IF(Basisdaten!J33="",0,Basisdaten!J33)</f>
        <v>0</v>
      </c>
      <c r="Q46" s="383"/>
      <c r="R46" s="429"/>
      <c r="S46" s="379"/>
    </row>
    <row r="47" spans="1:20" ht="30" customHeight="1" thickBot="1" x14ac:dyDescent="0.3">
      <c r="A47" s="312"/>
      <c r="B47" s="313"/>
      <c r="C47" s="368"/>
      <c r="D47" s="371"/>
      <c r="E47" s="324"/>
      <c r="F47" s="325"/>
      <c r="G47" s="324"/>
      <c r="H47" s="325"/>
      <c r="I47" s="376"/>
      <c r="J47" s="377"/>
      <c r="K47" s="290"/>
      <c r="L47" s="286"/>
      <c r="M47" s="287"/>
      <c r="N47" s="290"/>
      <c r="O47" s="40" t="s">
        <v>204</v>
      </c>
      <c r="P47" s="78" t="str">
        <f>IF(P45="","n.d.",IF(P46="","n.d.",IF(P46=0,"",P45/P46)))</f>
        <v>n.d.</v>
      </c>
      <c r="Q47" s="384"/>
      <c r="R47" s="430"/>
      <c r="S47" s="380"/>
    </row>
    <row r="48" spans="1:20" ht="31.5" customHeight="1" thickBot="1" x14ac:dyDescent="0.3">
      <c r="A48" s="445">
        <v>11</v>
      </c>
      <c r="B48" s="442" t="s">
        <v>293</v>
      </c>
      <c r="C48" s="459"/>
      <c r="D48" s="369" t="s">
        <v>394</v>
      </c>
      <c r="E48" s="320" t="s">
        <v>395</v>
      </c>
      <c r="F48" s="462"/>
      <c r="G48" s="320" t="s">
        <v>396</v>
      </c>
      <c r="H48" s="462"/>
      <c r="I48" s="372" t="s">
        <v>357</v>
      </c>
      <c r="J48" s="465"/>
      <c r="K48" s="288"/>
      <c r="L48" s="282" t="s">
        <v>216</v>
      </c>
      <c r="M48" s="283"/>
      <c r="N48" s="288"/>
      <c r="O48" s="173" t="s">
        <v>187</v>
      </c>
      <c r="P48" s="174"/>
      <c r="Q48" s="456" t="str">
        <f>IF(AND(P48&lt;&gt;"",P49&lt;&gt;"",P48=0,P49=0),Berechnung1!$H$5,IF(P50="",Berechnung1!$D$17,IF(P50=Berechnung1!D63,Berechnung1!$F$5,IF(OR(P50&lt;Berechnung1!E63,P50&gt;Berechnung1!F63),Berechnung1!$G$5,IF(OR(ROUND(P50,4)&lt;Berechnung1!J63,ROUND(P50,4)&gt;Berechnung1!K63),Berechnung1!$D$5,IF(OR(ROUND(P50,4)&lt;Berechnung1!G63,ROUND(P50,4)&gt;Berechnung1!H63),Berechnung1!$E$5,Berechnung1!$C$5))))))</f>
        <v>Unvollständig</v>
      </c>
      <c r="R48" s="428"/>
      <c r="S48" s="378"/>
    </row>
    <row r="49" spans="1:19" ht="31.5" customHeight="1" thickBot="1" x14ac:dyDescent="0.3">
      <c r="A49" s="446"/>
      <c r="B49" s="443"/>
      <c r="C49" s="460"/>
      <c r="D49" s="370"/>
      <c r="E49" s="322"/>
      <c r="F49" s="463"/>
      <c r="G49" s="322"/>
      <c r="H49" s="463"/>
      <c r="I49" s="374"/>
      <c r="J49" s="466"/>
      <c r="K49" s="289"/>
      <c r="L49" s="284"/>
      <c r="M49" s="285"/>
      <c r="N49" s="289"/>
      <c r="O49" s="173" t="s">
        <v>203</v>
      </c>
      <c r="P49" s="175">
        <f>IF(Basisdaten!J33="",0,Basisdaten!J33)</f>
        <v>0</v>
      </c>
      <c r="Q49" s="457"/>
      <c r="R49" s="429"/>
      <c r="S49" s="379"/>
    </row>
    <row r="50" spans="1:19" ht="31.5" customHeight="1" thickBot="1" x14ac:dyDescent="0.3">
      <c r="A50" s="446"/>
      <c r="B50" s="444"/>
      <c r="C50" s="461"/>
      <c r="D50" s="371"/>
      <c r="E50" s="324"/>
      <c r="F50" s="464"/>
      <c r="G50" s="324"/>
      <c r="H50" s="464"/>
      <c r="I50" s="376"/>
      <c r="J50" s="467"/>
      <c r="K50" s="290"/>
      <c r="L50" s="286"/>
      <c r="M50" s="287"/>
      <c r="N50" s="290"/>
      <c r="O50" s="173" t="s">
        <v>204</v>
      </c>
      <c r="P50" s="176" t="str">
        <f>IF(P48="","n.d.",IF(AND(P48=0,P49=0),"",P48/P49))</f>
        <v>n.d.</v>
      </c>
      <c r="Q50" s="458"/>
      <c r="R50" s="430"/>
      <c r="S50" s="380"/>
    </row>
    <row r="51" spans="1:19" ht="31.5" customHeight="1" thickBot="1" x14ac:dyDescent="0.3">
      <c r="A51" s="446"/>
      <c r="B51" s="442" t="s">
        <v>354</v>
      </c>
      <c r="C51" s="455"/>
      <c r="D51" s="369" t="s">
        <v>330</v>
      </c>
      <c r="E51" s="320" t="s">
        <v>397</v>
      </c>
      <c r="F51" s="439"/>
      <c r="G51" s="320" t="s">
        <v>398</v>
      </c>
      <c r="H51" s="439"/>
      <c r="I51" s="372" t="s">
        <v>472</v>
      </c>
      <c r="J51" s="448"/>
      <c r="K51" s="346"/>
      <c r="L51" s="395" t="s">
        <v>216</v>
      </c>
      <c r="M51" s="396"/>
      <c r="N51" s="346"/>
      <c r="O51" s="41" t="s">
        <v>187</v>
      </c>
      <c r="P51" s="75"/>
      <c r="Q51" s="456" t="str">
        <f>IF(AND(P51&lt;&gt;"",P52&lt;&gt;"",P51=0,P52=0),Berechnung1!$H$5,IF(P53="",Berechnung1!$D$5,IF(P53=Berechnung1!D66,Berechnung1!$F$5,IF(OR(P53&lt;Berechnung1!E66,P53&gt;Berechnung1!F66),Berechnung1!$G$5,IF(OR(ROUND(P53,4)&lt;Berechnung1!J66,ROUND(P53,4)&gt;Berechnung1!K66),Berechnung1!$D$5,IF(OR(ROUND(P53,4)&lt;Berechnung1!G66,ROUND(P53,4)&gt;Berechnung1!H66),Berechnung1!$E$5,Berechnung1!$C$5))))))</f>
        <v>Unvollständig</v>
      </c>
      <c r="R51" s="437"/>
      <c r="S51" s="378"/>
    </row>
    <row r="52" spans="1:19" ht="31.5" customHeight="1" thickBot="1" x14ac:dyDescent="0.3">
      <c r="A52" s="446"/>
      <c r="B52" s="443"/>
      <c r="C52" s="315"/>
      <c r="D52" s="370"/>
      <c r="E52" s="322"/>
      <c r="F52" s="440"/>
      <c r="G52" s="322"/>
      <c r="H52" s="440"/>
      <c r="I52" s="374"/>
      <c r="J52" s="449"/>
      <c r="K52" s="347"/>
      <c r="L52" s="397"/>
      <c r="M52" s="398"/>
      <c r="N52" s="347"/>
      <c r="O52" s="40" t="s">
        <v>203</v>
      </c>
      <c r="P52" s="100">
        <f>IF(Basisdaten!I33="",0,Basisdaten!I33)</f>
        <v>0</v>
      </c>
      <c r="Q52" s="457"/>
      <c r="R52" s="429"/>
      <c r="S52" s="379"/>
    </row>
    <row r="53" spans="1:19" ht="31.5" customHeight="1" thickBot="1" x14ac:dyDescent="0.3">
      <c r="A53" s="447"/>
      <c r="B53" s="444"/>
      <c r="C53" s="316"/>
      <c r="D53" s="371"/>
      <c r="E53" s="324"/>
      <c r="F53" s="441"/>
      <c r="G53" s="324"/>
      <c r="H53" s="441"/>
      <c r="I53" s="376"/>
      <c r="J53" s="450"/>
      <c r="K53" s="348"/>
      <c r="L53" s="399"/>
      <c r="M53" s="400"/>
      <c r="N53" s="348"/>
      <c r="O53" s="40" t="s">
        <v>204</v>
      </c>
      <c r="P53" s="78" t="str">
        <f>IF(P51="","n.d.",IF(AND(P51=0,P52=0),"",P51/P52))</f>
        <v>n.d.</v>
      </c>
      <c r="Q53" s="458"/>
      <c r="R53" s="430"/>
      <c r="S53" s="380"/>
    </row>
    <row r="54" spans="1:19" ht="30" customHeight="1" thickBot="1" x14ac:dyDescent="0.3">
      <c r="A54" s="334">
        <v>12</v>
      </c>
      <c r="B54" s="309"/>
      <c r="C54" s="451" t="s">
        <v>217</v>
      </c>
      <c r="D54" s="369" t="s">
        <v>218</v>
      </c>
      <c r="E54" s="320" t="s">
        <v>197</v>
      </c>
      <c r="F54" s="321"/>
      <c r="G54" s="320" t="s">
        <v>358</v>
      </c>
      <c r="H54" s="321"/>
      <c r="I54" s="454" t="s">
        <v>176</v>
      </c>
      <c r="J54" s="373"/>
      <c r="K54" s="346"/>
      <c r="L54" s="282" t="s">
        <v>303</v>
      </c>
      <c r="M54" s="283"/>
      <c r="N54" s="346"/>
      <c r="O54" s="349" t="s">
        <v>199</v>
      </c>
      <c r="P54" s="468">
        <f>IF(Basisdaten!J37="",0,Basisdaten!J37)</f>
        <v>0</v>
      </c>
      <c r="Q54" s="382" t="str">
        <f>IF(P54=0,Berechnung1!$F$5,IF(OR(P54&lt; Berechnung1!E69,P54&gt; Berechnung1!F69),Berechnung1!$G$5,IF(OR(ROUND(P54,4)&lt;Berechnung1!J69,ROUND(P54,4)&gt;Berechnung1!K69),Berechnung1!$D$5,IF(OR(ROUND(P54,4)&lt;Berechnung1!G69,ROUND(P54,4)&gt;Berechnung1!H69),Berechnung1!$E$5,Berechnung1!$C$5))))</f>
        <v>Unvollständig</v>
      </c>
      <c r="R54" s="437"/>
      <c r="S54" s="378"/>
    </row>
    <row r="55" spans="1:19" ht="30" customHeight="1" thickBot="1" x14ac:dyDescent="0.3">
      <c r="A55" s="310"/>
      <c r="B55" s="311"/>
      <c r="C55" s="452"/>
      <c r="D55" s="370"/>
      <c r="E55" s="322"/>
      <c r="F55" s="323"/>
      <c r="G55" s="322"/>
      <c r="H55" s="323"/>
      <c r="I55" s="374"/>
      <c r="J55" s="375"/>
      <c r="K55" s="347"/>
      <c r="L55" s="284"/>
      <c r="M55" s="285"/>
      <c r="N55" s="347"/>
      <c r="O55" s="349"/>
      <c r="P55" s="469"/>
      <c r="Q55" s="383"/>
      <c r="R55" s="429"/>
      <c r="S55" s="379"/>
    </row>
    <row r="56" spans="1:19" ht="30" customHeight="1" thickBot="1" x14ac:dyDescent="0.3">
      <c r="A56" s="312"/>
      <c r="B56" s="313"/>
      <c r="C56" s="453"/>
      <c r="D56" s="371"/>
      <c r="E56" s="324"/>
      <c r="F56" s="325"/>
      <c r="G56" s="324"/>
      <c r="H56" s="325"/>
      <c r="I56" s="376"/>
      <c r="J56" s="377"/>
      <c r="K56" s="348"/>
      <c r="L56" s="286"/>
      <c r="M56" s="287"/>
      <c r="N56" s="348"/>
      <c r="O56" s="349"/>
      <c r="P56" s="470"/>
      <c r="Q56" s="384"/>
      <c r="R56" s="430"/>
      <c r="S56" s="380"/>
    </row>
    <row r="57" spans="1:19" ht="30" customHeight="1" thickBot="1" x14ac:dyDescent="0.3">
      <c r="A57" s="334">
        <v>13</v>
      </c>
      <c r="B57" s="309"/>
      <c r="C57" s="314"/>
      <c r="D57" s="438" t="s">
        <v>219</v>
      </c>
      <c r="E57" s="320" t="s">
        <v>220</v>
      </c>
      <c r="F57" s="439"/>
      <c r="G57" s="320" t="s">
        <v>370</v>
      </c>
      <c r="H57" s="439"/>
      <c r="I57" s="326" t="s">
        <v>371</v>
      </c>
      <c r="J57" s="327"/>
      <c r="K57" s="288"/>
      <c r="L57" s="282" t="s">
        <v>356</v>
      </c>
      <c r="M57" s="283"/>
      <c r="N57" s="346"/>
      <c r="O57" s="41" t="s">
        <v>187</v>
      </c>
      <c r="P57" s="75"/>
      <c r="Q57" s="427" t="str">
        <f>IF(P59=Berechnung1!D72,Berechnung1!$F$5,IF(OR(P59&lt; Berechnung1!E72,P59&gt; Berechnung1!F72),Berechnung1!$G$5,IF(OR(P59&lt;Berechnung1!J72,P59&gt;Berechnung1!K72),Berechnung1!$D$5,IF(OR(ROUND(P59,4)&lt;Berechnung1!G72,ROUND(P59,4)&gt;Berechnung1!H72),Berechnung1!$E$5,Berechnung1!$C$5))))</f>
        <v>Unvollständig</v>
      </c>
      <c r="R57" s="437"/>
      <c r="S57" s="378"/>
    </row>
    <row r="58" spans="1:19" ht="30" customHeight="1" thickBot="1" x14ac:dyDescent="0.3">
      <c r="A58" s="310"/>
      <c r="B58" s="311"/>
      <c r="C58" s="315"/>
      <c r="D58" s="438"/>
      <c r="E58" s="322"/>
      <c r="F58" s="440"/>
      <c r="G58" s="322"/>
      <c r="H58" s="440"/>
      <c r="I58" s="328"/>
      <c r="J58" s="329"/>
      <c r="K58" s="289"/>
      <c r="L58" s="284"/>
      <c r="M58" s="285"/>
      <c r="N58" s="347"/>
      <c r="O58" s="40" t="s">
        <v>203</v>
      </c>
      <c r="P58" s="100">
        <f>IF(OR(Basisdaten!D33="",Basisdaten!E33="",Basisdaten!F33=""),0,SUM(Basisdaten!D33:F33))</f>
        <v>0</v>
      </c>
      <c r="Q58" s="383"/>
      <c r="R58" s="429"/>
      <c r="S58" s="379"/>
    </row>
    <row r="59" spans="1:19" ht="30" customHeight="1" thickBot="1" x14ac:dyDescent="0.3">
      <c r="A59" s="312"/>
      <c r="B59" s="313"/>
      <c r="C59" s="316"/>
      <c r="D59" s="438"/>
      <c r="E59" s="324"/>
      <c r="F59" s="441"/>
      <c r="G59" s="324"/>
      <c r="H59" s="441"/>
      <c r="I59" s="330"/>
      <c r="J59" s="331"/>
      <c r="K59" s="290"/>
      <c r="L59" s="286"/>
      <c r="M59" s="287"/>
      <c r="N59" s="348"/>
      <c r="O59" s="40" t="s">
        <v>204</v>
      </c>
      <c r="P59" s="78" t="str">
        <f>IF(P57="","n.d.",IF(P58="","n.d.",IF(P58=0,"",P57/P58)))</f>
        <v>n.d.</v>
      </c>
      <c r="Q59" s="384"/>
      <c r="R59" s="430"/>
      <c r="S59" s="380"/>
    </row>
    <row r="60" spans="1:19" ht="30" customHeight="1" thickBot="1" x14ac:dyDescent="0.3">
      <c r="A60" s="334">
        <v>14</v>
      </c>
      <c r="B60" s="309"/>
      <c r="C60" s="314"/>
      <c r="D60" s="317" t="s">
        <v>222</v>
      </c>
      <c r="E60" s="320" t="s">
        <v>221</v>
      </c>
      <c r="F60" s="321"/>
      <c r="G60" s="320" t="s">
        <v>375</v>
      </c>
      <c r="H60" s="321"/>
      <c r="I60" s="326" t="s">
        <v>371</v>
      </c>
      <c r="J60" s="327"/>
      <c r="K60" s="346"/>
      <c r="L60" s="395" t="s">
        <v>429</v>
      </c>
      <c r="M60" s="396"/>
      <c r="N60" s="346"/>
      <c r="O60" s="41" t="s">
        <v>187</v>
      </c>
      <c r="P60" s="75"/>
      <c r="Q60" s="427" t="str">
        <f>IF(P62=Berechnung1!D75,Berechnung1!$F$5,IF(OR(P62&lt; Berechnung1!E75,P62&gt; Berechnung1!F75),Berechnung1!$G$5,IF(OR(P62&lt;Berechnung1!J75,P62&gt;Berechnung1!K75),Berechnung1!$D$5,IF(OR(ROUND(P62,4)&lt;Berechnung1!G75,ROUND(P62,3)&gt;Berechnung1!H75),Berechnung1!$E$5,Berechnung1!$C$5))))</f>
        <v>Unvollständig</v>
      </c>
      <c r="R60" s="428"/>
      <c r="S60" s="378"/>
    </row>
    <row r="61" spans="1:19" ht="30" customHeight="1" thickBot="1" x14ac:dyDescent="0.3">
      <c r="A61" s="310"/>
      <c r="B61" s="311"/>
      <c r="C61" s="315"/>
      <c r="D61" s="318"/>
      <c r="E61" s="322"/>
      <c r="F61" s="323"/>
      <c r="G61" s="322"/>
      <c r="H61" s="323"/>
      <c r="I61" s="328"/>
      <c r="J61" s="329"/>
      <c r="K61" s="347"/>
      <c r="L61" s="397"/>
      <c r="M61" s="398"/>
      <c r="N61" s="347"/>
      <c r="O61" s="40" t="s">
        <v>203</v>
      </c>
      <c r="P61" s="100">
        <f>IF(OR(Basisdaten!D33="",Basisdaten!E33="",Basisdaten!F33=""),0,SUM(Basisdaten!D33:F33))</f>
        <v>0</v>
      </c>
      <c r="Q61" s="383"/>
      <c r="R61" s="429"/>
      <c r="S61" s="379"/>
    </row>
    <row r="62" spans="1:19" ht="30" customHeight="1" thickBot="1" x14ac:dyDescent="0.3">
      <c r="A62" s="312"/>
      <c r="B62" s="313"/>
      <c r="C62" s="316"/>
      <c r="D62" s="319"/>
      <c r="E62" s="324"/>
      <c r="F62" s="325"/>
      <c r="G62" s="324"/>
      <c r="H62" s="325"/>
      <c r="I62" s="330"/>
      <c r="J62" s="331"/>
      <c r="K62" s="348"/>
      <c r="L62" s="399"/>
      <c r="M62" s="400"/>
      <c r="N62" s="348"/>
      <c r="O62" s="40" t="s">
        <v>204</v>
      </c>
      <c r="P62" s="78" t="str">
        <f>IF(P60="","n.d.",IF(P61="","n.d.",IF(P61=0,"",P60/P61)))</f>
        <v>n.d.</v>
      </c>
      <c r="Q62" s="384"/>
      <c r="R62" s="430"/>
      <c r="S62" s="380"/>
    </row>
    <row r="63" spans="1:19" s="183" customFormat="1" ht="30" customHeight="1" thickBot="1" x14ac:dyDescent="0.3">
      <c r="A63" s="308">
        <v>15</v>
      </c>
      <c r="B63" s="309"/>
      <c r="C63" s="314" t="s">
        <v>420</v>
      </c>
      <c r="D63" s="317" t="s">
        <v>430</v>
      </c>
      <c r="E63" s="320" t="s">
        <v>459</v>
      </c>
      <c r="F63" s="321"/>
      <c r="G63" s="320" t="s">
        <v>431</v>
      </c>
      <c r="H63" s="321"/>
      <c r="I63" s="326" t="s">
        <v>444</v>
      </c>
      <c r="J63" s="327"/>
      <c r="K63" s="288"/>
      <c r="L63" s="282" t="s">
        <v>208</v>
      </c>
      <c r="M63" s="283"/>
      <c r="N63" s="288"/>
      <c r="O63" s="173" t="s">
        <v>187</v>
      </c>
      <c r="P63" s="174"/>
      <c r="Q63" s="291" t="str">
        <f>IF(AND(P63&lt;&gt;"",P64&lt;&gt;"",P63=0,P64=0),Berechnung1!$H$5,IF(P65="",Berechnung1!$D$5,IF(P65=Berechnung1!D78,Berechnung1!$F$5,IF(OR(P65&lt;Berechnung1!E78,P65&gt;Berechnung1!F78),Berechnung1!$G$5,IF(OR(ROUND(P65,4)&lt;Berechnung1!J78,ROUND(P65,4)&gt;Berechnung1!K78),Berechnung1!$D$5,IF(OR(ROUND(P65,4)&lt;Berechnung1!G78,ROUND(P65,4)&gt;Berechnung1!H78),Berechnung1!$E$5,Berechnung1!$C$5))))))</f>
        <v>Unvollständig</v>
      </c>
      <c r="R63" s="294"/>
      <c r="S63" s="297"/>
    </row>
    <row r="64" spans="1:19" s="183" customFormat="1" ht="30" customHeight="1" thickBot="1" x14ac:dyDescent="0.3">
      <c r="A64" s="310"/>
      <c r="B64" s="311"/>
      <c r="C64" s="315"/>
      <c r="D64" s="318"/>
      <c r="E64" s="322"/>
      <c r="F64" s="323"/>
      <c r="G64" s="322"/>
      <c r="H64" s="323"/>
      <c r="I64" s="328"/>
      <c r="J64" s="329"/>
      <c r="K64" s="289"/>
      <c r="L64" s="284"/>
      <c r="M64" s="285"/>
      <c r="N64" s="289"/>
      <c r="O64" s="212" t="s">
        <v>203</v>
      </c>
      <c r="P64" s="174"/>
      <c r="Q64" s="292"/>
      <c r="R64" s="295"/>
      <c r="S64" s="298"/>
    </row>
    <row r="65" spans="1:19" s="183" customFormat="1" ht="30" customHeight="1" thickBot="1" x14ac:dyDescent="0.3">
      <c r="A65" s="312"/>
      <c r="B65" s="313"/>
      <c r="C65" s="316"/>
      <c r="D65" s="319"/>
      <c r="E65" s="324"/>
      <c r="F65" s="325"/>
      <c r="G65" s="324"/>
      <c r="H65" s="325"/>
      <c r="I65" s="330"/>
      <c r="J65" s="331"/>
      <c r="K65" s="290"/>
      <c r="L65" s="286"/>
      <c r="M65" s="287"/>
      <c r="N65" s="290"/>
      <c r="O65" s="212" t="s">
        <v>204</v>
      </c>
      <c r="P65" s="176" t="str">
        <f>IF(P63="","n.d.",IF(P64="","n.d.",IF(P64=0,"",P63/P64)))</f>
        <v>n.d.</v>
      </c>
      <c r="Q65" s="293"/>
      <c r="R65" s="296"/>
      <c r="S65" s="299"/>
    </row>
    <row r="66" spans="1:19" s="183" customFormat="1" ht="7.5" customHeight="1" x14ac:dyDescent="0.3">
      <c r="A66" s="184"/>
      <c r="B66" s="184"/>
      <c r="C66" s="185"/>
      <c r="D66" s="186"/>
      <c r="E66" s="187"/>
      <c r="F66" s="188"/>
      <c r="G66" s="187"/>
      <c r="H66" s="188"/>
      <c r="I66" s="186"/>
      <c r="J66" s="189"/>
      <c r="K66" s="190"/>
      <c r="L66" s="190"/>
      <c r="M66" s="190"/>
      <c r="N66" s="190"/>
      <c r="O66" s="191"/>
      <c r="P66" s="192"/>
      <c r="Q66" s="193"/>
      <c r="R66" s="194"/>
      <c r="S66" s="194"/>
    </row>
    <row r="67" spans="1:19" s="183" customFormat="1" ht="18" customHeight="1" thickBot="1" x14ac:dyDescent="0.35">
      <c r="A67" s="300" t="s">
        <v>178</v>
      </c>
      <c r="B67" s="300"/>
      <c r="C67" s="300"/>
      <c r="D67" s="300"/>
      <c r="E67" s="187"/>
      <c r="F67" s="188"/>
      <c r="G67" s="187"/>
      <c r="H67" s="188"/>
      <c r="I67" s="186"/>
      <c r="J67" s="189"/>
      <c r="K67" s="190"/>
      <c r="L67" s="190"/>
      <c r="M67" s="190"/>
      <c r="N67" s="190"/>
      <c r="O67" s="191"/>
      <c r="P67" s="192"/>
      <c r="Q67" s="193"/>
      <c r="R67" s="194"/>
      <c r="S67" s="194"/>
    </row>
    <row r="68" spans="1:19" s="183" customFormat="1" ht="18" customHeight="1" thickBot="1" x14ac:dyDescent="0.3">
      <c r="A68" s="184"/>
      <c r="B68" s="184"/>
      <c r="C68" s="301" t="s">
        <v>432</v>
      </c>
      <c r="D68" s="302"/>
      <c r="E68" s="195" t="s">
        <v>179</v>
      </c>
      <c r="F68" s="196" t="str">
        <f>CONCATENATE(TEXT(Berechnung1!C9,"0,00%")," (",Berechnung1!C6,")")</f>
        <v>0,00% (0)</v>
      </c>
      <c r="G68" s="279" t="str">
        <f>CONCATENATE(TEXT(Berechnung1!D10,"0,00%")," (",Berechnung1!D7,")")</f>
        <v>0,00% (0)</v>
      </c>
      <c r="H68" s="280" t="s">
        <v>433</v>
      </c>
      <c r="I68" s="186"/>
      <c r="J68" s="189"/>
      <c r="K68" s="190"/>
      <c r="L68" s="190"/>
      <c r="M68" s="190"/>
      <c r="N68" s="190"/>
      <c r="O68" s="191"/>
      <c r="P68" s="192"/>
      <c r="Q68" s="193"/>
      <c r="R68" s="194"/>
      <c r="S68" s="194"/>
    </row>
    <row r="69" spans="1:19" s="183" customFormat="1" ht="18" customHeight="1" thickBot="1" x14ac:dyDescent="0.3">
      <c r="A69" s="184"/>
      <c r="B69" s="184"/>
      <c r="C69" s="303"/>
      <c r="D69" s="304"/>
      <c r="E69" s="197" t="s">
        <v>180</v>
      </c>
      <c r="F69" s="198" t="str">
        <f>CONCATENATE(TEXT(Berechnung1!K9,"0,00%")," (",Berechnung1!K6,")")</f>
        <v>0,00% (0)</v>
      </c>
      <c r="G69" s="279"/>
      <c r="H69" s="281"/>
      <c r="I69" s="186"/>
      <c r="J69" s="189"/>
      <c r="K69" s="190"/>
      <c r="L69" s="190"/>
      <c r="M69" s="190"/>
      <c r="N69" s="190"/>
      <c r="O69" s="191"/>
      <c r="P69" s="192"/>
      <c r="Q69" s="193"/>
      <c r="R69" s="194"/>
      <c r="S69" s="194"/>
    </row>
    <row r="70" spans="1:19" s="183" customFormat="1" ht="18" customHeight="1" thickBot="1" x14ac:dyDescent="0.3">
      <c r="A70" s="184"/>
      <c r="B70" s="184"/>
      <c r="C70" s="305" t="s">
        <v>445</v>
      </c>
      <c r="D70" s="306"/>
      <c r="E70" s="306"/>
      <c r="F70" s="307"/>
      <c r="G70" s="199" t="str">
        <f>CONCATENATE(TEXT(Berechnung1!E10,"0,00%")," (",Berechnung1!E7,")")</f>
        <v>0,00% (0)</v>
      </c>
      <c r="H70" s="204" t="str">
        <f>CONCATENATE(TEXT(Berechnung1!E11,"0,00%")," (",Berechnung1!E8,")")</f>
        <v>0,00% (0)</v>
      </c>
      <c r="I70" s="186"/>
      <c r="J70" s="189"/>
      <c r="K70" s="190"/>
      <c r="L70" s="190"/>
      <c r="M70" s="190"/>
      <c r="N70" s="190"/>
      <c r="O70" s="191"/>
      <c r="P70" s="192"/>
      <c r="Q70" s="193"/>
      <c r="R70" s="194"/>
      <c r="S70" s="194"/>
    </row>
    <row r="71" spans="1:19" s="183" customFormat="1" ht="18" customHeight="1" thickBot="1" x14ac:dyDescent="0.3">
      <c r="A71" s="184"/>
      <c r="B71" s="184"/>
      <c r="C71" s="275" t="s">
        <v>181</v>
      </c>
      <c r="D71" s="276"/>
      <c r="E71" s="200" t="s">
        <v>182</v>
      </c>
      <c r="F71" s="201" t="str">
        <f>CONCATENATE(TEXT(Berechnung1!G9,"0,00%")," (",Berechnung1!G6,")")</f>
        <v>0,00% (0)</v>
      </c>
      <c r="G71" s="279" t="str">
        <f>CONCATENATE(TEXT(Berechnung1!G10,"0,00%")," (",Berechnung1!G8,")")</f>
        <v>100,00% (18)</v>
      </c>
      <c r="H71" s="279"/>
      <c r="I71" s="186"/>
      <c r="J71" s="189"/>
      <c r="K71" s="190"/>
      <c r="L71" s="190"/>
      <c r="M71" s="190"/>
      <c r="N71" s="190"/>
      <c r="O71" s="191"/>
      <c r="P71" s="192"/>
      <c r="Q71" s="193"/>
      <c r="R71" s="194"/>
      <c r="S71" s="194"/>
    </row>
    <row r="72" spans="1:19" s="183" customFormat="1" ht="18" customHeight="1" thickBot="1" x14ac:dyDescent="0.3">
      <c r="A72" s="184"/>
      <c r="B72" s="184"/>
      <c r="C72" s="277"/>
      <c r="D72" s="278"/>
      <c r="E72" s="202" t="s">
        <v>183</v>
      </c>
      <c r="F72" s="203" t="str">
        <f>CONCATENATE(TEXT(Berechnung1!F9,"0,00%")," (",Berechnung1!F6,")")</f>
        <v>100,00% (18)</v>
      </c>
      <c r="G72" s="279"/>
      <c r="H72" s="279"/>
      <c r="I72" s="186"/>
      <c r="J72" s="189"/>
      <c r="K72" s="190"/>
      <c r="L72" s="190"/>
      <c r="M72" s="190"/>
      <c r="N72" s="190"/>
      <c r="O72" s="191"/>
      <c r="P72" s="192"/>
      <c r="Q72" s="193"/>
      <c r="R72" s="194"/>
      <c r="S72" s="194"/>
    </row>
    <row r="73" spans="1:19" ht="14.25" customHeight="1" x14ac:dyDescent="0.25"/>
    <row r="74" spans="1:19" ht="13.5" customHeight="1" x14ac:dyDescent="0.25">
      <c r="A74" s="159" t="s">
        <v>223</v>
      </c>
      <c r="B74" s="42"/>
    </row>
    <row r="75" spans="1:19" ht="28.5" customHeight="1" x14ac:dyDescent="0.25">
      <c r="A75" s="333" t="s">
        <v>476</v>
      </c>
      <c r="B75" s="333"/>
      <c r="C75" s="333"/>
      <c r="D75" s="333"/>
      <c r="E75" s="333"/>
      <c r="F75" s="333"/>
      <c r="G75" s="333"/>
      <c r="H75" s="333"/>
      <c r="I75" s="333"/>
      <c r="J75" s="333"/>
      <c r="K75" s="333"/>
      <c r="L75" s="333"/>
      <c r="M75" s="333"/>
      <c r="N75" s="333"/>
      <c r="O75" s="333"/>
      <c r="P75" s="333"/>
      <c r="Q75" s="333"/>
    </row>
    <row r="76" spans="1:19" ht="123.75" customHeight="1" x14ac:dyDescent="0.25">
      <c r="A76" s="332" t="s">
        <v>460</v>
      </c>
      <c r="B76" s="332"/>
      <c r="C76" s="332"/>
      <c r="D76" s="332"/>
      <c r="E76" s="332"/>
      <c r="F76" s="332"/>
      <c r="G76" s="332"/>
      <c r="H76" s="332"/>
      <c r="I76" s="332"/>
      <c r="J76" s="332"/>
      <c r="K76" s="332"/>
      <c r="L76" s="332"/>
      <c r="M76" s="332"/>
      <c r="N76" s="332"/>
      <c r="O76" s="332"/>
      <c r="P76" s="332"/>
      <c r="Q76" s="332"/>
    </row>
    <row r="77" spans="1:19" x14ac:dyDescent="0.25">
      <c r="A77" s="159" t="s">
        <v>399</v>
      </c>
    </row>
    <row r="78" spans="1:19" ht="24.75" customHeight="1" x14ac:dyDescent="0.25">
      <c r="A78" s="274" t="s">
        <v>453</v>
      </c>
      <c r="B78" s="274"/>
      <c r="C78" s="274"/>
      <c r="D78" s="274"/>
      <c r="E78" s="274"/>
      <c r="F78" s="274"/>
      <c r="G78" s="274"/>
      <c r="H78" s="274"/>
      <c r="I78" s="274"/>
      <c r="J78" s="274"/>
      <c r="K78" s="274"/>
      <c r="L78" s="274"/>
      <c r="M78" s="274"/>
      <c r="N78" s="274"/>
      <c r="O78" s="274"/>
      <c r="P78" s="274"/>
      <c r="Q78" s="274"/>
    </row>
  </sheetData>
  <sheetProtection algorithmName="SHA-512" hashValue="UF05EmAsfL14oY8BdNSrYy/JhIPY515yxMcYpVwqVxu5oCaq55OFx9tlwrOP4jfg8rJ7U50QD3H4zqFRxRvgqQ==" saltValue="eC5AN7wkaKjt8U4ikcvCIw==" spinCount="100000" sheet="1" objects="1" scenarios="1" selectLockedCells="1"/>
  <mergeCells count="249">
    <mergeCell ref="D24:D26"/>
    <mergeCell ref="E24:F26"/>
    <mergeCell ref="G24:H26"/>
    <mergeCell ref="I24:J26"/>
    <mergeCell ref="K24:K26"/>
    <mergeCell ref="C21:C26"/>
    <mergeCell ref="S21:S23"/>
    <mergeCell ref="E39:F41"/>
    <mergeCell ref="N39:N41"/>
    <mergeCell ref="L39:M41"/>
    <mergeCell ref="G39:H41"/>
    <mergeCell ref="I30:J32"/>
    <mergeCell ref="L30:M32"/>
    <mergeCell ref="K30:K32"/>
    <mergeCell ref="N30:N32"/>
    <mergeCell ref="L36:M38"/>
    <mergeCell ref="E33:F35"/>
    <mergeCell ref="G33:H35"/>
    <mergeCell ref="I33:J35"/>
    <mergeCell ref="Q30:Q32"/>
    <mergeCell ref="S33:S35"/>
    <mergeCell ref="S39:S41"/>
    <mergeCell ref="I39:J41"/>
    <mergeCell ref="S30:S32"/>
    <mergeCell ref="A27:B29"/>
    <mergeCell ref="D15:D17"/>
    <mergeCell ref="Q24:Q26"/>
    <mergeCell ref="R24:R26"/>
    <mergeCell ref="R30:R32"/>
    <mergeCell ref="R15:R17"/>
    <mergeCell ref="A15:B17"/>
    <mergeCell ref="C15:C17"/>
    <mergeCell ref="E15:F17"/>
    <mergeCell ref="G15:H17"/>
    <mergeCell ref="I15:J17"/>
    <mergeCell ref="K15:K17"/>
    <mergeCell ref="L15:M17"/>
    <mergeCell ref="N15:N17"/>
    <mergeCell ref="D27:D29"/>
    <mergeCell ref="G27:H29"/>
    <mergeCell ref="I27:J29"/>
    <mergeCell ref="I21:J23"/>
    <mergeCell ref="E27:F29"/>
    <mergeCell ref="A30:B32"/>
    <mergeCell ref="R21:R23"/>
    <mergeCell ref="G21:H23"/>
    <mergeCell ref="L21:M23"/>
    <mergeCell ref="K21:K23"/>
    <mergeCell ref="A33:B35"/>
    <mergeCell ref="A36:B38"/>
    <mergeCell ref="A39:B41"/>
    <mergeCell ref="A21:A26"/>
    <mergeCell ref="B21:B23"/>
    <mergeCell ref="B24:B26"/>
    <mergeCell ref="E30:F32"/>
    <mergeCell ref="Q21:Q23"/>
    <mergeCell ref="G30:H32"/>
    <mergeCell ref="D21:D23"/>
    <mergeCell ref="C27:C29"/>
    <mergeCell ref="K33:K35"/>
    <mergeCell ref="L33:M35"/>
    <mergeCell ref="N33:N35"/>
    <mergeCell ref="Q33:Q35"/>
    <mergeCell ref="C36:C38"/>
    <mergeCell ref="D36:D38"/>
    <mergeCell ref="E36:F38"/>
    <mergeCell ref="G36:H38"/>
    <mergeCell ref="I36:J38"/>
    <mergeCell ref="K36:K38"/>
    <mergeCell ref="N36:N38"/>
    <mergeCell ref="K39:K41"/>
    <mergeCell ref="N21:N23"/>
    <mergeCell ref="E21:F23"/>
    <mergeCell ref="L27:M29"/>
    <mergeCell ref="N27:N29"/>
    <mergeCell ref="K27:K29"/>
    <mergeCell ref="L24:M26"/>
    <mergeCell ref="N24:N26"/>
    <mergeCell ref="R60:R62"/>
    <mergeCell ref="S60:S62"/>
    <mergeCell ref="Q60:Q62"/>
    <mergeCell ref="L57:M59"/>
    <mergeCell ref="N57:N59"/>
    <mergeCell ref="G60:H62"/>
    <mergeCell ref="I60:J62"/>
    <mergeCell ref="E60:F62"/>
    <mergeCell ref="L60:M62"/>
    <mergeCell ref="Q57:Q59"/>
    <mergeCell ref="K57:K59"/>
    <mergeCell ref="R57:R59"/>
    <mergeCell ref="S57:S59"/>
    <mergeCell ref="I57:J59"/>
    <mergeCell ref="P54:P56"/>
    <mergeCell ref="S24:S26"/>
    <mergeCell ref="Q48:Q50"/>
    <mergeCell ref="R48:R50"/>
    <mergeCell ref="S27:S29"/>
    <mergeCell ref="Q27:Q29"/>
    <mergeCell ref="R27:R29"/>
    <mergeCell ref="C30:C32"/>
    <mergeCell ref="D30:D32"/>
    <mergeCell ref="S51:S53"/>
    <mergeCell ref="L51:M53"/>
    <mergeCell ref="C51:C53"/>
    <mergeCell ref="D51:D53"/>
    <mergeCell ref="E51:F53"/>
    <mergeCell ref="K51:K53"/>
    <mergeCell ref="N51:N53"/>
    <mergeCell ref="G51:H53"/>
    <mergeCell ref="Q51:Q53"/>
    <mergeCell ref="R33:R35"/>
    <mergeCell ref="C33:C35"/>
    <mergeCell ref="D33:D35"/>
    <mergeCell ref="S48:S50"/>
    <mergeCell ref="C48:C50"/>
    <mergeCell ref="D48:D50"/>
    <mergeCell ref="E48:F50"/>
    <mergeCell ref="G48:H50"/>
    <mergeCell ref="I48:J50"/>
    <mergeCell ref="K48:K50"/>
    <mergeCell ref="A54:B56"/>
    <mergeCell ref="A42:B44"/>
    <mergeCell ref="L42:M44"/>
    <mergeCell ref="B51:B53"/>
    <mergeCell ref="A48:A53"/>
    <mergeCell ref="I51:J53"/>
    <mergeCell ref="S54:S56"/>
    <mergeCell ref="Q45:Q47"/>
    <mergeCell ref="R45:R47"/>
    <mergeCell ref="Q54:Q56"/>
    <mergeCell ref="R54:R56"/>
    <mergeCell ref="C54:C56"/>
    <mergeCell ref="G54:H56"/>
    <mergeCell ref="O54:O56"/>
    <mergeCell ref="N54:N56"/>
    <mergeCell ref="D54:D56"/>
    <mergeCell ref="E54:F56"/>
    <mergeCell ref="I54:J56"/>
    <mergeCell ref="L54:M56"/>
    <mergeCell ref="K54:K56"/>
    <mergeCell ref="L48:M50"/>
    <mergeCell ref="N48:N50"/>
    <mergeCell ref="B48:B50"/>
    <mergeCell ref="Q36:Q38"/>
    <mergeCell ref="R36:R38"/>
    <mergeCell ref="S36:S38"/>
    <mergeCell ref="C39:C41"/>
    <mergeCell ref="D39:D41"/>
    <mergeCell ref="K60:K62"/>
    <mergeCell ref="N60:N62"/>
    <mergeCell ref="Q42:Q44"/>
    <mergeCell ref="Q39:Q41"/>
    <mergeCell ref="R39:R41"/>
    <mergeCell ref="C42:C44"/>
    <mergeCell ref="D42:D44"/>
    <mergeCell ref="S45:S47"/>
    <mergeCell ref="R42:R44"/>
    <mergeCell ref="S42:S44"/>
    <mergeCell ref="K45:K47"/>
    <mergeCell ref="N45:N47"/>
    <mergeCell ref="E42:F44"/>
    <mergeCell ref="G42:H44"/>
    <mergeCell ref="R51:R53"/>
    <mergeCell ref="C57:C59"/>
    <mergeCell ref="D57:D59"/>
    <mergeCell ref="E57:F59"/>
    <mergeCell ref="G57:H59"/>
    <mergeCell ref="P15:P17"/>
    <mergeCell ref="Q15:Q17"/>
    <mergeCell ref="C10:C11"/>
    <mergeCell ref="D10:D11"/>
    <mergeCell ref="E10:F11"/>
    <mergeCell ref="G10:H11"/>
    <mergeCell ref="L18:M20"/>
    <mergeCell ref="K18:K20"/>
    <mergeCell ref="K12:K14"/>
    <mergeCell ref="D12:D14"/>
    <mergeCell ref="C18:C20"/>
    <mergeCell ref="D18:D20"/>
    <mergeCell ref="S18:S20"/>
    <mergeCell ref="R18:R20"/>
    <mergeCell ref="Q12:Q14"/>
    <mergeCell ref="R12:R14"/>
    <mergeCell ref="S12:S14"/>
    <mergeCell ref="Q18:Q20"/>
    <mergeCell ref="R10:S10"/>
    <mergeCell ref="E12:F14"/>
    <mergeCell ref="L12:M14"/>
    <mergeCell ref="G12:H14"/>
    <mergeCell ref="E18:F20"/>
    <mergeCell ref="S15:S17"/>
    <mergeCell ref="I10:J11"/>
    <mergeCell ref="K10:K11"/>
    <mergeCell ref="L10:M11"/>
    <mergeCell ref="N10:N11"/>
    <mergeCell ref="O10:P11"/>
    <mergeCell ref="Q10:Q11"/>
    <mergeCell ref="I12:J14"/>
    <mergeCell ref="G18:H20"/>
    <mergeCell ref="I18:J20"/>
    <mergeCell ref="P12:P14"/>
    <mergeCell ref="N12:N14"/>
    <mergeCell ref="O12:O14"/>
    <mergeCell ref="A57:B59"/>
    <mergeCell ref="A60:B62"/>
    <mergeCell ref="C60:C62"/>
    <mergeCell ref="D60:D62"/>
    <mergeCell ref="E6:O6"/>
    <mergeCell ref="E8:F8"/>
    <mergeCell ref="J8:K8"/>
    <mergeCell ref="L8:O8"/>
    <mergeCell ref="C12:C14"/>
    <mergeCell ref="N18:N20"/>
    <mergeCell ref="O15:O17"/>
    <mergeCell ref="A10:B11"/>
    <mergeCell ref="A12:B14"/>
    <mergeCell ref="A18:B20"/>
    <mergeCell ref="I42:J44"/>
    <mergeCell ref="N42:N44"/>
    <mergeCell ref="C45:C47"/>
    <mergeCell ref="D45:D47"/>
    <mergeCell ref="E45:F47"/>
    <mergeCell ref="G45:H47"/>
    <mergeCell ref="I45:J47"/>
    <mergeCell ref="L45:M47"/>
    <mergeCell ref="K42:K44"/>
    <mergeCell ref="A45:B47"/>
    <mergeCell ref="A78:Q78"/>
    <mergeCell ref="C71:D72"/>
    <mergeCell ref="G71:H72"/>
    <mergeCell ref="H68:H69"/>
    <mergeCell ref="L63:M65"/>
    <mergeCell ref="N63:N65"/>
    <mergeCell ref="Q63:Q65"/>
    <mergeCell ref="R63:R65"/>
    <mergeCell ref="S63:S65"/>
    <mergeCell ref="A67:D67"/>
    <mergeCell ref="C68:D69"/>
    <mergeCell ref="G68:G69"/>
    <mergeCell ref="C70:F70"/>
    <mergeCell ref="A63:B65"/>
    <mergeCell ref="C63:C65"/>
    <mergeCell ref="D63:D65"/>
    <mergeCell ref="E63:F65"/>
    <mergeCell ref="G63:H65"/>
    <mergeCell ref="I63:J65"/>
    <mergeCell ref="K63:K65"/>
    <mergeCell ref="A76:Q76"/>
    <mergeCell ref="A75:Q75"/>
  </mergeCells>
  <conditionalFormatting sqref="P18">
    <cfRule type="expression" dxfId="77" priority="173" stopIfTrue="1">
      <formula>LEN(TRIM(P18))=0</formula>
    </cfRule>
  </conditionalFormatting>
  <conditionalFormatting sqref="P21">
    <cfRule type="expression" dxfId="76" priority="172" stopIfTrue="1">
      <formula>LEN(TRIM(P21))=0</formula>
    </cfRule>
  </conditionalFormatting>
  <conditionalFormatting sqref="P27">
    <cfRule type="expression" dxfId="75" priority="171" stopIfTrue="1">
      <formula>LEN(TRIM(P27))=0</formula>
    </cfRule>
  </conditionalFormatting>
  <conditionalFormatting sqref="P30">
    <cfRule type="expression" dxfId="74" priority="169" stopIfTrue="1">
      <formula>LEN(TRIM(P30))=0</formula>
    </cfRule>
  </conditionalFormatting>
  <conditionalFormatting sqref="P33">
    <cfRule type="expression" dxfId="73" priority="168" stopIfTrue="1">
      <formula>LEN(TRIM(P33))=0</formula>
    </cfRule>
  </conditionalFormatting>
  <conditionalFormatting sqref="P36">
    <cfRule type="expression" dxfId="72" priority="167" stopIfTrue="1">
      <formula>LEN(TRIM(P36))=0</formula>
    </cfRule>
  </conditionalFormatting>
  <conditionalFormatting sqref="P39">
    <cfRule type="expression" dxfId="71" priority="166" stopIfTrue="1">
      <formula>LEN(TRIM(P39))=0</formula>
    </cfRule>
  </conditionalFormatting>
  <conditionalFormatting sqref="P40">
    <cfRule type="expression" dxfId="70" priority="165" stopIfTrue="1">
      <formula>LEN(TRIM(P40))=0</formula>
    </cfRule>
  </conditionalFormatting>
  <conditionalFormatting sqref="P42">
    <cfRule type="expression" dxfId="69" priority="164" stopIfTrue="1">
      <formula>LEN(TRIM(P42))=0</formula>
    </cfRule>
  </conditionalFormatting>
  <conditionalFormatting sqref="P45">
    <cfRule type="expression" dxfId="68" priority="159" stopIfTrue="1">
      <formula>LEN(TRIM(P45))=0</formula>
    </cfRule>
  </conditionalFormatting>
  <conditionalFormatting sqref="P57">
    <cfRule type="expression" dxfId="67" priority="154" stopIfTrue="1">
      <formula>LEN(TRIM(P57))=0</formula>
    </cfRule>
  </conditionalFormatting>
  <conditionalFormatting sqref="P60">
    <cfRule type="expression" dxfId="66" priority="153" stopIfTrue="1">
      <formula>LEN(TRIM(P60))=0</formula>
    </cfRule>
  </conditionalFormatting>
  <conditionalFormatting sqref="Q12:Q14">
    <cfRule type="expression" dxfId="65" priority="115" stopIfTrue="1">
      <formula>OR(Q12=E71,Q12=E72)</formula>
    </cfRule>
    <cfRule type="cellIs" dxfId="64" priority="116" stopIfTrue="1" operator="equal">
      <formula>"I.O. (Plausibilität unklar)"</formula>
    </cfRule>
    <cfRule type="cellIs" dxfId="63" priority="118" stopIfTrue="1" operator="equal">
      <formula>"I.O."</formula>
    </cfRule>
  </conditionalFormatting>
  <conditionalFormatting sqref="Q27:Q29">
    <cfRule type="cellIs" dxfId="62" priority="16" operator="equal">
      <formula>"Ausnahme (Plausibilität unklar)"</formula>
    </cfRule>
    <cfRule type="expression" dxfId="61" priority="103" stopIfTrue="1">
      <formula>OR(Q27=E71,Q27=E72)</formula>
    </cfRule>
    <cfRule type="cellIs" dxfId="60" priority="104" stopIfTrue="1" operator="equal">
      <formula>"I.O. (Plausibilität unklar)"</formula>
    </cfRule>
    <cfRule type="cellIs" dxfId="59" priority="106" stopIfTrue="1" operator="equal">
      <formula>"I.O."</formula>
    </cfRule>
  </conditionalFormatting>
  <conditionalFormatting sqref="Q30:Q35">
    <cfRule type="cellIs" dxfId="58" priority="100" stopIfTrue="1" operator="equal">
      <formula>"I.O. (Plausibilität unklar)"</formula>
    </cfRule>
    <cfRule type="cellIs" dxfId="57" priority="102" stopIfTrue="1" operator="equal">
      <formula>"I.O."</formula>
    </cfRule>
  </conditionalFormatting>
  <conditionalFormatting sqref="Q36:Q38">
    <cfRule type="expression" dxfId="56" priority="95" stopIfTrue="1">
      <formula>OR(Q36=E71,Q36=E72)</formula>
    </cfRule>
    <cfRule type="cellIs" dxfId="55" priority="96" stopIfTrue="1" operator="equal">
      <formula>"I.O. (Plausibilität unklar)"</formula>
    </cfRule>
    <cfRule type="cellIs" dxfId="54" priority="98" stopIfTrue="1" operator="equal">
      <formula>"I.O."</formula>
    </cfRule>
  </conditionalFormatting>
  <conditionalFormatting sqref="Q39:Q41">
    <cfRule type="expression" dxfId="53" priority="91" stopIfTrue="1">
      <formula>OR(Q39=E71,Q39=E72)</formula>
    </cfRule>
    <cfRule type="cellIs" dxfId="52" priority="92" stopIfTrue="1" operator="equal">
      <formula>"I.O. (Plausibilität unklar)"</formula>
    </cfRule>
    <cfRule type="cellIs" dxfId="51" priority="94" stopIfTrue="1" operator="equal">
      <formula>"I.O."</formula>
    </cfRule>
  </conditionalFormatting>
  <conditionalFormatting sqref="Q42:Q44">
    <cfRule type="expression" dxfId="50" priority="87" stopIfTrue="1">
      <formula>OR(Q42=E71,Q42=E72)</formula>
    </cfRule>
    <cfRule type="cellIs" dxfId="49" priority="88" stopIfTrue="1" operator="equal">
      <formula>"Ausnahme (Plausibilität unklar)"</formula>
    </cfRule>
    <cfRule type="cellIs" dxfId="48" priority="90" stopIfTrue="1" operator="equal">
      <formula>"I.O."</formula>
    </cfRule>
  </conditionalFormatting>
  <conditionalFormatting sqref="Q45:Q47">
    <cfRule type="expression" dxfId="1" priority="1" stopIfTrue="1">
      <formula>OR(Q45=E71,Q45=E72)</formula>
    </cfRule>
    <cfRule type="cellIs" dxfId="2" priority="75" stopIfTrue="1" operator="equal">
      <formula>"I.O. (Plausibilität unklar)"</formula>
    </cfRule>
    <cfRule type="cellIs" dxfId="3" priority="78" stopIfTrue="1" operator="equal">
      <formula>"I.O."</formula>
    </cfRule>
    <cfRule type="cellIs" dxfId="0" priority="76" stopIfTrue="1" operator="equal">
      <formula>"Ausnahme (Plausibilität unklar)"</formula>
    </cfRule>
  </conditionalFormatting>
  <conditionalFormatting sqref="Q57:Q59">
    <cfRule type="expression" dxfId="47" priority="63" stopIfTrue="1">
      <formula>OR(Q57=E71,Q57=E72)</formula>
    </cfRule>
    <cfRule type="cellIs" dxfId="46" priority="64" stopIfTrue="1" operator="equal">
      <formula>"I.O. (Plausibilität unklar)"</formula>
    </cfRule>
    <cfRule type="cellIs" dxfId="45" priority="66" stopIfTrue="1" operator="equal">
      <formula>"I.O."</formula>
    </cfRule>
  </conditionalFormatting>
  <conditionalFormatting sqref="Q60:Q62">
    <cfRule type="expression" dxfId="44" priority="59" stopIfTrue="1">
      <formula>OR(Q60=E71,Q60=E72)</formula>
    </cfRule>
    <cfRule type="cellIs" dxfId="43" priority="60" stopIfTrue="1" operator="equal">
      <formula>"I.O. (Plausibilität unklar)"</formula>
    </cfRule>
    <cfRule type="cellIs" dxfId="42" priority="62" stopIfTrue="1" operator="equal">
      <formula>"I.O."</formula>
    </cfRule>
  </conditionalFormatting>
  <conditionalFormatting sqref="Q18:Q26">
    <cfRule type="cellIs" dxfId="41" priority="112" stopIfTrue="1" operator="equal">
      <formula>"I.O. (Plausibilität unklar)"</formula>
    </cfRule>
    <cfRule type="cellIs" dxfId="40" priority="114" stopIfTrue="1" operator="equal">
      <formula>"I.O."</formula>
    </cfRule>
  </conditionalFormatting>
  <conditionalFormatting sqref="P24">
    <cfRule type="expression" dxfId="39" priority="54" stopIfTrue="1">
      <formula>LEN(TRIM(P24))=0</formula>
    </cfRule>
  </conditionalFormatting>
  <conditionalFormatting sqref="Q54:Q56">
    <cfRule type="expression" dxfId="38" priority="43" stopIfTrue="1">
      <formula>OR(Q54=E71,Q54=E72)</formula>
    </cfRule>
    <cfRule type="cellIs" dxfId="37" priority="44" stopIfTrue="1" operator="equal">
      <formula>"I.O. (Plausibilität unklar)"</formula>
    </cfRule>
    <cfRule type="cellIs" dxfId="36" priority="46" stopIfTrue="1" operator="equal">
      <formula>"I.O."</formula>
    </cfRule>
  </conditionalFormatting>
  <conditionalFormatting sqref="P51">
    <cfRule type="expression" dxfId="35" priority="41" stopIfTrue="1">
      <formula>LEN(TRIM(P51))=0</formula>
    </cfRule>
  </conditionalFormatting>
  <conditionalFormatting sqref="R12:R14 R51:R60 R18:R48">
    <cfRule type="notContainsBlanks" dxfId="34" priority="36">
      <formula>LEN(TRIM(R12))&gt;0</formula>
    </cfRule>
    <cfRule type="expression" dxfId="33" priority="37">
      <formula>OR($Q12="Unvollständig",$Q12="Sollvorgabe nicht erfüllt",$Q12="I.O. (Plausibilität unklar)",$Q12="Ausnahme (Plausibilität unklar)",$Q12="optional - unvollständig",$Q12="optional - Sollvorgabe nicht erfüllt",$Q12="optional - I.O. (Plausibilität unklar)", $Q12="optional - I.O. (Plausibilität unklar)",$Q12="optional - Ausnahme (Plausibilität unklar)")</formula>
    </cfRule>
  </conditionalFormatting>
  <conditionalFormatting sqref="P48">
    <cfRule type="expression" dxfId="32" priority="35" stopIfTrue="1">
      <formula>LEN(TRIM(P48))=0</formula>
    </cfRule>
  </conditionalFormatting>
  <conditionalFormatting sqref="Q48:Q50">
    <cfRule type="expression" dxfId="31" priority="38" stopIfTrue="1">
      <formula>OR(Q48=E71,Q48=E72)</formula>
    </cfRule>
    <cfRule type="cellIs" dxfId="30" priority="71" operator="equal">
      <formula>"Ausnahme (Plausibilität unklar)"</formula>
    </cfRule>
    <cfRule type="cellIs" dxfId="29" priority="72" stopIfTrue="1" operator="equal">
      <formula>"I.O. (Plausibilität unklar)"</formula>
    </cfRule>
    <cfRule type="cellIs" dxfId="28" priority="74" stopIfTrue="1" operator="equal">
      <formula>"I.O."</formula>
    </cfRule>
  </conditionalFormatting>
  <conditionalFormatting sqref="Q51:Q53">
    <cfRule type="expression" dxfId="27" priority="30" stopIfTrue="1">
      <formula>OR(Q51=E71,Q51=E72)</formula>
    </cfRule>
    <cfRule type="cellIs" dxfId="26" priority="31" operator="equal">
      <formula>"Ausnahme (Plausibilität unklar)"</formula>
    </cfRule>
    <cfRule type="cellIs" dxfId="25" priority="32" stopIfTrue="1" operator="equal">
      <formula>"I.O. (Plausibilität unklar)"</formula>
    </cfRule>
    <cfRule type="cellIs" dxfId="24" priority="34" stopIfTrue="1" operator="equal">
      <formula>"I.O."</formula>
    </cfRule>
  </conditionalFormatting>
  <conditionalFormatting sqref="Q15:Q17">
    <cfRule type="expression" dxfId="23" priority="20" stopIfTrue="1">
      <formula>OR(Q15=E71,Q15=E72)</formula>
    </cfRule>
    <cfRule type="cellIs" dxfId="22" priority="21" stopIfTrue="1" operator="equal">
      <formula>"Ausnahme (Plausibilität unklar)"</formula>
    </cfRule>
    <cfRule type="cellIs" dxfId="21" priority="23" stopIfTrue="1" operator="equal">
      <formula>"I.O."</formula>
    </cfRule>
  </conditionalFormatting>
  <conditionalFormatting sqref="R15:R17">
    <cfRule type="notContainsBlanks" dxfId="20" priority="18">
      <formula>LEN(TRIM(R15))&gt;0</formula>
    </cfRule>
    <cfRule type="expression" dxfId="19" priority="19">
      <formula>OR($Q15="Unvollständig",$Q15="Sollvorgabe nicht erfüllt",$Q15="I.O. (Plausibilität unklar)",$Q15="Ausnahme (Plausibilität unklar)",$Q15="optional - unvollständig",$Q15="optional - Sollvorgabe nicht erfüllt",$Q15="optional - I.O. (Plausibilität unklar)", $Q15="optional - I.O. (Plausibilität unklar)",$Q15="optional - Ausnahme (Plausibilität unklar)")</formula>
    </cfRule>
  </conditionalFormatting>
  <conditionalFormatting sqref="P15">
    <cfRule type="expression" dxfId="18" priority="17" stopIfTrue="1">
      <formula>LEN(TRIM(P15))=0</formula>
    </cfRule>
  </conditionalFormatting>
  <conditionalFormatting sqref="P63">
    <cfRule type="expression" dxfId="17" priority="15" stopIfTrue="1">
      <formula>LEN(TRIM(P63))=0</formula>
    </cfRule>
  </conditionalFormatting>
  <conditionalFormatting sqref="R63">
    <cfRule type="notContainsBlanks" dxfId="16" priority="9">
      <formula>LEN(TRIM(R63))&gt;0</formula>
    </cfRule>
    <cfRule type="expression" dxfId="15" priority="10">
      <formula>OR($Q63="Unvollständig",$Q63="Sollvorgabe nicht erfüllt",$Q63="I.O. (Plausibilität unklar)",$Q63="Ausnahme (Plausibilität unklar)",$Q63="optional - unvollständig",$Q63="optional - Sollvorgabe nicht erfüllt",$Q63="optional - I.O. (Plausibilität unklar)", $Q63="optional - I.O. (Plausibilität unklar)",$Q63="optional - Ausnahme (Plausibilität unklar)")</formula>
    </cfRule>
  </conditionalFormatting>
  <conditionalFormatting sqref="Q18:Q20">
    <cfRule type="expression" dxfId="14" priority="8" stopIfTrue="1">
      <formula>OR(Q18=E71,Q18=E72)</formula>
    </cfRule>
  </conditionalFormatting>
  <conditionalFormatting sqref="Q21:Q23">
    <cfRule type="expression" dxfId="13" priority="7" stopIfTrue="1">
      <formula>OR(Q21=E71,Q21=E72)</formula>
    </cfRule>
  </conditionalFormatting>
  <conditionalFormatting sqref="Q24:Q26">
    <cfRule type="expression" dxfId="12" priority="6" stopIfTrue="1">
      <formula>OR(Q24=E71,Q24=E72)</formula>
    </cfRule>
  </conditionalFormatting>
  <conditionalFormatting sqref="Q30:Q32">
    <cfRule type="expression" dxfId="11" priority="5" stopIfTrue="1">
      <formula>OR(Q30=E71,Q30=E72)</formula>
    </cfRule>
  </conditionalFormatting>
  <conditionalFormatting sqref="Q33:Q35">
    <cfRule type="expression" dxfId="10" priority="99" stopIfTrue="1">
      <formula>OR(Q33=E71,Q33=E72)</formula>
    </cfRule>
  </conditionalFormatting>
  <conditionalFormatting sqref="Q12:Q65">
    <cfRule type="cellIs" dxfId="9" priority="117" stopIfTrue="1" operator="equal">
      <formula>"Sollvorgabe nicht erfüllt"</formula>
    </cfRule>
  </conditionalFormatting>
  <conditionalFormatting sqref="Q63:Q65">
    <cfRule type="cellIs" dxfId="8" priority="2" stopIfTrue="1" operator="equal">
      <formula>"Unvollständig"</formula>
    </cfRule>
    <cfRule type="cellIs" dxfId="7" priority="11" stopIfTrue="1" operator="equal">
      <formula>"Inkorrekt"</formula>
    </cfRule>
    <cfRule type="cellIs" dxfId="6" priority="12" stopIfTrue="1" operator="equal">
      <formula>"Ausnahme (Plausibilität unklar)"</formula>
    </cfRule>
    <cfRule type="cellIs" dxfId="5" priority="14" stopIfTrue="1" operator="equal">
      <formula>"I.O."</formula>
    </cfRule>
  </conditionalFormatting>
  <conditionalFormatting sqref="P64">
    <cfRule type="expression" dxfId="4" priority="4" stopIfTrue="1">
      <formula>LEN(TRIM(P64))=0</formula>
    </cfRule>
  </conditionalFormatting>
  <dataValidations count="15">
    <dataValidation type="whole" showInputMessage="1" showErrorMessage="1" errorTitle="Eingabefehler" error="1. Tabellenblatt Basisdaten muss vollständig ausgefüllt sein._x000a_2. Zähler muss eine positive ganze Zahl sein._x000a_3. Zähler kann nicht größer als Nenner sein." sqref="P18" xr:uid="{00000000-0002-0000-0400-000000000000}">
      <formula1>0</formula1>
      <formula2>IF(P19="",0,P19)</formula2>
    </dataValidation>
    <dataValidation type="whole" showInputMessage="1" showErrorMessage="1" errorTitle="Eingabefehler" error="1. Zähler muss eine positive ganze Zahl sein._x000a_2. Zähler kann nicht größer als Nenner sein." sqref="P39" xr:uid="{00000000-0002-0000-0400-000001000000}">
      <formula1>0</formula1>
      <formula2>IF(P40="",5000,P40)</formula2>
    </dataValidation>
    <dataValidation showInputMessage="1" showErrorMessage="1" errorTitle="Eingabefehler" error="1. Nenner muss eine positive ganze Zahl sein. _x000a_2. Nenner kann nicht kleiner als Zähler sein." sqref="P28" xr:uid="{00000000-0002-0000-0400-000002000000}"/>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die Anzahl der Primärfälle." sqref="P40" xr:uid="{00000000-0002-0000-0400-000003000000}">
      <formula1>IF(ISNUMBER(P40),IF(P40&gt;0,IF(AND(P40&gt;=P39,P40&lt;=T40),P40,FALSE),FALSE),FALSE)</formula1>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P48" xr:uid="{00000000-0002-0000-0400-000004000000}">
      <formula1>0</formula1>
      <formula2>IF(P49="",5000,P49)</formula2>
    </dataValidation>
    <dataValidation type="textLength" allowBlank="1" showInputMessage="1" showErrorMessage="1" errorTitle="Zeichenlänge" error="Minimal 30 Zeichen und max. 500 Zeichen." sqref="R18:R48 S12:S48 R51:S72" xr:uid="{00000000-0002-0000-0400-000005000000}">
      <formula1>30</formula1>
      <formula2>500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R12:R17" xr:uid="{00000000-0002-0000-0400-000006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P60" xr:uid="{00000000-0002-0000-0400-000007000000}">
      <formula1>0</formula1>
      <formula2>IF(P61="",5000,P61)</formula2>
    </dataValidation>
    <dataValidation type="whole" allowBlank="1" showInputMessage="1" showErrorMessage="1" errorTitle="Eingabefehler" error="Ganze Zahl bitte eintragen zwischen 0 und 10000." sqref="P54" xr:uid="{00000000-0002-0000-0400-000008000000}">
      <formula1>0</formula1>
      <formula2>10000</formula2>
    </dataValidation>
    <dataValidation type="whole" showInputMessage="1" showErrorMessage="1" errorTitle="Eingabefehler" error="1. Tabellenblatt Basisdaten muss vollständig ausgefüllt sein._x000a_2. Zähler muss eine positive ganze Zahl sein._x000a_" sqref="P36" xr:uid="{00000000-0002-0000-0400-000009000000}">
      <formula1>0</formula1>
      <formula2>5000</formula2>
    </dataValidation>
    <dataValidation type="whole" allowBlank="1" showInputMessage="1" showErrorMessage="1" errorTitle="Eingabefehler" error="Ganze Zahl zwischen 0 und 5000 eingeben." sqref="P15:P17 P64" xr:uid="{00000000-0002-0000-0400-00000A000000}">
      <formula1>0</formula1>
      <formula2>5000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P21 P30 P33" xr:uid="{DBC6294C-2463-42FD-8C64-50012E6F230C}">
      <formula1>0</formula1>
      <formula2>IF(P22="",0,P22)</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P24 P27 P42 P51 P57" xr:uid="{A2BF8C63-0B46-418F-84FE-D9386A934AAF}">
      <formula1>0</formula1>
      <formula2>IF(P25="",5000,P25)</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P45" xr:uid="{45A16A7C-1424-4C0A-BB84-04B7BECC6D01}">
      <formula1>0</formula1>
      <formula2>IF(P46="",5000,P46)</formula2>
    </dataValidation>
    <dataValidation type="whole" showInputMessage="1" showErrorMessage="1" errorTitle="Eingabefehler" error="1. Zähler muss eine positive ganze Zahl sein._x000a_2. Zähler kann nicht größer als Nenner sein." sqref="P63" xr:uid="{61714D44-6978-4B06-B76D-3657AD2D619D}">
      <formula1>0</formula1>
      <formula2>IF(P64="",5000,P64)</formula2>
    </dataValidation>
  </dataValidations>
  <pageMargins left="0.43307086614173229" right="7.874015748031496E-2" top="0.59055118110236227" bottom="0.39370078740157483" header="0.11811023622047245" footer="0.11811023622047245"/>
  <pageSetup paperSize="9" scale="93" orientation="landscape" r:id="rId1"/>
  <headerFooter>
    <oddFooter>&amp;L&amp;"Arial,Standard"&amp;7&amp;F&amp;C
&amp;"Arial,Standard"&amp;7 © DKG  Alle Rechte vorbehalten&amp;R
&amp;"Arial,Standard"&amp;7&amp;P</oddFooter>
  </headerFooter>
  <rowBreaks count="4" manualBreakCount="4">
    <brk id="20" max="16" man="1"/>
    <brk id="35" max="16" man="1"/>
    <brk id="47" max="16" man="1"/>
    <brk id="62" max="16" man="1"/>
  </rowBreaks>
  <ignoredErrors>
    <ignoredError sqref="C36:C38 C12:C14 C54:C56 C40:C41 C43:C44 C19:C20 C46:C47" twoDigitTextYear="1"/>
    <ignoredError sqref="P58" formulaRange="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29"/>
  <sheetViews>
    <sheetView workbookViewId="0">
      <selection activeCell="D24" sqref="D24"/>
    </sheetView>
  </sheetViews>
  <sheetFormatPr defaultColWidth="9.109375" defaultRowHeight="14.4" x14ac:dyDescent="0.3"/>
  <cols>
    <col min="1" max="1" width="23" customWidth="1"/>
    <col min="2" max="2" width="23.109375" customWidth="1"/>
    <col min="3" max="5" width="20.6640625" customWidth="1"/>
    <col min="6" max="7" width="39.109375" customWidth="1"/>
    <col min="8" max="8" width="9.109375" customWidth="1"/>
    <col min="9" max="11" width="23" customWidth="1"/>
  </cols>
  <sheetData>
    <row r="1" spans="1:11" x14ac:dyDescent="0.3">
      <c r="A1" s="43" t="s">
        <v>224</v>
      </c>
      <c r="B1" s="182">
        <v>176</v>
      </c>
    </row>
    <row r="2" spans="1:11" x14ac:dyDescent="0.3">
      <c r="A2" s="43" t="s">
        <v>9</v>
      </c>
      <c r="B2" s="44" t="str">
        <f>IF(Basisdaten!D6="","",Basisdaten!D6)</f>
        <v/>
      </c>
    </row>
    <row r="3" spans="1:11" x14ac:dyDescent="0.3">
      <c r="A3" s="43" t="s">
        <v>4</v>
      </c>
      <c r="B3" s="101" t="str">
        <f>IF(Basisdaten!L12="","",Basisdaten!L12)</f>
        <v/>
      </c>
    </row>
    <row r="5" spans="1:11" x14ac:dyDescent="0.3">
      <c r="A5" s="46" t="s">
        <v>225</v>
      </c>
      <c r="B5" s="45"/>
    </row>
    <row r="6" spans="1:11" x14ac:dyDescent="0.3">
      <c r="A6" s="46" t="s">
        <v>226</v>
      </c>
      <c r="B6" s="45"/>
    </row>
    <row r="7" spans="1:11" x14ac:dyDescent="0.3">
      <c r="A7" s="46" t="s">
        <v>227</v>
      </c>
      <c r="B7" s="45"/>
    </row>
    <row r="8" spans="1:11" x14ac:dyDescent="0.3">
      <c r="A8" s="46" t="s">
        <v>228</v>
      </c>
      <c r="B8" s="45"/>
    </row>
    <row r="9" spans="1:11" x14ac:dyDescent="0.3">
      <c r="A9" s="46" t="s">
        <v>229</v>
      </c>
      <c r="B9" s="45"/>
    </row>
    <row r="11" spans="1:11" x14ac:dyDescent="0.3">
      <c r="A11" s="48" t="s">
        <v>230</v>
      </c>
      <c r="B11" s="48" t="s">
        <v>231</v>
      </c>
      <c r="C11" s="48" t="s">
        <v>203</v>
      </c>
      <c r="D11" s="48" t="s">
        <v>232</v>
      </c>
      <c r="E11" s="47" t="s">
        <v>233</v>
      </c>
      <c r="F11" s="47" t="s">
        <v>234</v>
      </c>
      <c r="G11" s="47" t="s">
        <v>235</v>
      </c>
      <c r="H11" s="47" t="s">
        <v>236</v>
      </c>
      <c r="I11" s="49" t="s">
        <v>237</v>
      </c>
      <c r="J11" s="48" t="s">
        <v>238</v>
      </c>
      <c r="K11" s="48" t="s">
        <v>239</v>
      </c>
    </row>
    <row r="12" spans="1:11" x14ac:dyDescent="0.3">
      <c r="A12" s="92" t="s">
        <v>416</v>
      </c>
      <c r="B12" s="87" t="str">
        <f>IF('Kennzahlenbogen_(KB)'!P12 =0,"n.d.", 'Kennzahlenbogen_(KB)'!P12)</f>
        <v>n.d.</v>
      </c>
      <c r="C12" s="88"/>
      <c r="D12" s="93"/>
      <c r="E12" s="87">
        <f>Berechnung1!N27</f>
        <v>1</v>
      </c>
      <c r="F12" s="68" t="str">
        <f>IF('Kennzahlenbogen_(KB)'!R12=0,"",'Kennzahlenbogen_(KB)'!R12)</f>
        <v/>
      </c>
      <c r="G12" s="68" t="str">
        <f>IF('Kennzahlenbogen_(KB)'!S12=0,"",'Kennzahlenbogen_(KB)'!S12)</f>
        <v/>
      </c>
      <c r="H12" s="87">
        <f>Berechnung1!O27</f>
        <v>0</v>
      </c>
      <c r="I12" s="68"/>
      <c r="J12" s="68"/>
      <c r="K12" s="68"/>
    </row>
    <row r="13" spans="1:11" s="64" customFormat="1" x14ac:dyDescent="0.3">
      <c r="A13" s="92" t="s">
        <v>418</v>
      </c>
      <c r="B13" s="181" t="str">
        <f>IF('Kennzahlenbogen_(KB)'!P15 =0,"n.d.", 'Kennzahlenbogen_(KB)'!P15)</f>
        <v>n.d.</v>
      </c>
      <c r="C13" s="88"/>
      <c r="D13" s="93"/>
      <c r="E13" s="87">
        <f>Berechnung1!N30</f>
        <v>1</v>
      </c>
      <c r="F13" s="172" t="str">
        <f>IF('Kennzahlenbogen_(KB)'!R15=0,"",'Kennzahlenbogen_(KB)'!R15)</f>
        <v/>
      </c>
      <c r="G13" s="172" t="str">
        <f>IF('Kennzahlenbogen_(KB)'!S15=0,"",'Kennzahlenbogen_(KB)'!S15)</f>
        <v/>
      </c>
      <c r="H13" s="87">
        <f>Berechnung1!O30</f>
        <v>0</v>
      </c>
      <c r="I13" s="172"/>
      <c r="J13" s="172"/>
      <c r="K13" s="172"/>
    </row>
    <row r="14" spans="1:11" x14ac:dyDescent="0.3">
      <c r="A14" s="92">
        <v>2</v>
      </c>
      <c r="B14" s="87" t="str">
        <f>IF('Kennzahlenbogen_(KB)'!P18 = "", "",'Kennzahlenbogen_(KB)'!P18)</f>
        <v/>
      </c>
      <c r="C14" s="87" t="str">
        <f>IF('Kennzahlenbogen_(KB)'!P19=0,"",'Kennzahlenbogen_(KB)'!P19)</f>
        <v/>
      </c>
      <c r="D14" s="94" t="str">
        <f>IF('Kennzahlenbogen_(KB)'!P20="n.d.","n.d.",'Kennzahlenbogen_(KB)'!P20*100)</f>
        <v>n.d.</v>
      </c>
      <c r="E14" s="87">
        <f>Berechnung1!N33</f>
        <v>1</v>
      </c>
      <c r="F14" s="68" t="str">
        <f>IF('Kennzahlenbogen_(KB)'!R18=0,"",'Kennzahlenbogen_(KB)'!R18)</f>
        <v/>
      </c>
      <c r="G14" s="68" t="str">
        <f>IF('Kennzahlenbogen_(KB)'!S18=0,"",'Kennzahlenbogen_(KB)'!S18)</f>
        <v/>
      </c>
      <c r="H14" s="87">
        <f>Berechnung1!O33</f>
        <v>0</v>
      </c>
      <c r="I14" s="68"/>
      <c r="J14" s="68"/>
      <c r="K14" s="68"/>
    </row>
    <row r="15" spans="1:11" x14ac:dyDescent="0.3">
      <c r="A15" s="92" t="s">
        <v>294</v>
      </c>
      <c r="B15" s="87" t="str">
        <f>IF('Kennzahlenbogen_(KB)'!P21 = "", "",'Kennzahlenbogen_(KB)'!P21)</f>
        <v/>
      </c>
      <c r="C15" s="87" t="str">
        <f>IF('Kennzahlenbogen_(KB)'!P22=0,"",'Kennzahlenbogen_(KB)'!P22)</f>
        <v/>
      </c>
      <c r="D15" s="94" t="str">
        <f>IF('Kennzahlenbogen_(KB)'!P23="n.d.","n.d.",'Kennzahlenbogen_(KB)'!P23*100)</f>
        <v>n.d.</v>
      </c>
      <c r="E15" s="87">
        <f>Berechnung1!N36</f>
        <v>1</v>
      </c>
      <c r="F15" s="68" t="str">
        <f>IF('Kennzahlenbogen_(KB)'!R21=0,"",'Kennzahlenbogen_(KB)'!R21)</f>
        <v/>
      </c>
      <c r="G15" s="68" t="str">
        <f>IF('Kennzahlenbogen_(KB)'!S21=0,"",'Kennzahlenbogen_(KB)'!S21)</f>
        <v/>
      </c>
      <c r="H15" s="87">
        <f>Berechnung1!O36</f>
        <v>0</v>
      </c>
      <c r="I15" s="68"/>
      <c r="J15" s="68"/>
      <c r="K15" s="68"/>
    </row>
    <row r="16" spans="1:11" s="64" customFormat="1" x14ac:dyDescent="0.3">
      <c r="A16" s="92" t="s">
        <v>295</v>
      </c>
      <c r="B16" s="87" t="str">
        <f>IF('Kennzahlenbogen_(KB)'!P24 = "", "",'Kennzahlenbogen_(KB)'!P24)</f>
        <v/>
      </c>
      <c r="C16" s="87" t="str">
        <f>IF('Kennzahlenbogen_(KB)'!P25=0,"",'Kennzahlenbogen_(KB)'!P25)</f>
        <v/>
      </c>
      <c r="D16" s="94" t="str">
        <f>IF('Kennzahlenbogen_(KB)'!P26="n.d.","n.d.",'Kennzahlenbogen_(KB)'!P26*100)</f>
        <v>n.d.</v>
      </c>
      <c r="E16" s="87">
        <f>Berechnung1!N39</f>
        <v>1</v>
      </c>
      <c r="F16" s="102" t="str">
        <f>IF('Kennzahlenbogen_(KB)'!R24=0,"",'Kennzahlenbogen_(KB)'!R24)</f>
        <v/>
      </c>
      <c r="G16" s="102" t="str">
        <f>IF('Kennzahlenbogen_(KB)'!S24=0,"",'Kennzahlenbogen_(KB)'!S24)</f>
        <v/>
      </c>
      <c r="H16" s="87">
        <f>Berechnung1!O39</f>
        <v>0</v>
      </c>
      <c r="I16" s="102"/>
      <c r="J16" s="102"/>
      <c r="K16" s="102"/>
    </row>
    <row r="17" spans="1:11" x14ac:dyDescent="0.3">
      <c r="A17" s="92">
        <v>4</v>
      </c>
      <c r="B17" s="87" t="str">
        <f>IF('Kennzahlenbogen_(KB)'!P27 = "", "",'Kennzahlenbogen_(KB)'!P27)</f>
        <v/>
      </c>
      <c r="C17" s="87">
        <f>IF('Kennzahlenbogen_(KB)'!P28="","",'Kennzahlenbogen_(KB)'!P28)</f>
        <v>0</v>
      </c>
      <c r="D17" s="133" t="str">
        <f>IF('Kennzahlenbogen_(KB)'!P29="n.d.","n.d.",IF('Kennzahlenbogen_(KB)'!P29="","n.d.",'Kennzahlenbogen_(KB)'!P29*100))</f>
        <v>n.d.</v>
      </c>
      <c r="E17" s="87">
        <f>Berechnung1!N42</f>
        <v>1</v>
      </c>
      <c r="F17" s="68" t="str">
        <f>IF('Kennzahlenbogen_(KB)'!R27=0,"",'Kennzahlenbogen_(KB)'!R27)</f>
        <v/>
      </c>
      <c r="G17" s="68" t="str">
        <f>IF('Kennzahlenbogen_(KB)'!S27=0,"",'Kennzahlenbogen_(KB)'!S27)</f>
        <v/>
      </c>
      <c r="H17" s="87">
        <f>Berechnung1!O42</f>
        <v>0</v>
      </c>
      <c r="I17" s="68"/>
      <c r="J17" s="68"/>
      <c r="K17" s="68"/>
    </row>
    <row r="18" spans="1:11" x14ac:dyDescent="0.3">
      <c r="A18" s="92">
        <v>5</v>
      </c>
      <c r="B18" s="87" t="str">
        <f>IF('Kennzahlenbogen_(KB)'!P30 = "", "",'Kennzahlenbogen_(KB)'!P30)</f>
        <v/>
      </c>
      <c r="C18" s="87">
        <f>IF('Kennzahlenbogen_(KB)'!P31="","",'Kennzahlenbogen_(KB)'!P31)</f>
        <v>0</v>
      </c>
      <c r="D18" s="94" t="str">
        <f>IF('Kennzahlenbogen_(KB)'!P32="n.d.","n.d.",'Kennzahlenbogen_(KB)'!P32*100)</f>
        <v>n.d.</v>
      </c>
      <c r="E18" s="87">
        <f>Berechnung1!N45</f>
        <v>1</v>
      </c>
      <c r="F18" s="68" t="str">
        <f>IF('Kennzahlenbogen_(KB)'!R30=0,"",'Kennzahlenbogen_(KB)'!R30)</f>
        <v/>
      </c>
      <c r="G18" s="68" t="str">
        <f>IF('Kennzahlenbogen_(KB)'!S30=0,"",'Kennzahlenbogen_(KB)'!S30)</f>
        <v/>
      </c>
      <c r="H18" s="87">
        <f>Berechnung1!O45</f>
        <v>0</v>
      </c>
      <c r="I18" s="68"/>
      <c r="J18" s="68"/>
      <c r="K18" s="68"/>
    </row>
    <row r="19" spans="1:11" x14ac:dyDescent="0.3">
      <c r="A19" s="92">
        <v>6</v>
      </c>
      <c r="B19" s="87" t="str">
        <f>IF('Kennzahlenbogen_(KB)'!P33 = "", "",'Kennzahlenbogen_(KB)'!P33)</f>
        <v/>
      </c>
      <c r="C19" s="87">
        <f>IF('Kennzahlenbogen_(KB)'!P34="","",'Kennzahlenbogen_(KB)'!P34)</f>
        <v>0</v>
      </c>
      <c r="D19" s="94" t="str">
        <f>IF('Kennzahlenbogen_(KB)'!P35="n.d.","n.d.",'Kennzahlenbogen_(KB)'!P35*100)</f>
        <v>n.d.</v>
      </c>
      <c r="E19" s="87">
        <f>Berechnung1!N48</f>
        <v>1</v>
      </c>
      <c r="F19" s="68" t="str">
        <f>IF('Kennzahlenbogen_(KB)'!R33=0,"",'Kennzahlenbogen_(KB)'!R33)</f>
        <v/>
      </c>
      <c r="G19" s="68" t="str">
        <f>IF('Kennzahlenbogen_(KB)'!S33=0,"",'Kennzahlenbogen_(KB)'!S33)</f>
        <v/>
      </c>
      <c r="H19" s="87">
        <f>Berechnung1!O48</f>
        <v>0</v>
      </c>
      <c r="I19" s="68"/>
      <c r="J19" s="68"/>
      <c r="K19" s="68"/>
    </row>
    <row r="20" spans="1:11" x14ac:dyDescent="0.3">
      <c r="A20" s="92">
        <v>7</v>
      </c>
      <c r="B20" s="87" t="str">
        <f>IF('Kennzahlenbogen_(KB)'!P36 = "", "",'Kennzahlenbogen_(KB)'!P36)</f>
        <v/>
      </c>
      <c r="C20" s="87">
        <f>IF('Kennzahlenbogen_(KB)'!P37="","",'Kennzahlenbogen_(KB)'!P37)</f>
        <v>0</v>
      </c>
      <c r="D20" s="94" t="str">
        <f>IF('Kennzahlenbogen_(KB)'!P38="n.d.","n.d.",'Kennzahlenbogen_(KB)'!P38*100)</f>
        <v>n.d.</v>
      </c>
      <c r="E20" s="87">
        <f>Berechnung1!N51</f>
        <v>1</v>
      </c>
      <c r="F20" s="68" t="str">
        <f>IF('Kennzahlenbogen_(KB)'!R36=0,"",'Kennzahlenbogen_(KB)'!R36)</f>
        <v/>
      </c>
      <c r="G20" s="68" t="str">
        <f>IF('Kennzahlenbogen_(KB)'!S36=0,"",'Kennzahlenbogen_(KB)'!S36)</f>
        <v/>
      </c>
      <c r="H20" s="87">
        <f>Berechnung1!O51</f>
        <v>0</v>
      </c>
      <c r="I20" s="68"/>
      <c r="J20" s="68"/>
      <c r="K20" s="68"/>
    </row>
    <row r="21" spans="1:11" x14ac:dyDescent="0.3">
      <c r="A21" s="92">
        <v>8</v>
      </c>
      <c r="B21" s="87" t="str">
        <f>IF('Kennzahlenbogen_(KB)'!P39 = "", "",'Kennzahlenbogen_(KB)'!P39)</f>
        <v/>
      </c>
      <c r="C21" s="87" t="str">
        <f>IF('Kennzahlenbogen_(KB)'!P40="","",'Kennzahlenbogen_(KB)'!P40)</f>
        <v/>
      </c>
      <c r="D21" s="94" t="str">
        <f>IF('Kennzahlenbogen_(KB)'!P41="n.d.","n.d.",'Kennzahlenbogen_(KB)'!P41*100)</f>
        <v>n.d.</v>
      </c>
      <c r="E21" s="87">
        <f>Berechnung1!N54</f>
        <v>1</v>
      </c>
      <c r="F21" s="68" t="str">
        <f>IF('Kennzahlenbogen_(KB)'!R39=0,"",'Kennzahlenbogen_(KB)'!R39)</f>
        <v/>
      </c>
      <c r="G21" s="68" t="str">
        <f>IF('Kennzahlenbogen_(KB)'!S39=0,"",'Kennzahlenbogen_(KB)'!S39)</f>
        <v/>
      </c>
      <c r="H21" s="87">
        <f>Berechnung1!O54</f>
        <v>0</v>
      </c>
      <c r="I21" s="68"/>
      <c r="J21" s="68"/>
      <c r="K21" s="68"/>
    </row>
    <row r="22" spans="1:11" x14ac:dyDescent="0.3">
      <c r="A22" s="92">
        <v>9</v>
      </c>
      <c r="B22" s="87" t="str">
        <f>IF('Kennzahlenbogen_(KB)'!P42 = "", "",'Kennzahlenbogen_(KB)'!P42)</f>
        <v/>
      </c>
      <c r="C22" s="87">
        <f>IF('Kennzahlenbogen_(KB)'!P43="","",'Kennzahlenbogen_(KB)'!P43)</f>
        <v>0</v>
      </c>
      <c r="D22" s="133" t="str">
        <f>IF('Kennzahlenbogen_(KB)'!P44="n.d.","n.d.",IF('Kennzahlenbogen_(KB)'!P44="","n.d.",'Kennzahlenbogen_(KB)'!P44*100))</f>
        <v>n.d.</v>
      </c>
      <c r="E22" s="87">
        <f>Berechnung1!N57</f>
        <v>1</v>
      </c>
      <c r="F22" s="68" t="str">
        <f>IF('Kennzahlenbogen_(KB)'!R42=0,"",'Kennzahlenbogen_(KB)'!R42)</f>
        <v/>
      </c>
      <c r="G22" s="68" t="str">
        <f>IF('Kennzahlenbogen_(KB)'!S42=0,"",'Kennzahlenbogen_(KB)'!S42)</f>
        <v/>
      </c>
      <c r="H22" s="87">
        <f>Berechnung1!O57</f>
        <v>0</v>
      </c>
      <c r="I22" s="68"/>
      <c r="J22" s="68"/>
      <c r="K22" s="68"/>
    </row>
    <row r="23" spans="1:11" x14ac:dyDescent="0.3">
      <c r="A23" s="92">
        <v>10</v>
      </c>
      <c r="B23" s="87" t="str">
        <f>IF('Kennzahlenbogen_(KB)'!P45 = "", "", 'Kennzahlenbogen_(KB)'!P45)</f>
        <v/>
      </c>
      <c r="C23" s="87">
        <f>IF('Kennzahlenbogen_(KB)'!P46="","",'Kennzahlenbogen_(KB)'!P46)</f>
        <v>0</v>
      </c>
      <c r="D23" s="521" t="str">
        <f>IF('Kennzahlenbogen_(KB)'!P47="n.d.","n.d.",IF('Kennzahlenbogen_(KB)'!P47="","n.d.",'Kennzahlenbogen_(KB)'!P47*100))</f>
        <v>n.d.</v>
      </c>
      <c r="E23" s="87">
        <f>Berechnung1!N60</f>
        <v>1</v>
      </c>
      <c r="F23" s="68" t="str">
        <f>IF('Kennzahlenbogen_(KB)'!R45=0,"",'Kennzahlenbogen_(KB)'!R45)</f>
        <v/>
      </c>
      <c r="G23" s="68" t="str">
        <f>IF('Kennzahlenbogen_(KB)'!S45=0,"",'Kennzahlenbogen_(KB)'!S45)</f>
        <v/>
      </c>
      <c r="H23" s="87">
        <f>Berechnung1!O60</f>
        <v>0</v>
      </c>
      <c r="I23" s="68"/>
      <c r="J23" s="68"/>
      <c r="K23" s="68"/>
    </row>
    <row r="24" spans="1:11" x14ac:dyDescent="0.3">
      <c r="A24" s="92" t="s">
        <v>442</v>
      </c>
      <c r="B24" s="87" t="str">
        <f>IF('Kennzahlenbogen_(KB)'!P48 = "", "", 'Kennzahlenbogen_(KB)'!P48)</f>
        <v/>
      </c>
      <c r="C24" s="87">
        <f>IF('Kennzahlenbogen_(KB)'!P49="","",'Kennzahlenbogen_(KB)'!P49)</f>
        <v>0</v>
      </c>
      <c r="D24" s="133" t="str">
        <f>IF('Kennzahlenbogen_(KB)'!P50="n.d.","n.d.",IF('Kennzahlenbogen_(KB)'!P50="","n.d.",'Kennzahlenbogen_(KB)'!P50*100))</f>
        <v>n.d.</v>
      </c>
      <c r="E24" s="87">
        <f>Berechnung1!N63</f>
        <v>1</v>
      </c>
      <c r="F24" s="68" t="str">
        <f>IF('Kennzahlenbogen_(KB)'!R48=0,"",'Kennzahlenbogen_(KB)'!R48)</f>
        <v/>
      </c>
      <c r="G24" s="68" t="str">
        <f>IF('Kennzahlenbogen_(KB)'!S48=0,"",'Kennzahlenbogen_(KB)'!S48)</f>
        <v/>
      </c>
      <c r="H24" s="87">
        <f>Berechnung1!O63</f>
        <v>0</v>
      </c>
      <c r="I24" s="68"/>
      <c r="J24" s="68"/>
      <c r="K24" s="68"/>
    </row>
    <row r="25" spans="1:11" x14ac:dyDescent="0.3">
      <c r="A25" s="92" t="s">
        <v>443</v>
      </c>
      <c r="B25" s="87" t="str">
        <f>IF('Kennzahlenbogen_(KB)'!P51 = "", "", 'Kennzahlenbogen_(KB)'!P51)</f>
        <v/>
      </c>
      <c r="C25" s="87">
        <f>IF('Kennzahlenbogen_(KB)'!P52="","",'Kennzahlenbogen_(KB)'!P52)</f>
        <v>0</v>
      </c>
      <c r="D25" s="133" t="str">
        <f>IF('Kennzahlenbogen_(KB)'!P53="n.d.","n.d.",IF('Kennzahlenbogen_(KB)'!P53="","n.d.",'Kennzahlenbogen_(KB)'!P53*100))</f>
        <v>n.d.</v>
      </c>
      <c r="E25" s="87">
        <f>Berechnung1!N66</f>
        <v>1</v>
      </c>
      <c r="F25" s="68" t="str">
        <f>IF('Kennzahlenbogen_(KB)'!R51=0,"",'Kennzahlenbogen_(KB)'!R51)</f>
        <v/>
      </c>
      <c r="G25" s="68" t="str">
        <f>IF('Kennzahlenbogen_(KB)'!S51=0,"",'Kennzahlenbogen_(KB)'!S51)</f>
        <v/>
      </c>
      <c r="H25" s="87">
        <f>Berechnung1!O66</f>
        <v>0</v>
      </c>
      <c r="I25" s="68"/>
      <c r="J25" s="68"/>
      <c r="K25" s="68"/>
    </row>
    <row r="26" spans="1:11" s="64" customFormat="1" x14ac:dyDescent="0.3">
      <c r="A26" s="92">
        <v>12</v>
      </c>
      <c r="B26" s="87" t="str">
        <f>IF('Kennzahlenbogen_(KB)'!P54 =0,"n.d.", 'Kennzahlenbogen_(KB)'!P54)</f>
        <v>n.d.</v>
      </c>
      <c r="C26" s="88"/>
      <c r="D26" s="88"/>
      <c r="E26" s="87">
        <f>Berechnung1!N69</f>
        <v>1</v>
      </c>
      <c r="F26" s="158" t="str">
        <f>IF('Kennzahlenbogen_(KB)'!R54=0,"",'Kennzahlenbogen_(KB)'!R54)</f>
        <v/>
      </c>
      <c r="G26" s="158" t="str">
        <f>IF('Kennzahlenbogen_(KB)'!S54=0,"",'Kennzahlenbogen_(KB)'!S54)</f>
        <v/>
      </c>
      <c r="H26" s="87">
        <f>Berechnung1!O69</f>
        <v>0</v>
      </c>
      <c r="I26" s="163"/>
      <c r="J26" s="163"/>
      <c r="K26" s="163"/>
    </row>
    <row r="27" spans="1:11" x14ac:dyDescent="0.3">
      <c r="A27" s="92">
        <v>13</v>
      </c>
      <c r="B27" s="87" t="str">
        <f>IF('Kennzahlenbogen_(KB)'!P57 = "", "", 'Kennzahlenbogen_(KB)'!P57)</f>
        <v/>
      </c>
      <c r="C27" s="87">
        <f>IF('Kennzahlenbogen_(KB)'!P58="","",'Kennzahlenbogen_(KB)'!P58)</f>
        <v>0</v>
      </c>
      <c r="D27" s="210" t="str">
        <f>IF('Kennzahlenbogen_(KB)'!P59="n.d.","n.d.",IF('Kennzahlenbogen_(KB)'!P59="","n.d.",'Kennzahlenbogen_(KB)'!P59*100))</f>
        <v>n.d.</v>
      </c>
      <c r="E27" s="87">
        <f>Berechnung1!N72</f>
        <v>1</v>
      </c>
      <c r="F27" s="68" t="str">
        <f>IF('Kennzahlenbogen_(KB)'!R57=0,"",'Kennzahlenbogen_(KB)'!R57)</f>
        <v/>
      </c>
      <c r="G27" s="68" t="str">
        <f>IF('Kennzahlenbogen_(KB)'!S57=0,"",'Kennzahlenbogen_(KB)'!S57)</f>
        <v/>
      </c>
      <c r="H27" s="87">
        <f>Berechnung1!O72</f>
        <v>0</v>
      </c>
      <c r="I27" s="68"/>
      <c r="J27" s="68"/>
      <c r="K27" s="68"/>
    </row>
    <row r="28" spans="1:11" x14ac:dyDescent="0.3">
      <c r="A28" s="92">
        <v>14</v>
      </c>
      <c r="B28" s="87" t="str">
        <f>IF('Kennzahlenbogen_(KB)'!P60 = "", "", 'Kennzahlenbogen_(KB)'!P60)</f>
        <v/>
      </c>
      <c r="C28" s="87">
        <f>IF('Kennzahlenbogen_(KB)'!P61="","",'Kennzahlenbogen_(KB)'!P61)</f>
        <v>0</v>
      </c>
      <c r="D28" s="94" t="str">
        <f>IF('Kennzahlenbogen_(KB)'!P62="n.d.","n.d.",'Kennzahlenbogen_(KB)'!P62*100)</f>
        <v>n.d.</v>
      </c>
      <c r="E28" s="87">
        <f>Berechnung1!N75</f>
        <v>1</v>
      </c>
      <c r="F28" s="68" t="str">
        <f>IF('Kennzahlenbogen_(KB)'!R60=0,"",'Kennzahlenbogen_(KB)'!R60)</f>
        <v/>
      </c>
      <c r="G28" s="68" t="str">
        <f>IF('Kennzahlenbogen_(KB)'!S60=0,"",'Kennzahlenbogen_(KB)'!S60)</f>
        <v/>
      </c>
      <c r="H28" s="87">
        <f>Berechnung1!O75</f>
        <v>0</v>
      </c>
      <c r="I28" s="68"/>
      <c r="J28" s="68"/>
      <c r="K28" s="68"/>
    </row>
    <row r="29" spans="1:11" x14ac:dyDescent="0.3">
      <c r="A29" s="92">
        <v>15</v>
      </c>
      <c r="B29" s="87" t="str">
        <f>IF('Kennzahlenbogen_(KB)'!P63 = "", "", 'Kennzahlenbogen_(KB)'!P63)</f>
        <v/>
      </c>
      <c r="C29" s="87" t="str">
        <f>IF('Kennzahlenbogen_(KB)'!P64="","",'Kennzahlenbogen_(KB)'!P64)</f>
        <v/>
      </c>
      <c r="D29" s="133" t="str">
        <f>IF('Kennzahlenbogen_(KB)'!P65="n.d.","n.d.",IF('Kennzahlenbogen_(KB)'!P65="","n.d.",'Kennzahlenbogen_(KB)'!P65*100))</f>
        <v>n.d.</v>
      </c>
      <c r="E29" s="87">
        <f>Berechnung1!N78</f>
        <v>1</v>
      </c>
      <c r="F29" s="68" t="str">
        <f>IF('Kennzahlenbogen_(KB)'!R63=0,"",'Kennzahlenbogen_(KB)'!R63)</f>
        <v/>
      </c>
      <c r="G29" s="68" t="str">
        <f>IF('Kennzahlenbogen_(KB)'!S63=0,"",'Kennzahlenbogen_(KB)'!S63)</f>
        <v/>
      </c>
      <c r="H29" s="87">
        <f>Berechnung1!O78</f>
        <v>0</v>
      </c>
      <c r="I29" s="68"/>
      <c r="J29" s="68"/>
      <c r="K29" s="68"/>
    </row>
  </sheetData>
  <pageMargins left="0.7" right="0.7" top="0.78740157499999996" bottom="0.78740157499999996"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O80"/>
  <sheetViews>
    <sheetView topLeftCell="B1" workbookViewId="0">
      <selection activeCell="M61" sqref="M61"/>
    </sheetView>
  </sheetViews>
  <sheetFormatPr defaultColWidth="9.109375" defaultRowHeight="10.199999999999999" x14ac:dyDescent="0.2"/>
  <cols>
    <col min="1" max="2" width="9.109375" style="15" customWidth="1"/>
    <col min="3" max="5" width="14.33203125" style="15" customWidth="1"/>
    <col min="6" max="6" width="15.44140625" style="15" customWidth="1"/>
    <col min="7" max="7" width="16.6640625" style="15" customWidth="1"/>
    <col min="8" max="8" width="17.33203125" style="15" customWidth="1"/>
    <col min="9" max="10" width="9.109375" style="15" customWidth="1"/>
    <col min="11" max="11" width="16.6640625" style="15" customWidth="1"/>
    <col min="12" max="12" width="9.109375" style="124"/>
    <col min="13" max="16384" width="9.109375" style="15"/>
  </cols>
  <sheetData>
    <row r="3" spans="2:12" x14ac:dyDescent="0.2">
      <c r="C3" s="42" t="s">
        <v>241</v>
      </c>
    </row>
    <row r="4" spans="2:12" x14ac:dyDescent="0.2">
      <c r="D4" s="50" t="s">
        <v>180</v>
      </c>
    </row>
    <row r="5" spans="2:12" ht="20.399999999999999" x14ac:dyDescent="0.2">
      <c r="C5" s="51" t="s">
        <v>242</v>
      </c>
      <c r="D5" s="51" t="s">
        <v>243</v>
      </c>
      <c r="E5" s="51" t="s">
        <v>244</v>
      </c>
      <c r="F5" s="51" t="s">
        <v>183</v>
      </c>
      <c r="G5" s="51" t="s">
        <v>182</v>
      </c>
      <c r="H5" s="51" t="s">
        <v>373</v>
      </c>
      <c r="I5" s="51" t="s">
        <v>245</v>
      </c>
      <c r="K5" s="146" t="s">
        <v>374</v>
      </c>
    </row>
    <row r="6" spans="2:12" x14ac:dyDescent="0.2">
      <c r="C6" s="15">
        <f>COUNTIF('Kennzahlenbogen_(KB)'!$Q$12:$Q$65,C5)</f>
        <v>0</v>
      </c>
      <c r="D6" s="15">
        <f>COUNTIF('Kennzahlenbogen_(KB)'!$Q$12:$Q$65,D5)</f>
        <v>0</v>
      </c>
      <c r="E6" s="15">
        <f>COUNTIF('Kennzahlenbogen_(KB)'!$Q$12:$Q$65,E5)</f>
        <v>0</v>
      </c>
      <c r="F6" s="15">
        <f>COUNTIF('Kennzahlenbogen_(KB)'!$Q$12:$Q$65,F5)</f>
        <v>18</v>
      </c>
      <c r="G6" s="15">
        <f>COUNTIF('Kennzahlenbogen_(KB)'!$Q$12:$Q$65,G5)</f>
        <v>0</v>
      </c>
      <c r="H6" s="15">
        <f>COUNTIF('Kennzahlenbogen_(KB)'!$Q$12:$Q$65,H5)</f>
        <v>0</v>
      </c>
      <c r="I6" s="15">
        <f>SUM(D6:H6)</f>
        <v>18</v>
      </c>
      <c r="K6" s="65">
        <f>D6+H6</f>
        <v>0</v>
      </c>
    </row>
    <row r="7" spans="2:12" x14ac:dyDescent="0.2">
      <c r="D7" s="15">
        <f>C6+D6+H6</f>
        <v>0</v>
      </c>
      <c r="E7" s="15">
        <f>E6</f>
        <v>0</v>
      </c>
      <c r="G7" s="15">
        <f>F6+G6</f>
        <v>18</v>
      </c>
      <c r="I7" s="15">
        <f>SUM(D7:G7)</f>
        <v>18</v>
      </c>
      <c r="K7" s="65"/>
    </row>
    <row r="8" spans="2:12" x14ac:dyDescent="0.2">
      <c r="E8" s="15">
        <f>D7+E7</f>
        <v>0</v>
      </c>
      <c r="G8" s="15">
        <f>G7</f>
        <v>18</v>
      </c>
      <c r="I8" s="15">
        <f t="shared" ref="I8" si="0">SUM(D8:H8)</f>
        <v>18</v>
      </c>
      <c r="K8" s="65"/>
    </row>
    <row r="9" spans="2:12" x14ac:dyDescent="0.2">
      <c r="B9" s="147">
        <v>18</v>
      </c>
      <c r="C9" s="66">
        <f t="shared" ref="C9:H9" si="1">ROUND(C6/$B$9,4)</f>
        <v>0</v>
      </c>
      <c r="D9" s="66">
        <f t="shared" si="1"/>
        <v>0</v>
      </c>
      <c r="E9" s="66">
        <f t="shared" si="1"/>
        <v>0</v>
      </c>
      <c r="F9" s="66">
        <f t="shared" si="1"/>
        <v>1</v>
      </c>
      <c r="G9" s="66">
        <f t="shared" si="1"/>
        <v>0</v>
      </c>
      <c r="H9" s="66">
        <f t="shared" si="1"/>
        <v>0</v>
      </c>
      <c r="I9" s="66">
        <f>SUM(C9:H9)</f>
        <v>1</v>
      </c>
      <c r="K9" s="66">
        <f>D9+H9</f>
        <v>0</v>
      </c>
    </row>
    <row r="10" spans="2:12" x14ac:dyDescent="0.2">
      <c r="D10" s="66">
        <f>ROUND((C6+D6+H6)/$B$9,4)</f>
        <v>0</v>
      </c>
      <c r="E10" s="66">
        <f>ROUND((E6)/$B$9,4)</f>
        <v>0</v>
      </c>
      <c r="G10" s="66">
        <f>ROUND((F6+G6)/$B$9,4)</f>
        <v>1</v>
      </c>
      <c r="H10" s="66">
        <f>ROUND((H6+D6+C6)/$B$9,4)</f>
        <v>0</v>
      </c>
      <c r="I10" s="66">
        <f>SUM(D10:G10)</f>
        <v>1</v>
      </c>
      <c r="K10" s="66"/>
    </row>
    <row r="11" spans="2:12" x14ac:dyDescent="0.2">
      <c r="E11" s="66">
        <f>ROUND((C6+D6+E6+H6)/$B$9,4)</f>
        <v>0</v>
      </c>
      <c r="G11" s="66">
        <f>G10</f>
        <v>1</v>
      </c>
      <c r="I11" s="66">
        <f>SUM(D11:H11)</f>
        <v>1</v>
      </c>
      <c r="L11" s="65"/>
    </row>
    <row r="16" spans="2:12" x14ac:dyDescent="0.2">
      <c r="C16" s="42" t="s">
        <v>246</v>
      </c>
    </row>
    <row r="17" spans="2:15" ht="30.6" x14ac:dyDescent="0.2">
      <c r="C17" s="54" t="s">
        <v>247</v>
      </c>
      <c r="D17" s="54" t="s">
        <v>248</v>
      </c>
      <c r="E17" s="54" t="s">
        <v>249</v>
      </c>
      <c r="F17" s="54" t="s">
        <v>250</v>
      </c>
      <c r="G17" s="54" t="s">
        <v>251</v>
      </c>
      <c r="H17" s="15" t="s">
        <v>400</v>
      </c>
    </row>
    <row r="22" spans="2:15" ht="13.8" x14ac:dyDescent="0.25">
      <c r="C22" s="9" t="s">
        <v>252</v>
      </c>
    </row>
    <row r="24" spans="2:15" x14ac:dyDescent="0.2">
      <c r="C24" s="56" t="s">
        <v>253</v>
      </c>
      <c r="D24" s="56" t="s">
        <v>254</v>
      </c>
      <c r="E24" s="56" t="s">
        <v>255</v>
      </c>
      <c r="F24" s="56" t="s">
        <v>256</v>
      </c>
      <c r="G24" s="56" t="s">
        <v>257</v>
      </c>
      <c r="H24" s="56" t="s">
        <v>258</v>
      </c>
      <c r="I24" s="56"/>
      <c r="J24" s="56" t="s">
        <v>259</v>
      </c>
      <c r="K24" s="56" t="s">
        <v>260</v>
      </c>
      <c r="L24" s="125" t="s">
        <v>261</v>
      </c>
      <c r="M24" s="56" t="s">
        <v>262</v>
      </c>
      <c r="N24" s="56" t="s">
        <v>263</v>
      </c>
      <c r="O24" s="56" t="s">
        <v>264</v>
      </c>
    </row>
    <row r="25" spans="2:15" x14ac:dyDescent="0.2">
      <c r="C25" s="55"/>
      <c r="D25" s="55"/>
      <c r="E25" s="55"/>
      <c r="F25" s="55"/>
      <c r="G25" s="55"/>
      <c r="H25" s="55"/>
      <c r="I25" s="55"/>
      <c r="J25" s="55"/>
      <c r="K25" s="55"/>
      <c r="L25" s="126"/>
      <c r="M25" s="55"/>
      <c r="N25" s="55"/>
      <c r="O25" s="55"/>
    </row>
    <row r="26" spans="2:15" x14ac:dyDescent="0.2">
      <c r="C26" s="55"/>
      <c r="D26" s="55"/>
      <c r="E26" s="55"/>
      <c r="F26" s="55"/>
      <c r="G26" s="55"/>
      <c r="H26" s="55"/>
      <c r="I26" s="55"/>
      <c r="J26" s="55"/>
      <c r="K26" s="55"/>
      <c r="L26" s="126"/>
      <c r="M26" s="55"/>
      <c r="N26" s="55"/>
      <c r="O26" s="55"/>
    </row>
    <row r="27" spans="2:15" s="13" customFormat="1" x14ac:dyDescent="0.2">
      <c r="C27" s="7" t="s">
        <v>416</v>
      </c>
      <c r="D27" s="7">
        <v>0</v>
      </c>
      <c r="E27" s="6">
        <v>0</v>
      </c>
      <c r="F27" s="59">
        <v>100000000</v>
      </c>
      <c r="G27" s="106">
        <v>30</v>
      </c>
      <c r="H27" s="6">
        <v>1000000000000</v>
      </c>
      <c r="I27" s="7"/>
      <c r="J27" s="8">
        <v>-10000</v>
      </c>
      <c r="K27" s="8">
        <v>10000</v>
      </c>
      <c r="L27" s="171">
        <f>'Kennzahlenbogen_(KB)'!P12</f>
        <v>0</v>
      </c>
      <c r="M27" s="7">
        <f>IF('Kennzahlenbogen_(KB)'!Q12=Berechnung1!$G$5,1,IF('Kennzahlenbogen_(KB)'!Q12=Berechnung1!$F$5,1,IF('Kennzahlenbogen_(KB)'!Q12=Berechnung1!$E$5,2,IF('Kennzahlenbogen_(KB)'!Q12=Berechnung1!$D$5,3,IF('Kennzahlenbogen_(KB)'!Q12=Berechnung1!$C$5,4,"")))))</f>
        <v>1</v>
      </c>
      <c r="N27" s="7">
        <f>IF(M27&gt;1,M27+3,M27)</f>
        <v>1</v>
      </c>
      <c r="O27" s="7">
        <f>IF('Kennzahlenbogen_(KB)'!S12="",0,1)</f>
        <v>0</v>
      </c>
    </row>
    <row r="28" spans="2:15" x14ac:dyDescent="0.2">
      <c r="C28" s="74"/>
      <c r="D28" s="74"/>
      <c r="E28" s="127"/>
      <c r="F28" s="162"/>
      <c r="G28" s="74"/>
      <c r="H28" s="127"/>
      <c r="I28" s="74"/>
      <c r="J28" s="177"/>
      <c r="K28" s="177"/>
      <c r="L28" s="178"/>
      <c r="M28" s="74"/>
      <c r="N28" s="74"/>
      <c r="O28" s="74"/>
    </row>
    <row r="29" spans="2:15" x14ac:dyDescent="0.2">
      <c r="C29" s="74"/>
      <c r="D29" s="74"/>
      <c r="E29" s="127"/>
      <c r="F29" s="162"/>
      <c r="G29" s="74"/>
      <c r="H29" s="127"/>
      <c r="I29" s="74"/>
      <c r="J29" s="177"/>
      <c r="K29" s="177"/>
      <c r="L29" s="178"/>
      <c r="M29" s="74"/>
      <c r="N29" s="74"/>
      <c r="O29" s="74"/>
    </row>
    <row r="30" spans="2:15" x14ac:dyDescent="0.2">
      <c r="B30" s="15" t="s">
        <v>327</v>
      </c>
      <c r="C30" s="132" t="s">
        <v>418</v>
      </c>
      <c r="D30" s="132">
        <v>0</v>
      </c>
      <c r="E30" s="131">
        <v>0</v>
      </c>
      <c r="F30" s="130">
        <v>100000000</v>
      </c>
      <c r="G30" s="132">
        <v>-100000000</v>
      </c>
      <c r="H30" s="131">
        <v>1000000000000</v>
      </c>
      <c r="I30" s="132"/>
      <c r="J30" s="179">
        <v>-10000</v>
      </c>
      <c r="K30" s="179">
        <v>10000</v>
      </c>
      <c r="L30" s="180">
        <f>'Kennzahlenbogen_(KB)'!P15</f>
        <v>0</v>
      </c>
      <c r="M30" s="132">
        <f>IF('Kennzahlenbogen_(KB)'!Q15=Berechnung1!$H$5,5,IF('Kennzahlenbogen_(KB)'!Q15=Berechnung1!$G$5,1,IF('Kennzahlenbogen_(KB)'!Q15=Berechnung1!$F$5,1,IF('Kennzahlenbogen_(KB)'!Q15=Berechnung1!$E$5,2,IF('Kennzahlenbogen_(KB)'!Q15=Berechnung1!$D$5,3,IF('Kennzahlenbogen_(KB)'!Q15=Berechnung1!$C$5,4,""))))))</f>
        <v>1</v>
      </c>
      <c r="N30" s="132">
        <f t="shared" ref="N30" si="2">IF(M30&gt;1,M30+3,M30)</f>
        <v>1</v>
      </c>
      <c r="O30" s="132">
        <f>IF('Kennzahlenbogen_(KB)'!S15="",0,1)</f>
        <v>0</v>
      </c>
    </row>
    <row r="31" spans="2:15" x14ac:dyDescent="0.2">
      <c r="C31" s="55"/>
      <c r="D31" s="55"/>
      <c r="E31" s="55"/>
      <c r="F31" s="55"/>
      <c r="G31" s="55"/>
      <c r="H31" s="55"/>
      <c r="I31" s="55"/>
      <c r="J31" s="55"/>
      <c r="K31" s="55"/>
      <c r="L31" s="127"/>
      <c r="M31" s="74"/>
      <c r="N31" s="74"/>
      <c r="O31" s="74"/>
    </row>
    <row r="32" spans="2:15" x14ac:dyDescent="0.2">
      <c r="C32" s="55"/>
      <c r="D32" s="55"/>
      <c r="E32" s="55"/>
      <c r="F32" s="55"/>
      <c r="G32" s="55"/>
      <c r="H32" s="55"/>
      <c r="I32" s="55"/>
      <c r="J32" s="55"/>
      <c r="K32" s="55"/>
      <c r="L32" s="127"/>
      <c r="M32" s="74"/>
      <c r="N32" s="74"/>
      <c r="O32" s="74"/>
    </row>
    <row r="33" spans="2:15" s="13" customFormat="1" x14ac:dyDescent="0.3">
      <c r="C33" s="5">
        <v>2</v>
      </c>
      <c r="D33" s="4" t="s">
        <v>265</v>
      </c>
      <c r="E33" s="8">
        <v>0</v>
      </c>
      <c r="F33" s="8">
        <v>1</v>
      </c>
      <c r="G33" s="107">
        <v>0.95</v>
      </c>
      <c r="H33" s="8">
        <v>10000</v>
      </c>
      <c r="I33" s="8"/>
      <c r="J33" s="8">
        <v>-10000</v>
      </c>
      <c r="K33" s="8">
        <v>10000</v>
      </c>
      <c r="L33" s="6" t="str">
        <f>'Kennzahlenbogen_(KB)'!P20</f>
        <v>n.d.</v>
      </c>
      <c r="M33" s="7">
        <f>IF('Kennzahlenbogen_(KB)'!Q18=Berechnung1!$G$5,1,IF('Kennzahlenbogen_(KB)'!Q18=Berechnung1!$F$5,1,IF('Kennzahlenbogen_(KB)'!Q18=Berechnung1!$E$5,2,IF('Kennzahlenbogen_(KB)'!Q18=Berechnung1!$D$5,3,IF('Kennzahlenbogen_(KB)'!Q18=Berechnung1!$C$5,4,"")))))</f>
        <v>1</v>
      </c>
      <c r="N33" s="7">
        <f>IF(M33&gt;1,M33+3,M33)</f>
        <v>1</v>
      </c>
      <c r="O33" s="7">
        <f>IF('Kennzahlenbogen_(KB)'!S18="",0,1)</f>
        <v>0</v>
      </c>
    </row>
    <row r="34" spans="2:15" x14ac:dyDescent="0.2">
      <c r="C34" s="55"/>
      <c r="D34" s="55"/>
      <c r="E34" s="55"/>
      <c r="F34" s="55"/>
      <c r="G34" s="55"/>
      <c r="H34" s="55"/>
      <c r="I34" s="55"/>
      <c r="J34" s="55"/>
      <c r="K34" s="55"/>
      <c r="L34" s="127"/>
      <c r="M34" s="74"/>
      <c r="N34" s="74"/>
      <c r="O34" s="74"/>
    </row>
    <row r="35" spans="2:15" x14ac:dyDescent="0.2">
      <c r="C35" s="55"/>
      <c r="D35" s="55"/>
      <c r="E35" s="55"/>
      <c r="F35" s="55"/>
      <c r="G35" s="55"/>
      <c r="H35" s="55"/>
      <c r="I35" s="55"/>
      <c r="J35" s="55"/>
      <c r="K35" s="55"/>
      <c r="L35" s="127"/>
      <c r="M35" s="74"/>
      <c r="N35" s="74"/>
      <c r="O35" s="74"/>
    </row>
    <row r="36" spans="2:15" s="13" customFormat="1" x14ac:dyDescent="0.2">
      <c r="C36" s="105" t="s">
        <v>294</v>
      </c>
      <c r="D36" s="58" t="s">
        <v>265</v>
      </c>
      <c r="E36" s="59">
        <v>0</v>
      </c>
      <c r="F36" s="59">
        <v>1</v>
      </c>
      <c r="G36" s="108">
        <v>0.95</v>
      </c>
      <c r="H36" s="59">
        <v>10000</v>
      </c>
      <c r="I36" s="59"/>
      <c r="J36" s="59">
        <v>-10000</v>
      </c>
      <c r="K36" s="59">
        <v>1000000</v>
      </c>
      <c r="L36" s="6" t="str">
        <f>'Kennzahlenbogen_(KB)'!P23</f>
        <v>n.d.</v>
      </c>
      <c r="M36" s="7">
        <f>IF('Kennzahlenbogen_(KB)'!Q21=Berechnung1!$G$5,1,IF('Kennzahlenbogen_(KB)'!Q21=Berechnung1!$F$5,1,IF('Kennzahlenbogen_(KB)'!Q21=Berechnung1!$E$5,2,IF('Kennzahlenbogen_(KB)'!Q21=Berechnung1!$D$5,3,IF('Kennzahlenbogen_(KB)'!Q21=Berechnung1!$C$5,4,"")))))</f>
        <v>1</v>
      </c>
      <c r="N36" s="7">
        <f>IF(M36&gt;1,M36+3,M36)</f>
        <v>1</v>
      </c>
      <c r="O36" s="7">
        <f>IF('Kennzahlenbogen_(KB)'!S21="",0,1)</f>
        <v>0</v>
      </c>
    </row>
    <row r="37" spans="2:15" s="13" customFormat="1" x14ac:dyDescent="0.3">
      <c r="C37" s="14"/>
      <c r="D37" s="14"/>
      <c r="E37" s="14"/>
      <c r="F37" s="14"/>
      <c r="G37" s="14"/>
      <c r="H37" s="14"/>
      <c r="I37" s="14"/>
      <c r="J37" s="14"/>
      <c r="K37" s="14"/>
      <c r="L37" s="127"/>
      <c r="M37" s="74"/>
      <c r="N37" s="74"/>
      <c r="O37" s="74"/>
    </row>
    <row r="38" spans="2:15" s="13" customFormat="1" x14ac:dyDescent="0.3">
      <c r="C38" s="14"/>
      <c r="D38" s="14"/>
      <c r="E38" s="14"/>
      <c r="F38" s="14"/>
      <c r="G38" s="14"/>
      <c r="H38" s="14"/>
      <c r="I38" s="14"/>
      <c r="J38" s="14"/>
      <c r="K38" s="14"/>
      <c r="L38" s="127"/>
      <c r="M38" s="74"/>
      <c r="N38" s="74"/>
      <c r="O38" s="74"/>
    </row>
    <row r="39" spans="2:15" s="13" customFormat="1" x14ac:dyDescent="0.2">
      <c r="C39" s="103" t="s">
        <v>295</v>
      </c>
      <c r="D39" s="58" t="s">
        <v>265</v>
      </c>
      <c r="E39" s="59">
        <v>0</v>
      </c>
      <c r="F39" s="59">
        <v>1</v>
      </c>
      <c r="G39" s="108">
        <v>0.95</v>
      </c>
      <c r="H39" s="59">
        <v>10000</v>
      </c>
      <c r="I39" s="106"/>
      <c r="J39" s="59">
        <v>-10000</v>
      </c>
      <c r="K39" s="59">
        <v>1000000</v>
      </c>
      <c r="L39" s="6" t="str">
        <f>'Kennzahlenbogen_(KB)'!P26</f>
        <v>n.d.</v>
      </c>
      <c r="M39" s="7">
        <f>IF('Kennzahlenbogen_(KB)'!Q24=Berechnung1!$G$5,1,IF('Kennzahlenbogen_(KB)'!Q24=Berechnung1!$F$5,1,IF('Kennzahlenbogen_(KB)'!Q24=Berechnung1!$E$5,2,IF('Kennzahlenbogen_(KB)'!Q24=Berechnung1!$D$5,3,IF('Kennzahlenbogen_(KB)'!Q24=Berechnung1!$C$5,4,"")))))</f>
        <v>1</v>
      </c>
      <c r="N39" s="7">
        <f>IF(M39&gt;1,M39+3,M39)</f>
        <v>1</v>
      </c>
      <c r="O39" s="7">
        <f>IF('Kennzahlenbogen_(KB)'!S24="",0,1)</f>
        <v>0</v>
      </c>
    </row>
    <row r="40" spans="2:15" s="13" customFormat="1" x14ac:dyDescent="0.3">
      <c r="C40" s="14"/>
      <c r="D40" s="14"/>
      <c r="E40" s="14"/>
      <c r="F40" s="14"/>
      <c r="G40" s="14"/>
      <c r="H40" s="14"/>
      <c r="I40" s="14"/>
      <c r="J40" s="14"/>
      <c r="K40" s="14"/>
      <c r="L40" s="127"/>
      <c r="M40" s="74"/>
      <c r="N40" s="74"/>
      <c r="O40" s="74"/>
    </row>
    <row r="41" spans="2:15" s="13" customFormat="1" x14ac:dyDescent="0.3">
      <c r="C41" s="14"/>
      <c r="D41" s="14"/>
      <c r="E41" s="14"/>
      <c r="F41" s="14"/>
      <c r="G41" s="14"/>
      <c r="H41" s="14"/>
      <c r="I41" s="14"/>
      <c r="J41" s="14"/>
      <c r="K41" s="14"/>
      <c r="L41" s="127"/>
      <c r="M41" s="74"/>
      <c r="N41" s="74"/>
      <c r="O41" s="74"/>
    </row>
    <row r="42" spans="2:15" s="13" customFormat="1" x14ac:dyDescent="0.2">
      <c r="B42" s="13" t="s">
        <v>327</v>
      </c>
      <c r="C42" s="128">
        <v>4</v>
      </c>
      <c r="D42" s="129" t="s">
        <v>265</v>
      </c>
      <c r="E42" s="130">
        <v>0</v>
      </c>
      <c r="F42" s="130">
        <v>1</v>
      </c>
      <c r="G42" s="130">
        <v>0.95</v>
      </c>
      <c r="H42" s="130">
        <v>10000</v>
      </c>
      <c r="I42" s="130"/>
      <c r="J42" s="130">
        <v>-10000</v>
      </c>
      <c r="K42" s="130">
        <v>1000000</v>
      </c>
      <c r="L42" s="131" t="str">
        <f>'Kennzahlenbogen_(KB)'!P29</f>
        <v>n.d.</v>
      </c>
      <c r="M42" s="132">
        <f>IF('Kennzahlenbogen_(KB)'!Q27=Berechnung1!$H$5,5,IF('Kennzahlenbogen_(KB)'!Q27=Berechnung1!$G$5,1,IF('Kennzahlenbogen_(KB)'!Q27=Berechnung1!$F$5,1,IF('Kennzahlenbogen_(KB)'!Q27=Berechnung1!$E$5,2,IF('Kennzahlenbogen_(KB)'!Q27=Berechnung1!$D$5,3,IF('Kennzahlenbogen_(KB)'!Q27=Berechnung1!$C$5,4,""))))))</f>
        <v>1</v>
      </c>
      <c r="N42" s="132">
        <f>IF(M42&gt;1,M42+3,M42)</f>
        <v>1</v>
      </c>
      <c r="O42" s="132">
        <f>IF('Kennzahlenbogen_(KB)'!S27="",0,1)</f>
        <v>0</v>
      </c>
    </row>
    <row r="43" spans="2:15" s="13" customFormat="1" x14ac:dyDescent="0.3">
      <c r="C43" s="14"/>
      <c r="D43" s="14"/>
      <c r="E43" s="14"/>
      <c r="F43" s="14"/>
      <c r="G43" s="14"/>
      <c r="H43" s="14"/>
      <c r="I43" s="14"/>
      <c r="J43" s="14"/>
      <c r="K43" s="14"/>
      <c r="L43" s="127"/>
      <c r="M43" s="74"/>
      <c r="N43" s="74"/>
      <c r="O43" s="74"/>
    </row>
    <row r="44" spans="2:15" s="13" customFormat="1" x14ac:dyDescent="0.3">
      <c r="C44" s="14"/>
      <c r="D44" s="14"/>
      <c r="E44" s="14"/>
      <c r="F44" s="14"/>
      <c r="G44" s="14"/>
      <c r="H44" s="14"/>
      <c r="I44" s="14"/>
      <c r="J44" s="14"/>
      <c r="K44" s="14"/>
      <c r="L44" s="127"/>
      <c r="M44" s="74"/>
      <c r="N44" s="74"/>
      <c r="O44" s="74"/>
    </row>
    <row r="45" spans="2:15" s="13" customFormat="1" x14ac:dyDescent="0.2">
      <c r="C45" s="103">
        <v>5</v>
      </c>
      <c r="D45" s="58" t="s">
        <v>265</v>
      </c>
      <c r="E45" s="59">
        <v>0</v>
      </c>
      <c r="F45" s="59">
        <v>1</v>
      </c>
      <c r="G45" s="108">
        <v>-10000</v>
      </c>
      <c r="H45" s="59">
        <v>10000</v>
      </c>
      <c r="I45" s="59"/>
      <c r="J45" s="59">
        <v>0.2</v>
      </c>
      <c r="K45" s="59">
        <v>0.8</v>
      </c>
      <c r="L45" s="6" t="str">
        <f>'Kennzahlenbogen_(KB)'!P32</f>
        <v>n.d.</v>
      </c>
      <c r="M45" s="7">
        <f>IF('Kennzahlenbogen_(KB)'!Q30=Berechnung1!$G$5,1,IF('Kennzahlenbogen_(KB)'!Q30=Berechnung1!$F$5,1,IF('Kennzahlenbogen_(KB)'!Q30=Berechnung1!$E$5,2,IF('Kennzahlenbogen_(KB)'!Q30=Berechnung1!$D$5,3,IF('Kennzahlenbogen_(KB)'!Q30=Berechnung1!$C$5,4,"")))))</f>
        <v>1</v>
      </c>
      <c r="N45" s="7">
        <f>IF(M45&gt;1,M45+3,M45)</f>
        <v>1</v>
      </c>
      <c r="O45" s="7">
        <f>IF('Kennzahlenbogen_(KB)'!S30="",0,1)</f>
        <v>0</v>
      </c>
    </row>
    <row r="46" spans="2:15" s="13" customFormat="1" x14ac:dyDescent="0.3">
      <c r="C46" s="14"/>
      <c r="D46" s="14"/>
      <c r="E46" s="14"/>
      <c r="F46" s="14"/>
      <c r="G46" s="14"/>
      <c r="H46" s="14"/>
      <c r="I46" s="14"/>
      <c r="J46" s="14"/>
      <c r="K46" s="14"/>
      <c r="L46" s="127"/>
      <c r="M46" s="74"/>
      <c r="N46" s="74"/>
      <c r="O46" s="74"/>
    </row>
    <row r="47" spans="2:15" s="13" customFormat="1" x14ac:dyDescent="0.3">
      <c r="C47" s="14"/>
      <c r="D47" s="14"/>
      <c r="E47" s="14"/>
      <c r="F47" s="14"/>
      <c r="G47" s="14"/>
      <c r="H47" s="14"/>
      <c r="I47" s="14"/>
      <c r="J47" s="14"/>
      <c r="K47" s="14"/>
      <c r="L47" s="127"/>
      <c r="M47" s="74"/>
      <c r="N47" s="74"/>
      <c r="O47" s="74"/>
    </row>
    <row r="48" spans="2:15" s="13" customFormat="1" x14ac:dyDescent="0.2">
      <c r="C48" s="103">
        <v>6</v>
      </c>
      <c r="D48" s="58" t="s">
        <v>265</v>
      </c>
      <c r="E48" s="59">
        <v>0</v>
      </c>
      <c r="F48" s="59">
        <v>1</v>
      </c>
      <c r="G48" s="108">
        <v>-10000</v>
      </c>
      <c r="H48" s="59">
        <v>10000</v>
      </c>
      <c r="I48" s="59"/>
      <c r="J48" s="59">
        <v>0.3</v>
      </c>
      <c r="K48" s="59">
        <v>1000000</v>
      </c>
      <c r="L48" s="6" t="str">
        <f>'Kennzahlenbogen_(KB)'!P35</f>
        <v>n.d.</v>
      </c>
      <c r="M48" s="7">
        <f>IF('Kennzahlenbogen_(KB)'!Q33=Berechnung1!$G$5,1,IF('Kennzahlenbogen_(KB)'!Q33=Berechnung1!$F$5,1,IF('Kennzahlenbogen_(KB)'!Q33=Berechnung1!$E$5,2,IF('Kennzahlenbogen_(KB)'!Q33=Berechnung1!$D$5,3,IF('Kennzahlenbogen_(KB)'!Q33=Berechnung1!$C$5,4,"")))))</f>
        <v>1</v>
      </c>
      <c r="N48" s="7">
        <f>IF(M48&gt;1,M48+3,M48)</f>
        <v>1</v>
      </c>
      <c r="O48" s="7">
        <f>IF('Kennzahlenbogen_(KB)'!S33="",0,1)</f>
        <v>0</v>
      </c>
    </row>
    <row r="49" spans="2:15" s="13" customFormat="1" x14ac:dyDescent="0.3">
      <c r="C49" s="14"/>
      <c r="D49" s="14"/>
      <c r="E49" s="14"/>
      <c r="F49" s="14"/>
      <c r="G49" s="14"/>
      <c r="H49" s="14"/>
      <c r="I49" s="14"/>
      <c r="J49" s="14"/>
      <c r="K49" s="14"/>
      <c r="L49" s="127"/>
      <c r="M49" s="74"/>
      <c r="N49" s="74"/>
      <c r="O49" s="74"/>
    </row>
    <row r="50" spans="2:15" s="13" customFormat="1" x14ac:dyDescent="0.3">
      <c r="C50" s="14"/>
      <c r="D50" s="14"/>
      <c r="E50" s="14"/>
      <c r="F50" s="14"/>
      <c r="G50" s="14"/>
      <c r="H50" s="14"/>
      <c r="I50" s="14"/>
      <c r="J50" s="14"/>
      <c r="K50" s="14"/>
      <c r="L50" s="127"/>
      <c r="M50" s="74"/>
      <c r="N50" s="74"/>
      <c r="O50" s="74"/>
    </row>
    <row r="51" spans="2:15" s="13" customFormat="1" x14ac:dyDescent="0.2">
      <c r="C51" s="103">
        <v>7</v>
      </c>
      <c r="D51" s="58" t="s">
        <v>265</v>
      </c>
      <c r="E51" s="59">
        <v>0</v>
      </c>
      <c r="F51" s="59">
        <v>100000000</v>
      </c>
      <c r="G51" s="108">
        <v>0.05</v>
      </c>
      <c r="H51" s="59">
        <v>10000</v>
      </c>
      <c r="I51" s="59"/>
      <c r="J51" s="59">
        <v>-10000</v>
      </c>
      <c r="K51" s="59">
        <v>1000000</v>
      </c>
      <c r="L51" s="6" t="str">
        <f>'Kennzahlenbogen_(KB)'!P38</f>
        <v>n.d.</v>
      </c>
      <c r="M51" s="7">
        <f>IF('Kennzahlenbogen_(KB)'!Q36=Berechnung1!$G$5,1,IF('Kennzahlenbogen_(KB)'!Q36=Berechnung1!$F$5,1,IF('Kennzahlenbogen_(KB)'!Q36=Berechnung1!$E$5,2,IF('Kennzahlenbogen_(KB)'!Q36=Berechnung1!$D$5,3,IF('Kennzahlenbogen_(KB)'!Q36=Berechnung1!$C$5,4,"")))))</f>
        <v>1</v>
      </c>
      <c r="N51" s="7">
        <f>IF(M51&gt;1,M51+3,M51)</f>
        <v>1</v>
      </c>
      <c r="O51" s="7">
        <f>IF('Kennzahlenbogen_(KB)'!S36="",0,1)</f>
        <v>0</v>
      </c>
    </row>
    <row r="52" spans="2:15" s="13" customFormat="1" x14ac:dyDescent="0.3">
      <c r="C52" s="14"/>
      <c r="D52" s="14"/>
      <c r="E52" s="14"/>
      <c r="F52" s="14"/>
      <c r="G52" s="14"/>
      <c r="H52" s="14"/>
      <c r="I52" s="14"/>
      <c r="J52" s="14"/>
      <c r="K52" s="14"/>
      <c r="L52" s="127"/>
      <c r="M52" s="74"/>
      <c r="N52" s="74"/>
      <c r="O52" s="74"/>
    </row>
    <row r="53" spans="2:15" s="13" customFormat="1" x14ac:dyDescent="0.3">
      <c r="C53" s="14"/>
      <c r="D53" s="14"/>
      <c r="E53" s="14"/>
      <c r="F53" s="14"/>
      <c r="G53" s="14"/>
      <c r="H53" s="14"/>
      <c r="I53" s="14"/>
      <c r="J53" s="14"/>
      <c r="K53" s="14"/>
      <c r="L53" s="127"/>
      <c r="M53" s="74"/>
      <c r="N53" s="74"/>
      <c r="O53" s="74"/>
    </row>
    <row r="54" spans="2:15" s="13" customFormat="1" x14ac:dyDescent="0.2">
      <c r="C54" s="103">
        <v>8</v>
      </c>
      <c r="D54" s="58" t="s">
        <v>265</v>
      </c>
      <c r="E54" s="59">
        <v>0</v>
      </c>
      <c r="F54" s="59">
        <v>1</v>
      </c>
      <c r="G54" s="108">
        <v>0.95</v>
      </c>
      <c r="H54" s="59">
        <v>10000</v>
      </c>
      <c r="I54" s="59"/>
      <c r="J54" s="59">
        <v>-10000</v>
      </c>
      <c r="K54" s="59">
        <v>1000000</v>
      </c>
      <c r="L54" s="6" t="str">
        <f>'Kennzahlenbogen_(KB)'!P41</f>
        <v>n.d.</v>
      </c>
      <c r="M54" s="7">
        <f>IF('Kennzahlenbogen_(KB)'!Q39=Berechnung1!$G$5,1,IF('Kennzahlenbogen_(KB)'!Q39=Berechnung1!$F$5,1,IF('Kennzahlenbogen_(KB)'!Q39=Berechnung1!$E$5,2,IF('Kennzahlenbogen_(KB)'!Q39=Berechnung1!$D$5,3,IF('Kennzahlenbogen_(KB)'!Q39=Berechnung1!$C$5,4,"")))))</f>
        <v>1</v>
      </c>
      <c r="N54" s="7">
        <f>IF(M54&gt;1,M54+3,M54)</f>
        <v>1</v>
      </c>
      <c r="O54" s="7">
        <f>IF('Kennzahlenbogen_(KB)'!S39="",0,1)</f>
        <v>0</v>
      </c>
    </row>
    <row r="55" spans="2:15" s="13" customFormat="1" x14ac:dyDescent="0.3">
      <c r="C55" s="14"/>
      <c r="D55" s="14"/>
      <c r="E55" s="14"/>
      <c r="F55" s="14"/>
      <c r="G55" s="14"/>
      <c r="H55" s="14"/>
      <c r="I55" s="14"/>
      <c r="J55" s="14"/>
      <c r="K55" s="14"/>
      <c r="L55" s="127"/>
      <c r="M55" s="74"/>
      <c r="N55" s="74"/>
      <c r="O55" s="74"/>
    </row>
    <row r="56" spans="2:15" s="13" customFormat="1" x14ac:dyDescent="0.3">
      <c r="C56" s="14"/>
      <c r="D56" s="14"/>
      <c r="E56" s="14"/>
      <c r="F56" s="14"/>
      <c r="G56" s="14"/>
      <c r="H56" s="14"/>
      <c r="I56" s="14"/>
      <c r="J56" s="14"/>
      <c r="K56" s="14"/>
      <c r="L56" s="127"/>
      <c r="M56" s="74"/>
      <c r="N56" s="74"/>
      <c r="O56" s="74"/>
    </row>
    <row r="57" spans="2:15" s="13" customFormat="1" x14ac:dyDescent="0.2">
      <c r="B57" s="13" t="s">
        <v>327</v>
      </c>
      <c r="C57" s="516">
        <v>9</v>
      </c>
      <c r="D57" s="129" t="s">
        <v>265</v>
      </c>
      <c r="E57" s="130">
        <v>0</v>
      </c>
      <c r="F57" s="130">
        <v>1</v>
      </c>
      <c r="G57" s="130">
        <v>0.95</v>
      </c>
      <c r="H57" s="130">
        <v>10000</v>
      </c>
      <c r="I57" s="130"/>
      <c r="J57" s="130">
        <v>-10000</v>
      </c>
      <c r="K57" s="130">
        <v>10000</v>
      </c>
      <c r="L57" s="131" t="str">
        <f>'Kennzahlenbogen_(KB)'!P44</f>
        <v>n.d.</v>
      </c>
      <c r="M57" s="132">
        <f>IF('Kennzahlenbogen_(KB)'!Q42=Berechnung1!$H$5,5,IF('Kennzahlenbogen_(KB)'!Q42=Berechnung1!$G$5,1,IF('Kennzahlenbogen_(KB)'!Q42=Berechnung1!$F$5,1,IF('Kennzahlenbogen_(KB)'!Q42=Berechnung1!$E$5,2,IF('Kennzahlenbogen_(KB)'!Q42=Berechnung1!$D$5,3,IF('Kennzahlenbogen_(KB)'!Q42=Berechnung1!$C$5,4,""))))))</f>
        <v>1</v>
      </c>
      <c r="N57" s="132">
        <f>IF(M57&gt;1,M57+3,M57)</f>
        <v>1</v>
      </c>
      <c r="O57" s="132">
        <f>IF('Kennzahlenbogen_(KB)'!S42="",0,1)</f>
        <v>0</v>
      </c>
    </row>
    <row r="58" spans="2:15" s="13" customFormat="1" x14ac:dyDescent="0.3">
      <c r="C58" s="14"/>
      <c r="D58" s="14"/>
      <c r="E58" s="14"/>
      <c r="F58" s="14"/>
      <c r="G58" s="14"/>
      <c r="H58" s="14"/>
      <c r="I58" s="14"/>
      <c r="J58" s="14"/>
      <c r="K58" s="14"/>
      <c r="L58" s="127"/>
      <c r="M58" s="74"/>
      <c r="N58" s="74"/>
      <c r="O58" s="74"/>
    </row>
    <row r="59" spans="2:15" s="13" customFormat="1" x14ac:dyDescent="0.3">
      <c r="C59" s="14"/>
      <c r="D59" s="14"/>
      <c r="E59" s="14"/>
      <c r="F59" s="14"/>
      <c r="G59" s="14"/>
      <c r="H59" s="14"/>
      <c r="I59" s="14"/>
      <c r="J59" s="14"/>
      <c r="K59" s="14"/>
      <c r="L59" s="127"/>
      <c r="M59" s="74"/>
      <c r="N59" s="74"/>
      <c r="O59" s="74"/>
    </row>
    <row r="60" spans="2:15" s="13" customFormat="1" x14ac:dyDescent="0.2">
      <c r="B60" s="13" t="s">
        <v>327</v>
      </c>
      <c r="C60" s="516">
        <v>10</v>
      </c>
      <c r="D60" s="517" t="s">
        <v>265</v>
      </c>
      <c r="E60" s="518">
        <v>0</v>
      </c>
      <c r="F60" s="518">
        <v>1</v>
      </c>
      <c r="G60" s="518">
        <v>-10000</v>
      </c>
      <c r="H60" s="518">
        <v>10000</v>
      </c>
      <c r="I60" s="518"/>
      <c r="J60" s="518">
        <v>0.75</v>
      </c>
      <c r="K60" s="518">
        <v>1000000</v>
      </c>
      <c r="L60" s="519" t="str">
        <f>'Kennzahlenbogen_(KB)'!P47</f>
        <v>n.d.</v>
      </c>
      <c r="M60" s="520">
        <f>IF('Kennzahlenbogen_(KB)'!Q45=Berechnung1!$H$5,5,IF('Kennzahlenbogen_(KB)'!Q45=Berechnung1!$G$5,1,IF('Kennzahlenbogen_(KB)'!Q45=Berechnung1!$F$5,1,IF('Kennzahlenbogen_(KB)'!Q45=Berechnung1!$E$5,2,IF('Kennzahlenbogen_(KB)'!Q45=Berechnung1!$D$5,3,IF('Kennzahlenbogen_(KB)'!Q45=Berechnung1!$C$5,4,""))))))</f>
        <v>1</v>
      </c>
      <c r="N60" s="520">
        <f>IF(M60&gt;1,M60+3,M60)</f>
        <v>1</v>
      </c>
      <c r="O60" s="520">
        <f>IF('Kennzahlenbogen_(KB)'!S45="",0,1)</f>
        <v>0</v>
      </c>
    </row>
    <row r="61" spans="2:15" s="13" customFormat="1" x14ac:dyDescent="0.3">
      <c r="C61" s="14"/>
      <c r="D61" s="14"/>
      <c r="E61" s="14"/>
      <c r="F61" s="14"/>
      <c r="G61" s="14"/>
      <c r="H61" s="14"/>
      <c r="I61" s="14"/>
      <c r="J61" s="14"/>
      <c r="K61" s="14"/>
      <c r="L61" s="127"/>
      <c r="M61" s="74"/>
      <c r="N61" s="74"/>
      <c r="O61" s="74"/>
    </row>
    <row r="62" spans="2:15" s="13" customFormat="1" x14ac:dyDescent="0.3">
      <c r="C62" s="14"/>
      <c r="D62" s="14"/>
      <c r="E62" s="14"/>
      <c r="F62" s="14"/>
      <c r="G62" s="14"/>
      <c r="H62" s="14"/>
      <c r="I62" s="14"/>
      <c r="J62" s="14"/>
      <c r="K62" s="14"/>
      <c r="L62" s="127"/>
      <c r="M62" s="74"/>
      <c r="N62" s="74"/>
      <c r="O62" s="74"/>
    </row>
    <row r="63" spans="2:15" s="13" customFormat="1" x14ac:dyDescent="0.2">
      <c r="B63" s="13" t="s">
        <v>327</v>
      </c>
      <c r="C63" s="128" t="s">
        <v>442</v>
      </c>
      <c r="D63" s="128" t="s">
        <v>265</v>
      </c>
      <c r="E63" s="128">
        <v>0</v>
      </c>
      <c r="F63" s="209">
        <v>1</v>
      </c>
      <c r="G63" s="209">
        <v>-10000</v>
      </c>
      <c r="H63" s="209">
        <v>0.05</v>
      </c>
      <c r="I63" s="128"/>
      <c r="J63" s="209">
        <v>-10000</v>
      </c>
      <c r="K63" s="209">
        <v>1000000000000</v>
      </c>
      <c r="L63" s="128" t="str">
        <f>'Kennzahlenbogen_(KB)'!P50</f>
        <v>n.d.</v>
      </c>
      <c r="M63" s="128">
        <f>IF('Kennzahlenbogen_(KB)'!Q48=Berechnung1!$H$5,5,IF('Kennzahlenbogen_(KB)'!Q48=Berechnung1!$G$5,1,IF('Kennzahlenbogen_(KB)'!Q48=Berechnung1!$F$5,1,IF('Kennzahlenbogen_(KB)'!Q48=Berechnung1!$E$5,2,IF('Kennzahlenbogen_(KB)'!Q48=Berechnung1!$D$5,3,IF('Kennzahlenbogen_(KB)'!Q48=Berechnung1!$C$5,4,""))))))</f>
        <v>1</v>
      </c>
      <c r="N63" s="128">
        <f>IF(M63&gt;1,M63+3,M63)</f>
        <v>1</v>
      </c>
      <c r="O63" s="128">
        <f>IF('Kennzahlenbogen_(KB)'!S48="",0,1)</f>
        <v>0</v>
      </c>
    </row>
    <row r="64" spans="2:15" s="13" customFormat="1" x14ac:dyDescent="0.3">
      <c r="C64" s="14"/>
      <c r="D64" s="14"/>
      <c r="E64" s="14"/>
      <c r="F64" s="14"/>
      <c r="G64" s="14"/>
      <c r="H64" s="14"/>
      <c r="I64" s="14"/>
      <c r="J64" s="14"/>
      <c r="K64" s="14"/>
      <c r="L64" s="127"/>
      <c r="M64" s="74"/>
      <c r="N64" s="74"/>
      <c r="O64" s="74"/>
    </row>
    <row r="65" spans="2:15" s="13" customFormat="1" x14ac:dyDescent="0.3">
      <c r="C65" s="14"/>
      <c r="D65" s="14"/>
      <c r="E65" s="14"/>
      <c r="F65" s="14"/>
      <c r="G65" s="14"/>
      <c r="H65" s="14"/>
      <c r="I65" s="14"/>
      <c r="J65" s="14"/>
      <c r="K65" s="14"/>
      <c r="L65" s="127"/>
      <c r="M65" s="74"/>
      <c r="N65" s="74"/>
      <c r="O65" s="74"/>
    </row>
    <row r="66" spans="2:15" s="13" customFormat="1" x14ac:dyDescent="0.2">
      <c r="B66" s="13" t="s">
        <v>327</v>
      </c>
      <c r="C66" s="128" t="s">
        <v>443</v>
      </c>
      <c r="D66" s="128" t="s">
        <v>265</v>
      </c>
      <c r="E66" s="128">
        <v>0</v>
      </c>
      <c r="F66" s="209">
        <v>1</v>
      </c>
      <c r="G66" s="209">
        <v>-10000</v>
      </c>
      <c r="H66" s="209">
        <v>0.05</v>
      </c>
      <c r="I66" s="128"/>
      <c r="J66" s="209">
        <v>-10000</v>
      </c>
      <c r="K66" s="209">
        <v>1000000000000</v>
      </c>
      <c r="L66" s="128" t="str">
        <f>'Kennzahlenbogen_(KB)'!P53</f>
        <v>n.d.</v>
      </c>
      <c r="M66" s="128">
        <f>IF('Kennzahlenbogen_(KB)'!Q51=Berechnung1!$H$5,5,IF('Kennzahlenbogen_(KB)'!Q51=Berechnung1!$G$5,1,IF('Kennzahlenbogen_(KB)'!Q51=Berechnung1!$F$5,1,IF('Kennzahlenbogen_(KB)'!Q51=Berechnung1!$E$5,2,IF('Kennzahlenbogen_(KB)'!Q51=Berechnung1!$D$5,3,IF('Kennzahlenbogen_(KB)'!Q51=Berechnung1!$C$5,4,""))))))</f>
        <v>1</v>
      </c>
      <c r="N66" s="128">
        <f>IF(M66&gt;1,M66+3,M66)</f>
        <v>1</v>
      </c>
      <c r="O66" s="128">
        <f>IF('Kennzahlenbogen_(KB)'!S51="",0,1)</f>
        <v>0</v>
      </c>
    </row>
    <row r="67" spans="2:15" s="13" customFormat="1" x14ac:dyDescent="0.2">
      <c r="C67" s="160"/>
      <c r="D67" s="161"/>
      <c r="E67" s="162"/>
      <c r="F67" s="162"/>
      <c r="G67" s="162"/>
      <c r="H67" s="162"/>
      <c r="I67" s="162"/>
      <c r="J67" s="162"/>
      <c r="K67" s="162"/>
      <c r="L67" s="127"/>
      <c r="M67" s="74"/>
      <c r="N67" s="74"/>
      <c r="O67" s="74"/>
    </row>
    <row r="68" spans="2:15" s="13" customFormat="1" x14ac:dyDescent="0.2">
      <c r="C68" s="160"/>
      <c r="D68" s="161"/>
      <c r="E68" s="162"/>
      <c r="F68" s="162"/>
      <c r="G68" s="162"/>
      <c r="H68" s="162"/>
      <c r="I68" s="162"/>
      <c r="J68" s="162"/>
      <c r="K68" s="162"/>
      <c r="L68" s="127"/>
      <c r="M68" s="74"/>
      <c r="N68" s="74"/>
      <c r="O68" s="74"/>
    </row>
    <row r="69" spans="2:15" s="13" customFormat="1" x14ac:dyDescent="0.2">
      <c r="C69" s="104">
        <v>12</v>
      </c>
      <c r="D69" s="58" t="s">
        <v>265</v>
      </c>
      <c r="E69" s="59">
        <v>0</v>
      </c>
      <c r="F69" s="59">
        <v>1000000000000</v>
      </c>
      <c r="G69" s="109">
        <v>25</v>
      </c>
      <c r="H69" s="59">
        <v>1000000000000</v>
      </c>
      <c r="I69" s="59"/>
      <c r="J69" s="59">
        <v>-10000</v>
      </c>
      <c r="K69" s="59">
        <v>1000000000000</v>
      </c>
      <c r="L69" s="171">
        <f>'Kennzahlenbogen_(KB)'!P56</f>
        <v>0</v>
      </c>
      <c r="M69" s="7">
        <f>IF('Kennzahlenbogen_(KB)'!Q54=Berechnung1!$G$5,1,IF('Kennzahlenbogen_(KB)'!Q54=Berechnung1!$F$5,1,IF('Kennzahlenbogen_(KB)'!Q54=Berechnung1!$E$5,2,IF('Kennzahlenbogen_(KB)'!Q54=Berechnung1!$D$5,3,IF('Kennzahlenbogen_(KB)'!Q54=Berechnung1!$C$5,4,"")))))</f>
        <v>1</v>
      </c>
      <c r="N69" s="7">
        <f>IF(M69&gt;1,M69+3,M69)</f>
        <v>1</v>
      </c>
      <c r="O69" s="7">
        <f>IF('Kennzahlenbogen_(KB)'!S54="",0,1)</f>
        <v>0</v>
      </c>
    </row>
    <row r="70" spans="2:15" s="13" customFormat="1" x14ac:dyDescent="0.2">
      <c r="C70" s="160"/>
      <c r="D70" s="161"/>
      <c r="E70" s="162"/>
      <c r="F70" s="162"/>
      <c r="G70" s="162"/>
      <c r="H70" s="162"/>
      <c r="I70" s="162"/>
      <c r="J70" s="162"/>
      <c r="K70" s="162"/>
      <c r="L70" s="127"/>
      <c r="M70" s="74"/>
      <c r="N70" s="74"/>
      <c r="O70" s="74"/>
    </row>
    <row r="71" spans="2:15" s="13" customFormat="1" x14ac:dyDescent="0.3">
      <c r="C71" s="14"/>
      <c r="D71" s="14"/>
      <c r="E71" s="14"/>
      <c r="F71" s="14"/>
      <c r="G71" s="14"/>
      <c r="H71" s="14"/>
      <c r="I71" s="14"/>
      <c r="J71" s="14"/>
      <c r="K71" s="14"/>
      <c r="L71" s="127"/>
      <c r="M71" s="74"/>
      <c r="N71" s="74"/>
      <c r="O71" s="74"/>
    </row>
    <row r="72" spans="2:15" s="13" customFormat="1" x14ac:dyDescent="0.2">
      <c r="C72" s="104">
        <v>13</v>
      </c>
      <c r="D72" s="58" t="s">
        <v>265</v>
      </c>
      <c r="E72" s="59">
        <v>0</v>
      </c>
      <c r="F72" s="59">
        <v>1</v>
      </c>
      <c r="G72" s="108">
        <v>0.8</v>
      </c>
      <c r="H72" s="60">
        <v>10000</v>
      </c>
      <c r="I72" s="59"/>
      <c r="J72" s="59">
        <v>-10000</v>
      </c>
      <c r="K72" s="59">
        <v>1000000</v>
      </c>
      <c r="L72" s="6" t="str">
        <f>'Kennzahlenbogen_(KB)'!P59</f>
        <v>n.d.</v>
      </c>
      <c r="M72" s="7">
        <f>IF('Kennzahlenbogen_(KB)'!Q57=Berechnung1!$G$5,1,IF('Kennzahlenbogen_(KB)'!Q57=Berechnung1!$F$5,1,IF('Kennzahlenbogen_(KB)'!Q57=Berechnung1!$E$5,2,IF('Kennzahlenbogen_(KB)'!Q57=Berechnung1!$D$5,3,IF('Kennzahlenbogen_(KB)'!Q57=Berechnung1!$C$5,4,"")))))</f>
        <v>1</v>
      </c>
      <c r="N72" s="7">
        <f>IF(M72&gt;1,M72+3,M72)</f>
        <v>1</v>
      </c>
      <c r="O72" s="7">
        <f>IF('Kennzahlenbogen_(KB)'!S57="",0,1)</f>
        <v>0</v>
      </c>
    </row>
    <row r="73" spans="2:15" s="13" customFormat="1" x14ac:dyDescent="0.3">
      <c r="C73" s="14"/>
      <c r="D73" s="14"/>
      <c r="E73" s="14"/>
      <c r="F73" s="14"/>
      <c r="G73" s="14"/>
      <c r="H73" s="14"/>
      <c r="I73" s="14"/>
      <c r="J73" s="14"/>
      <c r="K73" s="14"/>
      <c r="L73" s="127"/>
      <c r="M73" s="74"/>
      <c r="N73" s="74"/>
      <c r="O73" s="74"/>
    </row>
    <row r="74" spans="2:15" s="13" customFormat="1" x14ac:dyDescent="0.3">
      <c r="C74" s="14"/>
      <c r="D74" s="14"/>
      <c r="E74" s="14"/>
      <c r="F74" s="14"/>
      <c r="G74" s="14"/>
      <c r="H74" s="14"/>
      <c r="I74" s="14"/>
      <c r="J74" s="14"/>
      <c r="K74" s="14"/>
      <c r="L74" s="127"/>
      <c r="M74" s="74"/>
      <c r="N74" s="74"/>
      <c r="O74" s="74"/>
    </row>
    <row r="75" spans="2:15" s="13" customFormat="1" x14ac:dyDescent="0.2">
      <c r="C75" s="104">
        <v>14</v>
      </c>
      <c r="D75" s="58" t="s">
        <v>265</v>
      </c>
      <c r="E75" s="59">
        <v>0</v>
      </c>
      <c r="F75" s="59">
        <v>1</v>
      </c>
      <c r="G75" s="206">
        <v>-10000</v>
      </c>
      <c r="H75" s="59">
        <v>0.09</v>
      </c>
      <c r="I75" s="59"/>
      <c r="J75" s="59">
        <v>-10000</v>
      </c>
      <c r="K75" s="59">
        <v>1000000000000</v>
      </c>
      <c r="L75" s="207" t="str">
        <f>'Kennzahlenbogen_(KB)'!P62</f>
        <v>n.d.</v>
      </c>
      <c r="M75" s="7">
        <f>IF('Kennzahlenbogen_(KB)'!Q60=Berechnung1!$G$5,1,IF('Kennzahlenbogen_(KB)'!Q60=Berechnung1!$F$5,1,IF('Kennzahlenbogen_(KB)'!Q60=Berechnung1!$E$5,2,IF('Kennzahlenbogen_(KB)'!Q60=Berechnung1!$D$5,3,IF('Kennzahlenbogen_(KB)'!Q60=Berechnung1!$C$5,4,"")))))</f>
        <v>1</v>
      </c>
      <c r="N75" s="7">
        <f>IF(M75&gt;1,M75+3,M75)</f>
        <v>1</v>
      </c>
      <c r="O75" s="7">
        <f>IF('Kennzahlenbogen_(KB)'!S60="",0,1)</f>
        <v>0</v>
      </c>
    </row>
    <row r="76" spans="2:15" s="13" customFormat="1" x14ac:dyDescent="0.3">
      <c r="C76" s="14"/>
      <c r="D76" s="14"/>
      <c r="E76" s="14"/>
      <c r="F76" s="14"/>
      <c r="G76" s="14"/>
      <c r="H76" s="14"/>
      <c r="I76" s="14"/>
      <c r="J76" s="14"/>
      <c r="K76" s="14"/>
      <c r="L76" s="127"/>
      <c r="M76" s="74"/>
      <c r="N76" s="74"/>
      <c r="O76" s="74"/>
    </row>
    <row r="77" spans="2:15" s="13" customFormat="1" x14ac:dyDescent="0.3">
      <c r="C77" s="14"/>
      <c r="D77" s="14"/>
      <c r="E77" s="14"/>
      <c r="F77" s="14"/>
      <c r="G77" s="14"/>
      <c r="H77" s="14"/>
      <c r="I77" s="14"/>
      <c r="J77" s="14"/>
      <c r="K77" s="14"/>
      <c r="L77" s="127"/>
      <c r="M77" s="74"/>
      <c r="N77" s="74"/>
      <c r="O77" s="74"/>
    </row>
    <row r="78" spans="2:15" s="13" customFormat="1" x14ac:dyDescent="0.2">
      <c r="B78" s="13" t="s">
        <v>327</v>
      </c>
      <c r="C78" s="128">
        <v>15</v>
      </c>
      <c r="D78" s="129" t="s">
        <v>265</v>
      </c>
      <c r="E78" s="130">
        <v>0</v>
      </c>
      <c r="F78" s="130">
        <v>100000000</v>
      </c>
      <c r="G78" s="130">
        <v>-100000000</v>
      </c>
      <c r="H78" s="208">
        <v>1000000000000</v>
      </c>
      <c r="I78" s="130"/>
      <c r="J78" s="130">
        <v>-10000</v>
      </c>
      <c r="K78" s="130">
        <v>1000000</v>
      </c>
      <c r="L78" s="131" t="str">
        <f>'Kennzahlenbogen_(KB)'!P65</f>
        <v>n.d.</v>
      </c>
      <c r="M78" s="132">
        <f>IF('Kennzahlenbogen_(KB)'!Q63=Berechnung1!$H$5,5,IF('Kennzahlenbogen_(KB)'!Q63=Berechnung1!$G$5,1,IF('Kennzahlenbogen_(KB)'!Q63=Berechnung1!$F$5,1,IF('Kennzahlenbogen_(KB)'!Q63=Berechnung1!$E$5,2,IF('Kennzahlenbogen_(KB)'!Q63=Berechnung1!$D$5,3,IF('Kennzahlenbogen_(KB)'!Q63=Berechnung1!$C$5,4,""))))))</f>
        <v>1</v>
      </c>
      <c r="N78" s="132">
        <f>IF(M78&gt;1,M78+3,M78)</f>
        <v>1</v>
      </c>
      <c r="O78" s="132">
        <f>IF('Kennzahlenbogen_(KB)'!S63="",0,1)</f>
        <v>0</v>
      </c>
    </row>
    <row r="79" spans="2:15" s="13" customFormat="1" x14ac:dyDescent="0.3">
      <c r="C79" s="14"/>
      <c r="D79" s="14"/>
      <c r="E79" s="14"/>
      <c r="F79" s="14"/>
      <c r="G79" s="14"/>
      <c r="H79" s="14"/>
      <c r="I79" s="14"/>
      <c r="J79" s="14"/>
      <c r="K79" s="14"/>
      <c r="L79" s="127"/>
      <c r="M79" s="74"/>
      <c r="N79" s="74"/>
      <c r="O79" s="74"/>
    </row>
    <row r="80" spans="2:15" s="13" customFormat="1" x14ac:dyDescent="0.3">
      <c r="C80" s="14"/>
      <c r="D80" s="14"/>
      <c r="E80" s="14"/>
      <c r="F80" s="14"/>
      <c r="G80" s="14"/>
      <c r="H80" s="14"/>
      <c r="I80" s="14"/>
      <c r="J80" s="14"/>
      <c r="K80" s="14"/>
      <c r="L80" s="127"/>
      <c r="M80" s="74"/>
      <c r="N80" s="74"/>
      <c r="O80" s="74"/>
    </row>
  </sheetData>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31"/>
  <sheetViews>
    <sheetView showGridLines="0" topLeftCell="A2" zoomScaleNormal="100" workbookViewId="0">
      <selection activeCell="A7" sqref="A7"/>
    </sheetView>
  </sheetViews>
  <sheetFormatPr defaultColWidth="9.109375" defaultRowHeight="13.8" x14ac:dyDescent="0.25"/>
  <cols>
    <col min="1" max="1" width="4" style="1" customWidth="1"/>
    <col min="2" max="2" width="17" style="1" customWidth="1"/>
    <col min="3" max="3" width="6.5546875" style="1" customWidth="1"/>
    <col min="4" max="4" width="8.88671875" style="1" customWidth="1"/>
    <col min="5" max="5" width="6.88671875" style="1" customWidth="1"/>
    <col min="6" max="6" width="6.33203125" style="1" customWidth="1"/>
    <col min="7" max="7" width="6.44140625" style="1" customWidth="1"/>
    <col min="8" max="8" width="7" style="1" customWidth="1"/>
    <col min="9" max="9" width="10" style="1" customWidth="1"/>
    <col min="10" max="10" width="31" style="1" customWidth="1"/>
    <col min="11" max="11" width="31.44140625" style="1" customWidth="1"/>
    <col min="12" max="12" width="1" style="1" customWidth="1"/>
    <col min="13" max="13" width="12.88671875" style="1" hidden="1" customWidth="1"/>
    <col min="14" max="14" width="11.44140625" style="1" customWidth="1"/>
    <col min="15" max="16384" width="9.109375" style="1"/>
  </cols>
  <sheetData>
    <row r="1" spans="1:18" hidden="1" x14ac:dyDescent="0.25">
      <c r="B1" s="1" t="str">
        <f ca="1">IF(M11=TRUE,"A1:L15",CONCATENATE("A1:L",MATCH(0,A:A,-1)))</f>
        <v>A1:L31</v>
      </c>
    </row>
    <row r="2" spans="1:18" ht="21" customHeight="1" x14ac:dyDescent="0.25">
      <c r="A2" s="156" t="s">
        <v>465</v>
      </c>
    </row>
    <row r="3" spans="1:18" ht="16.5" customHeight="1" x14ac:dyDescent="0.3">
      <c r="A3" s="89" t="s">
        <v>240</v>
      </c>
    </row>
    <row r="4" spans="1:18" ht="9.75" customHeight="1" x14ac:dyDescent="0.25"/>
    <row r="5" spans="1:18" ht="9" customHeight="1" x14ac:dyDescent="0.25"/>
    <row r="6" spans="1:18" ht="15" customHeight="1" x14ac:dyDescent="0.25">
      <c r="B6" s="10" t="s">
        <v>1</v>
      </c>
      <c r="C6" s="335" t="str">
        <f>IF(Basisdaten!D8=0,"",Basisdaten!D8)</f>
        <v/>
      </c>
      <c r="D6" s="336"/>
      <c r="E6" s="336"/>
      <c r="F6" s="336"/>
      <c r="G6" s="336"/>
      <c r="H6" s="336"/>
      <c r="I6" s="336"/>
      <c r="J6" s="337"/>
    </row>
    <row r="7" spans="1:18" ht="6.75" customHeight="1" x14ac:dyDescent="0.25"/>
    <row r="8" spans="1:18" x14ac:dyDescent="0.25">
      <c r="B8" s="10" t="s">
        <v>0</v>
      </c>
      <c r="C8" s="335" t="str">
        <f>IF(Basisdaten!D6=0,"",Basisdaten!D6)</f>
        <v/>
      </c>
      <c r="D8" s="336"/>
      <c r="E8" s="337"/>
      <c r="H8" s="512" t="s">
        <v>4</v>
      </c>
      <c r="I8" s="512"/>
      <c r="J8" s="84" t="str">
        <f>IF(Basisdaten!L12=0,"",Basisdaten!L12)</f>
        <v/>
      </c>
    </row>
    <row r="9" spans="1:18" ht="10.5" customHeight="1" x14ac:dyDescent="0.25"/>
    <row r="10" spans="1:18" ht="11.25" customHeight="1" x14ac:dyDescent="0.25">
      <c r="B10" s="9" t="str">
        <f ca="1">IF($M$11=TRUE,"Kein Datendefizit vorhanden","")</f>
        <v/>
      </c>
      <c r="M10" s="71" t="s">
        <v>273</v>
      </c>
    </row>
    <row r="11" spans="1:18" ht="15.75" customHeight="1" x14ac:dyDescent="0.25">
      <c r="B11" s="15" t="str">
        <f ca="1">IF($M$11=TRUE,"","Übertragung erfolgt automatisch aus Kennzahlenbogen (Ist-Werte, Begründungen und Aktionen)")</f>
        <v>Übertragung erfolgt automatisch aus Kennzahlenbogen (Ist-Werte, Begründungen und Aktionen)</v>
      </c>
      <c r="M11" s="71" t="b">
        <f t="array" aca="1" ref="M11" ca="1">A14:K31=""</f>
        <v>0</v>
      </c>
    </row>
    <row r="12" spans="1:18" ht="15.75" customHeight="1" x14ac:dyDescent="0.25">
      <c r="A12" s="513" t="str">
        <f ca="1">IF($M$11=TRUE,"","KN")</f>
        <v>KN</v>
      </c>
      <c r="B12" s="513" t="str">
        <f ca="1">IF($M$11=TRUE,"","Kennzahlendefinition")</f>
        <v>Kennzahlendefinition</v>
      </c>
      <c r="C12" s="513" t="str">
        <f ca="1">IF($M$11=TRUE,"","Vorgaben Datenqualität")</f>
        <v>Vorgaben Datenqualität</v>
      </c>
      <c r="D12" s="513"/>
      <c r="E12" s="513"/>
      <c r="F12" s="513" t="str">
        <f ca="1">IF($M$11=TRUE,"","Ist-Werte")</f>
        <v>Ist-Werte</v>
      </c>
      <c r="G12" s="513"/>
      <c r="H12" s="513"/>
      <c r="I12" s="514" t="str">
        <f ca="1">IF($M$11=TRUE,"","Daten-qualität")</f>
        <v>Daten-qualität</v>
      </c>
      <c r="J12" s="514" t="str">
        <f ca="1">IF($M$11=TRUE,"","Verifizierung Zentrum")</f>
        <v>Verifizierung Zentrum</v>
      </c>
      <c r="K12" s="514"/>
    </row>
    <row r="13" spans="1:18" ht="21" customHeight="1" x14ac:dyDescent="0.25">
      <c r="A13" s="513"/>
      <c r="B13" s="513"/>
      <c r="C13" s="81" t="str">
        <f ca="1">IF($M$11=TRUE,"","Plausi unklar")</f>
        <v>Plausi unklar</v>
      </c>
      <c r="D13" s="80" t="str">
        <f ca="1">IF($M$11=TRUE,"","Sollvorgabe")</f>
        <v>Sollvorgabe</v>
      </c>
      <c r="E13" s="81" t="str">
        <f ca="1">IF($M$11=TRUE,"","Plausi unklar")</f>
        <v>Plausi unklar</v>
      </c>
      <c r="F13" s="81" t="str">
        <f ca="1">IF($M$11=TRUE,"","Zähler / Anzahl")</f>
        <v>Zähler / Anzahl</v>
      </c>
      <c r="G13" s="80" t="str">
        <f ca="1">IF($M$11=TRUE,"","Nenner")</f>
        <v>Nenner</v>
      </c>
      <c r="H13" s="80" t="str">
        <f ca="1">IF($M$11=TRUE,"","Quote")</f>
        <v>Quote</v>
      </c>
      <c r="I13" s="514"/>
      <c r="J13" s="80" t="str">
        <f ca="1">IF($M$11=TRUE,"","Begründung / Ursache")</f>
        <v>Begründung / Ursache</v>
      </c>
      <c r="K13" s="80" t="str">
        <f ca="1">IF($M$11=TRUE,"","Eingeleitete / geplante Aktionen")</f>
        <v>Eingeleitete / geplante Aktionen</v>
      </c>
    </row>
    <row r="14" spans="1:18" ht="168" customHeight="1" x14ac:dyDescent="0.25">
      <c r="A14" s="81" t="str">
        <f ca="1">'Hilfstabelle DatendefKB'!O2</f>
        <v>1a</v>
      </c>
      <c r="B14" s="82" t="str">
        <f ca="1">'Hilfstabelle DatendefKB'!P2</f>
        <v xml:space="preserve">Primärfälle </v>
      </c>
      <c r="C14" s="99" t="str">
        <f ca="1">'Hilfstabelle DatendefKB'!Q2</f>
        <v>-----</v>
      </c>
      <c r="D14" s="81" t="str">
        <f ca="1">'Hilfstabelle DatendefKB'!R2</f>
        <v>≥ 30</v>
      </c>
      <c r="E14" s="99" t="str">
        <f ca="1">'Hilfstabelle DatendefKB'!S2</f>
        <v>-----</v>
      </c>
      <c r="F14" s="81">
        <f ca="1">'Hilfstabelle DatendefKB'!T2</f>
        <v>0</v>
      </c>
      <c r="G14" s="81" t="str">
        <f ca="1">'Hilfstabelle DatendefKB'!U2</f>
        <v>-----</v>
      </c>
      <c r="H14" s="83" t="str">
        <f ca="1">'Hilfstabelle DatendefKB'!V2</f>
        <v>-----</v>
      </c>
      <c r="I14" s="81" t="str">
        <f ca="1">'Hilfstabelle DatendefKB'!W2</f>
        <v>Unvollständig</v>
      </c>
      <c r="J14" s="82" t="str">
        <f ca="1">'Hilfstabelle DatendefKB'!X2</f>
        <v>-----</v>
      </c>
      <c r="K14" s="82" t="str">
        <f ca="1">'Hilfstabelle DatendefKB'!Y2</f>
        <v>-----</v>
      </c>
      <c r="R14" s="97"/>
    </row>
    <row r="15" spans="1:18" ht="168" customHeight="1" x14ac:dyDescent="0.25">
      <c r="A15" s="81" t="str">
        <f ca="1">'Hilfstabelle DatendefKB'!O3</f>
        <v>1b</v>
      </c>
      <c r="B15" s="82" t="str">
        <f ca="1">'Hilfstabelle DatendefKB'!P3</f>
        <v>Pat. mit neuaufgetretenem Rezidiv und/oder Fernmetastasen</v>
      </c>
      <c r="C15" s="99" t="str">
        <f ca="1">'Hilfstabelle DatendefKB'!Q3</f>
        <v>-----</v>
      </c>
      <c r="D15" s="81" t="str">
        <f ca="1">'Hilfstabelle DatendefKB'!R3</f>
        <v>Derzeit keine Vorgaben</v>
      </c>
      <c r="E15" s="99" t="str">
        <f ca="1">'Hilfstabelle DatendefKB'!S3</f>
        <v>-----</v>
      </c>
      <c r="F15" s="81" t="str">
        <f ca="1">'Hilfstabelle DatendefKB'!T3</f>
        <v>-----</v>
      </c>
      <c r="G15" s="81" t="str">
        <f ca="1">'Hilfstabelle DatendefKB'!U3</f>
        <v>-----</v>
      </c>
      <c r="H15" s="83" t="str">
        <f ca="1">'Hilfstabelle DatendefKB'!V3</f>
        <v>-----</v>
      </c>
      <c r="I15" s="81" t="str">
        <f ca="1">'Hilfstabelle DatendefKB'!W3</f>
        <v>Unvollständig</v>
      </c>
      <c r="J15" s="82" t="str">
        <f ca="1">'Hilfstabelle DatendefKB'!X3</f>
        <v>-----</v>
      </c>
      <c r="K15" s="82" t="str">
        <f ca="1">'Hilfstabelle DatendefKB'!Y3</f>
        <v>-----</v>
      </c>
      <c r="R15" s="97"/>
    </row>
    <row r="16" spans="1:18" ht="168" customHeight="1" x14ac:dyDescent="0.25">
      <c r="A16" s="81">
        <f ca="1">'Hilfstabelle DatendefKB'!O4</f>
        <v>2</v>
      </c>
      <c r="B16" s="82" t="str">
        <f ca="1">'Hilfstabelle DatendefKB'!P4</f>
        <v>Prätherapeutische Vorstellung Tumorkonferenz</v>
      </c>
      <c r="C16" s="99" t="str">
        <f ca="1">'Hilfstabelle DatendefKB'!Q4</f>
        <v>-----</v>
      </c>
      <c r="D16" s="81" t="str">
        <f ca="1">'Hilfstabelle DatendefKB'!R4</f>
        <v>≥ 95%</v>
      </c>
      <c r="E16" s="99" t="str">
        <f ca="1">'Hilfstabelle DatendefKB'!S4</f>
        <v>-----</v>
      </c>
      <c r="F16" s="81" t="str">
        <f ca="1">'Hilfstabelle DatendefKB'!T4</f>
        <v>-----</v>
      </c>
      <c r="G16" s="81">
        <f ca="1">'Hilfstabelle DatendefKB'!U4</f>
        <v>0</v>
      </c>
      <c r="H16" s="83" t="str">
        <f ca="1">'Hilfstabelle DatendefKB'!V4</f>
        <v>n.d.</v>
      </c>
      <c r="I16" s="81" t="str">
        <f ca="1">'Hilfstabelle DatendefKB'!W4</f>
        <v>Unvollständig</v>
      </c>
      <c r="J16" s="82" t="str">
        <f ca="1">'Hilfstabelle DatendefKB'!X4</f>
        <v>-----</v>
      </c>
      <c r="K16" s="82" t="str">
        <f ca="1">'Hilfstabelle DatendefKB'!Y4</f>
        <v>-----</v>
      </c>
    </row>
    <row r="17" spans="1:11" ht="168" customHeight="1" x14ac:dyDescent="0.25">
      <c r="A17" s="81" t="str">
        <f ca="1">'Hilfstabelle DatendefKB'!O5</f>
        <v>3a</v>
      </c>
      <c r="B17" s="82" t="str">
        <f ca="1">'Hilfstabelle DatendefKB'!P5</f>
        <v>Postoperative Vorstellung</v>
      </c>
      <c r="C17" s="99" t="str">
        <f ca="1">'Hilfstabelle DatendefKB'!Q5</f>
        <v>-----</v>
      </c>
      <c r="D17" s="81" t="str">
        <f ca="1">'Hilfstabelle DatendefKB'!R5</f>
        <v>≥ 95%</v>
      </c>
      <c r="E17" s="99" t="str">
        <f ca="1">'Hilfstabelle DatendefKB'!S5</f>
        <v>-----</v>
      </c>
      <c r="F17" s="81" t="str">
        <f ca="1">'Hilfstabelle DatendefKB'!T5</f>
        <v>-----</v>
      </c>
      <c r="G17" s="81">
        <f ca="1">'Hilfstabelle DatendefKB'!U5</f>
        <v>0</v>
      </c>
      <c r="H17" s="83" t="str">
        <f ca="1">'Hilfstabelle DatendefKB'!V5</f>
        <v>n.d.</v>
      </c>
      <c r="I17" s="81" t="str">
        <f ca="1">'Hilfstabelle DatendefKB'!W5</f>
        <v>Unvollständig</v>
      </c>
      <c r="J17" s="82" t="str">
        <f ca="1">'Hilfstabelle DatendefKB'!X5</f>
        <v>-----</v>
      </c>
      <c r="K17" s="82" t="str">
        <f ca="1">'Hilfstabelle DatendefKB'!Y5</f>
        <v>-----</v>
      </c>
    </row>
    <row r="18" spans="1:11" ht="168" customHeight="1" x14ac:dyDescent="0.25">
      <c r="A18" s="81" t="str">
        <f ca="1">'Hilfstabelle DatendefKB'!O6</f>
        <v>3b</v>
      </c>
      <c r="B18" s="82" t="str">
        <f ca="1">'Hilfstabelle DatendefKB'!P6</f>
        <v>Postinterventionelle Vorstellung</v>
      </c>
      <c r="C18" s="99" t="str">
        <f ca="1">'Hilfstabelle DatendefKB'!Q6</f>
        <v>-----</v>
      </c>
      <c r="D18" s="81" t="str">
        <f ca="1">'Hilfstabelle DatendefKB'!R6</f>
        <v>≥ 95%</v>
      </c>
      <c r="E18" s="99" t="str">
        <f ca="1">'Hilfstabelle DatendefKB'!S6</f>
        <v>-----</v>
      </c>
      <c r="F18" s="81" t="str">
        <f ca="1">'Hilfstabelle DatendefKB'!T6</f>
        <v>-----</v>
      </c>
      <c r="G18" s="81">
        <f ca="1">'Hilfstabelle DatendefKB'!U6</f>
        <v>0</v>
      </c>
      <c r="H18" s="83" t="str">
        <f ca="1">'Hilfstabelle DatendefKB'!V6</f>
        <v>n.d.</v>
      </c>
      <c r="I18" s="81" t="str">
        <f ca="1">'Hilfstabelle DatendefKB'!W6</f>
        <v>Unvollständig</v>
      </c>
      <c r="J18" s="82" t="str">
        <f ca="1">'Hilfstabelle DatendefKB'!X6</f>
        <v>-----</v>
      </c>
      <c r="K18" s="82" t="str">
        <f ca="1">'Hilfstabelle DatendefKB'!Y6</f>
        <v>-----</v>
      </c>
    </row>
    <row r="19" spans="1:11" ht="168" customHeight="1" x14ac:dyDescent="0.25">
      <c r="A19" s="81">
        <f ca="1">'Hilfstabelle DatendefKB'!O7</f>
        <v>4</v>
      </c>
      <c r="B19" s="82" t="str">
        <f ca="1">'Hilfstabelle DatendefKB'!P7</f>
        <v>Prätherapeutische Fallvorstellung Rezidiv bzw. neuaufgetretene Metastasen</v>
      </c>
      <c r="C19" s="99" t="str">
        <f ca="1">'Hilfstabelle DatendefKB'!Q7</f>
        <v>-----</v>
      </c>
      <c r="D19" s="81" t="str">
        <f ca="1">'Hilfstabelle DatendefKB'!R7</f>
        <v>≥ 95%</v>
      </c>
      <c r="E19" s="99" t="str">
        <f ca="1">'Hilfstabelle DatendefKB'!S7</f>
        <v>-----</v>
      </c>
      <c r="F19" s="81" t="str">
        <f ca="1">'Hilfstabelle DatendefKB'!T7</f>
        <v>-----</v>
      </c>
      <c r="G19" s="81">
        <f ca="1">'Hilfstabelle DatendefKB'!U7</f>
        <v>0</v>
      </c>
      <c r="H19" s="83" t="str">
        <f ca="1">'Hilfstabelle DatendefKB'!V7</f>
        <v>n.d.</v>
      </c>
      <c r="I19" s="81" t="str">
        <f ca="1">'Hilfstabelle DatendefKB'!W7</f>
        <v>Unvollständig</v>
      </c>
      <c r="J19" s="82" t="str">
        <f ca="1">'Hilfstabelle DatendefKB'!X7</f>
        <v>-----</v>
      </c>
      <c r="K19" s="82" t="str">
        <f ca="1">'Hilfstabelle DatendefKB'!Y7</f>
        <v>-----</v>
      </c>
    </row>
    <row r="20" spans="1:11" ht="168" customHeight="1" x14ac:dyDescent="0.25">
      <c r="A20" s="81">
        <f ca="1">'Hilfstabelle DatendefKB'!O8</f>
        <v>5</v>
      </c>
      <c r="B20" s="82" t="str">
        <f ca="1">'Hilfstabelle DatendefKB'!P8</f>
        <v>Psychoonkologische Betreuung</v>
      </c>
      <c r="C20" s="99" t="str">
        <f ca="1">'Hilfstabelle DatendefKB'!Q8</f>
        <v>&lt; 20%</v>
      </c>
      <c r="D20" s="81" t="str">
        <f ca="1">'Hilfstabelle DatendefKB'!R8</f>
        <v>Derzeit keine Vorgaben</v>
      </c>
      <c r="E20" s="99" t="str">
        <f ca="1">'Hilfstabelle DatendefKB'!S8</f>
        <v>&gt; 80%</v>
      </c>
      <c r="F20" s="81" t="str">
        <f ca="1">'Hilfstabelle DatendefKB'!T8</f>
        <v>-----</v>
      </c>
      <c r="G20" s="81">
        <f ca="1">'Hilfstabelle DatendefKB'!U8</f>
        <v>0</v>
      </c>
      <c r="H20" s="83" t="str">
        <f ca="1">'Hilfstabelle DatendefKB'!V8</f>
        <v>n.d.</v>
      </c>
      <c r="I20" s="81" t="str">
        <f ca="1">'Hilfstabelle DatendefKB'!W8</f>
        <v>Unvollständig</v>
      </c>
      <c r="J20" s="82" t="str">
        <f ca="1">'Hilfstabelle DatendefKB'!X8</f>
        <v>-----</v>
      </c>
      <c r="K20" s="82" t="str">
        <f ca="1">'Hilfstabelle DatendefKB'!Y8</f>
        <v>-----</v>
      </c>
    </row>
    <row r="21" spans="1:11" ht="168" customHeight="1" x14ac:dyDescent="0.25">
      <c r="A21" s="81">
        <f ca="1">'Hilfstabelle DatendefKB'!O9</f>
        <v>6</v>
      </c>
      <c r="B21" s="82" t="str">
        <f ca="1">'Hilfstabelle DatendefKB'!P9</f>
        <v>Beratung Sozialdienst</v>
      </c>
      <c r="C21" s="99" t="str">
        <f ca="1">'Hilfstabelle DatendefKB'!Q9</f>
        <v>&lt; 30%</v>
      </c>
      <c r="D21" s="81" t="str">
        <f ca="1">'Hilfstabelle DatendefKB'!R9</f>
        <v>Derzeit keine Vorgaben</v>
      </c>
      <c r="E21" s="99" t="str">
        <f ca="1">'Hilfstabelle DatendefKB'!S9</f>
        <v>-----</v>
      </c>
      <c r="F21" s="81" t="str">
        <f ca="1">'Hilfstabelle DatendefKB'!T9</f>
        <v>-----</v>
      </c>
      <c r="G21" s="81">
        <f ca="1">'Hilfstabelle DatendefKB'!U9</f>
        <v>0</v>
      </c>
      <c r="H21" s="83" t="str">
        <f ca="1">'Hilfstabelle DatendefKB'!V9</f>
        <v>n.d.</v>
      </c>
      <c r="I21" s="81" t="str">
        <f ca="1">'Hilfstabelle DatendefKB'!W9</f>
        <v>Unvollständig</v>
      </c>
      <c r="J21" s="82" t="str">
        <f ca="1">'Hilfstabelle DatendefKB'!X9</f>
        <v>-----</v>
      </c>
      <c r="K21" s="82" t="str">
        <f ca="1">'Hilfstabelle DatendefKB'!Y9</f>
        <v>-----</v>
      </c>
    </row>
    <row r="22" spans="1:11" ht="168" customHeight="1" x14ac:dyDescent="0.25">
      <c r="A22" s="81">
        <f ca="1">'Hilfstabelle DatendefKB'!O10</f>
        <v>7</v>
      </c>
      <c r="B22" s="82" t="str">
        <f ca="1">'Hilfstabelle DatendefKB'!P10</f>
        <v>Anteil Studienpat.</v>
      </c>
      <c r="C22" s="99" t="str">
        <f ca="1">'Hilfstabelle DatendefKB'!Q10</f>
        <v>-----</v>
      </c>
      <c r="D22" s="81" t="str">
        <f ca="1">'Hilfstabelle DatendefKB'!R10</f>
        <v>≥ 5%</v>
      </c>
      <c r="E22" s="99" t="str">
        <f ca="1">'Hilfstabelle DatendefKB'!S10</f>
        <v>-----</v>
      </c>
      <c r="F22" s="81" t="str">
        <f ca="1">'Hilfstabelle DatendefKB'!T10</f>
        <v>-----</v>
      </c>
      <c r="G22" s="81">
        <f ca="1">'Hilfstabelle DatendefKB'!U10</f>
        <v>0</v>
      </c>
      <c r="H22" s="83" t="str">
        <f ca="1">'Hilfstabelle DatendefKB'!V10</f>
        <v>n.d.</v>
      </c>
      <c r="I22" s="81" t="str">
        <f ca="1">'Hilfstabelle DatendefKB'!W10</f>
        <v>Unvollständig</v>
      </c>
      <c r="J22" s="82" t="str">
        <f ca="1">'Hilfstabelle DatendefKB'!X10</f>
        <v>-----</v>
      </c>
      <c r="K22" s="82" t="str">
        <f ca="1">'Hilfstabelle DatendefKB'!Y10</f>
        <v>-----</v>
      </c>
    </row>
    <row r="23" spans="1:11" ht="168" customHeight="1" x14ac:dyDescent="0.25">
      <c r="A23" s="81">
        <f ca="1">'Hilfstabelle DatendefKB'!O11</f>
        <v>8</v>
      </c>
      <c r="B23" s="82" t="str">
        <f ca="1">'Hilfstabelle DatendefKB'!P11</f>
        <v>Typisierung nach WHO-Klassifikation</v>
      </c>
      <c r="C23" s="99" t="str">
        <f ca="1">'Hilfstabelle DatendefKB'!Q11</f>
        <v>-----</v>
      </c>
      <c r="D23" s="81" t="str">
        <f ca="1">'Hilfstabelle DatendefKB'!R11</f>
        <v>≥ 95%</v>
      </c>
      <c r="E23" s="99" t="str">
        <f ca="1">'Hilfstabelle DatendefKB'!S11</f>
        <v>-----</v>
      </c>
      <c r="F23" s="81" t="str">
        <f ca="1">'Hilfstabelle DatendefKB'!T11</f>
        <v>-----</v>
      </c>
      <c r="G23" s="81" t="str">
        <f ca="1">'Hilfstabelle DatendefKB'!U11</f>
        <v>-----</v>
      </c>
      <c r="H23" s="83" t="str">
        <f ca="1">'Hilfstabelle DatendefKB'!V11</f>
        <v>n.d.</v>
      </c>
      <c r="I23" s="81" t="str">
        <f ca="1">'Hilfstabelle DatendefKB'!W11</f>
        <v>Unvollständig</v>
      </c>
      <c r="J23" s="82" t="str">
        <f ca="1">'Hilfstabelle DatendefKB'!X11</f>
        <v>-----</v>
      </c>
      <c r="K23" s="82" t="str">
        <f ca="1">'Hilfstabelle DatendefKB'!Y11</f>
        <v>-----</v>
      </c>
    </row>
    <row r="24" spans="1:11" ht="168" customHeight="1" x14ac:dyDescent="0.25">
      <c r="A24" s="81">
        <f ca="1">'Hilfstabelle DatendefKB'!O12</f>
        <v>9</v>
      </c>
      <c r="B24" s="82" t="str">
        <f ca="1">'Hilfstabelle DatendefKB'!P12</f>
        <v>Inhalt Befundberichte</v>
      </c>
      <c r="C24" s="99" t="str">
        <f ca="1">'Hilfstabelle DatendefKB'!Q12</f>
        <v>-----</v>
      </c>
      <c r="D24" s="81" t="str">
        <f ca="1">'Hilfstabelle DatendefKB'!R12</f>
        <v>≥ 95%</v>
      </c>
      <c r="E24" s="99" t="str">
        <f ca="1">'Hilfstabelle DatendefKB'!S12</f>
        <v>-----</v>
      </c>
      <c r="F24" s="81" t="str">
        <f ca="1">'Hilfstabelle DatendefKB'!T12</f>
        <v>-----</v>
      </c>
      <c r="G24" s="81">
        <f ca="1">'Hilfstabelle DatendefKB'!U12</f>
        <v>0</v>
      </c>
      <c r="H24" s="83" t="str">
        <f ca="1">'Hilfstabelle DatendefKB'!V12</f>
        <v>n.d.</v>
      </c>
      <c r="I24" s="81" t="str">
        <f ca="1">'Hilfstabelle DatendefKB'!W12</f>
        <v>Unvollständig</v>
      </c>
      <c r="J24" s="82" t="str">
        <f ca="1">'Hilfstabelle DatendefKB'!X12</f>
        <v>-----</v>
      </c>
      <c r="K24" s="82" t="str">
        <f ca="1">'Hilfstabelle DatendefKB'!Y12</f>
        <v>-----</v>
      </c>
    </row>
    <row r="25" spans="1:11" ht="168" customHeight="1" x14ac:dyDescent="0.25">
      <c r="A25" s="81">
        <f ca="1">'Hilfstabelle DatendefKB'!O13</f>
        <v>10</v>
      </c>
      <c r="B25" s="82" t="str">
        <f ca="1">'Hilfstabelle DatendefKB'!P13</f>
        <v>mRECIST-/EASL-Klassifikation nach TACE/TAE</v>
      </c>
      <c r="C25" s="99" t="str">
        <f ca="1">'Hilfstabelle DatendefKB'!Q13</f>
        <v>&lt; 75%</v>
      </c>
      <c r="D25" s="81" t="str">
        <f ca="1">'Hilfstabelle DatendefKB'!R13</f>
        <v>Derzeit keine Vorgaben</v>
      </c>
      <c r="E25" s="99" t="str">
        <f ca="1">'Hilfstabelle DatendefKB'!S13</f>
        <v>-----</v>
      </c>
      <c r="F25" s="81" t="str">
        <f ca="1">'Hilfstabelle DatendefKB'!T13</f>
        <v>-----</v>
      </c>
      <c r="G25" s="81">
        <f ca="1">'Hilfstabelle DatendefKB'!U13</f>
        <v>0</v>
      </c>
      <c r="H25" s="83" t="str">
        <f ca="1">'Hilfstabelle DatendefKB'!V13</f>
        <v>n.d.</v>
      </c>
      <c r="I25" s="81" t="str">
        <f ca="1">'Hilfstabelle DatendefKB'!W13</f>
        <v>Unvollständig</v>
      </c>
      <c r="J25" s="82" t="str">
        <f ca="1">'Hilfstabelle DatendefKB'!X13</f>
        <v>-----</v>
      </c>
      <c r="K25" s="82" t="str">
        <f ca="1">'Hilfstabelle DatendefKB'!Y13</f>
        <v>-----</v>
      </c>
    </row>
    <row r="26" spans="1:11" ht="168" customHeight="1" x14ac:dyDescent="0.25">
      <c r="A26" s="81" t="str">
        <f ca="1">'Hilfstabelle DatendefKB'!O14</f>
        <v>11a</v>
      </c>
      <c r="B26" s="82" t="str">
        <f ca="1">'Hilfstabelle DatendefKB'!P14</f>
        <v>Komplikationen nach TACE/TAE</v>
      </c>
      <c r="C26" s="99" t="str">
        <f ca="1">'Hilfstabelle DatendefKB'!Q14</f>
        <v>-----</v>
      </c>
      <c r="D26" s="81" t="str">
        <f ca="1">'Hilfstabelle DatendefKB'!R14</f>
        <v>≤ 5%</v>
      </c>
      <c r="E26" s="99" t="str">
        <f ca="1">'Hilfstabelle DatendefKB'!S14</f>
        <v>-----</v>
      </c>
      <c r="F26" s="81" t="str">
        <f ca="1">'Hilfstabelle DatendefKB'!T14</f>
        <v>-----</v>
      </c>
      <c r="G26" s="81">
        <f ca="1">'Hilfstabelle DatendefKB'!U14</f>
        <v>0</v>
      </c>
      <c r="H26" s="83" t="str">
        <f ca="1">'Hilfstabelle DatendefKB'!V14</f>
        <v>n.d.</v>
      </c>
      <c r="I26" s="81" t="str">
        <f ca="1">'Hilfstabelle DatendefKB'!W14</f>
        <v>Unvollständig</v>
      </c>
      <c r="J26" s="82" t="str">
        <f ca="1">'Hilfstabelle DatendefKB'!X14</f>
        <v>-----</v>
      </c>
      <c r="K26" s="82" t="str">
        <f ca="1">'Hilfstabelle DatendefKB'!Y14</f>
        <v>-----</v>
      </c>
    </row>
    <row r="27" spans="1:11" ht="168" customHeight="1" x14ac:dyDescent="0.25">
      <c r="A27" s="81" t="str">
        <f ca="1">'Hilfstabelle DatendefKB'!O15</f>
        <v>11b</v>
      </c>
      <c r="B27" s="82" t="str">
        <f ca="1">'Hilfstabelle DatendefKB'!P15</f>
        <v xml:space="preserve">Komplikation nach perkutaner Radiofrequenzablation (RFA) + Mikrowellenablation </v>
      </c>
      <c r="C27" s="99" t="str">
        <f ca="1">'Hilfstabelle DatendefKB'!Q15</f>
        <v>-----</v>
      </c>
      <c r="D27" s="81" t="str">
        <f ca="1">'Hilfstabelle DatendefKB'!R15</f>
        <v>≤ 5%</v>
      </c>
      <c r="E27" s="99" t="str">
        <f ca="1">'Hilfstabelle DatendefKB'!S15</f>
        <v>-----</v>
      </c>
      <c r="F27" s="81" t="str">
        <f ca="1">'Hilfstabelle DatendefKB'!T15</f>
        <v>-----</v>
      </c>
      <c r="G27" s="81">
        <f ca="1">'Hilfstabelle DatendefKB'!U15</f>
        <v>0</v>
      </c>
      <c r="H27" s="83" t="str">
        <f ca="1">'Hilfstabelle DatendefKB'!V15</f>
        <v>n.d.</v>
      </c>
      <c r="I27" s="81" t="str">
        <f ca="1">'Hilfstabelle DatendefKB'!W15</f>
        <v>Unvollständig</v>
      </c>
      <c r="J27" s="82" t="str">
        <f ca="1">'Hilfstabelle DatendefKB'!X15</f>
        <v>-----</v>
      </c>
      <c r="K27" s="82" t="str">
        <f ca="1">'Hilfstabelle DatendefKB'!Y15</f>
        <v>-----</v>
      </c>
    </row>
    <row r="28" spans="1:11" ht="168" customHeight="1" x14ac:dyDescent="0.25">
      <c r="A28" s="81">
        <f ca="1">'Hilfstabelle DatendefKB'!O16</f>
        <v>12</v>
      </c>
      <c r="B28" s="82" t="str">
        <f ca="1">'Hilfstabelle DatendefKB'!P16</f>
        <v>Anzahl operative Interventionen</v>
      </c>
      <c r="C28" s="99" t="str">
        <f ca="1">'Hilfstabelle DatendefKB'!Q16</f>
        <v>-----</v>
      </c>
      <c r="D28" s="81" t="str">
        <f ca="1">'Hilfstabelle DatendefKB'!R16</f>
        <v>≥ 25</v>
      </c>
      <c r="E28" s="99" t="str">
        <f ca="1">'Hilfstabelle DatendefKB'!S16</f>
        <v>-----</v>
      </c>
      <c r="F28" s="81">
        <f ca="1">'Hilfstabelle DatendefKB'!T16</f>
        <v>0</v>
      </c>
      <c r="G28" s="81" t="str">
        <f ca="1">'Hilfstabelle DatendefKB'!U16</f>
        <v>-----</v>
      </c>
      <c r="H28" s="83" t="str">
        <f ca="1">'Hilfstabelle DatendefKB'!V16</f>
        <v>-----</v>
      </c>
      <c r="I28" s="81" t="str">
        <f ca="1">'Hilfstabelle DatendefKB'!W16</f>
        <v>Unvollständig</v>
      </c>
      <c r="J28" s="82" t="str">
        <f ca="1">'Hilfstabelle DatendefKB'!X16</f>
        <v>-----</v>
      </c>
      <c r="K28" s="82" t="str">
        <f ca="1">'Hilfstabelle DatendefKB'!Y16</f>
        <v>-----</v>
      </c>
    </row>
    <row r="29" spans="1:11" ht="168" customHeight="1" x14ac:dyDescent="0.25">
      <c r="A29" s="81">
        <f ca="1">'Hilfstabelle DatendefKB'!O17</f>
        <v>13</v>
      </c>
      <c r="B29" s="82" t="str">
        <f ca="1">'Hilfstabelle DatendefKB'!P17</f>
        <v>Lokale R0-Resektionen</v>
      </c>
      <c r="C29" s="99" t="str">
        <f ca="1">'Hilfstabelle DatendefKB'!Q17</f>
        <v>-----</v>
      </c>
      <c r="D29" s="81" t="str">
        <f ca="1">'Hilfstabelle DatendefKB'!R17</f>
        <v>≥ 80%</v>
      </c>
      <c r="E29" s="99" t="str">
        <f ca="1">'Hilfstabelle DatendefKB'!S17</f>
        <v>-----</v>
      </c>
      <c r="F29" s="81" t="str">
        <f ca="1">'Hilfstabelle DatendefKB'!T17</f>
        <v>-----</v>
      </c>
      <c r="G29" s="81">
        <f ca="1">'Hilfstabelle DatendefKB'!U17</f>
        <v>0</v>
      </c>
      <c r="H29" s="83" t="str">
        <f ca="1">'Hilfstabelle DatendefKB'!V17</f>
        <v>n.d.</v>
      </c>
      <c r="I29" s="81" t="str">
        <f ca="1">'Hilfstabelle DatendefKB'!W17</f>
        <v>Unvollständig</v>
      </c>
      <c r="J29" s="82" t="str">
        <f ca="1">'Hilfstabelle DatendefKB'!X17</f>
        <v>-----</v>
      </c>
      <c r="K29" s="82" t="str">
        <f ca="1">'Hilfstabelle DatendefKB'!Y17</f>
        <v>-----</v>
      </c>
    </row>
    <row r="30" spans="1:11" ht="168" customHeight="1" x14ac:dyDescent="0.25">
      <c r="A30" s="81">
        <f ca="1">'Hilfstabelle DatendefKB'!O18</f>
        <v>14</v>
      </c>
      <c r="B30" s="82" t="str">
        <f ca="1">'Hilfstabelle DatendefKB'!P18</f>
        <v>30d-Mortalität postoperativ</v>
      </c>
      <c r="C30" s="99" t="str">
        <f ca="1">'Hilfstabelle DatendefKB'!Q18</f>
        <v>-----</v>
      </c>
      <c r="D30" s="81" t="str">
        <f ca="1">'Hilfstabelle DatendefKB'!R18</f>
        <v>≤ 9%</v>
      </c>
      <c r="E30" s="99" t="str">
        <f ca="1">'Hilfstabelle DatendefKB'!S18</f>
        <v>-----</v>
      </c>
      <c r="F30" s="81" t="str">
        <f ca="1">'Hilfstabelle DatendefKB'!T18</f>
        <v>-----</v>
      </c>
      <c r="G30" s="81">
        <f ca="1">'Hilfstabelle DatendefKB'!U18</f>
        <v>0</v>
      </c>
      <c r="H30" s="83" t="str">
        <f ca="1">'Hilfstabelle DatendefKB'!V18</f>
        <v>n.d.</v>
      </c>
      <c r="I30" s="81" t="str">
        <f ca="1">'Hilfstabelle DatendefKB'!W18</f>
        <v>Unvollständig</v>
      </c>
      <c r="J30" s="82" t="str">
        <f ca="1">'Hilfstabelle DatendefKB'!X18</f>
        <v>-----</v>
      </c>
      <c r="K30" s="82" t="str">
        <f ca="1">'Hilfstabelle DatendefKB'!Y18</f>
        <v>-----</v>
      </c>
    </row>
    <row r="31" spans="1:11" ht="168" customHeight="1" x14ac:dyDescent="0.25">
      <c r="A31" s="81">
        <f ca="1">'Hilfstabelle DatendefKB'!O19</f>
        <v>15</v>
      </c>
      <c r="B31" s="82" t="str">
        <f ca="1">'Hilfstabelle DatendefKB'!P19</f>
        <v>Bridgingtherapie</v>
      </c>
      <c r="C31" s="99" t="str">
        <f ca="1">'Hilfstabelle DatendefKB'!Q19</f>
        <v>-----</v>
      </c>
      <c r="D31" s="81" t="str">
        <f ca="1">'Hilfstabelle DatendefKB'!R19</f>
        <v>Derzeit keine Vorgaben</v>
      </c>
      <c r="E31" s="99" t="str">
        <f ca="1">'Hilfstabelle DatendefKB'!S19</f>
        <v>-----</v>
      </c>
      <c r="F31" s="81" t="str">
        <f ca="1">'Hilfstabelle DatendefKB'!T19</f>
        <v>-----</v>
      </c>
      <c r="G31" s="81" t="str">
        <f ca="1">'Hilfstabelle DatendefKB'!U19</f>
        <v>-----</v>
      </c>
      <c r="H31" s="83" t="str">
        <f ca="1">'Hilfstabelle DatendefKB'!V19</f>
        <v>n.d.</v>
      </c>
      <c r="I31" s="81" t="str">
        <f ca="1">'Hilfstabelle DatendefKB'!W19</f>
        <v>Unvollständig</v>
      </c>
      <c r="J31" s="82" t="str">
        <f ca="1">'Hilfstabelle DatendefKB'!X19</f>
        <v>-----</v>
      </c>
      <c r="K31" s="82" t="str">
        <f ca="1">'Hilfstabelle DatendefKB'!Y19</f>
        <v>-----</v>
      </c>
    </row>
  </sheetData>
  <sheetProtection algorithmName="SHA-512" hashValue="z9dkU5GP42lwEGWsVEEh6z6bXMrDEbMndbbHFXAeO4z6AVqewOtHy3mpzRbVOFpg9p5tPxezmO/ggaKIoxn/cQ==" saltValue="nVHcgQYh9NDWBJdrDsbNXg=="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I14:I31">
    <cfRule type="expression" dxfId="83" priority="1" stopIfTrue="1">
      <formula>AND($I14&lt;&gt;"",$I14="Ausnahme (Plausibilität unklar)")</formula>
    </cfRule>
    <cfRule type="expression" dxfId="82" priority="14" stopIfTrue="1">
      <formula>AND($I14&lt;&gt;"",$I14="Sollvorgabe nicht erfüllt")</formula>
    </cfRule>
    <cfRule type="expression" dxfId="81" priority="15" stopIfTrue="1">
      <formula>AND($I14&lt;&gt;"",$I14="I.O. (Plausibilität unklar)")</formula>
    </cfRule>
    <cfRule type="expression" dxfId="80" priority="16" stopIfTrue="1">
      <formula>OR(AND($I14&lt;&gt;"",$I14="Unvollständig"),AND($I14&lt;&gt;"",$I14="Inkorrekt"))</formula>
    </cfRule>
  </conditionalFormatting>
  <conditionalFormatting sqref="A12:H31 J12:K31">
    <cfRule type="notContainsBlanks" dxfId="79" priority="18" stopIfTrue="1">
      <formula>LEN(TRIM(A12))&gt;0</formula>
    </cfRule>
  </conditionalFormatting>
  <conditionalFormatting sqref="I12:I13">
    <cfRule type="notContainsBlanks" dxfId="78" priority="21" stopIfTrue="1">
      <formula>LEN(TRIM(I12))&gt;0</formula>
    </cfRule>
  </conditionalFormatting>
  <pageMargins left="0.39370078740157483" right="7.874015748031496E-2" top="0.59055118110236227" bottom="0.39370078740157483" header="0.11811023622047245" footer="0.11811023622047245"/>
  <pageSetup paperSize="9" scale="99" orientation="landscape" r:id="rId1"/>
  <headerFooter>
    <oddFooter>&amp;L&amp;"Arial,Standard"&amp;7
&amp;F&amp;C&amp;"Arial,Standard"&amp;7
 © DKG  Alle Rechte vorbehalten&amp;R
&amp;"Arial,Standard"&amp;7&amp;P</oddFooter>
  </headerFooter>
  <rowBreaks count="5" manualBreakCount="5">
    <brk id="15" max="10" man="1"/>
    <brk id="18" max="10" man="1"/>
    <brk id="21" max="10" man="1"/>
    <brk id="24" max="10" man="1"/>
    <brk id="29" max="16383" man="1"/>
  </rowBreaks>
  <ignoredErrors>
    <ignoredError sqref="D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19"/>
  <sheetViews>
    <sheetView workbookViewId="0">
      <selection activeCell="C13" sqref="C13"/>
    </sheetView>
  </sheetViews>
  <sheetFormatPr defaultColWidth="9.109375" defaultRowHeight="14.4" x14ac:dyDescent="0.3"/>
  <cols>
    <col min="1" max="1" width="13.5546875" customWidth="1"/>
    <col min="2" max="2" width="3.88671875" customWidth="1"/>
    <col min="3" max="3" width="5.44140625" customWidth="1"/>
    <col min="4" max="4" width="16.5546875" customWidth="1"/>
    <col min="5" max="5" width="6.88671875" customWidth="1"/>
    <col min="6" max="6" width="11.6640625" customWidth="1"/>
    <col min="7" max="7" width="6.88671875" customWidth="1"/>
    <col min="8" max="8" width="7.109375" customWidth="1"/>
    <col min="9" max="9" width="7.5546875" customWidth="1"/>
    <col min="10" max="10" width="6.6640625" customWidth="1"/>
    <col min="11" max="11" width="14.109375" customWidth="1"/>
    <col min="12" max="12" width="33.44140625" customWidth="1"/>
    <col min="13" max="13" width="30.109375" customWidth="1"/>
    <col min="14" max="15" width="9.109375" customWidth="1"/>
    <col min="16" max="16" width="17.6640625" customWidth="1"/>
    <col min="17" max="23" width="9.109375" customWidth="1"/>
    <col min="24" max="24" width="31.44140625" customWidth="1"/>
    <col min="25" max="25" width="24" customWidth="1"/>
  </cols>
  <sheetData>
    <row r="1" spans="1:25" ht="33.75" customHeight="1" x14ac:dyDescent="0.3">
      <c r="A1" s="53" t="s">
        <v>266</v>
      </c>
      <c r="B1" s="57"/>
      <c r="C1" s="61" t="s">
        <v>184</v>
      </c>
      <c r="D1" s="61" t="s">
        <v>185</v>
      </c>
      <c r="E1" s="52" t="s">
        <v>189</v>
      </c>
      <c r="F1" s="61" t="s">
        <v>267</v>
      </c>
      <c r="G1" s="52" t="s">
        <v>189</v>
      </c>
      <c r="H1" s="61" t="s">
        <v>268</v>
      </c>
      <c r="I1" s="61" t="s">
        <v>203</v>
      </c>
      <c r="J1" s="61" t="s">
        <v>232</v>
      </c>
      <c r="K1" s="61" t="s">
        <v>269</v>
      </c>
      <c r="L1" s="61" t="s">
        <v>270</v>
      </c>
      <c r="M1" s="61" t="s">
        <v>271</v>
      </c>
      <c r="O1" s="515" t="s">
        <v>272</v>
      </c>
      <c r="P1" s="515"/>
      <c r="Q1" s="515"/>
    </row>
    <row r="2" spans="1:25" ht="54.75" customHeight="1" x14ac:dyDescent="0.3">
      <c r="A2" s="70" t="str">
        <f>IF('Kennzahlenbogen_(KB)'!Q12=0,"",'Kennzahlenbogen_(KB)'!Q12)</f>
        <v>Unvollständig</v>
      </c>
      <c r="B2" s="62"/>
      <c r="C2" s="69" t="str">
        <f>IF($A2="I.O.","",'Kennzahlenbogen_(KB)'!A12)</f>
        <v>1a</v>
      </c>
      <c r="D2" s="67" t="str">
        <f>IF($A2="I.O.","",'Kennzahlenbogen_(KB)'!D12)</f>
        <v xml:space="preserve">Primärfälle </v>
      </c>
      <c r="E2" s="67" t="str">
        <f>IF(AND('Kennzahlenbogen_(KB)'!K12="",$A2&lt;&gt;"I.O."),"-----",IF($A2="I.O.","",'Kennzahlenbogen_(KB)'!K12))</f>
        <v>-----</v>
      </c>
      <c r="F2" s="67" t="str">
        <f>IF($A2="I.O.","",'Kennzahlenbogen_(KB)'!L12)</f>
        <v>≥ 30</v>
      </c>
      <c r="G2" s="67" t="str">
        <f>IF(AND('Kennzahlenbogen_(KB)'!N12="",$A2&lt;&gt;"I.O."),"-----",IF($A2="I.O.","",'Kennzahlenbogen_(KB)'!N12))</f>
        <v>-----</v>
      </c>
      <c r="H2" s="69">
        <f>IF($A2="I.O.","",IF('Kennzahlenbogen_(KB)'!P12="","-----",'Kennzahlenbogen_(KB)'!P12))</f>
        <v>0</v>
      </c>
      <c r="I2" s="69" t="str">
        <f>IF($A2="I.O.","","-----")</f>
        <v>-----</v>
      </c>
      <c r="J2" s="85" t="str">
        <f>IF($A2="I.O.","","-----")</f>
        <v>-----</v>
      </c>
      <c r="K2" s="69" t="str">
        <f>IF($A2="I.O.","",'Kennzahlenbogen_(KB)'!Q12)</f>
        <v>Unvollständig</v>
      </c>
      <c r="L2" s="67" t="str">
        <f>IF(AND('Kennzahlenbogen_(KB)'!R12="",$A2&lt;&gt;"I.O."),"-----",IF($A2="I.O.","",'Kennzahlenbogen_(KB)'!R12))</f>
        <v>-----</v>
      </c>
      <c r="M2" s="67" t="str">
        <f>IF(AND('Kennzahlenbogen_(KB)'!S12="",$A2&lt;&gt;"I.O."),"-----",IF($A2="I.O.","",'Kennzahlenbogen_(KB)'!S12))</f>
        <v>-----</v>
      </c>
      <c r="O2" s="14" t="str">
        <f t="array" aca="1" ref="O2" ca="1">IF(ROW()-ROW($D$2:$D$19)+1&gt;ROWS($C$2:$C$19)-COUNTBLANK($C$2:$C$19),"",INDIRECT(ADDRESS(SMALL((IF($C$2:$C$19&lt;&gt;"",ROW($C$2:$C$19),ROW()+ROWS($C$2:$C$19))),ROW()-ROW($D$2:$D$19)+1),COLUMN($C$2:$C$19),4)))</f>
        <v>1a</v>
      </c>
      <c r="P2" s="67" t="str">
        <f t="array" aca="1" ref="P2" ca="1">IF(ROW()-ROW($E$2:$E$19)+1&gt;ROWS($D$2:$D$19)-COUNTBLANK($D$2:$D$19),"",INDIRECT(ADDRESS(SMALL((IF($D$2:$D$19&gt;"",ROW($D$2:$D$19),ROW()+ROWS($D$2:$D$19))),ROW()-ROW($E$2:$E$19)+1),COLUMN($D$2:$D$19),4)))</f>
        <v xml:space="preserve">Primärfälle </v>
      </c>
      <c r="Q2" s="14" t="str">
        <f t="array" aca="1" ref="Q2" ca="1">IF(ROW()-ROW($F$2:$F$19)+1&gt;ROWS($E$2:$E$19)-COUNTBLANK($E$2:$E$19),"",INDIRECT(ADDRESS(SMALL((IF($E$2:$E$19&gt;"",ROW($E$2:$E$19),ROW()+ROWS($E$2:$E$19))),ROW()-ROW($F$2:$F$19)+1),COLUMN($E$2:$E$19),4)))</f>
        <v>-----</v>
      </c>
      <c r="R2" s="69" t="str">
        <f t="array" aca="1" ref="R2" ca="1">IF(ROW()-ROW($G$2:$G$19)+1&gt;ROWS($F$2:$F$19)-COUNTBLANK($F$2:$F$19),"",INDIRECT(ADDRESS(SMALL((IF($F$2:$F$19&gt;"",ROW($F$2:$F$19),ROW()+ROWS($F$2:$F$19))),ROW()-ROW($G$2:$G$19)+1),COLUMN($F$2:$F$19),4)))</f>
        <v>≥ 30</v>
      </c>
      <c r="S2" s="14" t="str">
        <f t="array" aca="1" ref="S2" ca="1">IF(ROW()-ROW($H$2:$H$19)+1&gt;ROWS($G$2:$G$19)-COUNTBLANK($G$2:$G$19),"",INDIRECT(ADDRESS(SMALL((IF($G$2:$G$19&lt;&gt;"",ROW($G$2:$G$19),ROW()+ROWS($G$2:$G$19))),ROW()-ROW($H$2:$H$19)+1),COLUMN($G$2:$G$19),4)))</f>
        <v>-----</v>
      </c>
      <c r="T2" s="14">
        <f t="array" aca="1" ref="T2" ca="1">IF(ROW()-ROW($I$2:$I$19)+1&gt;ROWS($H$2:$H$19)-COUNTBLANK($H$2:$H$19),"",INDIRECT(ADDRESS(SMALL((IF($H$2:$H$19&lt;&gt;"",ROW($H$2:$H$19),ROW()+ROWS($H$2:$H$19))),ROW()-ROW($I$2:$I$19)+1),COLUMN($H$2:$H$19),4)))</f>
        <v>0</v>
      </c>
      <c r="U2" s="14" t="str">
        <f t="array" aca="1" ref="U2" ca="1">IF(ROW()-ROW($J$2:$J$19)+1&gt;ROWS($I$2:$I$19)-COUNTBLANK($I$2:$I$19),"",INDIRECT(ADDRESS(SMALL((IF($I$2:$I$19&lt;&gt;"",ROW($I$2:$I$19),ROW()+ROWS($I$2:$I$19))),ROW()-ROW($J$2:$J$19)+1),COLUMN($I$2:$I$19),4)))</f>
        <v>-----</v>
      </c>
      <c r="V2" s="86" t="str">
        <f t="array" aca="1" ref="V2" ca="1">IF(ROW()-ROW($K$2:$K$19)+1&gt;ROWS($J$2:$J$19)-COUNTBLANK($J$2:$J$19),"",INDIRECT(ADDRESS(SMALL((IF($J$2:$J$19&lt;&gt;"",ROW($J$2:$J$19),ROW()+ROWS($J$2:$J$19))),ROW()-ROW($K$2:$K$19)+1),COLUMN($J$2:$J$19),4)))</f>
        <v>-----</v>
      </c>
      <c r="W2" s="69" t="str">
        <f t="array" aca="1" ref="W2" ca="1">IF(ROW()-ROW($L$2:$L$19)+1&gt;ROWS($K$2:$K$19)-COUNTBLANK($K$2:$K$19),"",INDIRECT(ADDRESS(SMALL((IF($K$2:$K$19&lt;&gt;"",ROW($K$2:$K$19),ROW()+ROWS($K$2:$K$19))),ROW()-ROW($L$2:$L$19)+1),COLUMN($K$2:$K$19),4)))</f>
        <v>Unvollständig</v>
      </c>
      <c r="X2" s="14" t="str">
        <f t="array" aca="1" ref="X2" ca="1">IF(ROW()-ROW($M$2:$M$19)+1&gt;ROWS($L$2:$L$19)-COUNTBLANK($L$2:$L$19),"",INDIRECT(ADDRESS(SMALL((IF($L$2:$L$19&lt;&gt;"",ROW($L$2:$L$19),ROW()+ROWS($L$2:$L$19))),ROW()-ROW($M$2:$M$19)+1),COLUMN($L$2:$L$19),4)))</f>
        <v>-----</v>
      </c>
      <c r="Y2" s="14" t="str">
        <f t="array" aca="1" ref="Y2" ca="1">IF(ROW()-ROW($N$2:$N$19)+1&gt;ROWS($M$2:$M$19)-COUNTBLANK($M$2:$M$19),"",INDIRECT(ADDRESS(SMALL((IF($M$2:$M$19&lt;&gt;"",ROW($M$2:$M$19),ROW()+ROWS($M$2:$M$19))),ROW()-ROW($N$2:$N$19)+1),COLUMN($M$2:$M$19),4)))</f>
        <v>-----</v>
      </c>
    </row>
    <row r="3" spans="1:25" s="64" customFormat="1" ht="54.75" customHeight="1" x14ac:dyDescent="0.3">
      <c r="A3" s="70" t="str">
        <f>IF('Kennzahlenbogen_(KB)'!Q15=0,"",'Kennzahlenbogen_(KB)'!Q15)</f>
        <v>Unvollständig</v>
      </c>
      <c r="B3" s="62"/>
      <c r="C3" s="135" t="str">
        <f>IF($A3="I.O.","",'Kennzahlenbogen_(KB)'!A15)</f>
        <v>1b</v>
      </c>
      <c r="D3" s="67" t="str">
        <f>IF($A3="I.O.","",'Kennzahlenbogen_(KB)'!D15)</f>
        <v>Pat. mit neuaufgetretenem Rezidiv und/oder Fernmetastasen</v>
      </c>
      <c r="E3" s="67" t="str">
        <f>IF(AND('Kennzahlenbogen_(KB)'!K15="",$A3&lt;&gt;"I.O."),"-----",IF($A3="I.O.","",'Kennzahlenbogen_(KB)'!K15))</f>
        <v>-----</v>
      </c>
      <c r="F3" s="67" t="str">
        <f>IF($A3="I.O.","",'Kennzahlenbogen_(KB)'!L15)</f>
        <v>Derzeit keine Vorgaben</v>
      </c>
      <c r="G3" s="67" t="str">
        <f>IF(AND('Kennzahlenbogen_(KB)'!N15="",$A3&lt;&gt;"I.O."),"-----",IF($A3="I.O.","",'Kennzahlenbogen_(KB)'!N15))</f>
        <v>-----</v>
      </c>
      <c r="H3" s="69" t="str">
        <f>IF($A3="I.O.","",IF('Kennzahlenbogen_(KB)'!P15="","-----",'Kennzahlenbogen_(KB)'!P15))</f>
        <v>-----</v>
      </c>
      <c r="I3" s="69" t="str">
        <f t="shared" ref="I3:J3" si="0">IF($A3="I.O.","","-----")</f>
        <v>-----</v>
      </c>
      <c r="J3" s="85" t="str">
        <f t="shared" si="0"/>
        <v>-----</v>
      </c>
      <c r="K3" s="69" t="str">
        <f>IF($A3="I.O.","",'Kennzahlenbogen_(KB)'!Q15)</f>
        <v>Unvollständig</v>
      </c>
      <c r="L3" s="67" t="str">
        <f>IF(AND('Kennzahlenbogen_(KB)'!R15="",$A3&lt;&gt;"I.O."),"-----",IF($A3="I.O.","",'Kennzahlenbogen_(KB)'!R15))</f>
        <v>-----</v>
      </c>
      <c r="M3" s="67" t="str">
        <f>IF(AND('Kennzahlenbogen_(KB)'!S15="",$A3&lt;&gt;"I.O."),"-----",IF($A3="I.O.","",'Kennzahlenbogen_(KB)'!S15))</f>
        <v>-----</v>
      </c>
      <c r="O3" s="14" t="str">
        <f t="array" aca="1" ref="O3" ca="1">IF(ROW()-ROW($D$2:$D$19)+1&gt;ROWS($C$2:$C$19)-COUNTBLANK($C$2:$C$19),"",INDIRECT(ADDRESS(SMALL((IF($C$2:$C$19&lt;&gt;"",ROW($C$2:$C$19),ROW()+ROWS($C$2:$C$19))),ROW()-ROW($D$2:$D$19)+1),COLUMN($C$2:$C$19),4)))</f>
        <v>1b</v>
      </c>
      <c r="P3" s="67" t="str">
        <f t="array" aca="1" ref="P3" ca="1">IF(ROW()-ROW($E$2:$E$19)+1&gt;ROWS($D$2:$D$19)-COUNTBLANK($D$2:$D$19),"",INDIRECT(ADDRESS(SMALL((IF($D$2:$D$19&gt;"",ROW($D$2:$D$19),ROW()+ROWS($D$2:$D$19))),ROW()-ROW($E$2:$E$19)+1),COLUMN($D$2:$D$19),4)))</f>
        <v>Pat. mit neuaufgetretenem Rezidiv und/oder Fernmetastasen</v>
      </c>
      <c r="Q3" s="14" t="str">
        <f t="array" aca="1" ref="Q3" ca="1">IF(ROW()-ROW($F$2:$F$19)+1&gt;ROWS($E$2:$E$19)-COUNTBLANK($E$2:$E$19),"",INDIRECT(ADDRESS(SMALL((IF($E$2:$E$19&gt;"",ROW($E$2:$E$19),ROW()+ROWS($E$2:$E$19))),ROW()-ROW($F$2:$F$19)+1),COLUMN($E$2:$E$19),4)))</f>
        <v>-----</v>
      </c>
      <c r="R3" s="69" t="str">
        <f t="array" aca="1" ref="R3" ca="1">IF(ROW()-ROW($G$2:$G$19)+1&gt;ROWS($F$2:$F$19)-COUNTBLANK($F$2:$F$19),"",INDIRECT(ADDRESS(SMALL((IF($F$2:$F$19&gt;"",ROW($F$2:$F$19),ROW()+ROWS($F$2:$F$19))),ROW()-ROW($G$2:$G$19)+1),COLUMN($F$2:$F$19),4)))</f>
        <v>Derzeit keine Vorgaben</v>
      </c>
      <c r="S3" s="14" t="str">
        <f t="array" aca="1" ref="S3" ca="1">IF(ROW()-ROW($H$2:$H$19)+1&gt;ROWS($G$2:$G$19)-COUNTBLANK($G$2:$G$19),"",INDIRECT(ADDRESS(SMALL((IF($G$2:$G$19&lt;&gt;"",ROW($G$2:$G$19),ROW()+ROWS($G$2:$G$19))),ROW()-ROW($H$2:$H$19)+1),COLUMN($G$2:$G$19),4)))</f>
        <v>-----</v>
      </c>
      <c r="T3" s="14" t="str">
        <f t="array" aca="1" ref="T3" ca="1">IF(ROW()-ROW($I$2:$I$19)+1&gt;ROWS($H$2:$H$19)-COUNTBLANK($H$2:$H$19),"",INDIRECT(ADDRESS(SMALL((IF($H$2:$H$19&lt;&gt;"",ROW($H$2:$H$19),ROW()+ROWS($H$2:$H$19))),ROW()-ROW($I$2:$I$19)+1),COLUMN($H$2:$H$19),4)))</f>
        <v>-----</v>
      </c>
      <c r="U3" s="14" t="str">
        <f t="array" aca="1" ref="U3" ca="1">IF(ROW()-ROW($J$2:$J$19)+1&gt;ROWS($I$2:$I$19)-COUNTBLANK($I$2:$I$19),"",INDIRECT(ADDRESS(SMALL((IF($I$2:$I$19&lt;&gt;"",ROW($I$2:$I$19),ROW()+ROWS($I$2:$I$19))),ROW()-ROW($J$2:$J$19)+1),COLUMN($I$2:$I$19),4)))</f>
        <v>-----</v>
      </c>
      <c r="V3" s="86" t="str">
        <f t="array" aca="1" ref="V3" ca="1">IF(ROW()-ROW($K$2:$K$19)+1&gt;ROWS($J$2:$J$19)-COUNTBLANK($J$2:$J$19),"",INDIRECT(ADDRESS(SMALL((IF($J$2:$J$19&lt;&gt;"",ROW($J$2:$J$19),ROW()+ROWS($J$2:$J$19))),ROW()-ROW($K$2:$K$19)+1),COLUMN($J$2:$J$19),4)))</f>
        <v>-----</v>
      </c>
      <c r="W3" s="69" t="str">
        <f t="array" aca="1" ref="W3" ca="1">IF(ROW()-ROW($L$2:$L$19)+1&gt;ROWS($K$2:$K$19)-COUNTBLANK($K$2:$K$19),"",INDIRECT(ADDRESS(SMALL((IF($K$2:$K$19&lt;&gt;"",ROW($K$2:$K$19),ROW()+ROWS($K$2:$K$19))),ROW()-ROW($L$2:$L$19)+1),COLUMN($K$2:$K$19),4)))</f>
        <v>Unvollständig</v>
      </c>
      <c r="X3" s="14" t="str">
        <f t="array" aca="1" ref="X3" ca="1">IF(ROW()-ROW($M$2:$M$19)+1&gt;ROWS($L$2:$L$19)-COUNTBLANK($L$2:$L$19),"",INDIRECT(ADDRESS(SMALL((IF($L$2:$L$19&lt;&gt;"",ROW($L$2:$L$19),ROW()+ROWS($L$2:$L$19))),ROW()-ROW($M$2:$M$19)+1),COLUMN($L$2:$L$19),4)))</f>
        <v>-----</v>
      </c>
      <c r="Y3" s="14" t="str">
        <f t="array" aca="1" ref="Y3" ca="1">IF(ROW()-ROW($N$2:$N$19)+1&gt;ROWS($M$2:$M$19)-COUNTBLANK($M$2:$M$19),"",INDIRECT(ADDRESS(SMALL((IF($M$2:$M$19&lt;&gt;"",ROW($M$2:$M$19),ROW()+ROWS($M$2:$M$19))),ROW()-ROW($N$2:$N$19)+1),COLUMN($M$2:$M$19),4)))</f>
        <v>-----</v>
      </c>
    </row>
    <row r="4" spans="1:25" ht="54.75" customHeight="1" x14ac:dyDescent="0.3">
      <c r="A4" s="70" t="str">
        <f>IF('Kennzahlenbogen_(KB)'!Q18=0,"",'Kennzahlenbogen_(KB)'!Q18)</f>
        <v>Unvollständig</v>
      </c>
      <c r="B4" s="62"/>
      <c r="C4" s="69">
        <f>IF($A4="I.O.","",'Kennzahlenbogen_(KB)'!A18)</f>
        <v>2</v>
      </c>
      <c r="D4" s="67" t="str">
        <f>IF($A4="I.O.","",'Kennzahlenbogen_(KB)'!D18)</f>
        <v>Prätherapeutische Vorstellung Tumorkonferenz</v>
      </c>
      <c r="E4" s="67" t="str">
        <f>IF(AND('Kennzahlenbogen_(KB)'!K18="",$A4&lt;&gt;"I.O."),"-----",IF($A4="I.O.","",'Kennzahlenbogen_(KB)'!K18))</f>
        <v>-----</v>
      </c>
      <c r="F4" s="67" t="str">
        <f>IF($A4="I.O.","",'Kennzahlenbogen_(KB)'!L18)</f>
        <v>≥ 95%</v>
      </c>
      <c r="G4" s="67" t="str">
        <f>IF(AND('Kennzahlenbogen_(KB)'!N18="",$A4&lt;&gt;"I.O."),"-----",IF($A4="I.O.","",'Kennzahlenbogen_(KB)'!N18))</f>
        <v>-----</v>
      </c>
      <c r="H4" s="69" t="str">
        <f>IF($A4="I.O.","",IF('Kennzahlenbogen_(KB)'!P18="","-----",'Kennzahlenbogen_(KB)'!P18))</f>
        <v>-----</v>
      </c>
      <c r="I4" s="69">
        <f>IF($A4="I.O.","",IF('Kennzahlenbogen_(KB)'!P19="","-----",'Kennzahlenbogen_(KB)'!P19))</f>
        <v>0</v>
      </c>
      <c r="J4" s="85" t="str">
        <f>IF($A4="I.O.","",IF('Kennzahlenbogen_(KB)'!P20="",0,'Kennzahlenbogen_(KB)'!P20))</f>
        <v>n.d.</v>
      </c>
      <c r="K4" s="69" t="str">
        <f>IF($A4="I.O.","",'Kennzahlenbogen_(KB)'!Q18)</f>
        <v>Unvollständig</v>
      </c>
      <c r="L4" s="67" t="str">
        <f>IF(AND('Kennzahlenbogen_(KB)'!R18="",$A4&lt;&gt;"I.O."),"-----",IF($A4="I.O.","",'Kennzahlenbogen_(KB)'!R18))</f>
        <v>-----</v>
      </c>
      <c r="M4" s="67" t="str">
        <f>IF(AND('Kennzahlenbogen_(KB)'!S18="",$A4&lt;&gt;"I.O."),"-----",IF($A4="I.O.","",'Kennzahlenbogen_(KB)'!S18))</f>
        <v>-----</v>
      </c>
      <c r="O4" s="14">
        <f t="array" aca="1" ref="O4" ca="1">IF(ROW()-ROW($D$2:$D$19)+1&gt;ROWS($C$2:$C$19)-COUNTBLANK($C$2:$C$19),"",INDIRECT(ADDRESS(SMALL((IF($C$2:$C$19&lt;&gt;"",ROW($C$2:$C$19),ROW()+ROWS($C$2:$C$19))),ROW()-ROW($D$2:$D$19)+1),COLUMN($C$2:$C$19),4)))</f>
        <v>2</v>
      </c>
      <c r="P4" s="67" t="str">
        <f t="array" aca="1" ref="P4" ca="1">IF(ROW()-ROW($E$2:$E$19)+1&gt;ROWS($D$2:$D$19)-COUNTBLANK($D$2:$D$19),"",INDIRECT(ADDRESS(SMALL((IF($D$2:$D$19&gt;"",ROW($D$2:$D$19),ROW()+ROWS($D$2:$D$19))),ROW()-ROW($E$2:$E$19)+1),COLUMN($D$2:$D$19),4)))</f>
        <v>Prätherapeutische Vorstellung Tumorkonferenz</v>
      </c>
      <c r="Q4" s="14" t="str">
        <f t="array" aca="1" ref="Q4" ca="1">IF(ROW()-ROW($F$2:$F$19)+1&gt;ROWS($E$2:$E$19)-COUNTBLANK($E$2:$E$19),"",INDIRECT(ADDRESS(SMALL((IF($E$2:$E$19&gt;"",ROW($E$2:$E$19),ROW()+ROWS($E$2:$E$19))),ROW()-ROW($F$2:$F$19)+1),COLUMN($E$2:$E$19),4)))</f>
        <v>-----</v>
      </c>
      <c r="R4" s="69" t="str">
        <f t="array" aca="1" ref="R4" ca="1">IF(ROW()-ROW($G$2:$G$19)+1&gt;ROWS($F$2:$F$19)-COUNTBLANK($F$2:$F$19),"",INDIRECT(ADDRESS(SMALL((IF($F$2:$F$19&gt;"",ROW($F$2:$F$19),ROW()+ROWS($F$2:$F$19))),ROW()-ROW($G$2:$G$19)+1),COLUMN($F$2:$F$19),4)))</f>
        <v>≥ 95%</v>
      </c>
      <c r="S4" s="14" t="str">
        <f t="array" aca="1" ref="S4" ca="1">IF(ROW()-ROW($H$2:$H$19)+1&gt;ROWS($G$2:$G$19)-COUNTBLANK($G$2:$G$19),"",INDIRECT(ADDRESS(SMALL((IF($G$2:$G$19&lt;&gt;"",ROW($G$2:$G$19),ROW()+ROWS($G$2:$G$19))),ROW()-ROW($H$2:$H$19)+1),COLUMN($G$2:$G$19),4)))</f>
        <v>-----</v>
      </c>
      <c r="T4" s="14" t="str">
        <f t="array" aca="1" ref="T4" ca="1">IF(ROW()-ROW($I$2:$I$19)+1&gt;ROWS($H$2:$H$19)-COUNTBLANK($H$2:$H$19),"",INDIRECT(ADDRESS(SMALL((IF($H$2:$H$19&lt;&gt;"",ROW($H$2:$H$19),ROW()+ROWS($H$2:$H$19))),ROW()-ROW($I$2:$I$19)+1),COLUMN($H$2:$H$19),4)))</f>
        <v>-----</v>
      </c>
      <c r="U4" s="14">
        <f t="array" aca="1" ref="U4" ca="1">IF(ROW()-ROW($J$2:$J$19)+1&gt;ROWS($I$2:$I$19)-COUNTBLANK($I$2:$I$19),"",INDIRECT(ADDRESS(SMALL((IF($I$2:$I$19&lt;&gt;"",ROW($I$2:$I$19),ROW()+ROWS($I$2:$I$19))),ROW()-ROW($J$2:$J$19)+1),COLUMN($I$2:$I$19),4)))</f>
        <v>0</v>
      </c>
      <c r="V4" s="86" t="str">
        <f t="array" aca="1" ref="V4" ca="1">IF(ROW()-ROW($K$2:$K$19)+1&gt;ROWS($J$2:$J$19)-COUNTBLANK($J$2:$J$19),"",INDIRECT(ADDRESS(SMALL((IF($J$2:$J$19&lt;&gt;"",ROW($J$2:$J$19),ROW()+ROWS($J$2:$J$19))),ROW()-ROW($K$2:$K$19)+1),COLUMN($J$2:$J$19),4)))</f>
        <v>n.d.</v>
      </c>
      <c r="W4" s="69" t="str">
        <f t="array" aca="1" ref="W4" ca="1">IF(ROW()-ROW($L$2:$L$19)+1&gt;ROWS($K$2:$K$19)-COUNTBLANK($K$2:$K$19),"",INDIRECT(ADDRESS(SMALL((IF($K$2:$K$19&lt;&gt;"",ROW($K$2:$K$19),ROW()+ROWS($K$2:$K$19))),ROW()-ROW($L$2:$L$19)+1),COLUMN($K$2:$K$19),4)))</f>
        <v>Unvollständig</v>
      </c>
      <c r="X4" s="14" t="str">
        <f t="array" aca="1" ref="X4" ca="1">IF(ROW()-ROW($M$2:$M$19)+1&gt;ROWS($L$2:$L$19)-COUNTBLANK($L$2:$L$19),"",INDIRECT(ADDRESS(SMALL((IF($L$2:$L$19&lt;&gt;"",ROW($L$2:$L$19),ROW()+ROWS($L$2:$L$19))),ROW()-ROW($M$2:$M$19)+1),COLUMN($L$2:$L$19),4)))</f>
        <v>-----</v>
      </c>
      <c r="Y4" s="14" t="str">
        <f t="array" aca="1" ref="Y4" ca="1">IF(ROW()-ROW($N$2:$N$19)+1&gt;ROWS($M$2:$M$19)-COUNTBLANK($M$2:$M$19),"",INDIRECT(ADDRESS(SMALL((IF($M$2:$M$19&lt;&gt;"",ROW($M$2:$M$19),ROW()+ROWS($M$2:$M$19))),ROW()-ROW($N$2:$N$19)+1),COLUMN($M$2:$M$19),4)))</f>
        <v>-----</v>
      </c>
    </row>
    <row r="5" spans="1:25" ht="54.75" customHeight="1" x14ac:dyDescent="0.3">
      <c r="A5" s="70" t="str">
        <f>IF('Kennzahlenbogen_(KB)'!Q21=0,"",'Kennzahlenbogen_(KB)'!Q21)</f>
        <v>Unvollständig</v>
      </c>
      <c r="B5" s="62"/>
      <c r="C5" s="69" t="str">
        <f>IF($A5="I.O.","",CONCATENATE('Kennzahlenbogen_(KB)'!A21,'Kennzahlenbogen_(KB)'!B21))</f>
        <v>3a</v>
      </c>
      <c r="D5" s="67" t="str">
        <f>IF($A5="I.O.","",'Kennzahlenbogen_(KB)'!D21)</f>
        <v>Postoperative Vorstellung</v>
      </c>
      <c r="E5" s="67" t="str">
        <f>IF(AND('Kennzahlenbogen_(KB)'!K21="",$A5&lt;&gt;"I.O."),"-----",IF($A5="I.O.","",'Kennzahlenbogen_(KB)'!K21))</f>
        <v>-----</v>
      </c>
      <c r="F5" s="67" t="str">
        <f>IF($A5="I.O.","",'Kennzahlenbogen_(KB)'!L21)</f>
        <v>≥ 95%</v>
      </c>
      <c r="G5" s="67" t="str">
        <f>IF(AND('Kennzahlenbogen_(KB)'!N21="",$A5&lt;&gt;"I.O."),"-----",IF($A5="I.O.","",'Kennzahlenbogen_(KB)'!N21))</f>
        <v>-----</v>
      </c>
      <c r="H5" s="69" t="str">
        <f>IF($A5="I.O.","",IF('Kennzahlenbogen_(KB)'!P21="","-----",'Kennzahlenbogen_(KB)'!P21))</f>
        <v>-----</v>
      </c>
      <c r="I5" s="73">
        <f>IF($A5="I.O.","",IF('Kennzahlenbogen_(KB)'!P22="","-----",'Kennzahlenbogen_(KB)'!P22))</f>
        <v>0</v>
      </c>
      <c r="J5" s="72" t="str">
        <f>IF($A5="I.O.","",IF('Kennzahlenbogen_(KB)'!P23="",0,'Kennzahlenbogen_(KB)'!P23))</f>
        <v>n.d.</v>
      </c>
      <c r="K5" s="69" t="str">
        <f>IF($A5="I.O.","",'Kennzahlenbogen_(KB)'!Q21)</f>
        <v>Unvollständig</v>
      </c>
      <c r="L5" s="67" t="str">
        <f>IF(AND('Kennzahlenbogen_(KB)'!R21="",$A5&lt;&gt;"I.O."),"-----",IF($A5="I.O.","",'Kennzahlenbogen_(KB)'!R21))</f>
        <v>-----</v>
      </c>
      <c r="M5" s="67" t="str">
        <f>IF(AND('Kennzahlenbogen_(KB)'!S21="",$A5&lt;&gt;"I.O."),"-----",IF($A5="I.O.","",'Kennzahlenbogen_(KB)'!S21))</f>
        <v>-----</v>
      </c>
      <c r="O5" s="14" t="str">
        <f t="array" aca="1" ref="O5" ca="1">IF(ROW()-ROW($D$2:$D$19)+1&gt;ROWS($C$2:$C$19)-COUNTBLANK($C$2:$C$19),"",INDIRECT(ADDRESS(SMALL((IF($C$2:$C$19&lt;&gt;"",ROW($C$2:$C$19),ROW()+ROWS($C$2:$C$19))),ROW()-ROW($D$2:$D$19)+1),COLUMN($C$2:$C$19),4)))</f>
        <v>3a</v>
      </c>
      <c r="P5" s="67" t="str">
        <f t="array" aca="1" ref="P5" ca="1">IF(ROW()-ROW($E$2:$E$19)+1&gt;ROWS($D$2:$D$19)-COUNTBLANK($D$2:$D$19),"",INDIRECT(ADDRESS(SMALL((IF($D$2:$D$19&gt;"",ROW($D$2:$D$19),ROW()+ROWS($D$2:$D$19))),ROW()-ROW($E$2:$E$19)+1),COLUMN($D$2:$D$19),4)))</f>
        <v>Postoperative Vorstellung</v>
      </c>
      <c r="Q5" s="14" t="str">
        <f t="array" aca="1" ref="Q5" ca="1">IF(ROW()-ROW($F$2:$F$19)+1&gt;ROWS($E$2:$E$19)-COUNTBLANK($E$2:$E$19),"",INDIRECT(ADDRESS(SMALL((IF($E$2:$E$19&gt;"",ROW($E$2:$E$19),ROW()+ROWS($E$2:$E$19))),ROW()-ROW($F$2:$F$19)+1),COLUMN($E$2:$E$19),4)))</f>
        <v>-----</v>
      </c>
      <c r="R5" s="69" t="str">
        <f t="array" aca="1" ref="R5" ca="1">IF(ROW()-ROW($G$2:$G$19)+1&gt;ROWS($F$2:$F$19)-COUNTBLANK($F$2:$F$19),"",INDIRECT(ADDRESS(SMALL((IF($F$2:$F$19&gt;"",ROW($F$2:$F$19),ROW()+ROWS($F$2:$F$19))),ROW()-ROW($G$2:$G$19)+1),COLUMN($F$2:$F$19),4)))</f>
        <v>≥ 95%</v>
      </c>
      <c r="S5" s="14" t="str">
        <f t="array" aca="1" ref="S5" ca="1">IF(ROW()-ROW($H$2:$H$19)+1&gt;ROWS($G$2:$G$19)-COUNTBLANK($G$2:$G$19),"",INDIRECT(ADDRESS(SMALL((IF($G$2:$G$19&lt;&gt;"",ROW($G$2:$G$19),ROW()+ROWS($G$2:$G$19))),ROW()-ROW($H$2:$H$19)+1),COLUMN($G$2:$G$19),4)))</f>
        <v>-----</v>
      </c>
      <c r="T5" s="14" t="str">
        <f t="array" aca="1" ref="T5" ca="1">IF(ROW()-ROW($I$2:$I$19)+1&gt;ROWS($H$2:$H$19)-COUNTBLANK($H$2:$H$19),"",INDIRECT(ADDRESS(SMALL((IF($H$2:$H$19&lt;&gt;"",ROW($H$2:$H$19),ROW()+ROWS($H$2:$H$19))),ROW()-ROW($I$2:$I$19)+1),COLUMN($H$2:$H$19),4)))</f>
        <v>-----</v>
      </c>
      <c r="U5" s="14">
        <f t="array" aca="1" ref="U5" ca="1">IF(ROW()-ROW($J$2:$J$19)+1&gt;ROWS($I$2:$I$19)-COUNTBLANK($I$2:$I$19),"",INDIRECT(ADDRESS(SMALL((IF($I$2:$I$19&lt;&gt;"",ROW($I$2:$I$19),ROW()+ROWS($I$2:$I$19))),ROW()-ROW($J$2:$J$19)+1),COLUMN($I$2:$I$19),4)))</f>
        <v>0</v>
      </c>
      <c r="V5" s="86" t="str">
        <f t="array" aca="1" ref="V5" ca="1">IF(ROW()-ROW($K$2:$K$19)+1&gt;ROWS($J$2:$J$19)-COUNTBLANK($J$2:$J$19),"",INDIRECT(ADDRESS(SMALL((IF($J$2:$J$19&lt;&gt;"",ROW($J$2:$J$19),ROW()+ROWS($J$2:$J$19))),ROW()-ROW($K$2:$K$19)+1),COLUMN($J$2:$J$19),4)))</f>
        <v>n.d.</v>
      </c>
      <c r="W5" s="69" t="str">
        <f t="array" aca="1" ref="W5" ca="1">IF(ROW()-ROW($L$2:$L$19)+1&gt;ROWS($K$2:$K$19)-COUNTBLANK($K$2:$K$19),"",INDIRECT(ADDRESS(SMALL((IF($K$2:$K$19&lt;&gt;"",ROW($K$2:$K$19),ROW()+ROWS($K$2:$K$19))),ROW()-ROW($L$2:$L$19)+1),COLUMN($K$2:$K$19),4)))</f>
        <v>Unvollständig</v>
      </c>
      <c r="X5" s="14" t="str">
        <f t="array" aca="1" ref="X5" ca="1">IF(ROW()-ROW($M$2:$M$19)+1&gt;ROWS($L$2:$L$19)-COUNTBLANK($L$2:$L$19),"",INDIRECT(ADDRESS(SMALL((IF($L$2:$L$19&lt;&gt;"",ROW($L$2:$L$19),ROW()+ROWS($L$2:$L$19))),ROW()-ROW($M$2:$M$19)+1),COLUMN($L$2:$L$19),4)))</f>
        <v>-----</v>
      </c>
      <c r="Y5" s="14" t="str">
        <f t="array" aca="1" ref="Y5" ca="1">IF(ROW()-ROW($N$2:$N$19)+1&gt;ROWS($M$2:$M$19)-COUNTBLANK($M$2:$M$19),"",INDIRECT(ADDRESS(SMALL((IF($M$2:$M$19&lt;&gt;"",ROW($M$2:$M$19),ROW()+ROWS($M$2:$M$19))),ROW()-ROW($N$2:$N$19)+1),COLUMN($M$2:$M$19),4)))</f>
        <v>-----</v>
      </c>
    </row>
    <row r="6" spans="1:25" s="64" customFormat="1" ht="54.75" customHeight="1" x14ac:dyDescent="0.3">
      <c r="A6" s="70" t="str">
        <f>IF('Kennzahlenbogen_(KB)'!Q24=0,"",'Kennzahlenbogen_(KB)'!Q24)</f>
        <v>Unvollständig</v>
      </c>
      <c r="B6" s="62"/>
      <c r="C6" s="69" t="str">
        <f>IF($A6="I.O.","",CONCATENATE('Kennzahlenbogen_(KB)'!A21,'Kennzahlenbogen_(KB)'!B24))</f>
        <v>3b</v>
      </c>
      <c r="D6" s="67" t="str">
        <f>IF($A6="I.O.","",'Kennzahlenbogen_(KB)'!D24)</f>
        <v>Postinterventionelle Vorstellung</v>
      </c>
      <c r="E6" s="67" t="str">
        <f>IF(AND('Kennzahlenbogen_(KB)'!K24="",$A6&lt;&gt;"I.O."),"-----",IF($A6="I.O.","",'Kennzahlenbogen_(KB)'!K24))</f>
        <v>-----</v>
      </c>
      <c r="F6" s="67" t="str">
        <f>IF($A6="I.O.","",'Kennzahlenbogen_(KB)'!L24)</f>
        <v>≥ 95%</v>
      </c>
      <c r="G6" s="67" t="str">
        <f>IF(AND('Kennzahlenbogen_(KB)'!N24="",$A6&lt;&gt;"I.O."),"-----",IF($A6="I.O.","",'Kennzahlenbogen_(KB)'!N24))</f>
        <v>-----</v>
      </c>
      <c r="H6" s="69" t="str">
        <f>IF($A6="I.O.","",IF('Kennzahlenbogen_(KB)'!P24="","-----",'Kennzahlenbogen_(KB)'!P24))</f>
        <v>-----</v>
      </c>
      <c r="I6" s="73">
        <f>IF($A6="I.O.","",IF('Kennzahlenbogen_(KB)'!P25="","-----",'Kennzahlenbogen_(KB)'!P25))</f>
        <v>0</v>
      </c>
      <c r="J6" s="72" t="str">
        <f>IF($A6="I.O.","",IF('Kennzahlenbogen_(KB)'!P26="",0,'Kennzahlenbogen_(KB)'!P26))</f>
        <v>n.d.</v>
      </c>
      <c r="K6" s="69" t="str">
        <f>IF($A6="I.O.","",'Kennzahlenbogen_(KB)'!Q24)</f>
        <v>Unvollständig</v>
      </c>
      <c r="L6" s="67" t="str">
        <f>IF(AND('Kennzahlenbogen_(KB)'!R24="",$A6&lt;&gt;"I.O."),"-----",IF($A6="I.O.","",'Kennzahlenbogen_(KB)'!R24))</f>
        <v>-----</v>
      </c>
      <c r="M6" s="67" t="str">
        <f>IF(AND('Kennzahlenbogen_(KB)'!S24="",$A6&lt;&gt;"I.O."),"-----",IF($A6="I.O.","",'Kennzahlenbogen_(KB)'!S24))</f>
        <v>-----</v>
      </c>
      <c r="O6" s="14" t="str">
        <f t="array" aca="1" ref="O6" ca="1">IF(ROW()-ROW($D$2:$D$19)+1&gt;ROWS($C$2:$C$19)-COUNTBLANK($C$2:$C$19),"",INDIRECT(ADDRESS(SMALL((IF($C$2:$C$19&lt;&gt;"",ROW($C$2:$C$19),ROW()+ROWS($C$2:$C$19))),ROW()-ROW($D$2:$D$19)+1),COLUMN($C$2:$C$19),4)))</f>
        <v>3b</v>
      </c>
      <c r="P6" s="67" t="str">
        <f t="array" aca="1" ref="P6" ca="1">IF(ROW()-ROW($E$2:$E$19)+1&gt;ROWS($D$2:$D$19)-COUNTBLANK($D$2:$D$19),"",INDIRECT(ADDRESS(SMALL((IF($D$2:$D$19&gt;"",ROW($D$2:$D$19),ROW()+ROWS($D$2:$D$19))),ROW()-ROW($E$2:$E$19)+1),COLUMN($D$2:$D$19),4)))</f>
        <v>Postinterventionelle Vorstellung</v>
      </c>
      <c r="Q6" s="14" t="str">
        <f t="array" aca="1" ref="Q6" ca="1">IF(ROW()-ROW($F$2:$F$19)+1&gt;ROWS($E$2:$E$19)-COUNTBLANK($E$2:$E$19),"",INDIRECT(ADDRESS(SMALL((IF($E$2:$E$19&gt;"",ROW($E$2:$E$19),ROW()+ROWS($E$2:$E$19))),ROW()-ROW($F$2:$F$19)+1),COLUMN($E$2:$E$19),4)))</f>
        <v>-----</v>
      </c>
      <c r="R6" s="69" t="str">
        <f t="array" aca="1" ref="R6" ca="1">IF(ROW()-ROW($G$2:$G$19)+1&gt;ROWS($F$2:$F$19)-COUNTBLANK($F$2:$F$19),"",INDIRECT(ADDRESS(SMALL((IF($F$2:$F$19&gt;"",ROW($F$2:$F$19),ROW()+ROWS($F$2:$F$19))),ROW()-ROW($G$2:$G$19)+1),COLUMN($F$2:$F$19),4)))</f>
        <v>≥ 95%</v>
      </c>
      <c r="S6" s="14" t="str">
        <f t="array" aca="1" ref="S6" ca="1">IF(ROW()-ROW($H$2:$H$19)+1&gt;ROWS($G$2:$G$19)-COUNTBLANK($G$2:$G$19),"",INDIRECT(ADDRESS(SMALL((IF($G$2:$G$19&lt;&gt;"",ROW($G$2:$G$19),ROW()+ROWS($G$2:$G$19))),ROW()-ROW($H$2:$H$19)+1),COLUMN($G$2:$G$19),4)))</f>
        <v>-----</v>
      </c>
      <c r="T6" s="14" t="str">
        <f t="array" aca="1" ref="T6" ca="1">IF(ROW()-ROW($I$2:$I$19)+1&gt;ROWS($H$2:$H$19)-COUNTBLANK($H$2:$H$19),"",INDIRECT(ADDRESS(SMALL((IF($H$2:$H$19&lt;&gt;"",ROW($H$2:$H$19),ROW()+ROWS($H$2:$H$19))),ROW()-ROW($I$2:$I$19)+1),COLUMN($H$2:$H$19),4)))</f>
        <v>-----</v>
      </c>
      <c r="U6" s="14">
        <f t="array" aca="1" ref="U6" ca="1">IF(ROW()-ROW($J$2:$J$19)+1&gt;ROWS($I$2:$I$19)-COUNTBLANK($I$2:$I$19),"",INDIRECT(ADDRESS(SMALL((IF($I$2:$I$19&lt;&gt;"",ROW($I$2:$I$19),ROW()+ROWS($I$2:$I$19))),ROW()-ROW($J$2:$J$19)+1),COLUMN($I$2:$I$19),4)))</f>
        <v>0</v>
      </c>
      <c r="V6" s="86" t="str">
        <f t="array" aca="1" ref="V6" ca="1">IF(ROW()-ROW($K$2:$K$19)+1&gt;ROWS($J$2:$J$19)-COUNTBLANK($J$2:$J$19),"",INDIRECT(ADDRESS(SMALL((IF($J$2:$J$19&lt;&gt;"",ROW($J$2:$J$19),ROW()+ROWS($J$2:$J$19))),ROW()-ROW($K$2:$K$19)+1),COLUMN($J$2:$J$19),4)))</f>
        <v>n.d.</v>
      </c>
      <c r="W6" s="69" t="str">
        <f t="array" aca="1" ref="W6" ca="1">IF(ROW()-ROW($L$2:$L$19)+1&gt;ROWS($K$2:$K$19)-COUNTBLANK($K$2:$K$19),"",INDIRECT(ADDRESS(SMALL((IF($K$2:$K$19&lt;&gt;"",ROW($K$2:$K$19),ROW()+ROWS($K$2:$K$19))),ROW()-ROW($L$2:$L$19)+1),COLUMN($K$2:$K$19),4)))</f>
        <v>Unvollständig</v>
      </c>
      <c r="X6" s="14" t="str">
        <f t="array" aca="1" ref="X6" ca="1">IF(ROW()-ROW($M$2:$M$19)+1&gt;ROWS($L$2:$L$19)-COUNTBLANK($L$2:$L$19),"",INDIRECT(ADDRESS(SMALL((IF($L$2:$L$19&lt;&gt;"",ROW($L$2:$L$19),ROW()+ROWS($L$2:$L$19))),ROW()-ROW($M$2:$M$19)+1),COLUMN($L$2:$L$19),4)))</f>
        <v>-----</v>
      </c>
      <c r="Y6" s="14" t="str">
        <f t="array" aca="1" ref="Y6" ca="1">IF(ROW()-ROW($N$2:$N$19)+1&gt;ROWS($M$2:$M$19)-COUNTBLANK($M$2:$M$19),"",INDIRECT(ADDRESS(SMALL((IF($M$2:$M$19&lt;&gt;"",ROW($M$2:$M$19),ROW()+ROWS($M$2:$M$19))),ROW()-ROW($N$2:$N$19)+1),COLUMN($M$2:$M$19),4)))</f>
        <v>-----</v>
      </c>
    </row>
    <row r="7" spans="1:25" ht="54.75" customHeight="1" x14ac:dyDescent="0.3">
      <c r="A7" s="70" t="str">
        <f>IF('Kennzahlenbogen_(KB)'!Q27=0,"",'Kennzahlenbogen_(KB)'!Q27)</f>
        <v>Unvollständig</v>
      </c>
      <c r="B7" s="62"/>
      <c r="C7" s="135">
        <f>IF($A7="I.O.","",'Kennzahlenbogen_(KB)'!A27)</f>
        <v>4</v>
      </c>
      <c r="D7" s="67" t="str">
        <f>IF($A7="I.O.","",'Kennzahlenbogen_(KB)'!D27)</f>
        <v>Prätherapeutische Fallvorstellung Rezidiv bzw. neuaufgetretene Metastasen</v>
      </c>
      <c r="E7" s="67" t="str">
        <f>IF(AND('Kennzahlenbogen_(KB)'!K27="",$A7&lt;&gt;"I.O."),"-----",IF($A7="I.O.","",'Kennzahlenbogen_(KB)'!K27))</f>
        <v>-----</v>
      </c>
      <c r="F7" s="67" t="str">
        <f>IF($A7="I.O.","",'Kennzahlenbogen_(KB)'!L27)</f>
        <v>≥ 95%</v>
      </c>
      <c r="G7" s="67" t="str">
        <f>IF(AND('Kennzahlenbogen_(KB)'!N27="",$A7&lt;&gt;"I.O."),"-----",IF($A7="I.O.","",'Kennzahlenbogen_(KB)'!N27))</f>
        <v>-----</v>
      </c>
      <c r="H7" s="69" t="str">
        <f>IF($A7="I.O.","",IF('Kennzahlenbogen_(KB)'!P27="","-----",'Kennzahlenbogen_(KB)'!P27))</f>
        <v>-----</v>
      </c>
      <c r="I7" s="73">
        <f>IF($A7="I.O.","",IF('Kennzahlenbogen_(KB)'!P28="","-----",'Kennzahlenbogen_(KB)'!P28))</f>
        <v>0</v>
      </c>
      <c r="J7" s="72" t="str">
        <f>IF($A7="I.O.","",IF('Kennzahlenbogen_(KB)'!P29="","-----",'Kennzahlenbogen_(KB)'!P29))</f>
        <v>n.d.</v>
      </c>
      <c r="K7" s="69" t="str">
        <f>IF($A7="I.O.","",'Kennzahlenbogen_(KB)'!Q27)</f>
        <v>Unvollständig</v>
      </c>
      <c r="L7" s="67" t="str">
        <f>IF(AND('Kennzahlenbogen_(KB)'!R27="",$A7&lt;&gt;"I.O."),"-----",IF($A7="I.O.","",'Kennzahlenbogen_(KB)'!R27))</f>
        <v>-----</v>
      </c>
      <c r="M7" s="67" t="str">
        <f>IF(AND('Kennzahlenbogen_(KB)'!S27="",$A7&lt;&gt;"I.O."),"-----",IF($A7="I.O.","",'Kennzahlenbogen_(KB)'!S27))</f>
        <v>-----</v>
      </c>
      <c r="O7" s="14">
        <f t="array" aca="1" ref="O7" ca="1">IF(ROW()-ROW($D$2:$D$19)+1&gt;ROWS($C$2:$C$19)-COUNTBLANK($C$2:$C$19),"",INDIRECT(ADDRESS(SMALL((IF($C$2:$C$19&lt;&gt;"",ROW($C$2:$C$19),ROW()+ROWS($C$2:$C$19))),ROW()-ROW($D$2:$D$19)+1),COLUMN($C$2:$C$19),4)))</f>
        <v>4</v>
      </c>
      <c r="P7" s="67" t="str">
        <f t="array" aca="1" ref="P7" ca="1">IF(ROW()-ROW($E$2:$E$19)+1&gt;ROWS($D$2:$D$19)-COUNTBLANK($D$2:$D$19),"",INDIRECT(ADDRESS(SMALL((IF($D$2:$D$19&gt;"",ROW($D$2:$D$19),ROW()+ROWS($D$2:$D$19))),ROW()-ROW($E$2:$E$19)+1),COLUMN($D$2:$D$19),4)))</f>
        <v>Prätherapeutische Fallvorstellung Rezidiv bzw. neuaufgetretene Metastasen</v>
      </c>
      <c r="Q7" s="14" t="str">
        <f t="array" aca="1" ref="Q7" ca="1">IF(ROW()-ROW($F$2:$F$19)+1&gt;ROWS($E$2:$E$19)-COUNTBLANK($E$2:$E$19),"",INDIRECT(ADDRESS(SMALL((IF($E$2:$E$19&gt;"",ROW($E$2:$E$19),ROW()+ROWS($E$2:$E$19))),ROW()-ROW($F$2:$F$19)+1),COLUMN($E$2:$E$19),4)))</f>
        <v>-----</v>
      </c>
      <c r="R7" s="69" t="str">
        <f t="array" aca="1" ref="R7" ca="1">IF(ROW()-ROW($G$2:$G$19)+1&gt;ROWS($F$2:$F$19)-COUNTBLANK($F$2:$F$19),"",INDIRECT(ADDRESS(SMALL((IF($F$2:$F$19&gt;"",ROW($F$2:$F$19),ROW()+ROWS($F$2:$F$19))),ROW()-ROW($G$2:$G$19)+1),COLUMN($F$2:$F$19),4)))</f>
        <v>≥ 95%</v>
      </c>
      <c r="S7" s="14" t="str">
        <f t="array" aca="1" ref="S7" ca="1">IF(ROW()-ROW($H$2:$H$19)+1&gt;ROWS($G$2:$G$19)-COUNTBLANK($G$2:$G$19),"",INDIRECT(ADDRESS(SMALL((IF($G$2:$G$19&lt;&gt;"",ROW($G$2:$G$19),ROW()+ROWS($G$2:$G$19))),ROW()-ROW($H$2:$H$19)+1),COLUMN($G$2:$G$19),4)))</f>
        <v>-----</v>
      </c>
      <c r="T7" s="14" t="str">
        <f t="array" aca="1" ref="T7" ca="1">IF(ROW()-ROW($I$2:$I$19)+1&gt;ROWS($H$2:$H$19)-COUNTBLANK($H$2:$H$19),"",INDIRECT(ADDRESS(SMALL((IF($H$2:$H$19&lt;&gt;"",ROW($H$2:$H$19),ROW()+ROWS($H$2:$H$19))),ROW()-ROW($I$2:$I$19)+1),COLUMN($H$2:$H$19),4)))</f>
        <v>-----</v>
      </c>
      <c r="U7" s="14">
        <f t="array" aca="1" ref="U7" ca="1">IF(ROW()-ROW($J$2:$J$19)+1&gt;ROWS($I$2:$I$19)-COUNTBLANK($I$2:$I$19),"",INDIRECT(ADDRESS(SMALL((IF($I$2:$I$19&lt;&gt;"",ROW($I$2:$I$19),ROW()+ROWS($I$2:$I$19))),ROW()-ROW($J$2:$J$19)+1),COLUMN($I$2:$I$19),4)))</f>
        <v>0</v>
      </c>
      <c r="V7" s="86" t="str">
        <f t="array" aca="1" ref="V7" ca="1">IF(ROW()-ROW($K$2:$K$19)+1&gt;ROWS($J$2:$J$19)-COUNTBLANK($J$2:$J$19),"",INDIRECT(ADDRESS(SMALL((IF($J$2:$J$19&lt;&gt;"",ROW($J$2:$J$19),ROW()+ROWS($J$2:$J$19))),ROW()-ROW($K$2:$K$19)+1),COLUMN($J$2:$J$19),4)))</f>
        <v>n.d.</v>
      </c>
      <c r="W7" s="69" t="str">
        <f t="array" aca="1" ref="W7" ca="1">IF(ROW()-ROW($L$2:$L$19)+1&gt;ROWS($K$2:$K$19)-COUNTBLANK($K$2:$K$19),"",INDIRECT(ADDRESS(SMALL((IF($K$2:$K$19&lt;&gt;"",ROW($K$2:$K$19),ROW()+ROWS($K$2:$K$19))),ROW()-ROW($L$2:$L$19)+1),COLUMN($K$2:$K$19),4)))</f>
        <v>Unvollständig</v>
      </c>
      <c r="X7" s="14" t="str">
        <f t="array" aca="1" ref="X7" ca="1">IF(ROW()-ROW($M$2:$M$19)+1&gt;ROWS($L$2:$L$19)-COUNTBLANK($L$2:$L$19),"",INDIRECT(ADDRESS(SMALL((IF($L$2:$L$19&lt;&gt;"",ROW($L$2:$L$19),ROW()+ROWS($L$2:$L$19))),ROW()-ROW($M$2:$M$19)+1),COLUMN($L$2:$L$19),4)))</f>
        <v>-----</v>
      </c>
      <c r="Y7" s="14" t="str">
        <f t="array" aca="1" ref="Y7" ca="1">IF(ROW()-ROW($N$2:$N$19)+1&gt;ROWS($M$2:$M$19)-COUNTBLANK($M$2:$M$19),"",INDIRECT(ADDRESS(SMALL((IF($M$2:$M$19&lt;&gt;"",ROW($M$2:$M$19),ROW()+ROWS($M$2:$M$19))),ROW()-ROW($N$2:$N$19)+1),COLUMN($M$2:$M$19),4)))</f>
        <v>-----</v>
      </c>
    </row>
    <row r="8" spans="1:25" ht="54.75" customHeight="1" x14ac:dyDescent="0.3">
      <c r="A8" s="70" t="str">
        <f>IF('Kennzahlenbogen_(KB)'!Q30=0,"",'Kennzahlenbogen_(KB)'!Q30)</f>
        <v>Unvollständig</v>
      </c>
      <c r="B8" s="62"/>
      <c r="C8" s="69">
        <f>IF($A8="I.O.","",'Kennzahlenbogen_(KB)'!A30)</f>
        <v>5</v>
      </c>
      <c r="D8" s="67" t="str">
        <f>IF($A8="I.O.","",'Kennzahlenbogen_(KB)'!D30)</f>
        <v>Psychoonkologische Betreuung</v>
      </c>
      <c r="E8" s="67" t="str">
        <f>IF(AND('Kennzahlenbogen_(KB)'!K30="",$A8&lt;&gt;"I.O."),"-----",IF($A8="I.O.","",'Kennzahlenbogen_(KB)'!K30))</f>
        <v>&lt; 20%</v>
      </c>
      <c r="F8" s="67" t="str">
        <f>IF($A8="I.O.","",'Kennzahlenbogen_(KB)'!L30)</f>
        <v>Derzeit keine Vorgaben</v>
      </c>
      <c r="G8" s="67" t="str">
        <f>IF(AND('Kennzahlenbogen_(KB)'!N30="",$A8&lt;&gt;"I.O."),"-----",IF($A8="I.O.","",'Kennzahlenbogen_(KB)'!N30))</f>
        <v>&gt; 80%</v>
      </c>
      <c r="H8" s="69" t="str">
        <f>IF($A8="I.O.","",IF('Kennzahlenbogen_(KB)'!P30="","-----",'Kennzahlenbogen_(KB)'!P30))</f>
        <v>-----</v>
      </c>
      <c r="I8" s="73">
        <f>IF($A8="I.O.","",IF('Kennzahlenbogen_(KB)'!P31="","-----",'Kennzahlenbogen_(KB)'!P31))</f>
        <v>0</v>
      </c>
      <c r="J8" s="72" t="str">
        <f>IF($A8="I.O.","",IF('Kennzahlenbogen_(KB)'!P32="",0,'Kennzahlenbogen_(KB)'!P32))</f>
        <v>n.d.</v>
      </c>
      <c r="K8" s="69" t="str">
        <f>IF($A8="I.O.","",'Kennzahlenbogen_(KB)'!Q30)</f>
        <v>Unvollständig</v>
      </c>
      <c r="L8" s="67" t="str">
        <f>IF(AND('Kennzahlenbogen_(KB)'!R30="",$A8&lt;&gt;"I.O."),"-----",IF($A8="I.O.","",'Kennzahlenbogen_(KB)'!R30))</f>
        <v>-----</v>
      </c>
      <c r="M8" s="67" t="str">
        <f>IF(AND('Kennzahlenbogen_(KB)'!S30="",$A8&lt;&gt;"I.O."),"-----",IF($A8="I.O.","",'Kennzahlenbogen_(KB)'!S30))</f>
        <v>-----</v>
      </c>
      <c r="O8" s="14">
        <f t="array" aca="1" ref="O8" ca="1">IF(ROW()-ROW($D$2:$D$19)+1&gt;ROWS($C$2:$C$19)-COUNTBLANK($C$2:$C$19),"",INDIRECT(ADDRESS(SMALL((IF($C$2:$C$19&lt;&gt;"",ROW($C$2:$C$19),ROW()+ROWS($C$2:$C$19))),ROW()-ROW($D$2:$D$19)+1),COLUMN($C$2:$C$19),4)))</f>
        <v>5</v>
      </c>
      <c r="P8" s="67" t="str">
        <f t="array" aca="1" ref="P8" ca="1">IF(ROW()-ROW($E$2:$E$19)+1&gt;ROWS($D$2:$D$19)-COUNTBLANK($D$2:$D$19),"",INDIRECT(ADDRESS(SMALL((IF($D$2:$D$19&gt;"",ROW($D$2:$D$19),ROW()+ROWS($D$2:$D$19))),ROW()-ROW($E$2:$E$19)+1),COLUMN($D$2:$D$19),4)))</f>
        <v>Psychoonkologische Betreuung</v>
      </c>
      <c r="Q8" s="14" t="str">
        <f t="array" aca="1" ref="Q8" ca="1">IF(ROW()-ROW($F$2:$F$19)+1&gt;ROWS($E$2:$E$19)-COUNTBLANK($E$2:$E$19),"",INDIRECT(ADDRESS(SMALL((IF($E$2:$E$19&gt;"",ROW($E$2:$E$19),ROW()+ROWS($E$2:$E$19))),ROW()-ROW($F$2:$F$19)+1),COLUMN($E$2:$E$19),4)))</f>
        <v>&lt; 20%</v>
      </c>
      <c r="R8" s="69" t="str">
        <f t="array" aca="1" ref="R8" ca="1">IF(ROW()-ROW($G$2:$G$19)+1&gt;ROWS($F$2:$F$19)-COUNTBLANK($F$2:$F$19),"",INDIRECT(ADDRESS(SMALL((IF($F$2:$F$19&gt;"",ROW($F$2:$F$19),ROW()+ROWS($F$2:$F$19))),ROW()-ROW($G$2:$G$19)+1),COLUMN($F$2:$F$19),4)))</f>
        <v>Derzeit keine Vorgaben</v>
      </c>
      <c r="S8" s="14" t="str">
        <f t="array" aca="1" ref="S8" ca="1">IF(ROW()-ROW($H$2:$H$19)+1&gt;ROWS($G$2:$G$19)-COUNTBLANK($G$2:$G$19),"",INDIRECT(ADDRESS(SMALL((IF($G$2:$G$19&lt;&gt;"",ROW($G$2:$G$19),ROW()+ROWS($G$2:$G$19))),ROW()-ROW($H$2:$H$19)+1),COLUMN($G$2:$G$19),4)))</f>
        <v>&gt; 80%</v>
      </c>
      <c r="T8" s="14" t="str">
        <f t="array" aca="1" ref="T8" ca="1">IF(ROW()-ROW($I$2:$I$19)+1&gt;ROWS($H$2:$H$19)-COUNTBLANK($H$2:$H$19),"",INDIRECT(ADDRESS(SMALL((IF($H$2:$H$19&lt;&gt;"",ROW($H$2:$H$19),ROW()+ROWS($H$2:$H$19))),ROW()-ROW($I$2:$I$19)+1),COLUMN($H$2:$H$19),4)))</f>
        <v>-----</v>
      </c>
      <c r="U8" s="14">
        <f t="array" aca="1" ref="U8" ca="1">IF(ROW()-ROW($J$2:$J$19)+1&gt;ROWS($I$2:$I$19)-COUNTBLANK($I$2:$I$19),"",INDIRECT(ADDRESS(SMALL((IF($I$2:$I$19&lt;&gt;"",ROW($I$2:$I$19),ROW()+ROWS($I$2:$I$19))),ROW()-ROW($J$2:$J$19)+1),COLUMN($I$2:$I$19),4)))</f>
        <v>0</v>
      </c>
      <c r="V8" s="86" t="str">
        <f t="array" aca="1" ref="V8" ca="1">IF(ROW()-ROW($K$2:$K$19)+1&gt;ROWS($J$2:$J$19)-COUNTBLANK($J$2:$J$19),"",INDIRECT(ADDRESS(SMALL((IF($J$2:$J$19&lt;&gt;"",ROW($J$2:$J$19),ROW()+ROWS($J$2:$J$19))),ROW()-ROW($K$2:$K$19)+1),COLUMN($J$2:$J$19),4)))</f>
        <v>n.d.</v>
      </c>
      <c r="W8" s="69" t="str">
        <f t="array" aca="1" ref="W8" ca="1">IF(ROW()-ROW($L$2:$L$19)+1&gt;ROWS($K$2:$K$19)-COUNTBLANK($K$2:$K$19),"",INDIRECT(ADDRESS(SMALL((IF($K$2:$K$19&lt;&gt;"",ROW($K$2:$K$19),ROW()+ROWS($K$2:$K$19))),ROW()-ROW($L$2:$L$19)+1),COLUMN($K$2:$K$19),4)))</f>
        <v>Unvollständig</v>
      </c>
      <c r="X8" s="14" t="str">
        <f t="array" aca="1" ref="X8" ca="1">IF(ROW()-ROW($M$2:$M$19)+1&gt;ROWS($L$2:$L$19)-COUNTBLANK($L$2:$L$19),"",INDIRECT(ADDRESS(SMALL((IF($L$2:$L$19&lt;&gt;"",ROW($L$2:$L$19),ROW()+ROWS($L$2:$L$19))),ROW()-ROW($M$2:$M$19)+1),COLUMN($L$2:$L$19),4)))</f>
        <v>-----</v>
      </c>
      <c r="Y8" s="14" t="str">
        <f t="array" aca="1" ref="Y8" ca="1">IF(ROW()-ROW($N$2:$N$19)+1&gt;ROWS($M$2:$M$19)-COUNTBLANK($M$2:$M$19),"",INDIRECT(ADDRESS(SMALL((IF($M$2:$M$19&lt;&gt;"",ROW($M$2:$M$19),ROW()+ROWS($M$2:$M$19))),ROW()-ROW($N$2:$N$19)+1),COLUMN($M$2:$M$19),4)))</f>
        <v>-----</v>
      </c>
    </row>
    <row r="9" spans="1:25" ht="54.75" customHeight="1" x14ac:dyDescent="0.3">
      <c r="A9" s="70" t="str">
        <f>IF('Kennzahlenbogen_(KB)'!Q33=0,"",'Kennzahlenbogen_(KB)'!Q33)</f>
        <v>Unvollständig</v>
      </c>
      <c r="B9" s="62"/>
      <c r="C9" s="69">
        <f>IF($A9="I.O.","",'Kennzahlenbogen_(KB)'!A33)</f>
        <v>6</v>
      </c>
      <c r="D9" s="67" t="str">
        <f>IF($A9="I.O.","",'Kennzahlenbogen_(KB)'!D33)</f>
        <v>Beratung Sozialdienst</v>
      </c>
      <c r="E9" s="67" t="str">
        <f>IF(AND('Kennzahlenbogen_(KB)'!K33="",$A9&lt;&gt;"I.O."),"-----",IF($A9="I.O.","",'Kennzahlenbogen_(KB)'!K33))</f>
        <v>&lt; 30%</v>
      </c>
      <c r="F9" s="67" t="str">
        <f>IF($A9="I.O.","",'Kennzahlenbogen_(KB)'!L33)</f>
        <v>Derzeit keine Vorgaben</v>
      </c>
      <c r="G9" s="98" t="str">
        <f>IF(AND('Kennzahlenbogen_(KB)'!N33="",$A9&lt;&gt;"I.O."),"-----",IF($A9="I.O.","",'Kennzahlenbogen_(KB)'!N33))</f>
        <v>-----</v>
      </c>
      <c r="H9" s="69" t="str">
        <f>IF($A9="I.O.","",IF('Kennzahlenbogen_(KB)'!P33="","-----",'Kennzahlenbogen_(KB)'!P33))</f>
        <v>-----</v>
      </c>
      <c r="I9" s="69">
        <f>IF($A9="I.O.","",IF('Kennzahlenbogen_(KB)'!P34="","-----",'Kennzahlenbogen_(KB)'!P34))</f>
        <v>0</v>
      </c>
      <c r="J9" s="85" t="str">
        <f>IF($A9="I.O.","",IF('Kennzahlenbogen_(KB)'!P35="",0,'Kennzahlenbogen_(KB)'!P35))</f>
        <v>n.d.</v>
      </c>
      <c r="K9" s="69" t="str">
        <f>IF($A9="I.O.","",'Kennzahlenbogen_(KB)'!Q33)</f>
        <v>Unvollständig</v>
      </c>
      <c r="L9" s="67" t="str">
        <f>IF(AND('Kennzahlenbogen_(KB)'!R33="",$A9&lt;&gt;"I.O."),"-----",IF($A9="I.O.","",'Kennzahlenbogen_(KB)'!R33))</f>
        <v>-----</v>
      </c>
      <c r="M9" s="67" t="str">
        <f>IF(AND('Kennzahlenbogen_(KB)'!S33="",$A9&lt;&gt;"I.O."),"-----",IF($A9="I.O.","",'Kennzahlenbogen_(KB)'!S33))</f>
        <v>-----</v>
      </c>
      <c r="O9" s="14">
        <f t="array" aca="1" ref="O9" ca="1">IF(ROW()-ROW($D$2:$D$19)+1&gt;ROWS($C$2:$C$19)-COUNTBLANK($C$2:$C$19),"",INDIRECT(ADDRESS(SMALL((IF($C$2:$C$19&lt;&gt;"",ROW($C$2:$C$19),ROW()+ROWS($C$2:$C$19))),ROW()-ROW($D$2:$D$19)+1),COLUMN($C$2:$C$19),4)))</f>
        <v>6</v>
      </c>
      <c r="P9" s="67" t="str">
        <f t="array" aca="1" ref="P9" ca="1">IF(ROW()-ROW($E$2:$E$19)+1&gt;ROWS($D$2:$D$19)-COUNTBLANK($D$2:$D$19),"",INDIRECT(ADDRESS(SMALL((IF($D$2:$D$19&gt;"",ROW($D$2:$D$19),ROW()+ROWS($D$2:$D$19))),ROW()-ROW($E$2:$E$19)+1),COLUMN($D$2:$D$19),4)))</f>
        <v>Beratung Sozialdienst</v>
      </c>
      <c r="Q9" s="14" t="str">
        <f t="array" aca="1" ref="Q9" ca="1">IF(ROW()-ROW($F$2:$F$19)+1&gt;ROWS($E$2:$E$19)-COUNTBLANK($E$2:$E$19),"",INDIRECT(ADDRESS(SMALL((IF($E$2:$E$19&gt;"",ROW($E$2:$E$19),ROW()+ROWS($E$2:$E$19))),ROW()-ROW($F$2:$F$19)+1),COLUMN($E$2:$E$19),4)))</f>
        <v>&lt; 30%</v>
      </c>
      <c r="R9" s="69" t="str">
        <f t="array" aca="1" ref="R9" ca="1">IF(ROW()-ROW($G$2:$G$19)+1&gt;ROWS($F$2:$F$19)-COUNTBLANK($F$2:$F$19),"",INDIRECT(ADDRESS(SMALL((IF($F$2:$F$19&gt;"",ROW($F$2:$F$19),ROW()+ROWS($F$2:$F$19))),ROW()-ROW($G$2:$G$19)+1),COLUMN($F$2:$F$19),4)))</f>
        <v>Derzeit keine Vorgaben</v>
      </c>
      <c r="S9" s="14" t="str">
        <f t="array" aca="1" ref="S9" ca="1">IF(ROW()-ROW($H$2:$H$19)+1&gt;ROWS($G$2:$G$19)-COUNTBLANK($G$2:$G$19),"",INDIRECT(ADDRESS(SMALL((IF($G$2:$G$19&lt;&gt;"",ROW($G$2:$G$19),ROW()+ROWS($G$2:$G$19))),ROW()-ROW($H$2:$H$19)+1),COLUMN($G$2:$G$19),4)))</f>
        <v>-----</v>
      </c>
      <c r="T9" s="14" t="str">
        <f t="array" aca="1" ref="T9" ca="1">IF(ROW()-ROW($I$2:$I$19)+1&gt;ROWS($H$2:$H$19)-COUNTBLANK($H$2:$H$19),"",INDIRECT(ADDRESS(SMALL((IF($H$2:$H$19&lt;&gt;"",ROW($H$2:$H$19),ROW()+ROWS($H$2:$H$19))),ROW()-ROW($I$2:$I$19)+1),COLUMN($H$2:$H$19),4)))</f>
        <v>-----</v>
      </c>
      <c r="U9" s="14">
        <f t="array" aca="1" ref="U9" ca="1">IF(ROW()-ROW($J$2:$J$19)+1&gt;ROWS($I$2:$I$19)-COUNTBLANK($I$2:$I$19),"",INDIRECT(ADDRESS(SMALL((IF($I$2:$I$19&lt;&gt;"",ROW($I$2:$I$19),ROW()+ROWS($I$2:$I$19))),ROW()-ROW($J$2:$J$19)+1),COLUMN($I$2:$I$19),4)))</f>
        <v>0</v>
      </c>
      <c r="V9" s="86" t="str">
        <f t="array" aca="1" ref="V9" ca="1">IF(ROW()-ROW($K$2:$K$19)+1&gt;ROWS($J$2:$J$19)-COUNTBLANK($J$2:$J$19),"",INDIRECT(ADDRESS(SMALL((IF($J$2:$J$19&lt;&gt;"",ROW($J$2:$J$19),ROW()+ROWS($J$2:$J$19))),ROW()-ROW($K$2:$K$19)+1),COLUMN($J$2:$J$19),4)))</f>
        <v>n.d.</v>
      </c>
      <c r="W9" s="69" t="str">
        <f t="array" aca="1" ref="W9" ca="1">IF(ROW()-ROW($L$2:$L$19)+1&gt;ROWS($K$2:$K$19)-COUNTBLANK($K$2:$K$19),"",INDIRECT(ADDRESS(SMALL((IF($K$2:$K$19&lt;&gt;"",ROW($K$2:$K$19),ROW()+ROWS($K$2:$K$19))),ROW()-ROW($L$2:$L$19)+1),COLUMN($K$2:$K$19),4)))</f>
        <v>Unvollständig</v>
      </c>
      <c r="X9" s="14" t="str">
        <f t="array" aca="1" ref="X9" ca="1">IF(ROW()-ROW($M$2:$M$19)+1&gt;ROWS($L$2:$L$19)-COUNTBLANK($L$2:$L$19),"",INDIRECT(ADDRESS(SMALL((IF($L$2:$L$19&lt;&gt;"",ROW($L$2:$L$19),ROW()+ROWS($L$2:$L$19))),ROW()-ROW($M$2:$M$19)+1),COLUMN($L$2:$L$19),4)))</f>
        <v>-----</v>
      </c>
      <c r="Y9" s="14" t="str">
        <f t="array" aca="1" ref="Y9" ca="1">IF(ROW()-ROW($N$2:$N$19)+1&gt;ROWS($M$2:$M$19)-COUNTBLANK($M$2:$M$19),"",INDIRECT(ADDRESS(SMALL((IF($M$2:$M$19&lt;&gt;"",ROW($M$2:$M$19),ROW()+ROWS($M$2:$M$19))),ROW()-ROW($N$2:$N$19)+1),COLUMN($M$2:$M$19),4)))</f>
        <v>-----</v>
      </c>
    </row>
    <row r="10" spans="1:25" ht="54.75" customHeight="1" x14ac:dyDescent="0.3">
      <c r="A10" s="70" t="str">
        <f>IF('Kennzahlenbogen_(KB)'!Q36=0,"",'Kennzahlenbogen_(KB)'!Q36)</f>
        <v>Unvollständig</v>
      </c>
      <c r="B10" s="62"/>
      <c r="C10" s="69">
        <f>IF($A10="I.O.","",'Kennzahlenbogen_(KB)'!A36)</f>
        <v>7</v>
      </c>
      <c r="D10" s="67" t="str">
        <f>IF($A10="I.O.","",'Kennzahlenbogen_(KB)'!D36)</f>
        <v>Anteil Studienpat.</v>
      </c>
      <c r="E10" s="67" t="str">
        <f>IF(AND('Kennzahlenbogen_(KB)'!K36="",$A10&lt;&gt;"I.O."),"-----",IF($A10="I.O.","",'Kennzahlenbogen_(KB)'!K36))</f>
        <v>-----</v>
      </c>
      <c r="F10" s="67" t="str">
        <f>IF($A10="I.O.","",'Kennzahlenbogen_(KB)'!L36)</f>
        <v>≥ 5%</v>
      </c>
      <c r="G10" s="67" t="str">
        <f>IF(AND('Kennzahlenbogen_(KB)'!N36="",$A10&lt;&gt;"I.O."),"-----",IF($A10="I.O.","",'Kennzahlenbogen_(KB)'!N36))</f>
        <v>-----</v>
      </c>
      <c r="H10" s="69" t="str">
        <f>IF($A10="I.O.","",IF('Kennzahlenbogen_(KB)'!P36="","-----",'Kennzahlenbogen_(KB)'!P36))</f>
        <v>-----</v>
      </c>
      <c r="I10" s="69">
        <f>IF($A10="I.O.","",IF('Kennzahlenbogen_(KB)'!P37="","-----",'Kennzahlenbogen_(KB)'!P37))</f>
        <v>0</v>
      </c>
      <c r="J10" s="85" t="str">
        <f>IF($A10="I.O.","",IF('Kennzahlenbogen_(KB)'!P38="",0,'Kennzahlenbogen_(KB)'!P38))</f>
        <v>n.d.</v>
      </c>
      <c r="K10" s="69" t="str">
        <f>IF($A10="I.O.","",'Kennzahlenbogen_(KB)'!Q36)</f>
        <v>Unvollständig</v>
      </c>
      <c r="L10" s="67" t="str">
        <f>IF(AND('Kennzahlenbogen_(KB)'!R36="",$A10&lt;&gt;"I.O."),"-----",IF($A10="I.O.","",'Kennzahlenbogen_(KB)'!R36))</f>
        <v>-----</v>
      </c>
      <c r="M10" s="67" t="str">
        <f>IF(AND('Kennzahlenbogen_(KB)'!S36="",$A10&lt;&gt;"I.O."),"-----",IF($A10="I.O.","",'Kennzahlenbogen_(KB)'!S36))</f>
        <v>-----</v>
      </c>
      <c r="O10" s="14">
        <f t="array" aca="1" ref="O10" ca="1">IF(ROW()-ROW($D$2:$D$19)+1&gt;ROWS($C$2:$C$19)-COUNTBLANK($C$2:$C$19),"",INDIRECT(ADDRESS(SMALL((IF($C$2:$C$19&lt;&gt;"",ROW($C$2:$C$19),ROW()+ROWS($C$2:$C$19))),ROW()-ROW($D$2:$D$19)+1),COLUMN($C$2:$C$19),4)))</f>
        <v>7</v>
      </c>
      <c r="P10" s="67" t="str">
        <f t="array" aca="1" ref="P10" ca="1">IF(ROW()-ROW($E$2:$E$19)+1&gt;ROWS($D$2:$D$19)-COUNTBLANK($D$2:$D$19),"",INDIRECT(ADDRESS(SMALL((IF($D$2:$D$19&gt;"",ROW($D$2:$D$19),ROW()+ROWS($D$2:$D$19))),ROW()-ROW($E$2:$E$19)+1),COLUMN($D$2:$D$19),4)))</f>
        <v>Anteil Studienpat.</v>
      </c>
      <c r="Q10" s="14" t="str">
        <f t="array" aca="1" ref="Q10" ca="1">IF(ROW()-ROW($F$2:$F$19)+1&gt;ROWS($E$2:$E$19)-COUNTBLANK($E$2:$E$19),"",INDIRECT(ADDRESS(SMALL((IF($E$2:$E$19&gt;"",ROW($E$2:$E$19),ROW()+ROWS($E$2:$E$19))),ROW()-ROW($F$2:$F$19)+1),COLUMN($E$2:$E$19),4)))</f>
        <v>-----</v>
      </c>
      <c r="R10" s="69" t="str">
        <f t="array" aca="1" ref="R10" ca="1">IF(ROW()-ROW($G$2:$G$19)+1&gt;ROWS($F$2:$F$19)-COUNTBLANK($F$2:$F$19),"",INDIRECT(ADDRESS(SMALL((IF($F$2:$F$19&gt;"",ROW($F$2:$F$19),ROW()+ROWS($F$2:$F$19))),ROW()-ROW($G$2:$G$19)+1),COLUMN($F$2:$F$19),4)))</f>
        <v>≥ 5%</v>
      </c>
      <c r="S10" s="14" t="str">
        <f t="array" aca="1" ref="S10" ca="1">IF(ROW()-ROW($H$2:$H$19)+1&gt;ROWS($G$2:$G$19)-COUNTBLANK($G$2:$G$19),"",INDIRECT(ADDRESS(SMALL((IF($G$2:$G$19&lt;&gt;"",ROW($G$2:$G$19),ROW()+ROWS($G$2:$G$19))),ROW()-ROW($H$2:$H$19)+1),COLUMN($G$2:$G$19),4)))</f>
        <v>-----</v>
      </c>
      <c r="T10" s="14" t="str">
        <f t="array" aca="1" ref="T10" ca="1">IF(ROW()-ROW($I$2:$I$19)+1&gt;ROWS($H$2:$H$19)-COUNTBLANK($H$2:$H$19),"",INDIRECT(ADDRESS(SMALL((IF($H$2:$H$19&lt;&gt;"",ROW($H$2:$H$19),ROW()+ROWS($H$2:$H$19))),ROW()-ROW($I$2:$I$19)+1),COLUMN($H$2:$H$19),4)))</f>
        <v>-----</v>
      </c>
      <c r="U10" s="14">
        <f t="array" aca="1" ref="U10" ca="1">IF(ROW()-ROW($J$2:$J$19)+1&gt;ROWS($I$2:$I$19)-COUNTBLANK($I$2:$I$19),"",INDIRECT(ADDRESS(SMALL((IF($I$2:$I$19&lt;&gt;"",ROW($I$2:$I$19),ROW()+ROWS($I$2:$I$19))),ROW()-ROW($J$2:$J$19)+1),COLUMN($I$2:$I$19),4)))</f>
        <v>0</v>
      </c>
      <c r="V10" s="86" t="str">
        <f t="array" aca="1" ref="V10" ca="1">IF(ROW()-ROW($K$2:$K$19)+1&gt;ROWS($J$2:$J$19)-COUNTBLANK($J$2:$J$19),"",INDIRECT(ADDRESS(SMALL((IF($J$2:$J$19&lt;&gt;"",ROW($J$2:$J$19),ROW()+ROWS($J$2:$J$19))),ROW()-ROW($K$2:$K$19)+1),COLUMN($J$2:$J$19),4)))</f>
        <v>n.d.</v>
      </c>
      <c r="W10" s="69" t="str">
        <f t="array" aca="1" ref="W10" ca="1">IF(ROW()-ROW($L$2:$L$19)+1&gt;ROWS($K$2:$K$19)-COUNTBLANK($K$2:$K$19),"",INDIRECT(ADDRESS(SMALL((IF($K$2:$K$19&lt;&gt;"",ROW($K$2:$K$19),ROW()+ROWS($K$2:$K$19))),ROW()-ROW($L$2:$L$19)+1),COLUMN($K$2:$K$19),4)))</f>
        <v>Unvollständig</v>
      </c>
      <c r="X10" s="14" t="str">
        <f t="array" aca="1" ref="X10" ca="1">IF(ROW()-ROW($M$2:$M$19)+1&gt;ROWS($L$2:$L$19)-COUNTBLANK($L$2:$L$19),"",INDIRECT(ADDRESS(SMALL((IF($L$2:$L$19&lt;&gt;"",ROW($L$2:$L$19),ROW()+ROWS($L$2:$L$19))),ROW()-ROW($M$2:$M$19)+1),COLUMN($L$2:$L$19),4)))</f>
        <v>-----</v>
      </c>
      <c r="Y10" s="14" t="str">
        <f t="array" aca="1" ref="Y10" ca="1">IF(ROW()-ROW($N$2:$N$19)+1&gt;ROWS($M$2:$M$19)-COUNTBLANK($M$2:$M$19),"",INDIRECT(ADDRESS(SMALL((IF($M$2:$M$19&lt;&gt;"",ROW($M$2:$M$19),ROW()+ROWS($M$2:$M$19))),ROW()-ROW($N$2:$N$19)+1),COLUMN($M$2:$M$19),4)))</f>
        <v>-----</v>
      </c>
    </row>
    <row r="11" spans="1:25" ht="54.75" customHeight="1" x14ac:dyDescent="0.3">
      <c r="A11" s="70" t="str">
        <f>IF('Kennzahlenbogen_(KB)'!Q39=0,"",'Kennzahlenbogen_(KB)'!Q39)</f>
        <v>Unvollständig</v>
      </c>
      <c r="B11" s="62"/>
      <c r="C11" s="69">
        <f>IF($A11="I.O.","",'Kennzahlenbogen_(KB)'!A39)</f>
        <v>8</v>
      </c>
      <c r="D11" s="67" t="str">
        <f>IF($A11="I.O.","",'Kennzahlenbogen_(KB)'!D39)</f>
        <v>Typisierung nach WHO-Klassifikation</v>
      </c>
      <c r="E11" s="67" t="str">
        <f>IF(AND('Kennzahlenbogen_(KB)'!K39="",$A11&lt;&gt;"I.O."),"-----",IF($A11="I.O.","",'Kennzahlenbogen_(KB)'!K39))</f>
        <v>-----</v>
      </c>
      <c r="F11" s="67" t="str">
        <f>IF($A11="I.O.","",'Kennzahlenbogen_(KB)'!L39)</f>
        <v>≥ 95%</v>
      </c>
      <c r="G11" s="67" t="str">
        <f>IF(AND('Kennzahlenbogen_(KB)'!N39="",$A11&lt;&gt;"I.O."),"-----",IF($A11="I.O.","",'Kennzahlenbogen_(KB)'!N39))</f>
        <v>-----</v>
      </c>
      <c r="H11" s="69" t="str">
        <f>IF($A11="I.O.","",IF('Kennzahlenbogen_(KB)'!P39="","-----",'Kennzahlenbogen_(KB)'!P39))</f>
        <v>-----</v>
      </c>
      <c r="I11" s="69" t="str">
        <f>IF($A11="I.O.","",IF('Kennzahlenbogen_(KB)'!P40="","-----",'Kennzahlenbogen_(KB)'!P40))</f>
        <v>-----</v>
      </c>
      <c r="J11" s="85" t="str">
        <f>IF($A11="I.O.","",IF('Kennzahlenbogen_(KB)'!P41="",0,'Kennzahlenbogen_(KB)'!P41))</f>
        <v>n.d.</v>
      </c>
      <c r="K11" s="69" t="str">
        <f>IF($A11="I.O.","",'Kennzahlenbogen_(KB)'!Q39)</f>
        <v>Unvollständig</v>
      </c>
      <c r="L11" s="67" t="str">
        <f>IF(AND('Kennzahlenbogen_(KB)'!R39="",$A11&lt;&gt;"I.O."),"-----",IF($A11="I.O.","",'Kennzahlenbogen_(KB)'!R39))</f>
        <v>-----</v>
      </c>
      <c r="M11" s="67" t="str">
        <f>IF(AND('Kennzahlenbogen_(KB)'!S39="",$A11&lt;&gt;"I.O."),"-----",IF($A11="I.O.","",'Kennzahlenbogen_(KB)'!S39))</f>
        <v>-----</v>
      </c>
      <c r="O11" s="14">
        <f t="array" aca="1" ref="O11" ca="1">IF(ROW()-ROW($D$2:$D$19)+1&gt;ROWS($C$2:$C$19)-COUNTBLANK($C$2:$C$19),"",INDIRECT(ADDRESS(SMALL((IF($C$2:$C$19&lt;&gt;"",ROW($C$2:$C$19),ROW()+ROWS($C$2:$C$19))),ROW()-ROW($D$2:$D$19)+1),COLUMN($C$2:$C$19),4)))</f>
        <v>8</v>
      </c>
      <c r="P11" s="67" t="str">
        <f t="array" aca="1" ref="P11" ca="1">IF(ROW()-ROW($E$2:$E$19)+1&gt;ROWS($D$2:$D$19)-COUNTBLANK($D$2:$D$19),"",INDIRECT(ADDRESS(SMALL((IF($D$2:$D$19&gt;"",ROW($D$2:$D$19),ROW()+ROWS($D$2:$D$19))),ROW()-ROW($E$2:$E$19)+1),COLUMN($D$2:$D$19),4)))</f>
        <v>Typisierung nach WHO-Klassifikation</v>
      </c>
      <c r="Q11" s="14" t="str">
        <f t="array" aca="1" ref="Q11" ca="1">IF(ROW()-ROW($F$2:$F$19)+1&gt;ROWS($E$2:$E$19)-COUNTBLANK($E$2:$E$19),"",INDIRECT(ADDRESS(SMALL((IF($E$2:$E$19&gt;"",ROW($E$2:$E$19),ROW()+ROWS($E$2:$E$19))),ROW()-ROW($F$2:$F$19)+1),COLUMN($E$2:$E$19),4)))</f>
        <v>-----</v>
      </c>
      <c r="R11" s="69" t="str">
        <f t="array" aca="1" ref="R11" ca="1">IF(ROW()-ROW($G$2:$G$19)+1&gt;ROWS($F$2:$F$19)-COUNTBLANK($F$2:$F$19),"",INDIRECT(ADDRESS(SMALL((IF($F$2:$F$19&gt;"",ROW($F$2:$F$19),ROW()+ROWS($F$2:$F$19))),ROW()-ROW($G$2:$G$19)+1),COLUMN($F$2:$F$19),4)))</f>
        <v>≥ 95%</v>
      </c>
      <c r="S11" s="14" t="str">
        <f t="array" aca="1" ref="S11" ca="1">IF(ROW()-ROW($H$2:$H$19)+1&gt;ROWS($G$2:$G$19)-COUNTBLANK($G$2:$G$19),"",INDIRECT(ADDRESS(SMALL((IF($G$2:$G$19&lt;&gt;"",ROW($G$2:$G$19),ROW()+ROWS($G$2:$G$19))),ROW()-ROW($H$2:$H$19)+1),COLUMN($G$2:$G$19),4)))</f>
        <v>-----</v>
      </c>
      <c r="T11" s="14" t="str">
        <f t="array" aca="1" ref="T11" ca="1">IF(ROW()-ROW($I$2:$I$19)+1&gt;ROWS($H$2:$H$19)-COUNTBLANK($H$2:$H$19),"",INDIRECT(ADDRESS(SMALL((IF($H$2:$H$19&lt;&gt;"",ROW($H$2:$H$19),ROW()+ROWS($H$2:$H$19))),ROW()-ROW($I$2:$I$19)+1),COLUMN($H$2:$H$19),4)))</f>
        <v>-----</v>
      </c>
      <c r="U11" s="14" t="str">
        <f t="array" aca="1" ref="U11" ca="1">IF(ROW()-ROW($J$2:$J$19)+1&gt;ROWS($I$2:$I$19)-COUNTBLANK($I$2:$I$19),"",INDIRECT(ADDRESS(SMALL((IF($I$2:$I$19&lt;&gt;"",ROW($I$2:$I$19),ROW()+ROWS($I$2:$I$19))),ROW()-ROW($J$2:$J$19)+1),COLUMN($I$2:$I$19),4)))</f>
        <v>-----</v>
      </c>
      <c r="V11" s="86" t="str">
        <f t="array" aca="1" ref="V11" ca="1">IF(ROW()-ROW($K$2:$K$19)+1&gt;ROWS($J$2:$J$19)-COUNTBLANK($J$2:$J$19),"",INDIRECT(ADDRESS(SMALL((IF($J$2:$J$19&lt;&gt;"",ROW($J$2:$J$19),ROW()+ROWS($J$2:$J$19))),ROW()-ROW($K$2:$K$19)+1),COLUMN($J$2:$J$19),4)))</f>
        <v>n.d.</v>
      </c>
      <c r="W11" s="69" t="str">
        <f t="array" aca="1" ref="W11" ca="1">IF(ROW()-ROW($L$2:$L$19)+1&gt;ROWS($K$2:$K$19)-COUNTBLANK($K$2:$K$19),"",INDIRECT(ADDRESS(SMALL((IF($K$2:$K$19&lt;&gt;"",ROW($K$2:$K$19),ROW()+ROWS($K$2:$K$19))),ROW()-ROW($L$2:$L$19)+1),COLUMN($K$2:$K$19),4)))</f>
        <v>Unvollständig</v>
      </c>
      <c r="X11" s="14" t="str">
        <f t="array" aca="1" ref="X11" ca="1">IF(ROW()-ROW($M$2:$M$19)+1&gt;ROWS($L$2:$L$19)-COUNTBLANK($L$2:$L$19),"",INDIRECT(ADDRESS(SMALL((IF($L$2:$L$19&lt;&gt;"",ROW($L$2:$L$19),ROW()+ROWS($L$2:$L$19))),ROW()-ROW($M$2:$M$19)+1),COLUMN($L$2:$L$19),4)))</f>
        <v>-----</v>
      </c>
      <c r="Y11" s="14" t="str">
        <f t="array" aca="1" ref="Y11" ca="1">IF(ROW()-ROW($N$2:$N$19)+1&gt;ROWS($M$2:$M$19)-COUNTBLANK($M$2:$M$19),"",INDIRECT(ADDRESS(SMALL((IF($M$2:$M$19&lt;&gt;"",ROW($M$2:$M$19),ROW()+ROWS($M$2:$M$19))),ROW()-ROW($N$2:$N$19)+1),COLUMN($M$2:$M$19),4)))</f>
        <v>-----</v>
      </c>
    </row>
    <row r="12" spans="1:25" ht="54.75" customHeight="1" x14ac:dyDescent="0.3">
      <c r="A12" s="70" t="str">
        <f>IF('Kennzahlenbogen_(KB)'!Q42=0,"",'Kennzahlenbogen_(KB)'!Q42)</f>
        <v>Unvollständig</v>
      </c>
      <c r="B12" s="62"/>
      <c r="C12" s="135">
        <f>IF($A12="I.O.","",'Kennzahlenbogen_(KB)'!A42)</f>
        <v>9</v>
      </c>
      <c r="D12" s="67" t="str">
        <f>IF($A12="I.O.","",'Kennzahlenbogen_(KB)'!D42)</f>
        <v>Inhalt Befundberichte</v>
      </c>
      <c r="E12" s="67" t="str">
        <f>IF(AND('Kennzahlenbogen_(KB)'!K42="",$A12&lt;&gt;"I.O."),"-----",IF($A12="I.O.","",'Kennzahlenbogen_(KB)'!K42))</f>
        <v>-----</v>
      </c>
      <c r="F12" s="67" t="str">
        <f>IF($A12="I.O.","",'Kennzahlenbogen_(KB)'!L42)</f>
        <v>≥ 95%</v>
      </c>
      <c r="G12" s="67" t="str">
        <f>IF(AND('Kennzahlenbogen_(KB)'!N42="",$A12&lt;&gt;"I.O."),"-----",IF($A12="I.O.","",'Kennzahlenbogen_(KB)'!N42))</f>
        <v>-----</v>
      </c>
      <c r="H12" s="69" t="str">
        <f>IF($A12="I.O.","",IF('Kennzahlenbogen_(KB)'!P42="","-----",'Kennzahlenbogen_(KB)'!P42))</f>
        <v>-----</v>
      </c>
      <c r="I12" s="69">
        <f>IF($A12="I.O.","",IF('Kennzahlenbogen_(KB)'!P43="","-----",'Kennzahlenbogen_(KB)'!P43))</f>
        <v>0</v>
      </c>
      <c r="J12" s="85" t="str">
        <f>IF($A12="I.O.","",IF('Kennzahlenbogen_(KB)'!P44="","-----",'Kennzahlenbogen_(KB)'!P44))</f>
        <v>n.d.</v>
      </c>
      <c r="K12" s="69" t="str">
        <f>IF($A12="I.O.","",'Kennzahlenbogen_(KB)'!Q42)</f>
        <v>Unvollständig</v>
      </c>
      <c r="L12" s="67" t="str">
        <f>IF(AND('Kennzahlenbogen_(KB)'!R42="",$A12&lt;&gt;"I.O."),"-----",IF($A12="I.O.","",'Kennzahlenbogen_(KB)'!R42))</f>
        <v>-----</v>
      </c>
      <c r="M12" s="67" t="str">
        <f>IF(AND('Kennzahlenbogen_(KB)'!S42="",$A12&lt;&gt;"I.O."),"-----",IF($A12="I.O.","",'Kennzahlenbogen_(KB)'!S42))</f>
        <v>-----</v>
      </c>
      <c r="O12" s="14">
        <f t="array" aca="1" ref="O12" ca="1">IF(ROW()-ROW($D$2:$D$19)+1&gt;ROWS($C$2:$C$19)-COUNTBLANK($C$2:$C$19),"",INDIRECT(ADDRESS(SMALL((IF($C$2:$C$19&lt;&gt;"",ROW($C$2:$C$19),ROW()+ROWS($C$2:$C$19))),ROW()-ROW($D$2:$D$19)+1),COLUMN($C$2:$C$19),4)))</f>
        <v>9</v>
      </c>
      <c r="P12" s="67" t="str">
        <f t="array" aca="1" ref="P12" ca="1">IF(ROW()-ROW($E$2:$E$19)+1&gt;ROWS($D$2:$D$19)-COUNTBLANK($D$2:$D$19),"",INDIRECT(ADDRESS(SMALL((IF($D$2:$D$19&gt;"",ROW($D$2:$D$19),ROW()+ROWS($D$2:$D$19))),ROW()-ROW($E$2:$E$19)+1),COLUMN($D$2:$D$19),4)))</f>
        <v>Inhalt Befundberichte</v>
      </c>
      <c r="Q12" s="14" t="str">
        <f t="array" aca="1" ref="Q12" ca="1">IF(ROW()-ROW($F$2:$F$19)+1&gt;ROWS($E$2:$E$19)-COUNTBLANK($E$2:$E$19),"",INDIRECT(ADDRESS(SMALL((IF($E$2:$E$19&gt;"",ROW($E$2:$E$19),ROW()+ROWS($E$2:$E$19))),ROW()-ROW($F$2:$F$19)+1),COLUMN($E$2:$E$19),4)))</f>
        <v>-----</v>
      </c>
      <c r="R12" s="69" t="str">
        <f t="array" aca="1" ref="R12" ca="1">IF(ROW()-ROW($G$2:$G$19)+1&gt;ROWS($F$2:$F$19)-COUNTBLANK($F$2:$F$19),"",INDIRECT(ADDRESS(SMALL((IF($F$2:$F$19&gt;"",ROW($F$2:$F$19),ROW()+ROWS($F$2:$F$19))),ROW()-ROW($G$2:$G$19)+1),COLUMN($F$2:$F$19),4)))</f>
        <v>≥ 95%</v>
      </c>
      <c r="S12" s="14" t="str">
        <f t="array" aca="1" ref="S12" ca="1">IF(ROW()-ROW($H$2:$H$19)+1&gt;ROWS($G$2:$G$19)-COUNTBLANK($G$2:$G$19),"",INDIRECT(ADDRESS(SMALL((IF($G$2:$G$19&lt;&gt;"",ROW($G$2:$G$19),ROW()+ROWS($G$2:$G$19))),ROW()-ROW($H$2:$H$19)+1),COLUMN($G$2:$G$19),4)))</f>
        <v>-----</v>
      </c>
      <c r="T12" s="14" t="str">
        <f t="array" aca="1" ref="T12" ca="1">IF(ROW()-ROW($I$2:$I$19)+1&gt;ROWS($H$2:$H$19)-COUNTBLANK($H$2:$H$19),"",INDIRECT(ADDRESS(SMALL((IF($H$2:$H$19&lt;&gt;"",ROW($H$2:$H$19),ROW()+ROWS($H$2:$H$19))),ROW()-ROW($I$2:$I$19)+1),COLUMN($H$2:$H$19),4)))</f>
        <v>-----</v>
      </c>
      <c r="U12" s="14">
        <f t="array" aca="1" ref="U12" ca="1">IF(ROW()-ROW($J$2:$J$19)+1&gt;ROWS($I$2:$I$19)-COUNTBLANK($I$2:$I$19),"",INDIRECT(ADDRESS(SMALL((IF($I$2:$I$19&lt;&gt;"",ROW($I$2:$I$19),ROW()+ROWS($I$2:$I$19))),ROW()-ROW($J$2:$J$19)+1),COLUMN($I$2:$I$19),4)))</f>
        <v>0</v>
      </c>
      <c r="V12" s="86" t="str">
        <f t="array" aca="1" ref="V12" ca="1">IF(ROW()-ROW($K$2:$K$19)+1&gt;ROWS($J$2:$J$19)-COUNTBLANK($J$2:$J$19),"",INDIRECT(ADDRESS(SMALL((IF($J$2:$J$19&lt;&gt;"",ROW($J$2:$J$19),ROW()+ROWS($J$2:$J$19))),ROW()-ROW($K$2:$K$19)+1),COLUMN($J$2:$J$19),4)))</f>
        <v>n.d.</v>
      </c>
      <c r="W12" s="69" t="str">
        <f t="array" aca="1" ref="W12" ca="1">IF(ROW()-ROW($L$2:$L$19)+1&gt;ROWS($K$2:$K$19)-COUNTBLANK($K$2:$K$19),"",INDIRECT(ADDRESS(SMALL((IF($K$2:$K$19&lt;&gt;"",ROW($K$2:$K$19),ROW()+ROWS($K$2:$K$19))),ROW()-ROW($L$2:$L$19)+1),COLUMN($K$2:$K$19),4)))</f>
        <v>Unvollständig</v>
      </c>
      <c r="X12" s="14" t="str">
        <f t="array" aca="1" ref="X12" ca="1">IF(ROW()-ROW($M$2:$M$19)+1&gt;ROWS($L$2:$L$19)-COUNTBLANK($L$2:$L$19),"",INDIRECT(ADDRESS(SMALL((IF($L$2:$L$19&lt;&gt;"",ROW($L$2:$L$19),ROW()+ROWS($L$2:$L$19))),ROW()-ROW($M$2:$M$19)+1),COLUMN($L$2:$L$19),4)))</f>
        <v>-----</v>
      </c>
      <c r="Y12" s="14" t="str">
        <f t="array" aca="1" ref="Y12" ca="1">IF(ROW()-ROW($N$2:$N$19)+1&gt;ROWS($M$2:$M$19)-COUNTBLANK($M$2:$M$19),"",INDIRECT(ADDRESS(SMALL((IF($M$2:$M$19&lt;&gt;"",ROW($M$2:$M$19),ROW()+ROWS($M$2:$M$19))),ROW()-ROW($N$2:$N$19)+1),COLUMN($M$2:$M$19),4)))</f>
        <v>-----</v>
      </c>
    </row>
    <row r="13" spans="1:25" ht="54.75" customHeight="1" x14ac:dyDescent="0.3">
      <c r="A13" s="70" t="str">
        <f>IF('Kennzahlenbogen_(KB)'!Q45=0,"",'Kennzahlenbogen_(KB)'!Q45)</f>
        <v>Unvollständig</v>
      </c>
      <c r="B13" s="62"/>
      <c r="C13" s="135">
        <f>IF($A13="I.O.","",'Kennzahlenbogen_(KB)'!A45)</f>
        <v>10</v>
      </c>
      <c r="D13" s="67" t="str">
        <f>IF($A13="I.O.","",'Kennzahlenbogen_(KB)'!D45)</f>
        <v>mRECIST-/EASL-Klassifikation nach TACE/TAE</v>
      </c>
      <c r="E13" s="67" t="str">
        <f>IF(AND('Kennzahlenbogen_(KB)'!K45="",$A13&lt;&gt;"I.O."),"-----",IF($A13="I.O.","",'Kennzahlenbogen_(KB)'!K45))</f>
        <v>&lt; 75%</v>
      </c>
      <c r="F13" s="67" t="str">
        <f>IF($A13="I.O.","",'Kennzahlenbogen_(KB)'!L45)</f>
        <v>Derzeit keine Vorgaben</v>
      </c>
      <c r="G13" s="67" t="str">
        <f>IF(AND('Kennzahlenbogen_(KB)'!N45="",$A13&lt;&gt;"I.O."),"-----",IF($A13="I.O.","",'Kennzahlenbogen_(KB)'!N45))</f>
        <v>-----</v>
      </c>
      <c r="H13" s="69" t="str">
        <f>IF($A13="I.O.","",IF('Kennzahlenbogen_(KB)'!P45="","-----",'Kennzahlenbogen_(KB)'!P45))</f>
        <v>-----</v>
      </c>
      <c r="I13" s="69">
        <f>IF($A13="I.O.","",IF('Kennzahlenbogen_(KB)'!P46="","-----",'Kennzahlenbogen_(KB)'!P46))</f>
        <v>0</v>
      </c>
      <c r="J13" s="85" t="str">
        <f>IF($A13="I.O.","",IF('Kennzahlenbogen_(KB)'!P47="","-----",'Kennzahlenbogen_(KB)'!P47))</f>
        <v>n.d.</v>
      </c>
      <c r="K13" s="69" t="str">
        <f>IF($A13="I.O.","",'Kennzahlenbogen_(KB)'!Q45)</f>
        <v>Unvollständig</v>
      </c>
      <c r="L13" s="67" t="str">
        <f>IF(AND('Kennzahlenbogen_(KB)'!R45="",$A13&lt;&gt;"I.O."),"-----",IF($A13="I.O.","",'Kennzahlenbogen_(KB)'!R45))</f>
        <v>-----</v>
      </c>
      <c r="M13" s="67" t="str">
        <f>IF(AND('Kennzahlenbogen_(KB)'!S45="",$A13&lt;&gt;"I.O."),"-----",IF($A13="I.O.","",'Kennzahlenbogen_(KB)'!S45))</f>
        <v>-----</v>
      </c>
      <c r="O13" s="14">
        <f t="array" aca="1" ref="O13" ca="1">IF(ROW()-ROW($D$2:$D$19)+1&gt;ROWS($C$2:$C$19)-COUNTBLANK($C$2:$C$19),"",INDIRECT(ADDRESS(SMALL((IF($C$2:$C$19&lt;&gt;"",ROW($C$2:$C$19),ROW()+ROWS($C$2:$C$19))),ROW()-ROW($D$2:$D$19)+1),COLUMN($C$2:$C$19),4)))</f>
        <v>10</v>
      </c>
      <c r="P13" s="67" t="str">
        <f t="array" aca="1" ref="P13" ca="1">IF(ROW()-ROW($E$2:$E$19)+1&gt;ROWS($D$2:$D$19)-COUNTBLANK($D$2:$D$19),"",INDIRECT(ADDRESS(SMALL((IF($D$2:$D$19&gt;"",ROW($D$2:$D$19),ROW()+ROWS($D$2:$D$19))),ROW()-ROW($E$2:$E$19)+1),COLUMN($D$2:$D$19),4)))</f>
        <v>mRECIST-/EASL-Klassifikation nach TACE/TAE</v>
      </c>
      <c r="Q13" s="14" t="str">
        <f t="array" aca="1" ref="Q13" ca="1">IF(ROW()-ROW($F$2:$F$19)+1&gt;ROWS($E$2:$E$19)-COUNTBLANK($E$2:$E$19),"",INDIRECT(ADDRESS(SMALL((IF($E$2:$E$19&gt;"",ROW($E$2:$E$19),ROW()+ROWS($E$2:$E$19))),ROW()-ROW($F$2:$F$19)+1),COLUMN($E$2:$E$19),4)))</f>
        <v>&lt; 75%</v>
      </c>
      <c r="R13" s="69" t="str">
        <f t="array" aca="1" ref="R13" ca="1">IF(ROW()-ROW($G$2:$G$19)+1&gt;ROWS($F$2:$F$19)-COUNTBLANK($F$2:$F$19),"",INDIRECT(ADDRESS(SMALL((IF($F$2:$F$19&gt;"",ROW($F$2:$F$19),ROW()+ROWS($F$2:$F$19))),ROW()-ROW($G$2:$G$19)+1),COLUMN($F$2:$F$19),4)))</f>
        <v>Derzeit keine Vorgaben</v>
      </c>
      <c r="S13" s="14" t="str">
        <f t="array" aca="1" ref="S13" ca="1">IF(ROW()-ROW($H$2:$H$19)+1&gt;ROWS($G$2:$G$19)-COUNTBLANK($G$2:$G$19),"",INDIRECT(ADDRESS(SMALL((IF($G$2:$G$19&lt;&gt;"",ROW($G$2:$G$19),ROW()+ROWS($G$2:$G$19))),ROW()-ROW($H$2:$H$19)+1),COLUMN($G$2:$G$19),4)))</f>
        <v>-----</v>
      </c>
      <c r="T13" s="14" t="str">
        <f t="array" aca="1" ref="T13" ca="1">IF(ROW()-ROW($I$2:$I$19)+1&gt;ROWS($H$2:$H$19)-COUNTBLANK($H$2:$H$19),"",INDIRECT(ADDRESS(SMALL((IF($H$2:$H$19&lt;&gt;"",ROW($H$2:$H$19),ROW()+ROWS($H$2:$H$19))),ROW()-ROW($I$2:$I$19)+1),COLUMN($H$2:$H$19),4)))</f>
        <v>-----</v>
      </c>
      <c r="U13" s="14">
        <f t="array" aca="1" ref="U13" ca="1">IF(ROW()-ROW($J$2:$J$19)+1&gt;ROWS($I$2:$I$19)-COUNTBLANK($I$2:$I$19),"",INDIRECT(ADDRESS(SMALL((IF($I$2:$I$19&lt;&gt;"",ROW($I$2:$I$19),ROW()+ROWS($I$2:$I$19))),ROW()-ROW($J$2:$J$19)+1),COLUMN($I$2:$I$19),4)))</f>
        <v>0</v>
      </c>
      <c r="V13" s="86" t="str">
        <f t="array" aca="1" ref="V13" ca="1">IF(ROW()-ROW($K$2:$K$19)+1&gt;ROWS($J$2:$J$19)-COUNTBLANK($J$2:$J$19),"",INDIRECT(ADDRESS(SMALL((IF($J$2:$J$19&lt;&gt;"",ROW($J$2:$J$19),ROW()+ROWS($J$2:$J$19))),ROW()-ROW($K$2:$K$19)+1),COLUMN($J$2:$J$19),4)))</f>
        <v>n.d.</v>
      </c>
      <c r="W13" s="69" t="str">
        <f t="array" aca="1" ref="W13" ca="1">IF(ROW()-ROW($L$2:$L$19)+1&gt;ROWS($K$2:$K$19)-COUNTBLANK($K$2:$K$19),"",INDIRECT(ADDRESS(SMALL((IF($K$2:$K$19&lt;&gt;"",ROW($K$2:$K$19),ROW()+ROWS($K$2:$K$19))),ROW()-ROW($L$2:$L$19)+1),COLUMN($K$2:$K$19),4)))</f>
        <v>Unvollständig</v>
      </c>
      <c r="X13" s="14" t="str">
        <f t="array" aca="1" ref="X13" ca="1">IF(ROW()-ROW($M$2:$M$19)+1&gt;ROWS($L$2:$L$19)-COUNTBLANK($L$2:$L$19),"",INDIRECT(ADDRESS(SMALL((IF($L$2:$L$19&lt;&gt;"",ROW($L$2:$L$19),ROW()+ROWS($L$2:$L$19))),ROW()-ROW($M$2:$M$19)+1),COLUMN($L$2:$L$19),4)))</f>
        <v>-----</v>
      </c>
      <c r="Y13" s="14" t="str">
        <f t="array" aca="1" ref="Y13" ca="1">IF(ROW()-ROW($N$2:$N$19)+1&gt;ROWS($M$2:$M$19)-COUNTBLANK($M$2:$M$19),"",INDIRECT(ADDRESS(SMALL((IF($M$2:$M$19&lt;&gt;"",ROW($M$2:$M$19),ROW()+ROWS($M$2:$M$19))),ROW()-ROW($N$2:$N$19)+1),COLUMN($M$2:$M$19),4)))</f>
        <v>-----</v>
      </c>
    </row>
    <row r="14" spans="1:25" ht="54.75" customHeight="1" x14ac:dyDescent="0.3">
      <c r="A14" s="70" t="str">
        <f>IF('Kennzahlenbogen_(KB)'!Q48=0,"",'Kennzahlenbogen_(KB)'!Q48)</f>
        <v>Unvollständig</v>
      </c>
      <c r="B14" s="62"/>
      <c r="C14" s="135" t="str">
        <f>IF($A14="I.O.","",CONCATENATE('Kennzahlenbogen_(KB)'!A48,'Kennzahlenbogen_(KB)'!B48))</f>
        <v>11a</v>
      </c>
      <c r="D14" s="67" t="str">
        <f>IF($A14="I.O.","",'Kennzahlenbogen_(KB)'!D48)</f>
        <v>Komplikationen nach TACE/TAE</v>
      </c>
      <c r="E14" s="67" t="str">
        <f>IF(AND('Kennzahlenbogen_(KB)'!K48="",$A14&lt;&gt;"I.O."),"-----",IF($A14="I.O.","",'Kennzahlenbogen_(KB)'!K48))</f>
        <v>-----</v>
      </c>
      <c r="F14" s="67" t="str">
        <f>IF($A14="I.O.","",'Kennzahlenbogen_(KB)'!L48)</f>
        <v>≤ 5%</v>
      </c>
      <c r="G14" s="67" t="str">
        <f>IF(AND('Kennzahlenbogen_(KB)'!N48="",$A14&lt;&gt;"I.O."),"-----",IF($A14="I.O.","",'Kennzahlenbogen_(KB)'!N48))</f>
        <v>-----</v>
      </c>
      <c r="H14" s="69" t="str">
        <f>IF($A14="I.O.","",IF('Kennzahlenbogen_(KB)'!P48="","-----",'Kennzahlenbogen_(KB)'!P48))</f>
        <v>-----</v>
      </c>
      <c r="I14" s="69">
        <f>IF($A14="I.O.","",IF('Kennzahlenbogen_(KB)'!P49="","-----",'Kennzahlenbogen_(KB)'!P49))</f>
        <v>0</v>
      </c>
      <c r="J14" s="85" t="str">
        <f>IF($A14="I.O.","",IF('Kennzahlenbogen_(KB)'!P50="","-----",'Kennzahlenbogen_(KB)'!P50))</f>
        <v>n.d.</v>
      </c>
      <c r="K14" s="69" t="str">
        <f>IF($A14="I.O.","",'Kennzahlenbogen_(KB)'!Q48)</f>
        <v>Unvollständig</v>
      </c>
      <c r="L14" s="67" t="str">
        <f>IF(AND('Kennzahlenbogen_(KB)'!R48="",$A14&lt;&gt;"I.O."),"-----",IF($A14="I.O.","",'Kennzahlenbogen_(KB)'!R48))</f>
        <v>-----</v>
      </c>
      <c r="M14" s="67" t="str">
        <f>IF(AND('Kennzahlenbogen_(KB)'!S48="",$A14&lt;&gt;"I.O."),"-----",IF($A14="I.O.","",'Kennzahlenbogen_(KB)'!S48))</f>
        <v>-----</v>
      </c>
      <c r="O14" s="14" t="str">
        <f t="array" aca="1" ref="O14" ca="1">IF(ROW()-ROW($D$2:$D$19)+1&gt;ROWS($C$2:$C$19)-COUNTBLANK($C$2:$C$19),"",INDIRECT(ADDRESS(SMALL((IF($C$2:$C$19&lt;&gt;"",ROW($C$2:$C$19),ROW()+ROWS($C$2:$C$19))),ROW()-ROW($D$2:$D$19)+1),COLUMN($C$2:$C$19),4)))</f>
        <v>11a</v>
      </c>
      <c r="P14" s="67" t="str">
        <f t="array" aca="1" ref="P14" ca="1">IF(ROW()-ROW($E$2:$E$19)+1&gt;ROWS($D$2:$D$19)-COUNTBLANK($D$2:$D$19),"",INDIRECT(ADDRESS(SMALL((IF($D$2:$D$19&gt;"",ROW($D$2:$D$19),ROW()+ROWS($D$2:$D$19))),ROW()-ROW($E$2:$E$19)+1),COLUMN($D$2:$D$19),4)))</f>
        <v>Komplikationen nach TACE/TAE</v>
      </c>
      <c r="Q14" s="14" t="str">
        <f t="array" aca="1" ref="Q14" ca="1">IF(ROW()-ROW($F$2:$F$19)+1&gt;ROWS($E$2:$E$19)-COUNTBLANK($E$2:$E$19),"",INDIRECT(ADDRESS(SMALL((IF($E$2:$E$19&gt;"",ROW($E$2:$E$19),ROW()+ROWS($E$2:$E$19))),ROW()-ROW($F$2:$F$19)+1),COLUMN($E$2:$E$19),4)))</f>
        <v>-----</v>
      </c>
      <c r="R14" s="69" t="str">
        <f t="array" aca="1" ref="R14" ca="1">IF(ROW()-ROW($G$2:$G$19)+1&gt;ROWS($F$2:$F$19)-COUNTBLANK($F$2:$F$19),"",INDIRECT(ADDRESS(SMALL((IF($F$2:$F$19&gt;"",ROW($F$2:$F$19),ROW()+ROWS($F$2:$F$19))),ROW()-ROW($G$2:$G$19)+1),COLUMN($F$2:$F$19),4)))</f>
        <v>≤ 5%</v>
      </c>
      <c r="S14" s="14" t="str">
        <f t="array" aca="1" ref="S14" ca="1">IF(ROW()-ROW($H$2:$H$19)+1&gt;ROWS($G$2:$G$19)-COUNTBLANK($G$2:$G$19),"",INDIRECT(ADDRESS(SMALL((IF($G$2:$G$19&lt;&gt;"",ROW($G$2:$G$19),ROW()+ROWS($G$2:$G$19))),ROW()-ROW($H$2:$H$19)+1),COLUMN($G$2:$G$19),4)))</f>
        <v>-----</v>
      </c>
      <c r="T14" s="14" t="str">
        <f t="array" aca="1" ref="T14" ca="1">IF(ROW()-ROW($I$2:$I$19)+1&gt;ROWS($H$2:$H$19)-COUNTBLANK($H$2:$H$19),"",INDIRECT(ADDRESS(SMALL((IF($H$2:$H$19&lt;&gt;"",ROW($H$2:$H$19),ROW()+ROWS($H$2:$H$19))),ROW()-ROW($I$2:$I$19)+1),COLUMN($H$2:$H$19),4)))</f>
        <v>-----</v>
      </c>
      <c r="U14" s="14">
        <f t="array" aca="1" ref="U14" ca="1">IF(ROW()-ROW($J$2:$J$19)+1&gt;ROWS($I$2:$I$19)-COUNTBLANK($I$2:$I$19),"",INDIRECT(ADDRESS(SMALL((IF($I$2:$I$19&lt;&gt;"",ROW($I$2:$I$19),ROW()+ROWS($I$2:$I$19))),ROW()-ROW($J$2:$J$19)+1),COLUMN($I$2:$I$19),4)))</f>
        <v>0</v>
      </c>
      <c r="V14" s="86" t="str">
        <f t="array" aca="1" ref="V14" ca="1">IF(ROW()-ROW($K$2:$K$19)+1&gt;ROWS($J$2:$J$19)-COUNTBLANK($J$2:$J$19),"",INDIRECT(ADDRESS(SMALL((IF($J$2:$J$19&lt;&gt;"",ROW($J$2:$J$19),ROW()+ROWS($J$2:$J$19))),ROW()-ROW($K$2:$K$19)+1),COLUMN($J$2:$J$19),4)))</f>
        <v>n.d.</v>
      </c>
      <c r="W14" s="69" t="str">
        <f t="array" aca="1" ref="W14" ca="1">IF(ROW()-ROW($L$2:$L$19)+1&gt;ROWS($K$2:$K$19)-COUNTBLANK($K$2:$K$19),"",INDIRECT(ADDRESS(SMALL((IF($K$2:$K$19&lt;&gt;"",ROW($K$2:$K$19),ROW()+ROWS($K$2:$K$19))),ROW()-ROW($L$2:$L$19)+1),COLUMN($K$2:$K$19),4)))</f>
        <v>Unvollständig</v>
      </c>
      <c r="X14" s="14" t="str">
        <f t="array" aca="1" ref="X14" ca="1">IF(ROW()-ROW($M$2:$M$19)+1&gt;ROWS($L$2:$L$19)-COUNTBLANK($L$2:$L$19),"",INDIRECT(ADDRESS(SMALL((IF($L$2:$L$19&lt;&gt;"",ROW($L$2:$L$19),ROW()+ROWS($L$2:$L$19))),ROW()-ROW($M$2:$M$19)+1),COLUMN($L$2:$L$19),4)))</f>
        <v>-----</v>
      </c>
      <c r="Y14" s="14" t="str">
        <f t="array" aca="1" ref="Y14" ca="1">IF(ROW()-ROW($N$2:$N$19)+1&gt;ROWS($M$2:$M$19)-COUNTBLANK($M$2:$M$19),"",INDIRECT(ADDRESS(SMALL((IF($M$2:$M$19&lt;&gt;"",ROW($M$2:$M$19),ROW()+ROWS($M$2:$M$19))),ROW()-ROW($N$2:$N$19)+1),COLUMN($M$2:$M$19),4)))</f>
        <v>-----</v>
      </c>
    </row>
    <row r="15" spans="1:25" ht="54.75" customHeight="1" x14ac:dyDescent="0.3">
      <c r="A15" s="70" t="str">
        <f>IF('Kennzahlenbogen_(KB)'!Q51=0,"",'Kennzahlenbogen_(KB)'!Q51)</f>
        <v>Unvollständig</v>
      </c>
      <c r="B15" s="62"/>
      <c r="C15" s="135" t="str">
        <f>IF($A15="I.O.","",CONCATENATE('Kennzahlenbogen_(KB)'!A48,'Kennzahlenbogen_(KB)'!B51))</f>
        <v>11b</v>
      </c>
      <c r="D15" s="67" t="str">
        <f>IF($A15="I.O.","",'Kennzahlenbogen_(KB)'!D51)</f>
        <v xml:space="preserve">Komplikation nach perkutaner Radiofrequenzablation (RFA) + Mikrowellenablation </v>
      </c>
      <c r="E15" s="67" t="str">
        <f>IF(AND('Kennzahlenbogen_(KB)'!K51="",$A15&lt;&gt;"I.O."),"-----",IF($A15="I.O.","",'Kennzahlenbogen_(KB)'!K51))</f>
        <v>-----</v>
      </c>
      <c r="F15" s="67" t="str">
        <f>IF($A15="I.O.","",'Kennzahlenbogen_(KB)'!L51)</f>
        <v>≤ 5%</v>
      </c>
      <c r="G15" s="67" t="str">
        <f>IF(AND('Kennzahlenbogen_(KB)'!N51="",$A15&lt;&gt;"I.O."),"-----",IF($A15="I.O.","",'Kennzahlenbogen_(KB)'!N51))</f>
        <v>-----</v>
      </c>
      <c r="H15" s="69" t="str">
        <f>IF($A15="I.O.","",IF('Kennzahlenbogen_(KB)'!P51="","-----",'Kennzahlenbogen_(KB)'!P51))</f>
        <v>-----</v>
      </c>
      <c r="I15" s="69">
        <f>IF($A15="I.O.","",IF('Kennzahlenbogen_(KB)'!P52="","-----",'Kennzahlenbogen_(KB)'!P52))</f>
        <v>0</v>
      </c>
      <c r="J15" s="85" t="str">
        <f>IF($A15="I.O.","",IF('Kennzahlenbogen_(KB)'!P53="","-----",'Kennzahlenbogen_(KB)'!P53))</f>
        <v>n.d.</v>
      </c>
      <c r="K15" s="69" t="str">
        <f>IF($A15="I.O.","",'Kennzahlenbogen_(KB)'!Q51)</f>
        <v>Unvollständig</v>
      </c>
      <c r="L15" s="67" t="str">
        <f>IF(AND('Kennzahlenbogen_(KB)'!R51="",$A15&lt;&gt;"I.O."),"-----",IF($A15="I.O.","",'Kennzahlenbogen_(KB)'!R51))</f>
        <v>-----</v>
      </c>
      <c r="M15" s="67" t="str">
        <f>IF(AND('Kennzahlenbogen_(KB)'!S51="",$A15&lt;&gt;"I.O."),"-----",IF($A15="I.O.","",'Kennzahlenbogen_(KB)'!S51))</f>
        <v>-----</v>
      </c>
      <c r="O15" s="14" t="str">
        <f t="array" aca="1" ref="O15" ca="1">IF(ROW()-ROW($D$2:$D$19)+1&gt;ROWS($C$2:$C$19)-COUNTBLANK($C$2:$C$19),"",INDIRECT(ADDRESS(SMALL((IF($C$2:$C$19&lt;&gt;"",ROW($C$2:$C$19),ROW()+ROWS($C$2:$C$19))),ROW()-ROW($D$2:$D$19)+1),COLUMN($C$2:$C$19),4)))</f>
        <v>11b</v>
      </c>
      <c r="P15" s="67" t="str">
        <f t="array" aca="1" ref="P15" ca="1">IF(ROW()-ROW($E$2:$E$19)+1&gt;ROWS($D$2:$D$19)-COUNTBLANK($D$2:$D$19),"",INDIRECT(ADDRESS(SMALL((IF($D$2:$D$19&gt;"",ROW($D$2:$D$19),ROW()+ROWS($D$2:$D$19))),ROW()-ROW($E$2:$E$19)+1),COLUMN($D$2:$D$19),4)))</f>
        <v xml:space="preserve">Komplikation nach perkutaner Radiofrequenzablation (RFA) + Mikrowellenablation </v>
      </c>
      <c r="Q15" s="14" t="str">
        <f t="array" aca="1" ref="Q15" ca="1">IF(ROW()-ROW($F$2:$F$19)+1&gt;ROWS($E$2:$E$19)-COUNTBLANK($E$2:$E$19),"",INDIRECT(ADDRESS(SMALL((IF($E$2:$E$19&gt;"",ROW($E$2:$E$19),ROW()+ROWS($E$2:$E$19))),ROW()-ROW($F$2:$F$19)+1),COLUMN($E$2:$E$19),4)))</f>
        <v>-----</v>
      </c>
      <c r="R15" s="69" t="str">
        <f t="array" aca="1" ref="R15" ca="1">IF(ROW()-ROW($G$2:$G$19)+1&gt;ROWS($F$2:$F$19)-COUNTBLANK($F$2:$F$19),"",INDIRECT(ADDRESS(SMALL((IF($F$2:$F$19&gt;"",ROW($F$2:$F$19),ROW()+ROWS($F$2:$F$19))),ROW()-ROW($G$2:$G$19)+1),COLUMN($F$2:$F$19),4)))</f>
        <v>≤ 5%</v>
      </c>
      <c r="S15" s="14" t="str">
        <f t="array" aca="1" ref="S15" ca="1">IF(ROW()-ROW($H$2:$H$19)+1&gt;ROWS($G$2:$G$19)-COUNTBLANK($G$2:$G$19),"",INDIRECT(ADDRESS(SMALL((IF($G$2:$G$19&lt;&gt;"",ROW($G$2:$G$19),ROW()+ROWS($G$2:$G$19))),ROW()-ROW($H$2:$H$19)+1),COLUMN($G$2:$G$19),4)))</f>
        <v>-----</v>
      </c>
      <c r="T15" s="14" t="str">
        <f t="array" aca="1" ref="T15" ca="1">IF(ROW()-ROW($I$2:$I$19)+1&gt;ROWS($H$2:$H$19)-COUNTBLANK($H$2:$H$19),"",INDIRECT(ADDRESS(SMALL((IF($H$2:$H$19&lt;&gt;"",ROW($H$2:$H$19),ROW()+ROWS($H$2:$H$19))),ROW()-ROW($I$2:$I$19)+1),COLUMN($H$2:$H$19),4)))</f>
        <v>-----</v>
      </c>
      <c r="U15" s="14">
        <f t="array" aca="1" ref="U15" ca="1">IF(ROW()-ROW($J$2:$J$19)+1&gt;ROWS($I$2:$I$19)-COUNTBLANK($I$2:$I$19),"",INDIRECT(ADDRESS(SMALL((IF($I$2:$I$19&lt;&gt;"",ROW($I$2:$I$19),ROW()+ROWS($I$2:$I$19))),ROW()-ROW($J$2:$J$19)+1),COLUMN($I$2:$I$19),4)))</f>
        <v>0</v>
      </c>
      <c r="V15" s="86" t="str">
        <f t="array" aca="1" ref="V15" ca="1">IF(ROW()-ROW($K$2:$K$19)+1&gt;ROWS($J$2:$J$19)-COUNTBLANK($J$2:$J$19),"",INDIRECT(ADDRESS(SMALL((IF($J$2:$J$19&lt;&gt;"",ROW($J$2:$J$19),ROW()+ROWS($J$2:$J$19))),ROW()-ROW($K$2:$K$19)+1),COLUMN($J$2:$J$19),4)))</f>
        <v>n.d.</v>
      </c>
      <c r="W15" s="69" t="str">
        <f t="array" aca="1" ref="W15" ca="1">IF(ROW()-ROW($L$2:$L$19)+1&gt;ROWS($K$2:$K$19)-COUNTBLANK($K$2:$K$19),"",INDIRECT(ADDRESS(SMALL((IF($K$2:$K$19&lt;&gt;"",ROW($K$2:$K$19),ROW()+ROWS($K$2:$K$19))),ROW()-ROW($L$2:$L$19)+1),COLUMN($K$2:$K$19),4)))</f>
        <v>Unvollständig</v>
      </c>
      <c r="X15" s="14" t="str">
        <f t="array" aca="1" ref="X15" ca="1">IF(ROW()-ROW($M$2:$M$19)+1&gt;ROWS($L$2:$L$19)-COUNTBLANK($L$2:$L$19),"",INDIRECT(ADDRESS(SMALL((IF($L$2:$L$19&lt;&gt;"",ROW($L$2:$L$19),ROW()+ROWS($L$2:$L$19))),ROW()-ROW($M$2:$M$19)+1),COLUMN($L$2:$L$19),4)))</f>
        <v>-----</v>
      </c>
      <c r="Y15" s="14" t="str">
        <f t="array" aca="1" ref="Y15" ca="1">IF(ROW()-ROW($N$2:$N$19)+1&gt;ROWS($M$2:$M$19)-COUNTBLANK($M$2:$M$19),"",INDIRECT(ADDRESS(SMALL((IF($M$2:$M$19&lt;&gt;"",ROW($M$2:$M$19),ROW()+ROWS($M$2:$M$19))),ROW()-ROW($N$2:$N$19)+1),COLUMN($M$2:$M$19),4)))</f>
        <v>-----</v>
      </c>
    </row>
    <row r="16" spans="1:25" s="64" customFormat="1" ht="54.75" customHeight="1" x14ac:dyDescent="0.3">
      <c r="A16" s="70" t="str">
        <f>IF('Kennzahlenbogen_(KB)'!Q54=0,"",'Kennzahlenbogen_(KB)'!Q54)</f>
        <v>Unvollständig</v>
      </c>
      <c r="B16" s="62"/>
      <c r="C16" s="69">
        <f>IF($A16="I.O.","",'Kennzahlenbogen_(KB)'!A54)</f>
        <v>12</v>
      </c>
      <c r="D16" s="67" t="str">
        <f>IF($A16="I.O.","",'Kennzahlenbogen_(KB)'!D54)</f>
        <v>Anzahl operative Interventionen</v>
      </c>
      <c r="E16" s="67" t="str">
        <f>IF(AND('Kennzahlenbogen_(KB)'!K54="",$A16&lt;&gt;"I.O."),"-----",IF($A16="I.O.","",'Kennzahlenbogen_(KB)'!K54))</f>
        <v>-----</v>
      </c>
      <c r="F16" s="67" t="str">
        <f>IF($A16="I.O.","",'Kennzahlenbogen_(KB)'!L54)</f>
        <v>≥ 25</v>
      </c>
      <c r="G16" s="67" t="str">
        <f>IF(AND('Kennzahlenbogen_(KB)'!N54="",$A16&lt;&gt;"I.O."),"-----",IF($A16="I.O.","",'Kennzahlenbogen_(KB)'!N54))</f>
        <v>-----</v>
      </c>
      <c r="H16" s="69">
        <f>IF($A16="I.O.","",IF('Kennzahlenbogen_(KB)'!P54="","-----",'Kennzahlenbogen_(KB)'!P54))</f>
        <v>0</v>
      </c>
      <c r="I16" s="69" t="str">
        <f>IF($A16="I.O.","",IF('Kennzahlenbogen_(KB)'!P55="","-----",'Kennzahlenbogen_(KB)'!P55))</f>
        <v>-----</v>
      </c>
      <c r="J16" s="85" t="str">
        <f>IF($A16="I.O.","","-----")</f>
        <v>-----</v>
      </c>
      <c r="K16" s="69" t="str">
        <f>IF($A16="I.O.","",'Kennzahlenbogen_(KB)'!Q54)</f>
        <v>Unvollständig</v>
      </c>
      <c r="L16" s="67" t="str">
        <f>IF(AND('Kennzahlenbogen_(KB)'!R54="",$A16&lt;&gt;"I.O."),"-----",IF($A16="I.O.","",'Kennzahlenbogen_(KB)'!R54))</f>
        <v>-----</v>
      </c>
      <c r="M16" s="67" t="str">
        <f>IF(AND('Kennzahlenbogen_(KB)'!S54="",$A16&lt;&gt;"I.O."),"-----",IF($A16="I.O.","",'Kennzahlenbogen_(KB)'!S54))</f>
        <v>-----</v>
      </c>
      <c r="O16" s="14">
        <f t="array" aca="1" ref="O16" ca="1">IF(ROW()-ROW($D$2:$D$19)+1&gt;ROWS($C$2:$C$19)-COUNTBLANK($C$2:$C$19),"",INDIRECT(ADDRESS(SMALL((IF($C$2:$C$19&lt;&gt;"",ROW($C$2:$C$19),ROW()+ROWS($C$2:$C$19))),ROW()-ROW($D$2:$D$19)+1),COLUMN($C$2:$C$19),4)))</f>
        <v>12</v>
      </c>
      <c r="P16" s="67" t="str">
        <f t="array" aca="1" ref="P16" ca="1">IF(ROW()-ROW($E$2:$E$19)+1&gt;ROWS($D$2:$D$19)-COUNTBLANK($D$2:$D$19),"",INDIRECT(ADDRESS(SMALL((IF($D$2:$D$19&gt;"",ROW($D$2:$D$19),ROW()+ROWS($D$2:$D$19))),ROW()-ROW($E$2:$E$19)+1),COLUMN($D$2:$D$19),4)))</f>
        <v>Anzahl operative Interventionen</v>
      </c>
      <c r="Q16" s="14" t="str">
        <f t="array" aca="1" ref="Q16" ca="1">IF(ROW()-ROW($F$2:$F$19)+1&gt;ROWS($E$2:$E$19)-COUNTBLANK($E$2:$E$19),"",INDIRECT(ADDRESS(SMALL((IF($E$2:$E$19&gt;"",ROW($E$2:$E$19),ROW()+ROWS($E$2:$E$19))),ROW()-ROW($F$2:$F$19)+1),COLUMN($E$2:$E$19),4)))</f>
        <v>-----</v>
      </c>
      <c r="R16" s="69" t="str">
        <f t="array" aca="1" ref="R16" ca="1">IF(ROW()-ROW($G$2:$G$19)+1&gt;ROWS($F$2:$F$19)-COUNTBLANK($F$2:$F$19),"",INDIRECT(ADDRESS(SMALL((IF($F$2:$F$19&gt;"",ROW($F$2:$F$19),ROW()+ROWS($F$2:$F$19))),ROW()-ROW($G$2:$G$19)+1),COLUMN($F$2:$F$19),4)))</f>
        <v>≥ 25</v>
      </c>
      <c r="S16" s="14" t="str">
        <f t="array" aca="1" ref="S16" ca="1">IF(ROW()-ROW($H$2:$H$19)+1&gt;ROWS($G$2:$G$19)-COUNTBLANK($G$2:$G$19),"",INDIRECT(ADDRESS(SMALL((IF($G$2:$G$19&lt;&gt;"",ROW($G$2:$G$19),ROW()+ROWS($G$2:$G$19))),ROW()-ROW($H$2:$H$19)+1),COLUMN($G$2:$G$19),4)))</f>
        <v>-----</v>
      </c>
      <c r="T16" s="14">
        <f t="array" aca="1" ref="T16" ca="1">IF(ROW()-ROW($I$2:$I$19)+1&gt;ROWS($H$2:$H$19)-COUNTBLANK($H$2:$H$19),"",INDIRECT(ADDRESS(SMALL((IF($H$2:$H$19&lt;&gt;"",ROW($H$2:$H$19),ROW()+ROWS($H$2:$H$19))),ROW()-ROW($I$2:$I$19)+1),COLUMN($H$2:$H$19),4)))</f>
        <v>0</v>
      </c>
      <c r="U16" s="14" t="str">
        <f t="array" aca="1" ref="U16" ca="1">IF(ROW()-ROW($J$2:$J$19)+1&gt;ROWS($I$2:$I$19)-COUNTBLANK($I$2:$I$19),"",INDIRECT(ADDRESS(SMALL((IF($I$2:$I$19&lt;&gt;"",ROW($I$2:$I$19),ROW()+ROWS($I$2:$I$19))),ROW()-ROW($J$2:$J$19)+1),COLUMN($I$2:$I$19),4)))</f>
        <v>-----</v>
      </c>
      <c r="V16" s="86" t="str">
        <f t="array" aca="1" ref="V16" ca="1">IF(ROW()-ROW($K$2:$K$19)+1&gt;ROWS($J$2:$J$19)-COUNTBLANK($J$2:$J$19),"",INDIRECT(ADDRESS(SMALL((IF($J$2:$J$19&lt;&gt;"",ROW($J$2:$J$19),ROW()+ROWS($J$2:$J$19))),ROW()-ROW($K$2:$K$19)+1),COLUMN($J$2:$J$19),4)))</f>
        <v>-----</v>
      </c>
      <c r="W16" s="69" t="str">
        <f t="array" aca="1" ref="W16" ca="1">IF(ROW()-ROW($L$2:$L$19)+1&gt;ROWS($K$2:$K$19)-COUNTBLANK($K$2:$K$19),"",INDIRECT(ADDRESS(SMALL((IF($K$2:$K$19&lt;&gt;"",ROW($K$2:$K$19),ROW()+ROWS($K$2:$K$19))),ROW()-ROW($L$2:$L$19)+1),COLUMN($K$2:$K$19),4)))</f>
        <v>Unvollständig</v>
      </c>
      <c r="X16" s="14" t="str">
        <f t="array" aca="1" ref="X16" ca="1">IF(ROW()-ROW($M$2:$M$19)+1&gt;ROWS($L$2:$L$19)-COUNTBLANK($L$2:$L$19),"",INDIRECT(ADDRESS(SMALL((IF($L$2:$L$19&lt;&gt;"",ROW($L$2:$L$19),ROW()+ROWS($L$2:$L$19))),ROW()-ROW($M$2:$M$19)+1),COLUMN($L$2:$L$19),4)))</f>
        <v>-----</v>
      </c>
      <c r="Y16" s="14" t="str">
        <f t="array" aca="1" ref="Y16" ca="1">IF(ROW()-ROW($N$2:$N$19)+1&gt;ROWS($M$2:$M$19)-COUNTBLANK($M$2:$M$19),"",INDIRECT(ADDRESS(SMALL((IF($M$2:$M$19&lt;&gt;"",ROW($M$2:$M$19),ROW()+ROWS($M$2:$M$19))),ROW()-ROW($N$2:$N$19)+1),COLUMN($M$2:$M$19),4)))</f>
        <v>-----</v>
      </c>
    </row>
    <row r="17" spans="1:25" ht="54.75" customHeight="1" x14ac:dyDescent="0.3">
      <c r="A17" s="70" t="str">
        <f>IF('Kennzahlenbogen_(KB)'!Q57=0,"",'Kennzahlenbogen_(KB)'!Q57)</f>
        <v>Unvollständig</v>
      </c>
      <c r="B17" s="62"/>
      <c r="C17" s="211">
        <f>IF($A17="I.O.","",'Kennzahlenbogen_(KB)'!A57)</f>
        <v>13</v>
      </c>
      <c r="D17" s="67" t="str">
        <f>IF($A17="I.O.","",'Kennzahlenbogen_(KB)'!D57)</f>
        <v>Lokale R0-Resektionen</v>
      </c>
      <c r="E17" s="67" t="str">
        <f>IF(AND('Kennzahlenbogen_(KB)'!K57="",$A17&lt;&gt;"I.O."),"-----",IF($A17="I.O.","",'Kennzahlenbogen_(KB)'!K57))</f>
        <v>-----</v>
      </c>
      <c r="F17" s="67" t="str">
        <f>IF($A17="I.O.","",'Kennzahlenbogen_(KB)'!L57)</f>
        <v>≥ 80%</v>
      </c>
      <c r="G17" s="67" t="str">
        <f>IF(AND('Kennzahlenbogen_(KB)'!N57="",$A17&lt;&gt;"I.O."),"-----",IF($A17="I.O.","",'Kennzahlenbogen_(KB)'!N57))</f>
        <v>-----</v>
      </c>
      <c r="H17" s="69" t="str">
        <f>IF($A17="I.O.","",IF('Kennzahlenbogen_(KB)'!P57="","-----",'Kennzahlenbogen_(KB)'!P57))</f>
        <v>-----</v>
      </c>
      <c r="I17" s="69">
        <f>IF($A17="I.O.","",IF('Kennzahlenbogen_(KB)'!P58="","-----",'Kennzahlenbogen_(KB)'!P58))</f>
        <v>0</v>
      </c>
      <c r="J17" s="85" t="str">
        <f>IF($A17="I.O.","",IF('Kennzahlenbogen_(KB)'!P59="","-----",'Kennzahlenbogen_(KB)'!P59))</f>
        <v>n.d.</v>
      </c>
      <c r="K17" s="69" t="str">
        <f>IF($A17="I.O.","",'Kennzahlenbogen_(KB)'!Q57)</f>
        <v>Unvollständig</v>
      </c>
      <c r="L17" s="67" t="str">
        <f>IF(AND('Kennzahlenbogen_(KB)'!R57="",$A17&lt;&gt;"I.O."),"-----",IF($A17="I.O.","",'Kennzahlenbogen_(KB)'!R57))</f>
        <v>-----</v>
      </c>
      <c r="M17" s="67" t="str">
        <f>IF(AND('Kennzahlenbogen_(KB)'!S57="",$A17&lt;&gt;"I.O."),"-----",IF($A17="I.O.","",'Kennzahlenbogen_(KB)'!S57))</f>
        <v>-----</v>
      </c>
      <c r="O17" s="14">
        <f t="array" aca="1" ref="O17" ca="1">IF(ROW()-ROW($D$2:$D$19)+1&gt;ROWS($C$2:$C$19)-COUNTBLANK($C$2:$C$19),"",INDIRECT(ADDRESS(SMALL((IF($C$2:$C$19&lt;&gt;"",ROW($C$2:$C$19),ROW()+ROWS($C$2:$C$19))),ROW()-ROW($D$2:$D$19)+1),COLUMN($C$2:$C$19),4)))</f>
        <v>13</v>
      </c>
      <c r="P17" s="67" t="str">
        <f t="array" aca="1" ref="P17" ca="1">IF(ROW()-ROW($E$2:$E$19)+1&gt;ROWS($D$2:$D$19)-COUNTBLANK($D$2:$D$19),"",INDIRECT(ADDRESS(SMALL((IF($D$2:$D$19&gt;"",ROW($D$2:$D$19),ROW()+ROWS($D$2:$D$19))),ROW()-ROW($E$2:$E$19)+1),COLUMN($D$2:$D$19),4)))</f>
        <v>Lokale R0-Resektionen</v>
      </c>
      <c r="Q17" s="14" t="str">
        <f t="array" aca="1" ref="Q17" ca="1">IF(ROW()-ROW($F$2:$F$19)+1&gt;ROWS($E$2:$E$19)-COUNTBLANK($E$2:$E$19),"",INDIRECT(ADDRESS(SMALL((IF($E$2:$E$19&gt;"",ROW($E$2:$E$19),ROW()+ROWS($E$2:$E$19))),ROW()-ROW($F$2:$F$19)+1),COLUMN($E$2:$E$19),4)))</f>
        <v>-----</v>
      </c>
      <c r="R17" s="69" t="str">
        <f t="array" aca="1" ref="R17" ca="1">IF(ROW()-ROW($G$2:$G$19)+1&gt;ROWS($F$2:$F$19)-COUNTBLANK($F$2:$F$19),"",INDIRECT(ADDRESS(SMALL((IF($F$2:$F$19&gt;"",ROW($F$2:$F$19),ROW()+ROWS($F$2:$F$19))),ROW()-ROW($G$2:$G$19)+1),COLUMN($F$2:$F$19),4)))</f>
        <v>≥ 80%</v>
      </c>
      <c r="S17" s="14" t="str">
        <f t="array" aca="1" ref="S17" ca="1">IF(ROW()-ROW($H$2:$H$19)+1&gt;ROWS($G$2:$G$19)-COUNTBLANK($G$2:$G$19),"",INDIRECT(ADDRESS(SMALL((IF($G$2:$G$19&lt;&gt;"",ROW($G$2:$G$19),ROW()+ROWS($G$2:$G$19))),ROW()-ROW($H$2:$H$19)+1),COLUMN($G$2:$G$19),4)))</f>
        <v>-----</v>
      </c>
      <c r="T17" s="14" t="str">
        <f t="array" aca="1" ref="T17" ca="1">IF(ROW()-ROW($I$2:$I$19)+1&gt;ROWS($H$2:$H$19)-COUNTBLANK($H$2:$H$19),"",INDIRECT(ADDRESS(SMALL((IF($H$2:$H$19&lt;&gt;"",ROW($H$2:$H$19),ROW()+ROWS($H$2:$H$19))),ROW()-ROW($I$2:$I$19)+1),COLUMN($H$2:$H$19),4)))</f>
        <v>-----</v>
      </c>
      <c r="U17" s="14">
        <f t="array" aca="1" ref="U17" ca="1">IF(ROW()-ROW($J$2:$J$19)+1&gt;ROWS($I$2:$I$19)-COUNTBLANK($I$2:$I$19),"",INDIRECT(ADDRESS(SMALL((IF($I$2:$I$19&lt;&gt;"",ROW($I$2:$I$19),ROW()+ROWS($I$2:$I$19))),ROW()-ROW($J$2:$J$19)+1),COLUMN($I$2:$I$19),4)))</f>
        <v>0</v>
      </c>
      <c r="V17" s="86" t="str">
        <f t="array" aca="1" ref="V17" ca="1">IF(ROW()-ROW($K$2:$K$19)+1&gt;ROWS($J$2:$J$19)-COUNTBLANK($J$2:$J$19),"",INDIRECT(ADDRESS(SMALL((IF($J$2:$J$19&lt;&gt;"",ROW($J$2:$J$19),ROW()+ROWS($J$2:$J$19))),ROW()-ROW($K$2:$K$19)+1),COLUMN($J$2:$J$19),4)))</f>
        <v>n.d.</v>
      </c>
      <c r="W17" s="69" t="str">
        <f t="array" aca="1" ref="W17" ca="1">IF(ROW()-ROW($L$2:$L$19)+1&gt;ROWS($K$2:$K$19)-COUNTBLANK($K$2:$K$19),"",INDIRECT(ADDRESS(SMALL((IF($K$2:$K$19&lt;&gt;"",ROW($K$2:$K$19),ROW()+ROWS($K$2:$K$19))),ROW()-ROW($L$2:$L$19)+1),COLUMN($K$2:$K$19),4)))</f>
        <v>Unvollständig</v>
      </c>
      <c r="X17" s="14" t="str">
        <f t="array" aca="1" ref="X17" ca="1">IF(ROW()-ROW($M$2:$M$19)+1&gt;ROWS($L$2:$L$19)-COUNTBLANK($L$2:$L$19),"",INDIRECT(ADDRESS(SMALL((IF($L$2:$L$19&lt;&gt;"",ROW($L$2:$L$19),ROW()+ROWS($L$2:$L$19))),ROW()-ROW($M$2:$M$19)+1),COLUMN($L$2:$L$19),4)))</f>
        <v>-----</v>
      </c>
      <c r="Y17" s="14" t="str">
        <f t="array" aca="1" ref="Y17" ca="1">IF(ROW()-ROW($N$2:$N$19)+1&gt;ROWS($M$2:$M$19)-COUNTBLANK($M$2:$M$19),"",INDIRECT(ADDRESS(SMALL((IF($M$2:$M$19&lt;&gt;"",ROW($M$2:$M$19),ROW()+ROWS($M$2:$M$19))),ROW()-ROW($N$2:$N$19)+1),COLUMN($M$2:$M$19),4)))</f>
        <v>-----</v>
      </c>
    </row>
    <row r="18" spans="1:25" ht="54.75" customHeight="1" x14ac:dyDescent="0.3">
      <c r="A18" s="70" t="str">
        <f>IF('Kennzahlenbogen_(KB)'!Q60=0,"",'Kennzahlenbogen_(KB)'!Q60)</f>
        <v>Unvollständig</v>
      </c>
      <c r="B18" s="62"/>
      <c r="C18" s="69">
        <f>IF($A18="I.O.","",'Kennzahlenbogen_(KB)'!A60)</f>
        <v>14</v>
      </c>
      <c r="D18" s="67" t="str">
        <f>IF($A18="I.O.","",'Kennzahlenbogen_(KB)'!D60)</f>
        <v>30d-Mortalität postoperativ</v>
      </c>
      <c r="E18" s="67" t="str">
        <f>IF(AND('Kennzahlenbogen_(KB)'!K60="",$A18&lt;&gt;"I.O."),"-----",IF($A18="I.O.","",'Kennzahlenbogen_(KB)'!K60))</f>
        <v>-----</v>
      </c>
      <c r="F18" s="67" t="str">
        <f>IF($A18="I.O.","",'Kennzahlenbogen_(KB)'!L60)</f>
        <v>≤ 9%</v>
      </c>
      <c r="G18" s="67" t="str">
        <f>IF(AND('Kennzahlenbogen_(KB)'!N60="",$A18&lt;&gt;"I.O."),"-----",IF($A18="I.O.","",'Kennzahlenbogen_(KB)'!N60))</f>
        <v>-----</v>
      </c>
      <c r="H18" s="69" t="str">
        <f>IF($A18="I.O.","",IF('Kennzahlenbogen_(KB)'!P60="","-----",'Kennzahlenbogen_(KB)'!P60))</f>
        <v>-----</v>
      </c>
      <c r="I18" s="69">
        <f>IF($A18="I.O.","",IF('Kennzahlenbogen_(KB)'!P61="","-----",'Kennzahlenbogen_(KB)'!P61))</f>
        <v>0</v>
      </c>
      <c r="J18" s="85" t="str">
        <f>IF($A18="I.O.","",IF('Kennzahlenbogen_(KB)'!P62="","-----",'Kennzahlenbogen_(KB)'!P62))</f>
        <v>n.d.</v>
      </c>
      <c r="K18" s="69" t="str">
        <f>IF($A18="I.O.","",'Kennzahlenbogen_(KB)'!Q60)</f>
        <v>Unvollständig</v>
      </c>
      <c r="L18" s="67" t="str">
        <f>IF(AND('Kennzahlenbogen_(KB)'!R60="",$A18&lt;&gt;"I.O."),"-----",IF($A18="I.O.","",'Kennzahlenbogen_(KB)'!R60))</f>
        <v>-----</v>
      </c>
      <c r="M18" s="67" t="str">
        <f>IF(AND('Kennzahlenbogen_(KB)'!S60="",$A18&lt;&gt;"I.O."),"-----",IF($A18="I.O.","",'Kennzahlenbogen_(KB)'!S60))</f>
        <v>-----</v>
      </c>
      <c r="O18" s="14">
        <f t="array" aca="1" ref="O18" ca="1">IF(ROW()-ROW($D$2:$D$19)+1&gt;ROWS($C$2:$C$19)-COUNTBLANK($C$2:$C$19),"",INDIRECT(ADDRESS(SMALL((IF($C$2:$C$19&lt;&gt;"",ROW($C$2:$C$19),ROW()+ROWS($C$2:$C$19))),ROW()-ROW($D$2:$D$19)+1),COLUMN($C$2:$C$19),4)))</f>
        <v>14</v>
      </c>
      <c r="P18" s="67" t="str">
        <f t="array" aca="1" ref="P18" ca="1">IF(ROW()-ROW($E$2:$E$19)+1&gt;ROWS($D$2:$D$19)-COUNTBLANK($D$2:$D$19),"",INDIRECT(ADDRESS(SMALL((IF($D$2:$D$19&gt;"",ROW($D$2:$D$19),ROW()+ROWS($D$2:$D$19))),ROW()-ROW($E$2:$E$19)+1),COLUMN($D$2:$D$19),4)))</f>
        <v>30d-Mortalität postoperativ</v>
      </c>
      <c r="Q18" s="14" t="str">
        <f t="array" aca="1" ref="Q18" ca="1">IF(ROW()-ROW($F$2:$F$19)+1&gt;ROWS($E$2:$E$19)-COUNTBLANK($E$2:$E$19),"",INDIRECT(ADDRESS(SMALL((IF($E$2:$E$19&gt;"",ROW($E$2:$E$19),ROW()+ROWS($E$2:$E$19))),ROW()-ROW($F$2:$F$19)+1),COLUMN($E$2:$E$19),4)))</f>
        <v>-----</v>
      </c>
      <c r="R18" s="69" t="str">
        <f t="array" aca="1" ref="R18" ca="1">IF(ROW()-ROW($G$2:$G$19)+1&gt;ROWS($F$2:$F$19)-COUNTBLANK($F$2:$F$19),"",INDIRECT(ADDRESS(SMALL((IF($F$2:$F$19&gt;"",ROW($F$2:$F$19),ROW()+ROWS($F$2:$F$19))),ROW()-ROW($G$2:$G$19)+1),COLUMN($F$2:$F$19),4)))</f>
        <v>≤ 9%</v>
      </c>
      <c r="S18" s="14" t="str">
        <f t="array" aca="1" ref="S18" ca="1">IF(ROW()-ROW($H$2:$H$19)+1&gt;ROWS($G$2:$G$19)-COUNTBLANK($G$2:$G$19),"",INDIRECT(ADDRESS(SMALL((IF($G$2:$G$19&lt;&gt;"",ROW($G$2:$G$19),ROW()+ROWS($G$2:$G$19))),ROW()-ROW($H$2:$H$19)+1),COLUMN($G$2:$G$19),4)))</f>
        <v>-----</v>
      </c>
      <c r="T18" s="14" t="str">
        <f t="array" aca="1" ref="T18" ca="1">IF(ROW()-ROW($I$2:$I$19)+1&gt;ROWS($H$2:$H$19)-COUNTBLANK($H$2:$H$19),"",INDIRECT(ADDRESS(SMALL((IF($H$2:$H$19&lt;&gt;"",ROW($H$2:$H$19),ROW()+ROWS($H$2:$H$19))),ROW()-ROW($I$2:$I$19)+1),COLUMN($H$2:$H$19),4)))</f>
        <v>-----</v>
      </c>
      <c r="U18" s="14">
        <f t="array" aca="1" ref="U18" ca="1">IF(ROW()-ROW($J$2:$J$19)+1&gt;ROWS($I$2:$I$19)-COUNTBLANK($I$2:$I$19),"",INDIRECT(ADDRESS(SMALL((IF($I$2:$I$19&lt;&gt;"",ROW($I$2:$I$19),ROW()+ROWS($I$2:$I$19))),ROW()-ROW($J$2:$J$19)+1),COLUMN($I$2:$I$19),4)))</f>
        <v>0</v>
      </c>
      <c r="V18" s="86" t="str">
        <f t="array" aca="1" ref="V18" ca="1">IF(ROW()-ROW($K$2:$K$19)+1&gt;ROWS($J$2:$J$19)-COUNTBLANK($J$2:$J$19),"",INDIRECT(ADDRESS(SMALL((IF($J$2:$J$19&lt;&gt;"",ROW($J$2:$J$19),ROW()+ROWS($J$2:$J$19))),ROW()-ROW($K$2:$K$19)+1),COLUMN($J$2:$J$19),4)))</f>
        <v>n.d.</v>
      </c>
      <c r="W18" s="69" t="str">
        <f t="array" aca="1" ref="W18" ca="1">IF(ROW()-ROW($L$2:$L$19)+1&gt;ROWS($K$2:$K$19)-COUNTBLANK($K$2:$K$19),"",INDIRECT(ADDRESS(SMALL((IF($K$2:$K$19&lt;&gt;"",ROW($K$2:$K$19),ROW()+ROWS($K$2:$K$19))),ROW()-ROW($L$2:$L$19)+1),COLUMN($K$2:$K$19),4)))</f>
        <v>Unvollständig</v>
      </c>
      <c r="X18" s="14" t="str">
        <f t="array" aca="1" ref="X18" ca="1">IF(ROW()-ROW($M$2:$M$19)+1&gt;ROWS($L$2:$L$19)-COUNTBLANK($L$2:$L$19),"",INDIRECT(ADDRESS(SMALL((IF($L$2:$L$19&lt;&gt;"",ROW($L$2:$L$19),ROW()+ROWS($L$2:$L$19))),ROW()-ROW($M$2:$M$19)+1),COLUMN($L$2:$L$19),4)))</f>
        <v>-----</v>
      </c>
      <c r="Y18" s="14" t="str">
        <f t="array" aca="1" ref="Y18" ca="1">IF(ROW()-ROW($N$2:$N$19)+1&gt;ROWS($M$2:$M$19)-COUNTBLANK($M$2:$M$19),"",INDIRECT(ADDRESS(SMALL((IF($M$2:$M$19&lt;&gt;"",ROW($M$2:$M$19),ROW()+ROWS($M$2:$M$19))),ROW()-ROW($N$2:$N$19)+1),COLUMN($M$2:$M$19),4)))</f>
        <v>-----</v>
      </c>
    </row>
    <row r="19" spans="1:25" ht="54.75" customHeight="1" x14ac:dyDescent="0.3">
      <c r="A19" s="70" t="str">
        <f>IF('Kennzahlenbogen_(KB)'!Q63=0,"",'Kennzahlenbogen_(KB)'!Q63)</f>
        <v>Unvollständig</v>
      </c>
      <c r="B19" s="62"/>
      <c r="C19" s="69">
        <f>IF($A19="I.O.","",'Kennzahlenbogen_(KB)'!A63)</f>
        <v>15</v>
      </c>
      <c r="D19" s="67" t="str">
        <f>IF($A19="I.O.","",'Kennzahlenbogen_(KB)'!D63)</f>
        <v>Bridgingtherapie</v>
      </c>
      <c r="E19" s="67" t="str">
        <f>IF(AND('Kennzahlenbogen_(KB)'!K63="",$A19&lt;&gt;"I.O."),"-----",IF($A19="I.O.","",'Kennzahlenbogen_(KB)'!K63))</f>
        <v>-----</v>
      </c>
      <c r="F19" s="67" t="str">
        <f>IF($A19="I.O.","",'Kennzahlenbogen_(KB)'!L63)</f>
        <v>Derzeit keine Vorgaben</v>
      </c>
      <c r="G19" s="67" t="str">
        <f>IF(AND('Kennzahlenbogen_(KB)'!N63="",$A19&lt;&gt;"I.O."),"-----",IF($A19="I.O.","",'Kennzahlenbogen_(KB)'!N63))</f>
        <v>-----</v>
      </c>
      <c r="H19" s="69" t="str">
        <f>IF($A19="I.O.","",IF('Kennzahlenbogen_(KB)'!P63="","-----",'Kennzahlenbogen_(KB)'!P63))</f>
        <v>-----</v>
      </c>
      <c r="I19" s="69" t="str">
        <f>IF($A19="I.O.","",IF('Kennzahlenbogen_(KB)'!P64="","-----",'Kennzahlenbogen_(KB)'!P64))</f>
        <v>-----</v>
      </c>
      <c r="J19" s="85" t="str">
        <f>IF($A19="I.O.","",IF('Kennzahlenbogen_(KB)'!P65="","-----",'Kennzahlenbogen_(KB)'!P65))</f>
        <v>n.d.</v>
      </c>
      <c r="K19" s="69" t="str">
        <f>IF($A19="I.O.","",'Kennzahlenbogen_(KB)'!Q63)</f>
        <v>Unvollständig</v>
      </c>
      <c r="L19" s="67" t="str">
        <f>IF(AND('Kennzahlenbogen_(KB)'!R63="",$A19&lt;&gt;"I.O."),"-----",IF($A19="I.O.","",'Kennzahlenbogen_(KB)'!R63))</f>
        <v>-----</v>
      </c>
      <c r="M19" s="67" t="str">
        <f>IF(AND('Kennzahlenbogen_(KB)'!S63="",$A19&lt;&gt;"I.O."),"-----",IF($A19="I.O.","",'Kennzahlenbogen_(KB)'!S63))</f>
        <v>-----</v>
      </c>
      <c r="O19" s="14">
        <f t="array" aca="1" ref="O19" ca="1">IF(ROW()-ROW($D$2:$D$19)+1&gt;ROWS($C$2:$C$19)-COUNTBLANK($C$2:$C$19),"",INDIRECT(ADDRESS(SMALL((IF($C$2:$C$19&lt;&gt;"",ROW($C$2:$C$19),ROW()+ROWS($C$2:$C$19))),ROW()-ROW($D$2:$D$19)+1),COLUMN($C$2:$C$19),4)))</f>
        <v>15</v>
      </c>
      <c r="P19" s="67" t="str">
        <f t="array" aca="1" ref="P19" ca="1">IF(ROW()-ROW($E$2:$E$19)+1&gt;ROWS($D$2:$D$19)-COUNTBLANK($D$2:$D$19),"",INDIRECT(ADDRESS(SMALL((IF($D$2:$D$19&gt;"",ROW($D$2:$D$19),ROW()+ROWS($D$2:$D$19))),ROW()-ROW($E$2:$E$19)+1),COLUMN($D$2:$D$19),4)))</f>
        <v>Bridgingtherapie</v>
      </c>
      <c r="Q19" s="14" t="str">
        <f t="array" aca="1" ref="Q19" ca="1">IF(ROW()-ROW($F$2:$F$19)+1&gt;ROWS($E$2:$E$19)-COUNTBLANK($E$2:$E$19),"",INDIRECT(ADDRESS(SMALL((IF($E$2:$E$19&gt;"",ROW($E$2:$E$19),ROW()+ROWS($E$2:$E$19))),ROW()-ROW($F$2:$F$19)+1),COLUMN($E$2:$E$19),4)))</f>
        <v>-----</v>
      </c>
      <c r="R19" s="69" t="str">
        <f t="array" aca="1" ref="R19" ca="1">IF(ROW()-ROW($G$2:$G$19)+1&gt;ROWS($F$2:$F$19)-COUNTBLANK($F$2:$F$19),"",INDIRECT(ADDRESS(SMALL((IF($F$2:$F$19&gt;"",ROW($F$2:$F$19),ROW()+ROWS($F$2:$F$19))),ROW()-ROW($G$2:$G$19)+1),COLUMN($F$2:$F$19),4)))</f>
        <v>Derzeit keine Vorgaben</v>
      </c>
      <c r="S19" s="14" t="str">
        <f t="array" aca="1" ref="S19" ca="1">IF(ROW()-ROW($H$2:$H$19)+1&gt;ROWS($G$2:$G$19)-COUNTBLANK($G$2:$G$19),"",INDIRECT(ADDRESS(SMALL((IF($G$2:$G$19&lt;&gt;"",ROW($G$2:$G$19),ROW()+ROWS($G$2:$G$19))),ROW()-ROW($H$2:$H$19)+1),COLUMN($G$2:$G$19),4)))</f>
        <v>-----</v>
      </c>
      <c r="T19" s="14" t="str">
        <f t="array" aca="1" ref="T19" ca="1">IF(ROW()-ROW($I$2:$I$19)+1&gt;ROWS($H$2:$H$19)-COUNTBLANK($H$2:$H$19),"",INDIRECT(ADDRESS(SMALL((IF($H$2:$H$19&lt;&gt;"",ROW($H$2:$H$19),ROW()+ROWS($H$2:$H$19))),ROW()-ROW($I$2:$I$19)+1),COLUMN($H$2:$H$19),4)))</f>
        <v>-----</v>
      </c>
      <c r="U19" s="14" t="str">
        <f t="array" aca="1" ref="U19" ca="1">IF(ROW()-ROW($J$2:$J$19)+1&gt;ROWS($I$2:$I$19)-COUNTBLANK($I$2:$I$19),"",INDIRECT(ADDRESS(SMALL((IF($I$2:$I$19&lt;&gt;"",ROW($I$2:$I$19),ROW()+ROWS($I$2:$I$19))),ROW()-ROW($J$2:$J$19)+1),COLUMN($I$2:$I$19),4)))</f>
        <v>-----</v>
      </c>
      <c r="V19" s="86" t="str">
        <f t="array" aca="1" ref="V19" ca="1">IF(ROW()-ROW($K$2:$K$19)+1&gt;ROWS($J$2:$J$19)-COUNTBLANK($J$2:$J$19),"",INDIRECT(ADDRESS(SMALL((IF($J$2:$J$19&lt;&gt;"",ROW($J$2:$J$19),ROW()+ROWS($J$2:$J$19))),ROW()-ROW($K$2:$K$19)+1),COLUMN($J$2:$J$19),4)))</f>
        <v>n.d.</v>
      </c>
      <c r="W19" s="69" t="str">
        <f t="array" aca="1" ref="W19" ca="1">IF(ROW()-ROW($L$2:$L$19)+1&gt;ROWS($K$2:$K$19)-COUNTBLANK($K$2:$K$19),"",INDIRECT(ADDRESS(SMALL((IF($K$2:$K$19&lt;&gt;"",ROW($K$2:$K$19),ROW()+ROWS($K$2:$K$19))),ROW()-ROW($L$2:$L$19)+1),COLUMN($K$2:$K$19),4)))</f>
        <v>Unvollständig</v>
      </c>
      <c r="X19" s="14" t="str">
        <f t="array" aca="1" ref="X19" ca="1">IF(ROW()-ROW($M$2:$M$19)+1&gt;ROWS($L$2:$L$19)-COUNTBLANK($L$2:$L$19),"",INDIRECT(ADDRESS(SMALL((IF($L$2:$L$19&lt;&gt;"",ROW($L$2:$L$19),ROW()+ROWS($L$2:$L$19))),ROW()-ROW($M$2:$M$19)+1),COLUMN($L$2:$L$19),4)))</f>
        <v>-----</v>
      </c>
      <c r="Y19" s="14" t="str">
        <f t="array" aca="1" ref="Y19" ca="1">IF(ROW()-ROW($N$2:$N$19)+1&gt;ROWS($M$2:$M$19)-COUNTBLANK($M$2:$M$19),"",INDIRECT(ADDRESS(SMALL((IF($M$2:$M$19&lt;&gt;"",ROW($M$2:$M$19),ROW()+ROWS($M$2:$M$19))),ROW()-ROW($N$2:$N$19)+1),COLUMN($M$2:$M$19),4)))</f>
        <v>-----</v>
      </c>
    </row>
  </sheetData>
  <mergeCells count="1">
    <mergeCell ref="O1:Q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Basisdaten</vt:lpstr>
      <vt:lpstr>HilfstabelleB</vt:lpstr>
      <vt:lpstr>HilfstabelleSD</vt:lpstr>
      <vt:lpstr>Datenquelle</vt:lpstr>
      <vt:lpstr>Kennzahlenbogen_(KB)</vt:lpstr>
      <vt:lpstr>HilfstabelleKB</vt:lpstr>
      <vt:lpstr>Berechnung1</vt:lpstr>
      <vt:lpstr>Datendefizite_KB</vt:lpstr>
      <vt:lpstr>Hilfstabelle DatendefKB</vt:lpstr>
      <vt:lpstr>KrebsregisterZusammenarbeit</vt:lpstr>
      <vt:lpstr>myCategory</vt:lpstr>
      <vt:lpstr>OncoBox</vt:lpstr>
      <vt:lpstr>Basisdaten!Print_Area</vt:lpstr>
      <vt:lpstr>'Kennzahlenbogen_(KB)'!Print_Area</vt:lpstr>
      <vt:lpstr>Datendefizite_KB!Print_Titles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2022-12-02T06:39:00Z</dcterms:modified>
</cp:coreProperties>
</file>