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DieseArbeitsmappe" defaultThemeVersion="124226"/>
  <workbookProtection workbookAlgorithmName="SHA-512" workbookHashValue="esBr9/XJtw3oawiG7aVPN77UFiZqJ1eInbc/BxsOn03841DCaeQhnXcq7lf62D2loX11acBtky3rrUaC3kLajg==" workbookSaltValue="Ya3fgJES+MSQwzZVEmYzsg==" workbookSpinCount="100000" lockStructure="1"/>
  <bookViews>
    <workbookView xWindow="28680" yWindow="-120" windowWidth="29040" windowHeight="16440" tabRatio="777"/>
  </bookViews>
  <sheets>
    <sheet name="Basisdaten" sheetId="1" r:id="rId1"/>
    <sheet name="HilfstabelleSD" sheetId="8" state="hidden" r:id="rId2"/>
    <sheet name="HilfstabelleB" sheetId="23" state="hidden" r:id="rId3"/>
    <sheet name="Datenquelle" sheetId="16" state="hidden" r:id="rId4"/>
    <sheet name="Kennzahlenbogen_(KB)" sheetId="18" r:id="rId5"/>
    <sheet name="HilfstabelleKB" sheetId="10" state="hidden" r:id="rId6"/>
    <sheet name="Berechnung1" sheetId="11" state="hidden" r:id="rId7"/>
    <sheet name="Datendefizite_KB" sheetId="3" r:id="rId8"/>
    <sheet name="Hilfstabelle Datendef_KB" sheetId="26" state="hidden" r:id="rId9"/>
  </sheets>
  <definedNames>
    <definedName name="_xlnm._FilterDatabase" localSheetId="3" hidden="1">Datenquelle!$A$103:$J$171</definedName>
    <definedName name="_xlnm.Print_Area" localSheetId="0">Basisdaten!$A$1:$J$49</definedName>
    <definedName name="_xlnm.Print_Area" localSheetId="7">OFFSET(Datendefizite_KB!$B$1,0,0,SUMPRODUCT((Datendefizite_KB!$B$14:$B$28&lt;&gt;"")+0)+13,11)</definedName>
    <definedName name="_xlnm.Print_Area" localSheetId="4">'Kennzahlenbogen_(KB)'!$A$1:$R$75</definedName>
    <definedName name="_xlnm.Print_Titles" localSheetId="7">Datendefizite_KB!$12:$13</definedName>
    <definedName name="_xlnm.Print_Titles" localSheetId="4">'Kennzahlenbogen_(KB)'!$10:$11</definedName>
    <definedName name="KrebsregisterZusammenarbeit">Datenquelle!$B$92:$B$96</definedName>
    <definedName name="myCategory">Datenquelle!$A$66:$S$66</definedName>
    <definedName name="myItem">OFFSET(myItemList,0,0,COUNTA(myItemList),1)</definedName>
    <definedName name="myItemList">INDEX(Datenquelle!$A$67:$S$87,0,MATCH(Datenquelle!$F$101,Datenquelle!$A$66:$S$66,0))</definedName>
    <definedName name="Tumordokumentation">Datenquelle!$B$1:$B$51</definedName>
    <definedName name="Z_AD479C9E_06F7_4C03_8179_295428B49475_.wvu.PrintArea" localSheetId="0" hidden="1">Basisdaten!$A$1:$H$34</definedName>
    <definedName name="Z_AD479C9E_06F7_4C03_8179_295428B49475_.wvu.PrintTitles" localSheetId="7" hidden="1">Datendefizite_KB!$12:$13</definedName>
    <definedName name="Z_AD479C9E_06F7_4C03_8179_295428B49475_.wvu.PrintTitles" localSheetId="4" hidden="1">'Kennzahlenbogen_(KB)'!$10:$11</definedName>
    <definedName name="Z_DAA0C1F4_4D8F_4BD8_91F9_40281B589772_.wvu.PrintArea" localSheetId="0" hidden="1">Basisdaten!$A$1:$H$34</definedName>
    <definedName name="Z_DAA0C1F4_4D8F_4BD8_91F9_40281B589772_.wvu.PrintTitles" localSheetId="7" hidden="1">Datendefizite_KB!$12:$13</definedName>
    <definedName name="Z_DAA0C1F4_4D8F_4BD8_91F9_40281B589772_.wvu.PrintTitles" localSheetId="4" hidden="1">'Kennzahlenbogen_(KB)'!$10:$11</definedName>
    <definedName name="Z_DAA0C1F4_4D8F_4BD8_91F9_40281B589772_.wvu.Rows" localSheetId="6" hidden="1">Berechnung1!$69:$70</definedName>
    <definedName name="ZentrumRegNr">Datenquelle!$A$104:$A$171</definedName>
  </definedNames>
  <calcPr calcId="145621"/>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4" i="18" l="1"/>
  <c r="G28" i="10"/>
  <c r="F28" i="10"/>
  <c r="B28" i="10"/>
  <c r="O75" i="11"/>
  <c r="H28" i="10" s="1"/>
  <c r="Q15" i="18" l="1"/>
  <c r="Q49" i="18" l="1"/>
  <c r="I35" i="1"/>
  <c r="H35" i="1"/>
  <c r="G35" i="1"/>
  <c r="F35" i="1"/>
  <c r="E35" i="1"/>
  <c r="J34" i="1"/>
  <c r="J33" i="1"/>
  <c r="J32" i="1"/>
  <c r="J31" i="1"/>
  <c r="U61" i="18" l="1"/>
  <c r="Q61" i="18" s="1"/>
  <c r="Q62" i="18"/>
  <c r="Q46" i="18"/>
  <c r="J35" i="1"/>
  <c r="Q12" i="18" s="1"/>
  <c r="Q58" i="18"/>
  <c r="Q47" i="18" l="1"/>
  <c r="R45" i="18" s="1"/>
  <c r="C28" i="10"/>
  <c r="R60" i="18"/>
  <c r="M75" i="11" s="1"/>
  <c r="N75" i="11" s="1"/>
  <c r="Q59" i="18"/>
  <c r="D28" i="10"/>
  <c r="L75" i="11"/>
  <c r="J39" i="1"/>
  <c r="Q18" i="18" s="1"/>
  <c r="E28" i="10" l="1"/>
  <c r="O72" i="11"/>
  <c r="Q50" i="18"/>
  <c r="G27" i="10" l="1"/>
  <c r="F27" i="10"/>
  <c r="B27" i="10"/>
  <c r="H27" i="10"/>
  <c r="G13" i="10"/>
  <c r="F13" i="10"/>
  <c r="O30" i="11"/>
  <c r="H13" i="10" s="1"/>
  <c r="B13" i="10" l="1"/>
  <c r="R15" i="18" l="1"/>
  <c r="L30" i="11"/>
  <c r="M30" i="11" l="1"/>
  <c r="N30" i="11" s="1"/>
  <c r="A3" i="26"/>
  <c r="Q54" i="18"/>
  <c r="E13" i="10" l="1"/>
  <c r="C3" i="26"/>
  <c r="M3" i="26"/>
  <c r="D3" i="26"/>
  <c r="K3" i="26"/>
  <c r="L3" i="26"/>
  <c r="E3" i="26"/>
  <c r="I3" i="26"/>
  <c r="J3" i="26"/>
  <c r="G3" i="26"/>
  <c r="F3" i="26"/>
  <c r="H3" i="26"/>
  <c r="R54" i="18"/>
  <c r="M69" i="11" s="1"/>
  <c r="G26" i="10" l="1"/>
  <c r="F26" i="10"/>
  <c r="O69" i="11"/>
  <c r="N69" i="11"/>
  <c r="A15" i="26" l="1"/>
  <c r="K15" i="26" l="1"/>
  <c r="M15" i="26"/>
  <c r="L15" i="26"/>
  <c r="C15" i="26"/>
  <c r="G15" i="26"/>
  <c r="D15" i="26"/>
  <c r="I15" i="26"/>
  <c r="E15" i="26"/>
  <c r="J15" i="26"/>
  <c r="F15" i="26"/>
  <c r="G9" i="23" l="1"/>
  <c r="G7" i="23" l="1"/>
  <c r="Q25" i="18"/>
  <c r="F6" i="23"/>
  <c r="Q37" i="18"/>
  <c r="B6" i="23"/>
  <c r="C27" i="10"/>
  <c r="U39" i="18"/>
  <c r="G3" i="23"/>
  <c r="G4" i="23"/>
  <c r="G5" i="23"/>
  <c r="G2" i="23"/>
  <c r="R57" i="18" l="1"/>
  <c r="Q43" i="18"/>
  <c r="E6" i="23"/>
  <c r="C6" i="23"/>
  <c r="D6" i="23"/>
  <c r="A16" i="26" l="1"/>
  <c r="U40" i="18"/>
  <c r="M72" i="11"/>
  <c r="D27" i="10"/>
  <c r="L72" i="11"/>
  <c r="G6" i="23"/>
  <c r="J16" i="26" l="1"/>
  <c r="M16" i="26"/>
  <c r="E16" i="26"/>
  <c r="H16" i="26"/>
  <c r="D16" i="26"/>
  <c r="G16" i="26"/>
  <c r="C16" i="26"/>
  <c r="L16" i="26"/>
  <c r="F16" i="26"/>
  <c r="I16" i="26"/>
  <c r="K16" i="26"/>
  <c r="N72" i="11"/>
  <c r="G8" i="23"/>
  <c r="R18" i="18"/>
  <c r="Q28" i="18"/>
  <c r="Q31" i="18"/>
  <c r="B26" i="10"/>
  <c r="L69" i="11"/>
  <c r="H15" i="26"/>
  <c r="Q34" i="18"/>
  <c r="Q32" i="18" l="1"/>
  <c r="E27" i="10"/>
  <c r="L33" i="11"/>
  <c r="R42" i="18" l="1"/>
  <c r="M57" i="11" s="1"/>
  <c r="D22" i="10"/>
  <c r="B2" i="18" l="1"/>
  <c r="B3" i="23" l="1"/>
  <c r="C3" i="23"/>
  <c r="D3" i="23"/>
  <c r="E3" i="23"/>
  <c r="F3" i="23"/>
  <c r="B4" i="23"/>
  <c r="C4" i="23"/>
  <c r="D4" i="23"/>
  <c r="E4" i="23"/>
  <c r="F4" i="23"/>
  <c r="B5" i="23"/>
  <c r="C5" i="23"/>
  <c r="D5" i="23"/>
  <c r="E5" i="23"/>
  <c r="F5" i="23"/>
  <c r="Q41" i="18" l="1"/>
  <c r="F2" i="23"/>
  <c r="B2" i="8"/>
  <c r="B1" i="8"/>
  <c r="Q26" i="18"/>
  <c r="C2" i="23"/>
  <c r="D2" i="23"/>
  <c r="E2" i="23"/>
  <c r="B2" i="23"/>
  <c r="C7" i="8"/>
  <c r="M61" i="11"/>
  <c r="M62" i="11"/>
  <c r="M64" i="11"/>
  <c r="M65" i="11"/>
  <c r="M67" i="11"/>
  <c r="M68" i="11"/>
  <c r="M52" i="11"/>
  <c r="M53" i="11"/>
  <c r="M55" i="11"/>
  <c r="M56" i="11"/>
  <c r="G12" i="10"/>
  <c r="G14" i="10"/>
  <c r="G15" i="10"/>
  <c r="G16" i="10"/>
  <c r="G17" i="10"/>
  <c r="G18" i="10"/>
  <c r="G19" i="10"/>
  <c r="G20" i="10"/>
  <c r="G21" i="10"/>
  <c r="G22" i="10"/>
  <c r="G23" i="10"/>
  <c r="G24" i="10"/>
  <c r="G25" i="10"/>
  <c r="F25" i="10"/>
  <c r="F24" i="10"/>
  <c r="F23" i="10"/>
  <c r="F22" i="10"/>
  <c r="F21" i="10"/>
  <c r="F20" i="10"/>
  <c r="F19" i="10"/>
  <c r="F18" i="10"/>
  <c r="F17" i="10"/>
  <c r="F16" i="10"/>
  <c r="F15" i="10"/>
  <c r="F14" i="10"/>
  <c r="F12" i="10"/>
  <c r="C25" i="10"/>
  <c r="B25" i="10"/>
  <c r="C24" i="10"/>
  <c r="B24" i="10"/>
  <c r="C23" i="10"/>
  <c r="B23" i="10"/>
  <c r="B22" i="10"/>
  <c r="B21" i="10"/>
  <c r="B20" i="10"/>
  <c r="B19" i="10"/>
  <c r="B18" i="10"/>
  <c r="B17" i="10"/>
  <c r="B16" i="10"/>
  <c r="B15" i="10"/>
  <c r="B14" i="10"/>
  <c r="B3" i="10"/>
  <c r="B2" i="10"/>
  <c r="D7" i="8"/>
  <c r="B7" i="8"/>
  <c r="O36" i="11"/>
  <c r="H15" i="10" s="1"/>
  <c r="O39" i="11"/>
  <c r="H16" i="10" s="1"/>
  <c r="O42" i="11"/>
  <c r="O45" i="11"/>
  <c r="H18" i="10" s="1"/>
  <c r="O48" i="11"/>
  <c r="H19" i="10" s="1"/>
  <c r="O51" i="11"/>
  <c r="O54" i="11"/>
  <c r="H21" i="10" s="1"/>
  <c r="O57" i="11"/>
  <c r="H22" i="10" s="1"/>
  <c r="O60" i="11"/>
  <c r="H23" i="10" s="1"/>
  <c r="O63" i="11"/>
  <c r="H24" i="10" s="1"/>
  <c r="O66" i="11"/>
  <c r="H25" i="10" s="1"/>
  <c r="H26" i="10"/>
  <c r="O33" i="11"/>
  <c r="H14" i="10" s="1"/>
  <c r="O27" i="11"/>
  <c r="H12" i="10" s="1"/>
  <c r="K8" i="3"/>
  <c r="K8" i="18"/>
  <c r="Q53" i="18"/>
  <c r="F8" i="18"/>
  <c r="A101" i="16"/>
  <c r="D8" i="3"/>
  <c r="C15" i="10"/>
  <c r="Q23" i="18"/>
  <c r="D25" i="10" l="1"/>
  <c r="D23" i="10"/>
  <c r="H17" i="10"/>
  <c r="H20" i="10"/>
  <c r="R48" i="18"/>
  <c r="M63" i="11" s="1"/>
  <c r="D24" i="10"/>
  <c r="R39" i="18"/>
  <c r="M54" i="11" s="1"/>
  <c r="D21" i="10"/>
  <c r="R51" i="18"/>
  <c r="J101" i="16"/>
  <c r="F101" i="16"/>
  <c r="B22" i="1" s="1"/>
  <c r="A7" i="8" s="1"/>
  <c r="B101" i="16"/>
  <c r="C8" i="1" s="1"/>
  <c r="D6" i="3" s="1"/>
  <c r="G101" i="16"/>
  <c r="E101" i="16"/>
  <c r="D101" i="16"/>
  <c r="C101" i="16"/>
  <c r="C10" i="1" s="1"/>
  <c r="L60" i="11"/>
  <c r="L66" i="11"/>
  <c r="R21" i="18"/>
  <c r="A5" i="26" s="1"/>
  <c r="C5" i="26" s="1"/>
  <c r="R24" i="18"/>
  <c r="H101" i="16"/>
  <c r="I101" i="16"/>
  <c r="L39" i="11"/>
  <c r="D16" i="10"/>
  <c r="L57" i="11"/>
  <c r="N57" i="11"/>
  <c r="A11" i="26"/>
  <c r="C22" i="10"/>
  <c r="C21" i="10"/>
  <c r="D15" i="10"/>
  <c r="L36" i="11"/>
  <c r="L54" i="11"/>
  <c r="Q38" i="18"/>
  <c r="C16" i="10"/>
  <c r="L63" i="11"/>
  <c r="E22" i="10" l="1"/>
  <c r="M60" i="11"/>
  <c r="N60" i="11" s="1"/>
  <c r="M66" i="11"/>
  <c r="N66" i="11" s="1"/>
  <c r="R36" i="18"/>
  <c r="D20" i="10"/>
  <c r="A14" i="26"/>
  <c r="I14" i="1"/>
  <c r="B3" i="8" s="1"/>
  <c r="E26" i="10"/>
  <c r="A12" i="26"/>
  <c r="I5" i="26"/>
  <c r="H5" i="26"/>
  <c r="H11" i="26"/>
  <c r="I11" i="26"/>
  <c r="M36" i="11"/>
  <c r="N36" i="11" s="1"/>
  <c r="M5" i="26"/>
  <c r="L5" i="26"/>
  <c r="F5" i="26"/>
  <c r="J5" i="26"/>
  <c r="D5" i="26"/>
  <c r="E5" i="26"/>
  <c r="G5" i="26"/>
  <c r="K5" i="26"/>
  <c r="L51" i="11"/>
  <c r="R30" i="18"/>
  <c r="F6" i="18"/>
  <c r="M39" i="11"/>
  <c r="N39" i="11" s="1"/>
  <c r="L45" i="11"/>
  <c r="D18" i="10"/>
  <c r="C19" i="10"/>
  <c r="Q35" i="18"/>
  <c r="A6" i="26"/>
  <c r="Q19" i="18"/>
  <c r="J11" i="26"/>
  <c r="M11" i="26"/>
  <c r="C11" i="26"/>
  <c r="D11" i="26"/>
  <c r="R12" i="18"/>
  <c r="F11" i="26"/>
  <c r="E11" i="26"/>
  <c r="K11" i="26"/>
  <c r="G11" i="26"/>
  <c r="L11" i="26"/>
  <c r="N63" i="11"/>
  <c r="A13" i="26"/>
  <c r="J13" i="26" s="1"/>
  <c r="C18" i="10"/>
  <c r="C20" i="10"/>
  <c r="N54" i="11"/>
  <c r="A10" i="26"/>
  <c r="J10" i="26" s="1"/>
  <c r="F12" i="26" l="1"/>
  <c r="J12" i="26"/>
  <c r="E25" i="10"/>
  <c r="E21" i="10"/>
  <c r="E15" i="10"/>
  <c r="E16" i="10"/>
  <c r="E24" i="10"/>
  <c r="R33" i="18"/>
  <c r="E23" i="10"/>
  <c r="M51" i="11"/>
  <c r="I14" i="26"/>
  <c r="J14" i="26"/>
  <c r="C14" i="26"/>
  <c r="H14" i="26"/>
  <c r="D14" i="26"/>
  <c r="E14" i="26"/>
  <c r="G14" i="26"/>
  <c r="F14" i="26"/>
  <c r="K14" i="26"/>
  <c r="M14" i="26"/>
  <c r="L14" i="26"/>
  <c r="C6" i="26"/>
  <c r="D6" i="26"/>
  <c r="M27" i="11"/>
  <c r="N27" i="11" s="1"/>
  <c r="G12" i="26"/>
  <c r="H12" i="26"/>
  <c r="M12" i="26"/>
  <c r="E12" i="26"/>
  <c r="I12" i="26"/>
  <c r="C12" i="26"/>
  <c r="D12" i="26"/>
  <c r="K12" i="26"/>
  <c r="L12" i="26"/>
  <c r="M45" i="11"/>
  <c r="N45" i="11" s="1"/>
  <c r="G6" i="26"/>
  <c r="I6" i="26"/>
  <c r="H6" i="26"/>
  <c r="H13" i="26"/>
  <c r="I13" i="26"/>
  <c r="I10" i="26"/>
  <c r="H10" i="26"/>
  <c r="A7" i="26"/>
  <c r="Q20" i="18"/>
  <c r="Q29" i="18"/>
  <c r="L48" i="11"/>
  <c r="D19" i="10"/>
  <c r="F6" i="26"/>
  <c r="E6" i="26"/>
  <c r="J6" i="26"/>
  <c r="K6" i="26"/>
  <c r="M6" i="26"/>
  <c r="L6" i="26"/>
  <c r="C17" i="10"/>
  <c r="B12" i="10"/>
  <c r="L27" i="11"/>
  <c r="A2" i="26"/>
  <c r="C2" i="26" s="1"/>
  <c r="E13" i="26"/>
  <c r="L13" i="26"/>
  <c r="D13" i="26"/>
  <c r="K13" i="26"/>
  <c r="G13" i="26"/>
  <c r="F13" i="26"/>
  <c r="C13" i="26"/>
  <c r="M13" i="26"/>
  <c r="F10" i="26"/>
  <c r="K10" i="26"/>
  <c r="E10" i="26"/>
  <c r="L10" i="26"/>
  <c r="C10" i="26"/>
  <c r="G10" i="26"/>
  <c r="M10" i="26"/>
  <c r="D10" i="26"/>
  <c r="E18" i="10" l="1"/>
  <c r="E12" i="10"/>
  <c r="R27" i="18"/>
  <c r="M42" i="11" s="1"/>
  <c r="H2" i="26"/>
  <c r="M7" i="26"/>
  <c r="H7" i="26"/>
  <c r="I7" i="26"/>
  <c r="F7" i="26"/>
  <c r="K7" i="26"/>
  <c r="E7" i="26"/>
  <c r="C7" i="26"/>
  <c r="J7" i="26"/>
  <c r="G7" i="26"/>
  <c r="L7" i="26"/>
  <c r="D7" i="26"/>
  <c r="L42" i="11"/>
  <c r="D17" i="10"/>
  <c r="M48" i="11"/>
  <c r="N48" i="11" s="1"/>
  <c r="A8" i="26"/>
  <c r="E2" i="26"/>
  <c r="I2" i="26"/>
  <c r="L2" i="26"/>
  <c r="J2" i="26"/>
  <c r="M2" i="26"/>
  <c r="F2" i="26"/>
  <c r="G2" i="26"/>
  <c r="D2" i="26"/>
  <c r="K2" i="26"/>
  <c r="E19" i="10" l="1"/>
  <c r="D5" i="11"/>
  <c r="D8" i="11" s="1"/>
  <c r="G5" i="11"/>
  <c r="H5" i="11"/>
  <c r="E5" i="11"/>
  <c r="F5" i="11"/>
  <c r="C5" i="11"/>
  <c r="A4" i="26"/>
  <c r="I8" i="26"/>
  <c r="H8" i="26"/>
  <c r="M33" i="11"/>
  <c r="N33" i="11" s="1"/>
  <c r="N42" i="11"/>
  <c r="L8" i="26"/>
  <c r="K8" i="26"/>
  <c r="F8" i="26"/>
  <c r="J8" i="26"/>
  <c r="E8" i="26"/>
  <c r="C8" i="26"/>
  <c r="D8" i="26"/>
  <c r="G8" i="26"/>
  <c r="M8" i="26"/>
  <c r="E14" i="10" l="1"/>
  <c r="I5" i="11"/>
  <c r="C8" i="11"/>
  <c r="D6" i="11"/>
  <c r="E17" i="10"/>
  <c r="F4" i="26"/>
  <c r="C4" i="26"/>
  <c r="J4" i="26"/>
  <c r="I4" i="26"/>
  <c r="G4" i="26"/>
  <c r="L4" i="26"/>
  <c r="E4" i="26"/>
  <c r="M4" i="26"/>
  <c r="K4" i="26"/>
  <c r="D4" i="26"/>
  <c r="H4" i="26"/>
  <c r="A9" i="26"/>
  <c r="L9" i="26" l="1"/>
  <c r="J9" i="26"/>
  <c r="M9" i="26"/>
  <c r="C9" i="26"/>
  <c r="F9" i="26"/>
  <c r="I9" i="26"/>
  <c r="D9" i="26"/>
  <c r="G9" i="26"/>
  <c r="E9" i="26"/>
  <c r="K9" i="26"/>
  <c r="H9" i="26"/>
  <c r="N51" i="11"/>
  <c r="V2" i="26" a="1"/>
  <c r="U10" i="26" a="1"/>
  <c r="U8" i="26" a="1"/>
  <c r="X15" i="26" a="1"/>
  <c r="R6" i="26" a="1"/>
  <c r="X14" i="26" a="1"/>
  <c r="U6" i="26" a="1"/>
  <c r="R10" i="26" a="1"/>
  <c r="Y6" i="26" a="1"/>
  <c r="V3" i="26" a="1"/>
  <c r="Q7" i="26" a="1"/>
  <c r="U5" i="26" a="1"/>
  <c r="P9" i="26" a="1"/>
  <c r="Q16" i="26" a="1"/>
  <c r="W12" i="26" a="1"/>
  <c r="P11" i="26" a="1"/>
  <c r="V12" i="26" a="1"/>
  <c r="S8" i="26" a="1"/>
  <c r="W14" i="26" a="1"/>
  <c r="Q10" i="26" a="1"/>
  <c r="R9" i="26" a="1"/>
  <c r="W15" i="26" a="1"/>
  <c r="W8" i="26" a="1"/>
  <c r="Y5" i="26" a="1"/>
  <c r="V8" i="26" a="1"/>
  <c r="V6" i="26" a="1"/>
  <c r="X16" i="26" a="1"/>
  <c r="U9" i="26" a="1"/>
  <c r="Y12" i="26" a="1"/>
  <c r="P3" i="26" a="1"/>
  <c r="V16" i="26" a="1"/>
  <c r="W4" i="26" a="1"/>
  <c r="S12" i="26" a="1"/>
  <c r="R4" i="26" a="1"/>
  <c r="O16" i="26" a="1"/>
  <c r="V15" i="26" a="1"/>
  <c r="P2" i="26" a="1"/>
  <c r="Q6" i="26" a="1"/>
  <c r="U2" i="26" a="1"/>
  <c r="W3" i="26" a="1"/>
  <c r="P10" i="26" a="1"/>
  <c r="P12" i="26" a="1"/>
  <c r="T13" i="26" a="1"/>
  <c r="S10" i="26" a="1"/>
  <c r="W5" i="26" a="1"/>
  <c r="Q2" i="26" a="1"/>
  <c r="Q13" i="26" a="1"/>
  <c r="X13" i="26" a="1"/>
  <c r="R11" i="26" a="1"/>
  <c r="V7" i="26" a="1"/>
  <c r="T8" i="26" a="1"/>
  <c r="Q11" i="26" a="1"/>
  <c r="P6" i="26" a="1"/>
  <c r="Q4" i="26" a="1"/>
  <c r="V11" i="26" a="1"/>
  <c r="Y16" i="26" a="1"/>
  <c r="X5" i="26" a="1"/>
  <c r="X4" i="26" a="1"/>
  <c r="X3" i="26" a="1"/>
  <c r="W11" i="26" a="1"/>
  <c r="V10" i="26" a="1"/>
  <c r="U7" i="26" a="1"/>
  <c r="Y10" i="26" a="1"/>
  <c r="Q5" i="26" a="1"/>
  <c r="X12" i="26" a="1"/>
  <c r="V13" i="26" a="1"/>
  <c r="R7" i="26" a="1"/>
  <c r="X6" i="26" a="1"/>
  <c r="Q12" i="26" a="1"/>
  <c r="W10" i="26" a="1"/>
  <c r="R13" i="26" a="1"/>
  <c r="Q8" i="26" a="1"/>
  <c r="R15" i="26" a="1"/>
  <c r="W2" i="26" a="1"/>
  <c r="T7" i="26" a="1"/>
  <c r="Q15" i="26" a="1"/>
  <c r="W7" i="26" a="1"/>
  <c r="Y15" i="26" a="1"/>
  <c r="W16" i="26" a="1"/>
  <c r="T9" i="26" a="1"/>
  <c r="R14" i="26" a="1"/>
  <c r="P14" i="26" a="1"/>
  <c r="V14" i="26" a="1"/>
  <c r="Y11" i="26" a="1"/>
  <c r="R16" i="26" a="1"/>
  <c r="Q3" i="26" a="1"/>
  <c r="X11" i="26" a="1"/>
  <c r="U4" i="26" a="1"/>
  <c r="U3" i="26" a="1"/>
  <c r="Q14" i="26" a="1"/>
  <c r="P13" i="26" a="1"/>
  <c r="R2" i="26" a="1"/>
  <c r="S2" i="26" a="1"/>
  <c r="T6" i="26" a="1"/>
  <c r="T3" i="26" a="1"/>
  <c r="O8" i="26" a="1"/>
  <c r="R5" i="26" a="1"/>
  <c r="W13" i="26" a="1"/>
  <c r="U12" i="26" a="1"/>
  <c r="S5" i="26" a="1"/>
  <c r="U11" i="26" a="1"/>
  <c r="W9" i="26" a="1"/>
  <c r="R8" i="26" a="1"/>
  <c r="X9" i="26" a="1"/>
  <c r="W6" i="26" a="1"/>
  <c r="R3" i="26" a="1"/>
  <c r="R12" i="26" a="1"/>
  <c r="U13" i="26" a="1"/>
  <c r="U14" i="26" a="1"/>
  <c r="X7" i="26" a="1"/>
  <c r="V4" i="26" a="1"/>
  <c r="X2" i="26" a="1"/>
  <c r="X8" i="26" a="1"/>
  <c r="U15" i="26" a="1"/>
  <c r="U16" i="26" a="1"/>
  <c r="P7" i="26" a="1"/>
  <c r="O2" i="26" a="1"/>
  <c r="V5" i="26" a="1"/>
  <c r="X10" i="26" a="1"/>
  <c r="Q9" i="26" a="1"/>
  <c r="P15" i="26" a="1"/>
  <c r="T11" i="26" a="1"/>
  <c r="V9" i="26" a="1"/>
  <c r="Y4" i="26" a="1"/>
  <c r="Y8" i="26" a="1"/>
  <c r="E20" i="10" l="1"/>
  <c r="Q3" i="26"/>
  <c r="Q4" i="26"/>
  <c r="Q10" i="26"/>
  <c r="Q11" i="26"/>
  <c r="Q9" i="26"/>
  <c r="Q16" i="26"/>
  <c r="D28" i="3" s="1"/>
  <c r="Q5" i="26"/>
  <c r="Q6" i="26"/>
  <c r="Q12" i="26"/>
  <c r="Q13" i="26"/>
  <c r="Q8" i="26"/>
  <c r="Q7" i="26"/>
  <c r="Q14" i="26"/>
  <c r="Q15" i="26"/>
  <c r="Q2" i="26"/>
  <c r="R3" i="26"/>
  <c r="R7" i="26"/>
  <c r="R8" i="26"/>
  <c r="R15" i="26"/>
  <c r="R16" i="26"/>
  <c r="E28" i="3" s="1"/>
  <c r="R9" i="26"/>
  <c r="R10" i="26"/>
  <c r="R6" i="26"/>
  <c r="R13" i="26"/>
  <c r="R14" i="26"/>
  <c r="R4" i="26"/>
  <c r="R5" i="26"/>
  <c r="R11" i="26"/>
  <c r="R12" i="26"/>
  <c r="R2" i="26"/>
  <c r="X3" i="26"/>
  <c r="X6" i="26"/>
  <c r="X13" i="26"/>
  <c r="X14" i="26"/>
  <c r="X4" i="26"/>
  <c r="X5" i="26"/>
  <c r="X11" i="26"/>
  <c r="X7" i="26"/>
  <c r="X8" i="26"/>
  <c r="X15" i="26"/>
  <c r="X16" i="26"/>
  <c r="K28" i="3" s="1"/>
  <c r="X12" i="26"/>
  <c r="X9" i="26"/>
  <c r="X10" i="26"/>
  <c r="X2" i="26"/>
  <c r="S5" i="26"/>
  <c r="S12" i="26"/>
  <c r="S10" i="26"/>
  <c r="S8" i="26"/>
  <c r="S2" i="26"/>
  <c r="O8" i="26"/>
  <c r="O16" i="26"/>
  <c r="B28" i="3" s="1"/>
  <c r="O2" i="26"/>
  <c r="T3" i="26"/>
  <c r="T9" i="26"/>
  <c r="T8" i="26"/>
  <c r="T11" i="26"/>
  <c r="T7" i="26"/>
  <c r="T6" i="26"/>
  <c r="T13" i="26"/>
  <c r="P3" i="26"/>
  <c r="P6" i="26"/>
  <c r="P13" i="26"/>
  <c r="P14" i="26"/>
  <c r="P11" i="26"/>
  <c r="P7" i="26"/>
  <c r="P15" i="26"/>
  <c r="P12" i="26"/>
  <c r="P9" i="26"/>
  <c r="P10" i="26"/>
  <c r="P2" i="26"/>
  <c r="Y4" i="26"/>
  <c r="Y10" i="26"/>
  <c r="Y11" i="26"/>
  <c r="Y5" i="26"/>
  <c r="Y6" i="26"/>
  <c r="Y12" i="26"/>
  <c r="Y8" i="26"/>
  <c r="Y15" i="26"/>
  <c r="Y16" i="26"/>
  <c r="L28" i="3" s="1"/>
  <c r="W3" i="26"/>
  <c r="W8" i="26"/>
  <c r="W9" i="26"/>
  <c r="W16" i="26"/>
  <c r="J28" i="3" s="1"/>
  <c r="W7" i="26"/>
  <c r="W14" i="26"/>
  <c r="W4" i="26"/>
  <c r="W10" i="26"/>
  <c r="W11" i="26"/>
  <c r="W5" i="26"/>
  <c r="W6" i="26"/>
  <c r="W12" i="26"/>
  <c r="W13" i="26"/>
  <c r="W15" i="26"/>
  <c r="W2" i="26"/>
  <c r="U3" i="26"/>
  <c r="U7" i="26"/>
  <c r="U14" i="26"/>
  <c r="U15" i="26"/>
  <c r="U8" i="26"/>
  <c r="U9" i="26"/>
  <c r="U16" i="26"/>
  <c r="H28" i="3" s="1"/>
  <c r="U12" i="26"/>
  <c r="U13" i="26"/>
  <c r="U4" i="26"/>
  <c r="U10" i="26"/>
  <c r="U11" i="26"/>
  <c r="U5" i="26"/>
  <c r="U6" i="26"/>
  <c r="U2" i="26"/>
  <c r="V3" i="26"/>
  <c r="V4" i="26"/>
  <c r="V5" i="26"/>
  <c r="V11" i="26"/>
  <c r="V12" i="26"/>
  <c r="V6" i="26"/>
  <c r="V13" i="26"/>
  <c r="V14" i="26"/>
  <c r="V16" i="26"/>
  <c r="I28" i="3" s="1"/>
  <c r="V9" i="26"/>
  <c r="V10" i="26"/>
  <c r="V7" i="26"/>
  <c r="V8" i="26"/>
  <c r="V15" i="26"/>
  <c r="V2" i="26"/>
  <c r="H8" i="11"/>
  <c r="E9" i="11"/>
  <c r="G65" i="18"/>
  <c r="G8" i="11"/>
  <c r="G68" i="18" s="1"/>
  <c r="S16" i="26" a="1"/>
  <c r="S15" i="26" a="1"/>
  <c r="O12" i="26" a="1"/>
  <c r="Y13" i="26" a="1"/>
  <c r="S3" i="26" a="1"/>
  <c r="S9" i="26" a="1"/>
  <c r="T15" i="26" a="1"/>
  <c r="S13" i="26" a="1"/>
  <c r="P5" i="26" a="1"/>
  <c r="S4" i="26" a="1"/>
  <c r="O13" i="26" a="1"/>
  <c r="T14" i="26" a="1"/>
  <c r="O7" i="26" a="1"/>
  <c r="O3" i="26" a="1"/>
  <c r="O10" i="26" a="1"/>
  <c r="O6" i="26" a="1"/>
  <c r="S14" i="26" a="1"/>
  <c r="O11" i="26" a="1"/>
  <c r="Y3" i="26" a="1"/>
  <c r="P4" i="26" a="1"/>
  <c r="S6" i="26" a="1"/>
  <c r="Y2" i="26" a="1"/>
  <c r="Y14" i="26" a="1"/>
  <c r="T5" i="26" a="1"/>
  <c r="O5" i="26" a="1"/>
  <c r="P8" i="26" a="1"/>
  <c r="S7" i="26" a="1"/>
  <c r="S11" i="26" a="1"/>
  <c r="T12" i="26" a="1"/>
  <c r="T16" i="26" a="1"/>
  <c r="O14" i="26" a="1"/>
  <c r="Y7" i="26" a="1"/>
  <c r="O4" i="26" a="1"/>
  <c r="O9" i="26" a="1"/>
  <c r="P16" i="26" a="1"/>
  <c r="Y9" i="26" a="1"/>
  <c r="O15" i="26" a="1"/>
  <c r="T4" i="26" a="1"/>
  <c r="T10" i="26" a="1"/>
  <c r="T2" i="26" a="1"/>
  <c r="S11" i="26" l="1"/>
  <c r="S14" i="26"/>
  <c r="S7" i="26"/>
  <c r="O6" i="26"/>
  <c r="B18" i="3" s="1"/>
  <c r="Y13" i="26"/>
  <c r="L25" i="3" s="1"/>
  <c r="S4" i="26"/>
  <c r="F16" i="3" s="1"/>
  <c r="Y2" i="26"/>
  <c r="L14" i="3" s="1"/>
  <c r="O11" i="26"/>
  <c r="B23" i="3" s="1"/>
  <c r="S16" i="26"/>
  <c r="F28" i="3" s="1"/>
  <c r="P8" i="26"/>
  <c r="C20" i="3" s="1"/>
  <c r="O14" i="26"/>
  <c r="B26" i="3" s="1"/>
  <c r="S9" i="26"/>
  <c r="F21" i="3" s="1"/>
  <c r="O15" i="26"/>
  <c r="B27" i="3" s="1"/>
  <c r="T12" i="26"/>
  <c r="G24" i="3" s="1"/>
  <c r="S13" i="26"/>
  <c r="F25" i="3" s="1"/>
  <c r="T10" i="26"/>
  <c r="G22" i="3" s="1"/>
  <c r="S6" i="26"/>
  <c r="F18" i="3" s="1"/>
  <c r="O12" i="26"/>
  <c r="B24" i="3" s="1"/>
  <c r="T15" i="26"/>
  <c r="G27" i="3" s="1"/>
  <c r="O4" i="26"/>
  <c r="B16" i="3" s="1"/>
  <c r="O13" i="26"/>
  <c r="B25" i="3" s="1"/>
  <c r="T14" i="26"/>
  <c r="G26" i="3" s="1"/>
  <c r="P4" i="26"/>
  <c r="C16" i="3" s="1"/>
  <c r="O10" i="26"/>
  <c r="B22" i="3" s="1"/>
  <c r="O5" i="26"/>
  <c r="B17" i="3" s="1"/>
  <c r="Y9" i="26"/>
  <c r="L21" i="3" s="1"/>
  <c r="T4" i="26"/>
  <c r="G16" i="3" s="1"/>
  <c r="O7" i="26"/>
  <c r="B19" i="3" s="1"/>
  <c r="T2" i="26"/>
  <c r="G14" i="3" s="1"/>
  <c r="Y14" i="26"/>
  <c r="L26" i="3" s="1"/>
  <c r="S15" i="26"/>
  <c r="F27" i="3" s="1"/>
  <c r="T16" i="26"/>
  <c r="G28" i="3" s="1"/>
  <c r="O3" i="26"/>
  <c r="B15" i="3" s="1"/>
  <c r="O9" i="26"/>
  <c r="B21" i="3" s="1"/>
  <c r="Y3" i="26"/>
  <c r="L15" i="3" s="1"/>
  <c r="Y7" i="26"/>
  <c r="L19" i="3" s="1"/>
  <c r="T5" i="26"/>
  <c r="G17" i="3" s="1"/>
  <c r="P5" i="26"/>
  <c r="C17" i="3" s="1"/>
  <c r="P16" i="26"/>
  <c r="C28" i="3" s="1"/>
  <c r="S3" i="26"/>
  <c r="F15" i="3" s="1"/>
  <c r="F23" i="3"/>
  <c r="F26" i="3"/>
  <c r="B20" i="3"/>
  <c r="L16" i="3"/>
  <c r="F20" i="3"/>
  <c r="F14" i="3"/>
  <c r="F19" i="3"/>
  <c r="F24" i="3"/>
  <c r="I25" i="3"/>
  <c r="J21" i="3"/>
  <c r="I15" i="3"/>
  <c r="L20" i="3"/>
  <c r="K23" i="3"/>
  <c r="C22" i="3"/>
  <c r="I27" i="3"/>
  <c r="F22" i="3"/>
  <c r="B14" i="3"/>
  <c r="N11" i="3" s="1" a="1"/>
  <c r="N11" i="3" s="1"/>
  <c r="H15" i="3"/>
  <c r="G19" i="3"/>
  <c r="J19" i="3"/>
  <c r="J15" i="3"/>
  <c r="J27" i="3"/>
  <c r="C15" i="3"/>
  <c r="H27" i="3"/>
  <c r="C21" i="3"/>
  <c r="D25" i="3"/>
  <c r="C23" i="3"/>
  <c r="E27" i="3"/>
  <c r="E24" i="3"/>
  <c r="C19" i="3"/>
  <c r="E15" i="3"/>
  <c r="J20" i="3"/>
  <c r="G15" i="3"/>
  <c r="I14" i="3"/>
  <c r="D24" i="3"/>
  <c r="C27" i="3"/>
  <c r="I16" i="3"/>
  <c r="K18" i="3"/>
  <c r="J23" i="3"/>
  <c r="J22" i="3"/>
  <c r="J26" i="3"/>
  <c r="I19" i="3"/>
  <c r="D16" i="3"/>
  <c r="I21" i="3"/>
  <c r="C24" i="3"/>
  <c r="H16" i="3"/>
  <c r="D23" i="3"/>
  <c r="C14" i="3"/>
  <c r="C26" i="3"/>
  <c r="C18" i="3"/>
  <c r="K19" i="3"/>
  <c r="J16" i="3"/>
  <c r="G18" i="3"/>
  <c r="D21" i="3"/>
  <c r="J24" i="3"/>
  <c r="E25" i="3"/>
  <c r="H21" i="3"/>
  <c r="C25" i="3"/>
  <c r="K25" i="3"/>
  <c r="G23" i="3"/>
  <c r="K14" i="3"/>
  <c r="E16" i="3"/>
  <c r="E20" i="3"/>
  <c r="L17" i="3"/>
  <c r="L18" i="3"/>
  <c r="H19" i="3"/>
  <c r="K24" i="3"/>
  <c r="I18" i="3"/>
  <c r="G21" i="3"/>
  <c r="H24" i="3"/>
  <c r="J17" i="3"/>
  <c r="H25" i="3"/>
  <c r="D19" i="3"/>
  <c r="E14" i="3"/>
  <c r="I26" i="3"/>
  <c r="H14" i="3"/>
  <c r="H22" i="3"/>
  <c r="I22" i="3"/>
  <c r="D14" i="3"/>
  <c r="K27" i="3"/>
  <c r="I23" i="3"/>
  <c r="E22" i="3"/>
  <c r="I20" i="3"/>
  <c r="J14" i="3"/>
  <c r="L24" i="3"/>
  <c r="D17" i="3"/>
  <c r="J25" i="3"/>
  <c r="F17" i="3"/>
  <c r="K17" i="3"/>
  <c r="G25" i="3"/>
  <c r="D18" i="3"/>
  <c r="L23" i="3"/>
  <c r="D27" i="3"/>
  <c r="G20" i="3"/>
  <c r="J18" i="3"/>
  <c r="D15" i="3"/>
  <c r="K20" i="3"/>
  <c r="I24" i="3"/>
  <c r="K22" i="3"/>
  <c r="K26" i="3"/>
  <c r="H26" i="3"/>
  <c r="E23" i="3"/>
  <c r="D26" i="3"/>
  <c r="E21" i="3"/>
  <c r="E19" i="3"/>
  <c r="H18" i="3"/>
  <c r="D22" i="3"/>
  <c r="L27" i="3"/>
  <c r="E26" i="3"/>
  <c r="H20" i="3"/>
  <c r="E17" i="3"/>
  <c r="L22" i="3"/>
  <c r="H23" i="3"/>
  <c r="K15" i="3"/>
  <c r="I17" i="3"/>
  <c r="D20" i="3"/>
  <c r="K21" i="3"/>
  <c r="H17" i="3"/>
  <c r="E18" i="3"/>
  <c r="K16" i="3"/>
  <c r="G9" i="11"/>
  <c r="E8" i="11"/>
  <c r="K8" i="11"/>
  <c r="F8" i="11"/>
  <c r="G69" i="18" s="1"/>
  <c r="K5" i="11"/>
  <c r="H6" i="11"/>
  <c r="D9" i="11"/>
  <c r="G6" i="11"/>
  <c r="G7" i="11" s="1"/>
  <c r="E6" i="11"/>
  <c r="H9" i="11"/>
  <c r="E10" i="11"/>
  <c r="I8" i="11" l="1"/>
  <c r="H67" i="18"/>
  <c r="I6" i="11"/>
  <c r="G10" i="11"/>
  <c r="I10" i="11" s="1"/>
  <c r="H68" i="18"/>
  <c r="H65" i="18"/>
  <c r="G66" i="18"/>
  <c r="E7" i="11"/>
  <c r="I7" i="11" s="1"/>
  <c r="I9" i="11"/>
  <c r="I67" i="18" l="1"/>
  <c r="L13" i="3"/>
  <c r="E13" i="3"/>
  <c r="D12" i="3"/>
  <c r="K12" i="3"/>
  <c r="G13" i="3"/>
  <c r="C10" i="3"/>
  <c r="C12" i="3"/>
  <c r="J12" i="3"/>
  <c r="D13" i="3"/>
  <c r="I13" i="3"/>
  <c r="K13" i="3"/>
  <c r="G12" i="3"/>
  <c r="B12" i="3"/>
  <c r="C1" i="3" s="1"/>
  <c r="F13" i="3"/>
  <c r="H13" i="3"/>
  <c r="C11" i="3"/>
</calcChain>
</file>

<file path=xl/comments1.xml><?xml version="1.0" encoding="utf-8"?>
<comments xmlns="http://schemas.openxmlformats.org/spreadsheetml/2006/main">
  <authors>
    <author>OnkoZert</author>
    <author>OnkoZert - Florina Dudu</author>
  </authors>
  <commentList>
    <comment ref="C6" authorId="0">
      <text>
        <r>
          <rPr>
            <sz val="8"/>
            <color indexed="81"/>
            <rFont val="Arial"/>
            <family val="2"/>
          </rPr>
          <t>Bitte Reg.-Nr. auswählen, siehe Zertifikat Beispiel, und dann die grauen Felder ausfüllen.</t>
        </r>
      </text>
    </comment>
    <comment ref="I6" authorId="0">
      <text>
        <r>
          <rPr>
            <sz val="9"/>
            <color indexed="81"/>
            <rFont val="Tahoma"/>
            <family val="2"/>
          </rPr>
          <t xml:space="preserve">
</t>
        </r>
      </text>
    </comment>
    <comment ref="C12" authorId="0">
      <text>
        <r>
          <rPr>
            <sz val="9"/>
            <color indexed="81"/>
            <rFont val="Arial"/>
            <family val="2"/>
          </rPr>
          <t>Name, Vorname</t>
        </r>
      </text>
    </comment>
    <comment ref="I12" authorId="0">
      <text>
        <r>
          <rPr>
            <sz val="9"/>
            <color indexed="81"/>
            <rFont val="Arial"/>
            <family val="2"/>
          </rPr>
          <t>tt.mm.jjjj
Übertrag in weitere Tabellenblätter erfolgt automatisch.</t>
        </r>
      </text>
    </comment>
    <comment ref="I14" authorId="0">
      <text>
        <r>
          <rPr>
            <sz val="9"/>
            <color indexed="81"/>
            <rFont val="Arial"/>
            <family val="2"/>
          </rPr>
          <t>Auswahl erfolgt über Reg.-Nr.</t>
        </r>
      </text>
    </comment>
    <comment ref="F21" authorId="0">
      <text>
        <r>
          <rPr>
            <sz val="9"/>
            <color indexed="81"/>
            <rFont val="Arial"/>
            <family val="2"/>
          </rPr>
          <t>Subjektive Bewertung der Zusammenarbeit hinsichtlich Darlegung der Zertifizierungsdaten und Rückmeldung der Follow-Up-Daten.</t>
        </r>
      </text>
    </comment>
    <comment ref="F24" author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F31" authorId="1">
      <text>
        <r>
          <rPr>
            <sz val="9"/>
            <color indexed="81"/>
            <rFont val="Tahoma"/>
            <family val="2"/>
          </rPr>
          <t>Teil von Nenner KN: 10</t>
        </r>
      </text>
    </comment>
    <comment ref="G31" authorId="1">
      <text>
        <r>
          <rPr>
            <sz val="9"/>
            <color indexed="81"/>
            <rFont val="Tahoma"/>
            <family val="2"/>
          </rPr>
          <t>Teil von Nenner KN: 10</t>
        </r>
      </text>
    </comment>
    <comment ref="E35" authorId="1">
      <text>
        <r>
          <rPr>
            <sz val="9"/>
            <color indexed="81"/>
            <rFont val="Tahoma"/>
            <family val="2"/>
          </rPr>
          <t>Nenner KN: 6</t>
        </r>
      </text>
    </comment>
    <comment ref="F35" authorId="1">
      <text>
        <r>
          <rPr>
            <sz val="9"/>
            <color indexed="81"/>
            <rFont val="Tahoma"/>
            <family val="2"/>
          </rPr>
          <t>Teil von Nenner KN: 8, 9, 14
Nenner KN: 13</t>
        </r>
      </text>
    </comment>
    <comment ref="G35" authorId="1">
      <text>
        <r>
          <rPr>
            <sz val="9"/>
            <color indexed="81"/>
            <rFont val="Tahoma"/>
            <family val="2"/>
          </rPr>
          <t>Teil von Nenner KN: 8, 9, 14</t>
        </r>
      </text>
    </comment>
    <comment ref="J35" authorId="1">
      <text>
        <r>
          <rPr>
            <sz val="9"/>
            <color indexed="81"/>
            <rFont val="Tahoma"/>
            <family val="2"/>
          </rPr>
          <t>Anzahl KN: 1a
Teil von Nenner KN: 3, 4
Nenner KN: 5</t>
        </r>
      </text>
    </comment>
    <comment ref="J37" authorId="1">
      <text>
        <r>
          <rPr>
            <sz val="9"/>
            <color indexed="81"/>
            <rFont val="Tahoma"/>
            <family val="2"/>
          </rPr>
          <t>Anzahl KN: 1b
Nenner KN: 2b
Teil von Nenner KN: 3, 4</t>
        </r>
      </text>
    </comment>
    <comment ref="J39" authorId="1">
      <text>
        <r>
          <rPr>
            <sz val="9"/>
            <color indexed="81"/>
            <rFont val="Tahoma"/>
            <family val="2"/>
          </rPr>
          <t>Anzahl KN: 1c</t>
        </r>
      </text>
    </comment>
    <comment ref="J41" authorId="1">
      <text>
        <r>
          <rPr>
            <sz val="9"/>
            <color indexed="81"/>
            <rFont val="Tahoma"/>
            <family val="2"/>
          </rPr>
          <t>Anzahl KN: 12</t>
        </r>
      </text>
    </comment>
  </commentList>
</comments>
</file>

<file path=xl/comments2.xml><?xml version="1.0" encoding="utf-8"?>
<comments xmlns="http://schemas.openxmlformats.org/spreadsheetml/2006/main">
  <authors>
    <author>OnkoZert</author>
    <author>OnkoZert - Christine Keller</author>
    <author>Florina</author>
    <author>OnkoZert - Florina Dudu</author>
  </authors>
  <commentList>
    <comment ref="F6"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 ref="B10" authorId="0">
      <text>
        <r>
          <rPr>
            <sz val="9"/>
            <color indexed="81"/>
            <rFont val="Arial"/>
            <family val="2"/>
          </rPr>
          <t>KN = Kennzahl</t>
        </r>
      </text>
    </comment>
    <comment ref="D10" authorId="0">
      <text>
        <r>
          <rPr>
            <sz val="9"/>
            <color indexed="81"/>
            <rFont val="Arial"/>
            <family val="2"/>
          </rPr>
          <t>EB = Erhebungbogen 
LL = Leitlinie (www.leitlinienprogramm-onkologie.de)</t>
        </r>
      </text>
    </comment>
    <comment ref="P10" authorId="0">
      <text>
        <r>
          <rPr>
            <sz val="9"/>
            <color indexed="81"/>
            <rFont val="Arial"/>
            <family val="2"/>
          </rPr>
          <t>Bitte zuerst Tabellenblatt Basisdaten komplett bearbeiten, dann graue Felder Ist-Werte ausfüllen.</t>
        </r>
      </text>
    </comment>
    <comment ref="S11" authorId="1">
      <text>
        <r>
          <rPr>
            <sz val="9"/>
            <color indexed="81"/>
            <rFont val="Arial"/>
            <family val="2"/>
          </rPr>
          <t>Wenn Zelle grau, bitte Begründung angeben.</t>
        </r>
      </text>
    </comment>
    <comment ref="Q12" authorId="0">
      <text>
        <r>
          <rPr>
            <sz val="9"/>
            <color indexed="81"/>
            <rFont val="Arial"/>
            <family val="2"/>
          </rPr>
          <t>Übertrag erfolgt aus Tabellenblatt Basisdaten
Zelle J35</t>
        </r>
      </text>
    </comment>
    <comment ref="Q15" authorId="2">
      <text>
        <r>
          <rPr>
            <sz val="9"/>
            <color indexed="81"/>
            <rFont val="Arial"/>
            <family val="2"/>
          </rPr>
          <t>Übertrag erfolgt aus Tabellenblatt Basisdaten Zelle J37</t>
        </r>
      </text>
    </comment>
    <comment ref="Q18" authorId="0">
      <text>
        <r>
          <rPr>
            <sz val="9"/>
            <color indexed="81"/>
            <rFont val="Arial"/>
            <family val="2"/>
          </rPr>
          <t>Übertrag erfolgt aus Tabellenblatt Basisdaten
Zelle J39</t>
        </r>
      </text>
    </comment>
    <comment ref="Q25" authorId="0">
      <text>
        <r>
          <rPr>
            <sz val="9"/>
            <color indexed="81"/>
            <rFont val="Arial"/>
            <family val="2"/>
          </rPr>
          <t>Übertrag erfolgt aus Tabellenblatt Basisdaten
Zelle J37</t>
        </r>
      </text>
    </comment>
    <comment ref="E27" authorId="3">
      <text>
        <r>
          <rPr>
            <sz val="9"/>
            <color indexed="81"/>
            <rFont val="Arial"/>
            <family val="2"/>
          </rPr>
          <t>Screeninginstrumente können der S3 Leitlinie Psychoonkologische Diagnostik, Beratung und Behandlung von erwachsenen Krebspat. entnommen werden</t>
        </r>
      </text>
    </comment>
    <comment ref="H27" authorId="3">
      <text>
        <r>
          <rPr>
            <sz val="9"/>
            <color indexed="81"/>
            <rFont val="Arial"/>
            <family val="2"/>
          </rPr>
          <t>Distress-Screening beinhaltet die Anwendung eines validen Distressinstruments (analog zur S3 Leitlinie Psychoonkologische Diagnostik, Beratung und Behandlung von erwachsenen Krebspat.)</t>
        </r>
      </text>
    </comment>
    <comment ref="Q28" authorId="0">
      <text>
        <r>
          <rPr>
            <sz val="9"/>
            <color indexed="81"/>
            <rFont val="Arial"/>
            <family val="2"/>
          </rPr>
          <t>Übertrag erfolgt aus Tabellenblatt Basisdaten
Zelle J35 + J37</t>
        </r>
      </text>
    </comment>
    <comment ref="Q31" authorId="0">
      <text>
        <r>
          <rPr>
            <sz val="9"/>
            <color indexed="81"/>
            <rFont val="Arial"/>
            <family val="2"/>
          </rPr>
          <t>Übertrag erfolgt aus Tabellenblatt Basisdaten
Zelle J35 + J37</t>
        </r>
      </text>
    </comment>
    <comment ref="Q34" authorId="0">
      <text>
        <r>
          <rPr>
            <sz val="9"/>
            <color indexed="81"/>
            <rFont val="Arial"/>
            <family val="2"/>
          </rPr>
          <t>Übertrag erfolgt aus Tabellenblatt Basisdaten Zelle J35</t>
        </r>
      </text>
    </comment>
    <comment ref="Q37" authorId="0">
      <text>
        <r>
          <rPr>
            <sz val="9"/>
            <color indexed="81"/>
            <rFont val="Arial"/>
            <family val="2"/>
          </rPr>
          <t>Übertrag erfolgt aus Tabellenblatt Basisdaten
Zelle E35</t>
        </r>
      </text>
    </comment>
    <comment ref="Q43" authorId="0">
      <text>
        <r>
          <rPr>
            <sz val="9"/>
            <color indexed="81"/>
            <rFont val="Arial"/>
            <family val="2"/>
          </rPr>
          <t>Übertrag erfolgt aus Tabellenblatt Basisdaten
Zelle F35 + G35</t>
        </r>
      </text>
    </comment>
    <comment ref="Q46" authorId="0">
      <text>
        <r>
          <rPr>
            <sz val="9"/>
            <color indexed="81"/>
            <rFont val="Arial"/>
            <family val="2"/>
          </rPr>
          <t>Übertrag erfolgt aus Tabellenblatt Basisdaten
Zelle F35 + G35</t>
        </r>
      </text>
    </comment>
    <comment ref="Q49" authorId="0">
      <text>
        <r>
          <rPr>
            <sz val="9"/>
            <color indexed="81"/>
            <rFont val="Arial"/>
            <family val="2"/>
          </rPr>
          <t>Übertrag erfolgt aus Tabellenblatt Basisdaten
Zelle F31 + G31</t>
        </r>
      </text>
    </comment>
    <comment ref="Q54" authorId="0">
      <text>
        <r>
          <rPr>
            <sz val="9"/>
            <color indexed="81"/>
            <rFont val="Arial"/>
            <family val="2"/>
          </rPr>
          <t>Übertrag erfolgt aus Tabellenblatt Basisdaten Zelle J41</t>
        </r>
      </text>
    </comment>
    <comment ref="Q58" authorId="2">
      <text>
        <r>
          <rPr>
            <sz val="9"/>
            <color indexed="81"/>
            <rFont val="Arial"/>
            <family val="2"/>
          </rPr>
          <t>Übertrag erfolgt aus Tabellenblatt Basisdaten Zelle F35</t>
        </r>
      </text>
    </comment>
    <comment ref="Q61" authorId="3">
      <text>
        <r>
          <rPr>
            <sz val="9"/>
            <color indexed="81"/>
            <rFont val="Arial"/>
            <family val="2"/>
          </rPr>
          <t>Übertrag erfolgt aus Tabellenblatt Basisdaten Zelle F35 + G35</t>
        </r>
      </text>
    </comment>
  </commentList>
</comments>
</file>

<file path=xl/comments3.xml><?xml version="1.0" encoding="utf-8"?>
<comments xmlns="http://schemas.openxmlformats.org/spreadsheetml/2006/main">
  <authors>
    <author>OnkoZert - Christine Keller</author>
  </authors>
  <commentList>
    <comment ref="H25" authorId="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authors>
    <author>OnkoZert</author>
  </authors>
  <commentList>
    <comment ref="D6" authorId="0">
      <text>
        <r>
          <rPr>
            <sz val="9"/>
            <color indexed="81"/>
            <rFont val="Arial"/>
            <family val="2"/>
          </rPr>
          <t>Übertrag erfolgt aus Tabellenblatt Basisdaten</t>
        </r>
      </text>
    </comment>
    <comment ref="D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List>
</comments>
</file>

<file path=xl/sharedStrings.xml><?xml version="1.0" encoding="utf-8"?>
<sst xmlns="http://schemas.openxmlformats.org/spreadsheetml/2006/main" count="1069" uniqueCount="610">
  <si>
    <t>Nr.</t>
  </si>
  <si>
    <t>Kennzahlenziel</t>
  </si>
  <si>
    <t>Zähler</t>
  </si>
  <si>
    <t>Sollvorgabe</t>
  </si>
  <si>
    <t>Nenner</t>
  </si>
  <si>
    <t>%</t>
  </si>
  <si>
    <t>Primärfälle</t>
  </si>
  <si>
    <t>Anzahl</t>
  </si>
  <si>
    <t>Beratung Sozialdienst</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</si>
  <si>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</si>
  <si>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</si>
  <si>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</si>
  <si>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</si>
  <si>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</si>
  <si>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</si>
  <si>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</si>
  <si>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</si>
  <si>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</si>
  <si>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</si>
  <si>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</si>
  <si>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</si>
  <si>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</si>
  <si>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</si>
  <si>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</si>
  <si>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</si>
  <si>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</si>
  <si>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</si>
  <si>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</si>
  <si>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</si>
  <si>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</si>
  <si>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</si>
  <si>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</si>
  <si>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</si>
  <si>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</si>
  <si>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</si>
  <si>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</si>
  <si>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</si>
  <si>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</si>
  <si>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</si>
  <si>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</si>
  <si>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</si>
  <si>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</si>
  <si>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</si>
  <si>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</si>
  <si>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</si>
  <si>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</si>
  <si>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</si>
  <si>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</si>
  <si>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</si>
  <si>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</si>
  <si>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</si>
  <si>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</si>
  <si>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</si>
  <si>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</si>
  <si>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</si>
  <si>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</si>
  <si>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</si>
  <si>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</si>
  <si>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</si>
  <si>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</si>
  <si>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</si>
  <si>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</si>
  <si>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</si>
  <si>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</si>
  <si>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</si>
  <si>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</si>
  <si>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</si>
  <si>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</si>
  <si>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</si>
  <si>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</si>
  <si>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</si>
  <si>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</si>
  <si>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</si>
  <si>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</si>
  <si>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</si>
  <si>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</si>
  <si>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</si>
  <si>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</si>
  <si>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</si>
  <si>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</si>
  <si>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</si>
  <si>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</si>
  <si>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</si>
  <si>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</si>
  <si>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</si>
  <si>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</si>
  <si>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</si>
  <si>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</si>
  <si>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</si>
  <si>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</si>
  <si>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</si>
  <si>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</si>
  <si>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</si>
  <si>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</si>
  <si>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</si>
  <si>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</si>
  <si>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</si>
  <si>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</si>
  <si>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</si>
  <si>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</si>
  <si>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</si>
  <si>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</si>
  <si>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</si>
  <si>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Ist-Wert
Ausfüllen</t>
  </si>
  <si>
    <t>Zentrum</t>
  </si>
  <si>
    <t>Standort</t>
  </si>
  <si>
    <t>Einrichtung 1</t>
  </si>
  <si>
    <t>Status</t>
  </si>
  <si>
    <t>Land</t>
  </si>
  <si>
    <t>Nebenstandort</t>
  </si>
  <si>
    <t>Phase</t>
  </si>
  <si>
    <t>Audit Start</t>
  </si>
  <si>
    <t>Audit Ende</t>
  </si>
  <si>
    <t>Phase 2012</t>
  </si>
  <si>
    <t>Phase 2013</t>
  </si>
  <si>
    <t>OnkoNet</t>
  </si>
  <si>
    <t>NUK</t>
  </si>
  <si>
    <t>Tumordoku. liegt größtenteils beim Krebsregister</t>
  </si>
  <si>
    <t>Kennzahl-
definition</t>
  </si>
  <si>
    <t xml:space="preserve">1 </t>
  </si>
  <si>
    <t>Siehe Sollvorgabe</t>
  </si>
  <si>
    <t>1.2.1</t>
  </si>
  <si>
    <t>Derzeit keine Vorgaben</t>
  </si>
  <si>
    <t>Adäquate Rate an Beratung durch Sozialdienst</t>
  </si>
  <si>
    <t>Bundesland / Land</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</si>
  <si>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</si>
  <si>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</si>
  <si>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</si>
  <si>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</si>
  <si>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</si>
  <si>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</si>
  <si>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</si>
  <si>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</si>
  <si>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</si>
  <si>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</si>
  <si>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</si>
  <si>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</si>
  <si>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</si>
  <si>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</si>
  <si>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</si>
  <si>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</si>
  <si>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</si>
  <si>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</si>
  <si>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</si>
  <si>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</si>
  <si>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</si>
  <si>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</si>
  <si>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</si>
  <si>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</si>
  <si>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</si>
  <si>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</si>
  <si>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</si>
  <si>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</si>
  <si>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</si>
  <si>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</si>
  <si>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</si>
  <si>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</si>
  <si>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</si>
  <si>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</si>
  <si>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</si>
  <si>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</si>
  <si>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</si>
  <si>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</si>
  <si>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</si>
  <si>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</si>
  <si>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</si>
  <si>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</si>
  <si>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</si>
  <si>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</si>
  <si>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</si>
  <si>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</si>
  <si>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</si>
  <si>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</si>
  <si>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</si>
  <si>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</si>
  <si>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</si>
  <si>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</si>
  <si>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</si>
  <si>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</si>
  <si>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</si>
  <si>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</si>
  <si>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</si>
  <si>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</si>
  <si>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</si>
  <si>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</si>
  <si>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</si>
  <si>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</si>
  <si>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</si>
  <si>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Ansprechpartner</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</si>
  <si>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</si>
  <si>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</si>
  <si>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</si>
  <si>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</si>
  <si>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</si>
  <si>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</si>
  <si>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</si>
  <si>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</si>
  <si>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</si>
  <si>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</si>
  <si>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</si>
  <si>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</si>
  <si>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</si>
  <si>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</si>
  <si>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</si>
  <si>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</si>
  <si>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</si>
  <si>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</si>
  <si>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</si>
  <si>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</si>
  <si>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Allgemeine Feststellungen</t>
  </si>
  <si>
    <t>Allgemeine Hinweise</t>
  </si>
  <si>
    <t>Allgemeine Abweichungen</t>
  </si>
  <si>
    <t>Bewertung Ausschuss</t>
  </si>
  <si>
    <t>Anmerkung OnkoZert</t>
  </si>
  <si>
    <t>Feststellung</t>
  </si>
  <si>
    <t>Hinweis</t>
  </si>
  <si>
    <t>Abweichung</t>
  </si>
  <si>
    <t>Noch nicht vorhanden</t>
  </si>
  <si>
    <t>Heartsoft Tumordatenbank</t>
  </si>
  <si>
    <t>Prostata-Ca Register</t>
  </si>
  <si>
    <t>QuaDoSta</t>
  </si>
  <si>
    <t>UroCloud</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</si>
  <si>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</si>
  <si>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</si>
  <si>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</si>
  <si>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</si>
  <si>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</si>
  <si>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</si>
  <si>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</si>
  <si>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</si>
  <si>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</si>
  <si>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</si>
  <si>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</si>
  <si>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KN</t>
  </si>
  <si>
    <t>≥ 95%</t>
  </si>
  <si>
    <t>Bearbeitungshinweise:</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</si>
  <si>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</si>
  <si>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</si>
  <si>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</si>
  <si>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</si>
  <si>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</si>
  <si>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</si>
  <si>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</si>
  <si>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</si>
  <si>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</si>
  <si>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</si>
  <si>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</si>
  <si>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</si>
  <si>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</si>
  <si>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</si>
  <si>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</si>
  <si>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</si>
  <si>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XML-OncoBox</t>
  </si>
  <si>
    <t>Krebsregister Italien</t>
  </si>
  <si>
    <t>≥ 5%</t>
  </si>
  <si>
    <t>MaDoS</t>
  </si>
  <si>
    <t>UCC-TDS (Tumorzentrum Dresden)</t>
  </si>
  <si>
    <t xml:space="preserve">                  (Muster Zertifikat)</t>
  </si>
  <si>
    <t xml:space="preserve">                       Erstelldatum</t>
  </si>
  <si>
    <t>Zusammenarbeit mit KFRG-Krebsregister</t>
  </si>
  <si>
    <t>OncoBox</t>
  </si>
  <si>
    <t>Uro-Link</t>
  </si>
  <si>
    <t>MADOS 4</t>
  </si>
  <si>
    <t>≥ 90%</t>
  </si>
  <si>
    <t>Summe Plausibilität unklar</t>
  </si>
  <si>
    <t>Ausnahme (Plausibilität unklar)</t>
  </si>
  <si>
    <t>optional - Ausnahme (Plausibilität unklar)</t>
  </si>
  <si>
    <t>Fokale Therapie</t>
  </si>
  <si>
    <t>Operativ</t>
  </si>
  <si>
    <t>Nephrektomie (OPS 5-554)</t>
  </si>
  <si>
    <r>
      <t xml:space="preserve">Stadium I </t>
    </r>
    <r>
      <rPr>
        <sz val="9"/>
        <color indexed="8"/>
        <rFont val="Arial"/>
        <family val="2"/>
      </rPr>
      <t>(T1-N0-M0)</t>
    </r>
  </si>
  <si>
    <r>
      <t xml:space="preserve">Stadium II </t>
    </r>
    <r>
      <rPr>
        <sz val="9"/>
        <rFont val="Arial"/>
        <family val="2"/>
      </rPr>
      <t>(T2-N0-M0)</t>
    </r>
  </si>
  <si>
    <r>
      <t xml:space="preserve">Stadium IV </t>
    </r>
    <r>
      <rPr>
        <sz val="9"/>
        <rFont val="Arial"/>
        <family val="2"/>
      </rPr>
      <t>(T4-jedes N-M0, Jedes T/N-M1)</t>
    </r>
  </si>
  <si>
    <t>Primärfall</t>
  </si>
  <si>
    <t>a)</t>
  </si>
  <si>
    <t>b)</t>
  </si>
  <si>
    <t>≥ 35</t>
  </si>
  <si>
    <t>1.2.5</t>
  </si>
  <si>
    <t>Tumorkonferenz</t>
  </si>
  <si>
    <t>Primärfälle (= Kennzahl 1a)</t>
  </si>
  <si>
    <t>Biopsie vor ablativer Therapie</t>
  </si>
  <si>
    <t xml:space="preserve">Primärfälle des Nenners mit Diagnosesicherung durch Stanzzylinderbiopsie vor ablativer Therapie </t>
  </si>
  <si>
    <t>Möglichst häufig Diagnosesicherung mit Histologie vor systemischer Therapie</t>
  </si>
  <si>
    <t>Zentrumsfälle mit ausschließlicher systemischer Therapie</t>
  </si>
  <si>
    <t>Histologischer Typ nach aktueller WHO-Klassifikation</t>
  </si>
  <si>
    <t>Möglichst häufig Befundberichte mit den aufgeführten Angaben</t>
  </si>
  <si>
    <t>R0-Resektion</t>
  </si>
  <si>
    <t>Nephrektomie bei pT1</t>
  </si>
  <si>
    <t>Zahnärztliche Untersuchung vor Bisphosphonat-/ Denosumab-Therapie</t>
  </si>
  <si>
    <t>Möglichst häufig R0-Resektion</t>
  </si>
  <si>
    <t>Möglichst selten Nephrektomie bei pT1</t>
  </si>
  <si>
    <t>Möglichst häufig Empfehlung der zahnärztlichen Untersuchung 
vor Beginn der Bisphosphonat- oder Denosumab-Therapie</t>
  </si>
  <si>
    <t>Primärfälle des Nenners mit R0-Resektion</t>
  </si>
  <si>
    <t>Primärfälle des Nenners mit Nephrektomie</t>
  </si>
  <si>
    <t>Operative Primärfälle</t>
  </si>
  <si>
    <t>Operative Primärfälle pT1</t>
  </si>
  <si>
    <r>
      <t xml:space="preserve">Interventionell </t>
    </r>
    <r>
      <rPr>
        <b/>
        <vertAlign val="superscript"/>
        <sz val="9"/>
        <rFont val="Arial"/>
        <family val="2"/>
      </rPr>
      <t>1)</t>
    </r>
  </si>
  <si>
    <t>Nieren-Teilresektion (OPS: 5-553)</t>
  </si>
  <si>
    <t>Falldefinitionen</t>
  </si>
  <si>
    <t>Basisdaten Modul Niere</t>
  </si>
  <si>
    <t>Kennzahlenbogen Modul Niere</t>
  </si>
  <si>
    <t>Operative Expertise</t>
  </si>
  <si>
    <t>≥ 30</t>
  </si>
  <si>
    <r>
      <t xml:space="preserve">Ausschließlich systemische Therapie </t>
    </r>
    <r>
      <rPr>
        <b/>
        <vertAlign val="superscript"/>
        <sz val="9"/>
        <rFont val="Arial"/>
        <family val="2"/>
      </rPr>
      <t>2)</t>
    </r>
  </si>
  <si>
    <t>Histologie vor systemischer Therapie</t>
  </si>
  <si>
    <t>Interventionell - Fokale Therapie - Kryoablation,
Radio-frequenz-ablation (RFA)</t>
  </si>
  <si>
    <t>Interventionell - Operativ - Nieren-Teilresektion</t>
  </si>
  <si>
    <t>Interventionell - Operativ - Nephrektomie</t>
  </si>
  <si>
    <t>Interventionell - Ausschließlich systemische Therapie</t>
  </si>
  <si>
    <t>Primärfälle mit ablativer Therapie (RFA o. Kryoablation)</t>
  </si>
  <si>
    <t>1 a)</t>
  </si>
  <si>
    <t>1 b)</t>
  </si>
  <si>
    <t>2 a)</t>
  </si>
  <si>
    <t>2 b)</t>
  </si>
  <si>
    <r>
      <t xml:space="preserve">Stadium III </t>
    </r>
    <r>
      <rPr>
        <sz val="9"/>
        <rFont val="Arial"/>
        <family val="2"/>
      </rPr>
      <t>(T3-N0-M0, T1-3-N1-M0)</t>
    </r>
  </si>
  <si>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</si>
  <si>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Kennzahlenbogen - Analyseprotokoll Datendefizite Modul Niere</t>
  </si>
  <si>
    <t>Adjumed</t>
  </si>
  <si>
    <t>CaOnkoDok (Eigenentwicklung)</t>
  </si>
  <si>
    <t>Clinic WinData</t>
  </si>
  <si>
    <t>Eigenentwicklung auf Basis medico (Cerner)</t>
  </si>
  <si>
    <t>KoReDos</t>
  </si>
  <si>
    <t>ODSeasy / ODSeasyNet</t>
  </si>
  <si>
    <t>Martini-Data</t>
  </si>
  <si>
    <t>Oncodossier (Eigenentwicklung auf Basis ORBIS)</t>
  </si>
  <si>
    <t>Tumorregister München (TRM)</t>
  </si>
  <si>
    <t>ProDos</t>
  </si>
  <si>
    <r>
      <t xml:space="preserve">Sonstige Therapien </t>
    </r>
    <r>
      <rPr>
        <b/>
        <vertAlign val="superscript"/>
        <sz val="9"/>
        <rFont val="Arial"/>
        <family val="2"/>
      </rPr>
      <t>1) 5)</t>
    </r>
  </si>
  <si>
    <r>
      <t xml:space="preserve">Operative Expertise - Anzahl Nierenteilresektionen/Nephrektomien
(OPS: 5-553 u. 5-554 bei ICD-10 C-Diagnose C64) </t>
    </r>
    <r>
      <rPr>
        <b/>
        <vertAlign val="superscript"/>
        <sz val="9"/>
        <rFont val="Arial"/>
        <family val="2"/>
      </rPr>
      <t>4)</t>
    </r>
  </si>
  <si>
    <t>Sonstige Therapien</t>
  </si>
  <si>
    <t>Operative Expertise - Anzahl Nierenteilresektionen/Nephrektomien
(OPS: 5-553 u. 5-554 bei ICD-10 C64)</t>
  </si>
  <si>
    <t>Anmerkung:</t>
  </si>
  <si>
    <t>Clinical Information Catalogue (CIC) (Eigenentwicklung)</t>
  </si>
  <si>
    <t>TD System KEM (Eigenentwicklung)</t>
  </si>
  <si>
    <t>SHGHoncoDoc</t>
  </si>
  <si>
    <t>nur Prostata</t>
  </si>
  <si>
    <t>nur Darm</t>
  </si>
  <si>
    <t>nur Brust / Gyn</t>
  </si>
  <si>
    <t>Darm, Leber, Magen , Pankreas</t>
  </si>
  <si>
    <t>FAP-Z019 MN</t>
  </si>
  <si>
    <t>Nierenkrebszentrum Sigmaringen</t>
  </si>
  <si>
    <t>SRH Krankenhaus Sigmaringen</t>
  </si>
  <si>
    <t>Deutschland</t>
  </si>
  <si>
    <t>FAP-Z036 MN</t>
  </si>
  <si>
    <t>Nierenkrebszentrum am Cancer Center UniversitätsSpital Zürich</t>
  </si>
  <si>
    <t>UniversitätsSpital Zürich</t>
  </si>
  <si>
    <t>FAP-Z046 MN</t>
  </si>
  <si>
    <t>Nierenkarzinomzentrum der Ruhr-Universität Bochum am Marien Hospital Herne</t>
  </si>
  <si>
    <t>Marien Hospital Herne, Klinikum der Ruhr-Universität Bochum</t>
  </si>
  <si>
    <t>FAP-Z061 MN</t>
  </si>
  <si>
    <t>Helios Nierenkrebszentrum Erfurt</t>
  </si>
  <si>
    <t>Helios Klinikum Erfurt</t>
  </si>
  <si>
    <t>FAP-Z070 MN</t>
  </si>
  <si>
    <t>Nierenkrebszentrum Ulm</t>
  </si>
  <si>
    <t>Universitätsklinikum Ulm</t>
  </si>
  <si>
    <t>FAP-Z072 MN</t>
  </si>
  <si>
    <t>Caritas-Krankenhaus St. Josef</t>
  </si>
  <si>
    <t>FAP-Z090 MN</t>
  </si>
  <si>
    <t>Nierenkrebszentrum Mannheim</t>
  </si>
  <si>
    <t>Universitätsmedizin Mannheim</t>
  </si>
  <si>
    <t>FAP-Z107 MN</t>
  </si>
  <si>
    <t>Nierenkrebszentrum Inselspital Bern</t>
  </si>
  <si>
    <t>Inselspital Bern</t>
  </si>
  <si>
    <t>FAP-Z121 MN</t>
  </si>
  <si>
    <t>Klinikum Aschaffenburg - Alzenau gemeinnützige GmbH Standort AB</t>
  </si>
  <si>
    <t>FAP-Z125 MN</t>
  </si>
  <si>
    <t>Universitäres Nierenkrebszentrum Mainz</t>
  </si>
  <si>
    <t>Universitätsmedizin der Johannes Gutenberg - Universität Mainz</t>
  </si>
  <si>
    <t>FAP-Z126 MN</t>
  </si>
  <si>
    <t>Nierenkrebszentrum im CIO Köln</t>
  </si>
  <si>
    <t>Centrum für Integrierte Onkologie Aachen Bonn Köln Düsseldorf im Universitätsklinikum Köln</t>
  </si>
  <si>
    <t>FAP-Z139 MN</t>
  </si>
  <si>
    <t>Nierenkrebszentrum am Krukenberg-Krebszentrum Halle der Universitätsmedizin Halle (Saale)</t>
  </si>
  <si>
    <t>Universitätsklinikum Halle (Saale)</t>
  </si>
  <si>
    <t>Primärfälle des Nenners mit Befundberichten mit Angabe von:
- Klassifikation nach WHO u.
- Staging nach TNM</t>
  </si>
  <si>
    <t>Möglichst häufig Diagnosesicherung mit Stanzbiopsie vor ablativer Therapie</t>
  </si>
  <si>
    <t>c)</t>
  </si>
  <si>
    <t>&lt; 50%</t>
  </si>
  <si>
    <t>Postoperative Kom-plikationen nach Nierenteilresektion</t>
  </si>
  <si>
    <t>Möglichst selten Clavien-Dindo Grad III – IV nach Nierenteilresektion</t>
  </si>
  <si>
    <t>Primärfälle des Nenners mit Kom-plikation Clavien-Dindo Grad III oder IV innerhalb der ersten 90d nach Nierenteilresektion</t>
  </si>
  <si>
    <t>Operative Primärfälle mit Nie-renteilresektion</t>
  </si>
  <si>
    <t>&gt; 30%</t>
  </si>
  <si>
    <t>LL QI</t>
  </si>
  <si>
    <t>1b)</t>
  </si>
  <si>
    <t>1c)</t>
  </si>
  <si>
    <t>1 c)</t>
  </si>
  <si>
    <t>FAP-Z074 MN</t>
  </si>
  <si>
    <t>Nierenkrebszentrum St. Marien Amberg</t>
  </si>
  <si>
    <t>Klinikum St. Marien Amberg</t>
  </si>
  <si>
    <t>FAP-Z091 MN</t>
  </si>
  <si>
    <t>Nierenkarzinomzentrum Universitätsklinikum Frankfurt</t>
  </si>
  <si>
    <t>FAP-Z118 MN</t>
  </si>
  <si>
    <t>Nierenkrebszentrum EvKB Bielefeld</t>
  </si>
  <si>
    <t xml:space="preserve">Evangelisches Klinikum Bethel </t>
  </si>
  <si>
    <t>Nierenkrebszentrum Aschaffenburg</t>
  </si>
  <si>
    <t>FAP-Z149 MN</t>
  </si>
  <si>
    <t>Nierenkrebszentrum im CIO Bonn</t>
  </si>
  <si>
    <t>Centrum für Integrierte Onkologie Aachen Bonn Köln Düsseldorf im Universitätsklinikum Bonn</t>
  </si>
  <si>
    <t>FAP-Z153 MN</t>
  </si>
  <si>
    <t>Nierenkrebszentrum am Universitätsklinikum Gießen</t>
  </si>
  <si>
    <t>Universitätsklinikum Giessen und Marburg, Standort Gießen</t>
  </si>
  <si>
    <t>EB/ LL</t>
  </si>
  <si>
    <t>≤ 30%</t>
  </si>
  <si>
    <t>1.5.4</t>
  </si>
  <si>
    <t>1.7.5</t>
  </si>
  <si>
    <t>Primärfälle mit
• lokal fortgeschrittenem Tumor (≥ cT3/pT4 u/o c/pN+) und/oder
• R1-Resektion, seltener Histologie gemäß EB 1.2.5 und/oder
• Anhaltspunkten für hereditäre Genese und/oder
• Primärfälle mit M1 bei Nierentumor</t>
  </si>
  <si>
    <t xml:space="preserve">13
</t>
  </si>
  <si>
    <t>Nicht relevant – Zentrum nicht in Deutschland</t>
  </si>
  <si>
    <t xml:space="preserve"> In Ordnung</t>
  </si>
  <si>
    <t xml:space="preserve">              Sollvorgabe nicht erfüllt</t>
  </si>
  <si>
    <t>Im Sinne einer gendergerechten Sprache verwenden wir für die Begriffe „Patientinnen“, „Patienten“, „Patient*innen“ die Bezeichnung „Pat.“, die ausdrücklich jede Geschlechtszuschreibung (weiblich, männlich, divers) einschließt.</t>
  </si>
  <si>
    <t>FAP-Z015 MN</t>
  </si>
  <si>
    <t>Nierenkrebszentrum Klinikum Fulda</t>
  </si>
  <si>
    <t>Klinikum Fulda</t>
  </si>
  <si>
    <t>FAP-Z002 MN</t>
  </si>
  <si>
    <t>Nierenkrebszentrum Dresden am Nationalen Centrum für Tumorerkrankungen Dresden (NCT/UCC)</t>
  </si>
  <si>
    <t>FAP-Z082 MN</t>
  </si>
  <si>
    <t>Nierenkrebszentrum am KRH Klinikum Siloah</t>
  </si>
  <si>
    <t>KRH Klinikum Siloah</t>
  </si>
  <si>
    <t>Nierenkrebszentrum am Caritas-Krankenhaus St. Josef Regensburg</t>
  </si>
  <si>
    <t>FAP-Z031 MN</t>
  </si>
  <si>
    <t>Nierenkrebszentrum Hegau-Bodensee</t>
  </si>
  <si>
    <t>Hegau-Bodensee-Klinikum Singen</t>
  </si>
  <si>
    <t>FAP-Z079 MN</t>
  </si>
  <si>
    <t>Nierenkrebszentrum Klinikum Großburgwedel</t>
  </si>
  <si>
    <t>KRH Klinikum Großburgwedel</t>
  </si>
  <si>
    <t>Universitätsklinikum Frankfurt</t>
  </si>
  <si>
    <t>FAP-Z101 MN</t>
  </si>
  <si>
    <t>Nierenkrebszentrum an der UMG</t>
  </si>
  <si>
    <t>Universitätsmedizin Greifswald</t>
  </si>
  <si>
    <t>FAP-Z180 MN</t>
  </si>
  <si>
    <t>Nierenkrebszentrum Klinikum Coburg</t>
  </si>
  <si>
    <t>Regiomed Klinikum Coburg GmbH</t>
  </si>
  <si>
    <t>FAP-Z005 MN</t>
  </si>
  <si>
    <t>Nierenzellkarzinomzentrum der Kliniken Maria Hilf GmbH Mönchengladbach</t>
  </si>
  <si>
    <t>Kliniken Maria Hilf GmbH</t>
  </si>
  <si>
    <t>FAP-Z041 MN</t>
  </si>
  <si>
    <t>Nierenkrebszentrum des Universitätsklinikums Erlangen</t>
  </si>
  <si>
    <t>Universitätsklinikum Erlangen</t>
  </si>
  <si>
    <t>FAP-Z161 MN</t>
  </si>
  <si>
    <t>Nierenkrebszentrum am Helios Universitätsklinikum Wuppertal</t>
  </si>
  <si>
    <t>Helios Universitätsklinikum Wuppertal</t>
  </si>
  <si>
    <t>FAP-Z169 MN</t>
  </si>
  <si>
    <t>Nierenkrebszentrum SAAR an den SHG Kliniken Völklingen</t>
  </si>
  <si>
    <t>SHG-Klinken Völklingen</t>
  </si>
  <si>
    <t>FAP-Z073 MN</t>
  </si>
  <si>
    <t>Nierenkrebszentrum am Katholischen Krankenhaus St. Johann Nepomuk Erfurt</t>
  </si>
  <si>
    <t>Katholisches Krankenhaus St. Johann Nepomuk Erfurt</t>
  </si>
  <si>
    <t>FAP-Z176 MN</t>
  </si>
  <si>
    <t>Nierenkrebszentrum am Helios Klinikum Aue</t>
  </si>
  <si>
    <t>Helios Klinikum Aue</t>
  </si>
  <si>
    <t>FAP-Z175 MN</t>
  </si>
  <si>
    <t>Nierenkrebszentrum Krankenhaus Barmherzige Brüder München</t>
  </si>
  <si>
    <t>Krankenhaus Barmherzige Brüder München</t>
  </si>
  <si>
    <t>FAP-Z143 MN</t>
  </si>
  <si>
    <t>Nierenkrebszentrum Universitätsspital Basel</t>
  </si>
  <si>
    <t>Universitätsspital Basel</t>
  </si>
  <si>
    <t>FAP-Z055 MN</t>
  </si>
  <si>
    <t>Nierenkrebszentrum am Klinikum St. Elisabeth Straubing</t>
  </si>
  <si>
    <t>Klinikum St. Elisabeth Straubing</t>
  </si>
  <si>
    <t>FAP-Z047 MN</t>
  </si>
  <si>
    <t>Klinikum Oldenburg</t>
  </si>
  <si>
    <t>FAP-Z010 MN</t>
  </si>
  <si>
    <t>Nierentumorzentrum Universitätsklinikum Hamburg Eppendorf UKE</t>
  </si>
  <si>
    <t>Universitätsklinikum Hamburg Eppendorf, Hubertus Wald Tumorzentrum UCCH</t>
  </si>
  <si>
    <t>Pat. mit neuaufgetretenem Rezidiv und/oder Fernmetastasen</t>
  </si>
  <si>
    <t>Zentrumspat.</t>
  </si>
  <si>
    <t>Vorstellung möglichst vieler Pat. in der Tumorkonferenz</t>
  </si>
  <si>
    <t>Pat. des Nenners, die in der Tumorkonferenz vorgestellt werden</t>
  </si>
  <si>
    <t>Pat. mit neuaufgetretenem Rezidiv und/oder Fernmetastasen 
(= Kennzahl 1b)</t>
  </si>
  <si>
    <t>Pat. des Nenners, die stationär oder ambulant durch den Sozialdienst beraten wurden</t>
  </si>
  <si>
    <t xml:space="preserve">Primärfälle (= Kennzahl 1a) + 
Pat. mit neuaufgetretenem Rezidiv und/oder Fernmetastasen (=Kennzahl 1b) </t>
  </si>
  <si>
    <t>Anteil 
Studienpat.</t>
  </si>
  <si>
    <t>Pat., die in eine Studie mit Ethikvotum eingebracht wurden</t>
  </si>
  <si>
    <t>Pat. des Nenners mit Histologie vor systemischer Therapie</t>
  </si>
  <si>
    <t>Die jeweilige Eingabe oder Änderung  "Anzahl / Zähler / Nenner" (gepunkteten Felder) ist nur im Tabellenblatt "Basisdaten" möglich, die Übertragung erfolgt automatisch.
Der Zähler ist immer eine Teilmenge des Nenners (Ausnahme: Kennzahl 5 - Anteil Studienpat.).</t>
  </si>
  <si>
    <r>
      <t>Primärfallpat.</t>
    </r>
    <r>
      <rPr>
        <b/>
        <vertAlign val="superscript"/>
        <sz val="9"/>
        <color indexed="8"/>
        <rFont val="Arial"/>
        <family val="2"/>
      </rPr>
      <t>6)</t>
    </r>
    <r>
      <rPr>
        <b/>
        <sz val="9"/>
        <color indexed="8"/>
        <rFont val="Arial"/>
        <family val="2"/>
      </rPr>
      <t xml:space="preserve"> Nierenzellkarzinom 
ICD-10 C64
</t>
    </r>
    <r>
      <rPr>
        <sz val="9"/>
        <color indexed="8"/>
        <rFont val="Arial"/>
        <family val="2"/>
      </rPr>
      <t>Def. Gemäß EB 1.2.1</t>
    </r>
  </si>
  <si>
    <t>Primärfallpat. gesamt</t>
  </si>
  <si>
    <t>Pat. mit neuaufgetretenem Rezidiv und/oder Fernmetastasen im Kalenderjahr (ICD-10 C64)</t>
  </si>
  <si>
    <r>
      <t>Zentrumspat.</t>
    </r>
    <r>
      <rPr>
        <b/>
        <vertAlign val="superscript"/>
        <sz val="9"/>
        <rFont val="Arial"/>
        <family val="2"/>
      </rPr>
      <t xml:space="preserve">3)  </t>
    </r>
    <r>
      <rPr>
        <b/>
        <sz val="9"/>
        <rFont val="Arial"/>
        <family val="2"/>
      </rPr>
      <t>gesamt</t>
    </r>
  </si>
  <si>
    <t xml:space="preserve">     Alle Pat. mit Erstdiagnose einschließlich primär metastasierter Pat.</t>
  </si>
  <si>
    <t xml:space="preserve">     Primärfälle + Pat. mit Rezidiv und/oder sekundären Fernmetastasen</t>
  </si>
  <si>
    <r>
      <t xml:space="preserve">Primärfallpat. Nierenzellkarzinom - Stadium I </t>
    </r>
    <r>
      <rPr>
        <sz val="9"/>
        <color indexed="8"/>
        <rFont val="Arial"/>
        <family val="2"/>
      </rPr>
      <t>(T1-N0-M0)</t>
    </r>
  </si>
  <si>
    <r>
      <t xml:space="preserve">Primärfallpat. Nierenzellkarzinom - Stadium II </t>
    </r>
    <r>
      <rPr>
        <sz val="9"/>
        <rFont val="Arial"/>
        <family val="2"/>
      </rPr>
      <t>(T2-N0-M0)</t>
    </r>
  </si>
  <si>
    <r>
      <t xml:space="preserve">Primärfallpat. Nierenzellkarzinom - Stadium III </t>
    </r>
    <r>
      <rPr>
        <sz val="9"/>
        <rFont val="Arial"/>
        <family val="2"/>
      </rPr>
      <t>(T3-N0-M0, T1-3-N1-M0)</t>
    </r>
  </si>
  <si>
    <r>
      <t xml:space="preserve">Primärfallpat. Nierenzellkarzinom - Stadium IV </t>
    </r>
    <r>
      <rPr>
        <sz val="9"/>
        <rFont val="Arial"/>
        <family val="2"/>
      </rPr>
      <t>(T4-jedes N-M0, Jedes T/N-M1)</t>
    </r>
  </si>
  <si>
    <t>Zentrumspat. gesamt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</si>
  <si>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</si>
  <si>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FAP-Z051 MN</t>
  </si>
  <si>
    <t>Nierenkrebszentrum am Krankenhaus der Barmherzigen Brüder Trier</t>
  </si>
  <si>
    <t>Krankenhaus der Barmherzigen Brüder</t>
  </si>
  <si>
    <t>FAP-Z116 MN</t>
  </si>
  <si>
    <t>Nierenkrebszentrum Luzerner Kantonsspital</t>
  </si>
  <si>
    <t>Luzerner Kantonsspital</t>
  </si>
  <si>
    <t>FAP-Z119 MN</t>
  </si>
  <si>
    <t>Stiftungsklinikum PROSELIS, Standort Prosper-Hospital</t>
  </si>
  <si>
    <t>FAP-Z120 MN</t>
  </si>
  <si>
    <t>Nierenkrebszentrum am Kantonsspital Aarau</t>
  </si>
  <si>
    <t>Kantonsspital Aarau</t>
  </si>
  <si>
    <t>FAP-Z158 MN</t>
  </si>
  <si>
    <t>Nierenkrebszentrum am Klinikum Magdeburg</t>
  </si>
  <si>
    <t xml:space="preserve">Klinikum Magdeburg </t>
  </si>
  <si>
    <t>Anlage EB Version N1.1 (Auditjahr 2023 / Kennzahlenjahr 2022)</t>
  </si>
  <si>
    <t>Auditjahr 2023 / Kennzahlenjahr 2022</t>
  </si>
  <si>
    <t>Grundlage des Erhebungsbogens stellt die TNM – Klassifikation maligner Tumoren, 8. Auflage 2017 sowie die ICD-Klassifikation ICD-10-GM 2022 (DIMDI) und die OPS-Klassifikation OPS 2022 (DIMDI) dar.</t>
  </si>
  <si>
    <t>Kryoablation,
Radio-frequenz-ablation (RFA) (OPS 5-552.40/.42, 5-552.52/.54,
5-552.70/.71)</t>
  </si>
  <si>
    <t>3
Angabe optional</t>
  </si>
  <si>
    <t>Psychoonkologisches Distress-Screening</t>
  </si>
  <si>
    <t>Adäquate Rate an 
psychoonkologischem Distress-Screening</t>
  </si>
  <si>
    <t xml:space="preserve">Pat. des Nenners, die psychoonkologisch gescreent wurden </t>
  </si>
  <si>
    <t>Primärfälle (= Kennzahl 1a) + 
Pat. mit neuaufgetretenem Rezidiv und/oder Fernmetastasen 
(=Kennzahl 1b)</t>
  </si>
  <si>
    <t>≥ 65%</t>
  </si>
  <si>
    <t>Einschluss von möglichst vielen Pat. in Studien</t>
  </si>
  <si>
    <t>Zentrumspat. des Nenners mit Empfehlung einer zahnärztlichen Untersuchung 
vor Beginn der Bisphosphonat- oder Denosumab-Therapie</t>
  </si>
  <si>
    <t>Zentrumspat. mit 
Bisphosphonat- oder Denosumab-Therapie</t>
  </si>
  <si>
    <t xml:space="preserve">14
Angabe optional
</t>
  </si>
  <si>
    <t xml:space="preserve">Postoperative Mortalität </t>
  </si>
  <si>
    <t>Möglichst selten postoperatives Versterben</t>
  </si>
  <si>
    <t>Operative Primärfälle des Nenners, die postoperativ innerhalb von 90d verstorben sind</t>
  </si>
  <si>
    <t>Operative Primärfälle mit partieller Nierenresektion/ Nephrektomie</t>
  </si>
  <si>
    <t>&gt; 5%</t>
  </si>
  <si>
    <t>Optional</t>
  </si>
  <si>
    <t>Stand: 20.09.2022</t>
  </si>
  <si>
    <t>Aktualisiert: 03.11.2022</t>
  </si>
  <si>
    <t>FAP-Z001 MN</t>
  </si>
  <si>
    <t>Nierenkrebszentrum Klinikum Kassel</t>
  </si>
  <si>
    <t>Klinikum Kassel</t>
  </si>
  <si>
    <t>Aktiv</t>
  </si>
  <si>
    <t>Universitätsklinikum Carl Gustav Carus Dresden</t>
  </si>
  <si>
    <t>FAP-Z017-1 MN</t>
  </si>
  <si>
    <t>Nierenkrebszentrum im Charité Comprehensive Cancer Center</t>
  </si>
  <si>
    <t>Charité - Campus Benjamin-Franklin</t>
  </si>
  <si>
    <t>FAP-Z017-2 MN</t>
  </si>
  <si>
    <t>Charité - Campus Mitte</t>
  </si>
  <si>
    <t>FAP-Z023 MN</t>
  </si>
  <si>
    <t>Nierenkrebszentrum Vinzenzkrankenhaus Hannover</t>
  </si>
  <si>
    <t>Vinzenzkrankenhaus Hannover</t>
  </si>
  <si>
    <t>FAP-Z024 MN</t>
  </si>
  <si>
    <t>Nierenkarzinomzentrum Heilbronn-Franken</t>
  </si>
  <si>
    <t>Klinikum am Gesundbrunnen / SLK-Kliniken Heilbronn</t>
  </si>
  <si>
    <t>FAP-Z033 MN</t>
  </si>
  <si>
    <t>Nierenkrebszentrum Martha-Maria Halle-Dölau</t>
  </si>
  <si>
    <t>Krankenhaus Martha-Maria Halle-Dölau</t>
  </si>
  <si>
    <t>FAP-Z043 MN</t>
  </si>
  <si>
    <t>Nierenkrebszentrum Klinikum Stuttgart</t>
  </si>
  <si>
    <t>Klinikum Stuttgart, Katharinenhospital</t>
  </si>
  <si>
    <t>Nierenkrebszentrum Oldenburg</t>
  </si>
  <si>
    <t>FAP-Z049 MN</t>
  </si>
  <si>
    <t>Nierenkrebszentrum Gütersloh</t>
  </si>
  <si>
    <t>Klinikum Gütersloh</t>
  </si>
  <si>
    <t>FAP-Z054 MN</t>
  </si>
  <si>
    <t>Nierenkrebszentrum Ludwigsburg</t>
  </si>
  <si>
    <t>Klinikum Ludwigsburg</t>
  </si>
  <si>
    <t>FAP-Z083 MN</t>
  </si>
  <si>
    <t>Nierenkrebszentrum Jena</t>
  </si>
  <si>
    <t>Universitätsklinikum Jena</t>
  </si>
  <si>
    <t>FAP-Z095 MN</t>
  </si>
  <si>
    <t>Nierenkrebszentrum Koblenz- Mittelrhein</t>
  </si>
  <si>
    <t>Bundeswehrzentralkrankenhaus Koblenz</t>
  </si>
  <si>
    <t>FAP-Z099 MN</t>
  </si>
  <si>
    <t>Nierenkrebszentrum Bad Saarow</t>
  </si>
  <si>
    <t>Helios Klinikum Bad Saarow</t>
  </si>
  <si>
    <t>FAP-Z106 MN</t>
  </si>
  <si>
    <t>Nierenkrebszentrum im CIO Aachen</t>
  </si>
  <si>
    <t>Centrum für Integrierte Onkologie Aachen Bonn Köln Düsseldorf in der Uniklinik RWTH Aachen</t>
  </si>
  <si>
    <t>FAP-Z110 MN</t>
  </si>
  <si>
    <t>Nierenkrebszentrum Ammerland-Klinik</t>
  </si>
  <si>
    <t>Ammerland-Klinik Westerstede</t>
  </si>
  <si>
    <t>NierenkrebsZentrum Proselis</t>
  </si>
  <si>
    <t>FAP-Z129 MN</t>
  </si>
  <si>
    <t>Nierenkrebszentrum der Universitätsmedizin Magdeburg</t>
  </si>
  <si>
    <t>Universitätsklinik Magdeburg</t>
  </si>
  <si>
    <t>FAP-Z133 MN</t>
  </si>
  <si>
    <t>Nierenkrebszentrum Klinik Hirslanden Zürich</t>
  </si>
  <si>
    <t>Klinik Hirslanden Zürich</t>
  </si>
  <si>
    <t>FAP-Z140 MN</t>
  </si>
  <si>
    <t>Nierenkrebszentrum der Universitätsmedizin Göttingen</t>
  </si>
  <si>
    <t>Universitätsmedizin Göttingen</t>
  </si>
  <si>
    <t>FAP-Z142 MN</t>
  </si>
  <si>
    <t>Nierenkrebszentrum am Auguste-Viktoria-Klinikum Berlin</t>
  </si>
  <si>
    <t>Vivantes Auguste-Viktoria-Klinikum Berlin</t>
  </si>
  <si>
    <t>FAP-Z145 MN</t>
  </si>
  <si>
    <t>Nierenkrebszentrum Helios Kliniken Schwerin</t>
  </si>
  <si>
    <t>Helios Kliniken Schwerin</t>
  </si>
  <si>
    <t>FAP-Z146 MN</t>
  </si>
  <si>
    <t>Nierenkrebszentrum St. Claraspital Basel</t>
  </si>
  <si>
    <t>St. Claraspital Basel</t>
  </si>
  <si>
    <t>FAP-Z155 MN</t>
  </si>
  <si>
    <t>Nierenkrebszentrum Siloah St. Trudpert Klinikum Pforzheim</t>
  </si>
  <si>
    <t>Siloah St. Trudpert-Klinikum</t>
  </si>
  <si>
    <t>FAP-Z160 MN</t>
  </si>
  <si>
    <t>Nierenkarzinomzentrum am Knappschaftskrankenhaus Bottrop</t>
  </si>
  <si>
    <t>Knappschaftskrankenhaus Bottrop</t>
  </si>
  <si>
    <t>FAP-Z164 MN</t>
  </si>
  <si>
    <t>Nierenkrebszentrum Hansestadt Stendal</t>
  </si>
  <si>
    <t>Johanniter GmbH - Johanniter Krankenhaus Genthin-Stendal</t>
  </si>
  <si>
    <t>FAP-Z174 MN</t>
  </si>
  <si>
    <t>Nierenkrebszentrum Sankt Vincentius Krankenhaus Speyer</t>
  </si>
  <si>
    <t>Sankt Vincentius Krankenhaus Speyer</t>
  </si>
  <si>
    <t>FAP-Z179 MN</t>
  </si>
  <si>
    <t>Nierenkrebszentrum Wiesbaden</t>
  </si>
  <si>
    <t>Helios Dr. Horst Schmidt Kliniken Wiesbaden</t>
  </si>
  <si>
    <t>FAP-Z183 MN</t>
  </si>
  <si>
    <t>Nierenkrebszentrum am St. Bernward Krankenhaus Hildesheim</t>
  </si>
  <si>
    <t>St. Bernward-Krankenhaus</t>
  </si>
  <si>
    <t>FAP-Z185 MN</t>
  </si>
  <si>
    <t>Nierenkrebszentrum Klinikum Leverkusen</t>
  </si>
  <si>
    <t>Klinikum Leverkusen</t>
  </si>
  <si>
    <r>
      <rPr>
        <b/>
        <u/>
        <sz val="8"/>
        <rFont val="Arial"/>
        <family val="2"/>
      </rPr>
      <t>Bearbeitungshinweise:</t>
    </r>
    <r>
      <rPr>
        <sz val="8"/>
        <rFont val="Arial"/>
        <family val="2"/>
      </rPr>
      <t xml:space="preserve">
1) Jeder Pat. kann pro Kalenderjahr nur 1 Therapieform zugeordnet und für diese gezählt werden (z.B. Nephrektomie nach AS im Kalenderjahr: 
    Zählung für Nephrektomie). Der Pat. wird jeweils der führenden Therapie zugeordnet. 
2) z.B. Targetinhibitoren, Immuntherapie, Chemotherapie soweit indiziert, ohne adjuvante systemische Therapie.
3) Falldefinition gemäß EB 1.2.1
4) Definition operative Expertise gemäß EB 5.2.1
5) Sonstige Therapien; z.B. Active Surveillance, alleinige Resektion oder Bestrahlung von Metastasen, HIFU, Mikrowelle.
6) Pro Pat. können maximal 2 Primärfälle gezählt werden (max. 1 Fall pro Seite).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</si>
</sst>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6"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9"/>
      <color indexed="8"/>
      <name val="Arial"/>
      <family val="2"/>
    </font>
    <font>
      <sz val="9"/>
      <color indexed="8"/>
      <name val="Calibri"/>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9"/>
      <color theme="1"/>
      <name val="Arial"/>
      <family val="2"/>
    </font>
    <font>
      <sz val="8"/>
      <color indexed="8"/>
      <name val="Arial"/>
      <family val="2"/>
    </font>
    <font>
      <b/>
      <u/>
      <sz val="8"/>
      <name val="Arial"/>
      <family val="2"/>
    </font>
    <font>
      <b/>
      <vertAlign val="superscript"/>
      <sz val="9"/>
      <name val="Arial"/>
      <family val="2"/>
    </font>
    <font>
      <b/>
      <vertAlign val="superscript"/>
      <sz val="9"/>
      <color indexed="8"/>
      <name val="Arial"/>
      <family val="2"/>
    </font>
    <font>
      <sz val="9"/>
      <color theme="1"/>
      <name val="Calibri"/>
      <family val="2"/>
      <scheme val="minor"/>
    </font>
    <font>
      <sz val="8"/>
      <color theme="1" tint="0.34998626667073579"/>
      <name val="Arial"/>
      <family val="2"/>
    </font>
    <font>
      <sz val="6"/>
      <color theme="1" tint="0.34998626667073579"/>
      <name val="Arial"/>
      <family val="2"/>
    </font>
    <font>
      <sz val="8"/>
      <color theme="1" tint="0.34998626667073579"/>
      <name val="Arial Narrow"/>
      <family val="2"/>
    </font>
    <font>
      <b/>
      <sz val="8"/>
      <color theme="1" tint="0.34998626667073579"/>
      <name val="Arial"/>
      <family val="2"/>
    </font>
    <font>
      <strike/>
      <sz val="8"/>
      <color theme="1" tint="0.34998626667073579"/>
      <name val="Arial Narrow"/>
      <family val="2"/>
    </font>
  </fonts>
  <fills count="81">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CFFCC"/>
        <bgColor indexed="64"/>
      </patternFill>
    </fill>
    <fill>
      <patternFill patternType="solid">
        <fgColor theme="5" tint="0.39997558519241921"/>
        <bgColor indexed="64"/>
      </patternFill>
    </fill>
    <fill>
      <patternFill patternType="solid">
        <fgColor rgb="FFC2A3FF"/>
        <bgColor indexed="64"/>
      </patternFill>
    </fill>
    <fill>
      <patternFill patternType="solid">
        <fgColor theme="0"/>
        <bgColor indexed="64"/>
      </patternFill>
    </fill>
    <fill>
      <patternFill patternType="gray0625">
        <bgColor indexed="41"/>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4.9989318521683403E-2"/>
        <bgColor indexed="64"/>
      </patternFill>
    </fill>
  </fills>
  <borders count="5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1031">
    <xf numFmtId="0" fontId="0" fillId="0" borderId="0"/>
    <xf numFmtId="0" fontId="60" fillId="2" borderId="0" applyNumberFormat="0" applyBorder="0" applyAlignment="0" applyProtection="0"/>
    <xf numFmtId="0" fontId="60" fillId="3"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0" fillId="2" borderId="0" applyNumberFormat="0" applyBorder="0" applyAlignment="0" applyProtection="0"/>
    <xf numFmtId="0" fontId="60" fillId="38"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0" fillId="3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0" fillId="2" borderId="0" applyNumberFormat="0" applyBorder="0" applyAlignment="0" applyProtection="0"/>
    <xf numFmtId="0" fontId="60" fillId="40" borderId="0" applyNumberFormat="0" applyBorder="0" applyAlignment="0" applyProtection="0"/>
    <xf numFmtId="0" fontId="60"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0" fillId="4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0" fillId="15" borderId="0" applyNumberFormat="0" applyBorder="0" applyAlignment="0" applyProtection="0"/>
    <xf numFmtId="0" fontId="60" fillId="43"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0" fillId="2" borderId="0" applyNumberFormat="0" applyBorder="0" applyAlignment="0" applyProtection="0"/>
    <xf numFmtId="0" fontId="60" fillId="44" borderId="0" applyNumberFormat="0" applyBorder="0" applyAlignment="0" applyProtection="0"/>
    <xf numFmtId="0" fontId="60"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0" fillId="5" borderId="0" applyNumberFormat="0" applyBorder="0" applyAlignment="0" applyProtection="0"/>
    <xf numFmtId="0" fontId="60" fillId="4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1" fillId="2" borderId="0" applyNumberFormat="0" applyBorder="0" applyAlignment="0" applyProtection="0"/>
    <xf numFmtId="0" fontId="61" fillId="46" borderId="0" applyNumberFormat="0" applyBorder="0" applyAlignment="0" applyProtection="0"/>
    <xf numFmtId="0" fontId="61" fillId="4" borderId="0" applyNumberFormat="0" applyBorder="0" applyAlignment="0" applyProtection="0"/>
    <xf numFmtId="0" fontId="61" fillId="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61"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61"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1" fillId="15" borderId="0" applyNumberFormat="0" applyBorder="0" applyAlignment="0" applyProtection="0"/>
    <xf numFmtId="0" fontId="61" fillId="18"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1" fillId="2" borderId="0" applyNumberFormat="0" applyBorder="0" applyAlignment="0" applyProtection="0"/>
    <xf numFmtId="0" fontId="61" fillId="50" borderId="0" applyNumberFormat="0" applyBorder="0" applyAlignment="0" applyProtection="0"/>
    <xf numFmtId="0" fontId="61" fillId="4" borderId="0" applyNumberFormat="0" applyBorder="0" applyAlignment="0" applyProtection="0"/>
    <xf numFmtId="0" fontId="61" fillId="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61" fillId="5" borderId="0" applyNumberFormat="0" applyBorder="0" applyAlignment="0" applyProtection="0"/>
    <xf numFmtId="0" fontId="61" fillId="2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21" borderId="0" applyNumberFormat="0" applyBorder="0" applyAlignment="0" applyProtection="0"/>
    <xf numFmtId="0" fontId="28" fillId="22" borderId="0" applyNumberFormat="0" applyBorder="0" applyAlignment="0" applyProtection="0"/>
    <xf numFmtId="0" fontId="61" fillId="23"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18"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61" fillId="19"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19" borderId="0" applyNumberFormat="0" applyBorder="0" applyAlignment="0" applyProtection="0"/>
    <xf numFmtId="0" fontId="61" fillId="53"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25"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2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9" borderId="1" applyNumberFormat="0" applyAlignment="0" applyProtection="0"/>
    <xf numFmtId="0" fontId="62" fillId="15" borderId="1" applyNumberFormat="0" applyAlignment="0" applyProtection="0"/>
    <xf numFmtId="0" fontId="63" fillId="15" borderId="44" applyNumberFormat="0" applyAlignment="0" applyProtection="0"/>
    <xf numFmtId="0" fontId="62" fillId="15" borderId="1" applyNumberFormat="0" applyAlignment="0" applyProtection="0"/>
    <xf numFmtId="0" fontId="63" fillId="58" borderId="44" applyNumberFormat="0" applyAlignment="0" applyProtection="0"/>
    <xf numFmtId="0" fontId="63" fillId="58" borderId="44" applyNumberFormat="0" applyAlignment="0" applyProtection="0"/>
    <xf numFmtId="0" fontId="63" fillId="9" borderId="44" applyNumberFormat="0" applyAlignment="0" applyProtection="0"/>
    <xf numFmtId="0" fontId="62" fillId="9" borderId="1" applyNumberFormat="0" applyAlignment="0" applyProtection="0"/>
    <xf numFmtId="0" fontId="63" fillId="15" borderId="44" applyNumberFormat="0" applyAlignment="0" applyProtection="0"/>
    <xf numFmtId="0" fontId="62" fillId="9" borderId="1" applyNumberFormat="0" applyAlignment="0" applyProtection="0"/>
    <xf numFmtId="0" fontId="62" fillId="15" borderId="1" applyNumberFormat="0" applyAlignment="0" applyProtection="0"/>
    <xf numFmtId="0" fontId="63" fillId="15" borderId="44" applyNumberFormat="0" applyAlignment="0" applyProtection="0"/>
    <xf numFmtId="0" fontId="62" fillId="15" borderId="1" applyNumberFormat="0" applyAlignment="0" applyProtection="0"/>
    <xf numFmtId="0" fontId="29" fillId="15" borderId="2" applyNumberFormat="0" applyAlignment="0" applyProtection="0"/>
    <xf numFmtId="0" fontId="29" fillId="15" borderId="2" applyNumberFormat="0" applyAlignment="0" applyProtection="0"/>
    <xf numFmtId="0" fontId="29" fillId="15" borderId="2" applyNumberFormat="0" applyAlignment="0" applyProtection="0"/>
    <xf numFmtId="0" fontId="63" fillId="15" borderId="44" applyNumberFormat="0" applyAlignment="0" applyProtection="0"/>
    <xf numFmtId="0" fontId="29" fillId="15" borderId="2" applyNumberFormat="0" applyAlignment="0" applyProtection="0"/>
    <xf numFmtId="0" fontId="62" fillId="15" borderId="1" applyNumberFormat="0" applyAlignment="0" applyProtection="0"/>
    <xf numFmtId="0" fontId="63" fillId="15" borderId="44" applyNumberFormat="0" applyAlignment="0" applyProtection="0"/>
    <xf numFmtId="0" fontId="63" fillId="15" borderId="44" applyNumberFormat="0" applyAlignment="0" applyProtection="0"/>
    <xf numFmtId="0" fontId="63" fillId="15" borderId="44" applyNumberFormat="0" applyAlignment="0" applyProtection="0"/>
    <xf numFmtId="0" fontId="29" fillId="15" borderId="2" applyNumberFormat="0" applyAlignment="0" applyProtection="0"/>
    <xf numFmtId="0" fontId="45" fillId="6" borderId="0" applyNumberFormat="0" applyBorder="0" applyAlignment="0" applyProtection="0"/>
    <xf numFmtId="0" fontId="40" fillId="6" borderId="0" applyNumberFormat="0" applyBorder="0" applyAlignment="0" applyProtection="0"/>
    <xf numFmtId="0" fontId="65" fillId="9" borderId="45" applyNumberFormat="0" applyAlignment="0" applyProtection="0"/>
    <xf numFmtId="0" fontId="65" fillId="15" borderId="45" applyNumberFormat="0" applyAlignment="0" applyProtection="0"/>
    <xf numFmtId="0" fontId="65" fillId="58" borderId="45" applyNumberFormat="0" applyAlignment="0" applyProtection="0"/>
    <xf numFmtId="0" fontId="65" fillId="58" borderId="45" applyNumberFormat="0" applyAlignment="0" applyProtection="0"/>
    <xf numFmtId="0" fontId="65" fillId="9" borderId="45" applyNumberFormat="0" applyAlignment="0" applyProtection="0"/>
    <xf numFmtId="0" fontId="65" fillId="9" borderId="45" applyNumberFormat="0" applyAlignment="0" applyProtection="0"/>
    <xf numFmtId="0" fontId="65" fillId="9" borderId="45" applyNumberFormat="0" applyAlignment="0" applyProtection="0"/>
    <xf numFmtId="0" fontId="65" fillId="15" borderId="45" applyNumberFormat="0" applyAlignment="0" applyProtection="0"/>
    <xf numFmtId="0" fontId="30" fillId="15" borderId="3" applyNumberFormat="0" applyAlignment="0" applyProtection="0"/>
    <xf numFmtId="0" fontId="30" fillId="15" borderId="3" applyNumberFormat="0" applyAlignment="0" applyProtection="0"/>
    <xf numFmtId="0" fontId="30" fillId="15" borderId="3" applyNumberFormat="0" applyAlignment="0" applyProtection="0"/>
    <xf numFmtId="0" fontId="65" fillId="15" borderId="45" applyNumberFormat="0" applyAlignment="0" applyProtection="0"/>
    <xf numFmtId="0" fontId="30" fillId="15" borderId="3" applyNumberFormat="0" applyAlignment="0" applyProtection="0"/>
    <xf numFmtId="0" fontId="65" fillId="15" borderId="45" applyNumberFormat="0" applyAlignment="0" applyProtection="0"/>
    <xf numFmtId="0" fontId="30" fillId="15" borderId="3" applyNumberFormat="0" applyAlignment="0" applyProtection="0"/>
    <xf numFmtId="0" fontId="30" fillId="15" borderId="3" applyNumberFormat="0" applyAlignment="0" applyProtection="0"/>
    <xf numFmtId="0" fontId="47" fillId="26" borderId="4" applyNumberFormat="0" applyAlignment="0" applyProtection="0"/>
    <xf numFmtId="0" fontId="41" fillId="26" borderId="4" applyNumberFormat="0" applyAlignment="0" applyProtection="0"/>
    <xf numFmtId="0" fontId="66" fillId="60" borderId="5" applyNumberFormat="0" applyAlignment="0" applyProtection="0"/>
    <xf numFmtId="0" fontId="66" fillId="60" borderId="46" applyNumberFormat="0" applyAlignment="0" applyProtection="0"/>
    <xf numFmtId="0" fontId="66" fillId="60" borderId="46" applyNumberFormat="0" applyAlignment="0" applyProtection="0"/>
    <xf numFmtId="0" fontId="66" fillId="60" borderId="4" applyNumberFormat="0" applyAlignment="0" applyProtection="0"/>
    <xf numFmtId="0" fontId="67" fillId="61" borderId="45"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68" fillId="0" borderId="6"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8"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8" fillId="0" borderId="7" applyNumberFormat="0" applyFill="0" applyAlignment="0" applyProtection="0"/>
    <xf numFmtId="0" fontId="11" fillId="0" borderId="7" applyNumberFormat="0" applyFill="0" applyAlignment="0" applyProtection="0"/>
    <xf numFmtId="0" fontId="68" fillId="0" borderId="7" applyNumberFormat="0" applyFill="0" applyAlignment="0" applyProtection="0"/>
    <xf numFmtId="0" fontId="11" fillId="0" borderId="7" applyNumberFormat="0" applyFill="0" applyAlignment="0" applyProtection="0"/>
    <xf numFmtId="0" fontId="69"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8" borderId="0" applyNumberFormat="0" applyBorder="0" applyAlignment="0" applyProtection="0"/>
    <xf numFmtId="0" fontId="42" fillId="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1" fillId="0" borderId="9" applyNumberFormat="0" applyFill="0" applyAlignment="0" applyProtection="0"/>
    <xf numFmtId="0" fontId="71" fillId="0" borderId="9" applyNumberFormat="0" applyFill="0" applyAlignment="0" applyProtection="0"/>
    <xf numFmtId="0" fontId="72" fillId="0" borderId="48" applyNumberFormat="0" applyFill="0" applyAlignment="0" applyProtection="0"/>
    <xf numFmtId="0" fontId="72" fillId="0" borderId="48" applyNumberFormat="0" applyFill="0" applyAlignment="0" applyProtection="0"/>
    <xf numFmtId="0" fontId="35" fillId="0" borderId="8" applyNumberFormat="0" applyFill="0" applyAlignment="0" applyProtection="0"/>
    <xf numFmtId="0" fontId="73" fillId="0" borderId="11" applyNumberFormat="0" applyFill="0" applyAlignment="0" applyProtection="0"/>
    <xf numFmtId="0" fontId="73" fillId="0" borderId="12" applyNumberFormat="0" applyFill="0" applyAlignment="0" applyProtection="0"/>
    <xf numFmtId="0" fontId="74" fillId="0" borderId="49" applyNumberFormat="0" applyFill="0" applyAlignment="0" applyProtection="0"/>
    <xf numFmtId="0" fontId="74" fillId="0" borderId="49" applyNumberFormat="0" applyFill="0" applyAlignment="0" applyProtection="0"/>
    <xf numFmtId="0" fontId="38" fillId="0" borderId="10" applyNumberFormat="0" applyFill="0" applyAlignment="0" applyProtection="0"/>
    <xf numFmtId="0" fontId="75" fillId="0" borderId="14" applyNumberFormat="0" applyFill="0" applyAlignment="0" applyProtection="0"/>
    <xf numFmtId="0" fontId="75" fillId="0" borderId="15"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36"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6" fillId="0" borderId="0" applyNumberFormat="0" applyFill="0" applyBorder="0" applyAlignment="0" applyProtection="0"/>
    <xf numFmtId="0" fontId="31" fillId="5" borderId="3" applyNumberFormat="0" applyAlignment="0" applyProtection="0"/>
    <xf numFmtId="0" fontId="46" fillId="0" borderId="16" applyNumberFormat="0" applyFill="0" applyAlignment="0" applyProtection="0"/>
    <xf numFmtId="0" fontId="43" fillId="0" borderId="16" applyNumberFormat="0" applyFill="0" applyAlignment="0" applyProtection="0"/>
    <xf numFmtId="0" fontId="78" fillId="63" borderId="0" applyNumberFormat="0" applyBorder="0" applyAlignment="0" applyProtection="0"/>
    <xf numFmtId="0" fontId="60" fillId="0" borderId="0"/>
    <xf numFmtId="0" fontId="4" fillId="7" borderId="17" applyNumberFormat="0" applyFont="0" applyAlignment="0" applyProtection="0"/>
    <xf numFmtId="0" fontId="4" fillId="7" borderId="17" applyNumberFormat="0" applyFont="0" applyAlignment="0" applyProtection="0"/>
    <xf numFmtId="0" fontId="50" fillId="64" borderId="52" applyNumberFormat="0" applyFont="0" applyAlignment="0" applyProtection="0"/>
    <xf numFmtId="0" fontId="3" fillId="64" borderId="52" applyNumberFormat="0" applyFont="0" applyAlignment="0" applyProtection="0"/>
    <xf numFmtId="0" fontId="6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60"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6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60" fillId="64" borderId="52" applyNumberFormat="0" applyFont="0" applyAlignment="0" applyProtection="0"/>
    <xf numFmtId="0" fontId="3" fillId="64" borderId="52" applyNumberFormat="0" applyFont="0" applyAlignment="0" applyProtection="0"/>
    <xf numFmtId="0" fontId="6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60"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29" fillId="15" borderId="2"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4" fillId="0" borderId="0"/>
    <xf numFmtId="0" fontId="60" fillId="0" borderId="0"/>
    <xf numFmtId="0" fontId="60" fillId="0" borderId="0"/>
    <xf numFmtId="0" fontId="79" fillId="0" borderId="0"/>
    <xf numFmtId="0" fontId="4" fillId="0" borderId="0"/>
    <xf numFmtId="0" fontId="60" fillId="0" borderId="0"/>
    <xf numFmtId="0" fontId="60" fillId="0" borderId="0"/>
    <xf numFmtId="0" fontId="79" fillId="0" borderId="0"/>
    <xf numFmtId="0" fontId="23" fillId="0" borderId="0"/>
    <xf numFmtId="0" fontId="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4" fillId="0" borderId="0"/>
    <xf numFmtId="0" fontId="3" fillId="0" borderId="0"/>
    <xf numFmtId="0" fontId="3" fillId="0" borderId="0"/>
    <xf numFmtId="0" fontId="4" fillId="0" borderId="0"/>
    <xf numFmtId="0" fontId="79"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79" fillId="0" borderId="0"/>
    <xf numFmtId="0" fontId="3" fillId="0" borderId="0"/>
    <xf numFmtId="0" fontId="3" fillId="0" borderId="0"/>
    <xf numFmtId="0" fontId="60" fillId="0" borderId="0"/>
    <xf numFmtId="0" fontId="4" fillId="0" borderId="0"/>
    <xf numFmtId="0" fontId="4" fillId="0" borderId="0"/>
    <xf numFmtId="0" fontId="4" fillId="0" borderId="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7" fillId="0" borderId="0" applyNumberFormat="0" applyFill="0" applyBorder="0" applyAlignment="0" applyProtection="0"/>
    <xf numFmtId="0" fontId="11" fillId="0" borderId="7" applyNumberFormat="0" applyFill="0" applyAlignment="0" applyProtection="0"/>
    <xf numFmtId="0" fontId="80" fillId="0" borderId="0" applyNumberFormat="0" applyFill="0" applyBorder="0" applyAlignment="0" applyProtection="0"/>
    <xf numFmtId="0" fontId="71" fillId="0" borderId="9"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71" fillId="0" borderId="9" applyNumberFormat="0" applyFill="0" applyAlignment="0" applyProtection="0"/>
    <xf numFmtId="0" fontId="73" fillId="0" borderId="11"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3" fillId="0" borderId="11" applyNumberFormat="0" applyFill="0" applyAlignment="0" applyProtection="0"/>
    <xf numFmtId="0" fontId="75" fillId="0" borderId="14"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75" fillId="0" borderId="14" applyNumberFormat="0" applyFill="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0" fillId="0" borderId="0" applyNumberForma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6" fillId="60" borderId="5" applyNumberFormat="0" applyAlignment="0" applyProtection="0"/>
    <xf numFmtId="0" fontId="66" fillId="60" borderId="46" applyNumberFormat="0" applyAlignment="0" applyProtection="0"/>
    <xf numFmtId="0" fontId="66" fillId="60" borderId="46" applyNumberFormat="0" applyAlignment="0" applyProtection="0"/>
    <xf numFmtId="0" fontId="66" fillId="60" borderId="5" applyNumberFormat="0" applyAlignment="0" applyProtection="0"/>
    <xf numFmtId="0" fontId="66" fillId="60" borderId="5" applyNumberFormat="0" applyAlignment="0" applyProtection="0"/>
    <xf numFmtId="0" fontId="66" fillId="60" borderId="46" applyNumberFormat="0" applyAlignment="0" applyProtection="0"/>
    <xf numFmtId="9" fontId="3" fillId="0" borderId="0" applyFont="0" applyFill="0" applyBorder="0" applyAlignment="0" applyProtection="0"/>
  </cellStyleXfs>
  <cellXfs count="638">
    <xf numFmtId="0" fontId="0" fillId="0" borderId="0" xfId="0"/>
    <xf numFmtId="0" fontId="19" fillId="0" borderId="18" xfId="0" applyFont="1" applyFill="1" applyBorder="1" applyAlignment="1" applyProtection="1">
      <alignment horizontal="center" vertical="center"/>
    </xf>
    <xf numFmtId="0" fontId="0" fillId="0" borderId="0" xfId="0" applyProtection="1"/>
    <xf numFmtId="0" fontId="0" fillId="0" borderId="0" xfId="0" applyFill="1" applyProtection="1"/>
    <xf numFmtId="0" fontId="0" fillId="0" borderId="0" xfId="0" applyFill="1"/>
    <xf numFmtId="0" fontId="16" fillId="0" borderId="0" xfId="0" applyFont="1" applyProtection="1"/>
    <xf numFmtId="0" fontId="5" fillId="0" borderId="0" xfId="910" applyFont="1" applyProtection="1"/>
    <xf numFmtId="0" fontId="20" fillId="0" borderId="0" xfId="910" applyFont="1" applyProtection="1"/>
    <xf numFmtId="0" fontId="16" fillId="0" borderId="0" xfId="0" applyFont="1" applyFill="1" applyProtection="1"/>
    <xf numFmtId="0" fontId="19" fillId="0" borderId="0" xfId="0" applyFont="1" applyAlignment="1" applyProtection="1">
      <alignment vertical="center"/>
    </xf>
    <xf numFmtId="0" fontId="16" fillId="0" borderId="0" xfId="0" applyFont="1" applyBorder="1" applyAlignment="1" applyProtection="1">
      <alignment horizontal="center"/>
    </xf>
    <xf numFmtId="0" fontId="19" fillId="0" borderId="0" xfId="0" applyFont="1" applyAlignment="1" applyProtection="1"/>
    <xf numFmtId="0" fontId="16" fillId="0" borderId="0" xfId="0" applyFont="1" applyFill="1" applyAlignment="1" applyProtection="1">
      <alignment horizontal="center"/>
    </xf>
    <xf numFmtId="0" fontId="16" fillId="0" borderId="0" xfId="0" applyFont="1" applyAlignment="1" applyProtection="1">
      <alignment horizontal="center" vertical="center"/>
    </xf>
    <xf numFmtId="0" fontId="9" fillId="0" borderId="18" xfId="0" applyFont="1" applyFill="1" applyBorder="1" applyAlignment="1" applyProtection="1">
      <alignment horizontal="center" vertical="center"/>
    </xf>
    <xf numFmtId="0" fontId="9" fillId="27" borderId="18" xfId="0" applyFont="1" applyFill="1" applyBorder="1" applyAlignment="1" applyProtection="1">
      <alignment horizontal="center" vertical="center"/>
    </xf>
    <xf numFmtId="0" fontId="4" fillId="0" borderId="0" xfId="910" applyFont="1" applyProtection="1"/>
    <xf numFmtId="0" fontId="17" fillId="0" borderId="0" xfId="0" applyFont="1" applyFill="1" applyProtection="1"/>
    <xf numFmtId="0" fontId="13" fillId="0" borderId="0" xfId="0" applyFont="1" applyProtection="1"/>
    <xf numFmtId="0" fontId="4" fillId="0" borderId="0" xfId="910" applyFont="1" applyAlignment="1" applyProtection="1">
      <alignment horizontal="left"/>
    </xf>
    <xf numFmtId="0" fontId="14" fillId="0" borderId="0" xfId="0" applyFont="1" applyProtection="1"/>
    <xf numFmtId="0" fontId="5" fillId="0" borderId="0" xfId="910" applyFont="1" applyAlignment="1" applyProtection="1">
      <alignment horizontal="left"/>
    </xf>
    <xf numFmtId="0" fontId="15" fillId="0" borderId="0" xfId="910" applyFont="1" applyAlignment="1" applyProtection="1">
      <alignment vertical="center"/>
    </xf>
    <xf numFmtId="0" fontId="18" fillId="0" borderId="0" xfId="0" applyFont="1" applyFill="1" applyProtection="1"/>
    <xf numFmtId="0" fontId="6" fillId="0" borderId="0" xfId="0" applyFont="1" applyFill="1" applyBorder="1" applyAlignment="1" applyProtection="1">
      <alignment wrapText="1"/>
    </xf>
    <xf numFmtId="0" fontId="0" fillId="0" borderId="0" xfId="0" applyFill="1" applyBorder="1" applyProtection="1"/>
    <xf numFmtId="0" fontId="21" fillId="0" borderId="0" xfId="0" applyFont="1" applyProtection="1"/>
    <xf numFmtId="14" fontId="24" fillId="28" borderId="18" xfId="0" applyNumberFormat="1" applyFont="1" applyFill="1" applyBorder="1" applyAlignment="1" applyProtection="1">
      <alignment horizontal="center" vertical="center"/>
    </xf>
    <xf numFmtId="0" fontId="15" fillId="0" borderId="0" xfId="910" applyFont="1" applyAlignment="1" applyProtection="1">
      <alignment horizontal="center" vertical="center"/>
    </xf>
    <xf numFmtId="0" fontId="16" fillId="0" borderId="0" xfId="0" applyFont="1" applyFill="1" applyAlignment="1" applyProtection="1">
      <alignment vertical="center"/>
    </xf>
    <xf numFmtId="164" fontId="6" fillId="0" borderId="0" xfId="672" applyNumberFormat="1" applyFont="1" applyFill="1" applyBorder="1" applyAlignment="1" applyProtection="1">
      <alignment horizontal="center" wrapText="1"/>
    </xf>
    <xf numFmtId="16" fontId="12" fillId="0" borderId="19" xfId="0" applyNumberFormat="1" applyFont="1" applyBorder="1" applyAlignment="1" applyProtection="1">
      <alignment vertical="center" wrapText="1"/>
    </xf>
    <xf numFmtId="0" fontId="16" fillId="27" borderId="0" xfId="0" applyFont="1" applyFill="1" applyProtection="1"/>
    <xf numFmtId="0" fontId="18" fillId="0" borderId="0" xfId="0" applyFont="1" applyProtection="1"/>
    <xf numFmtId="0" fontId="26" fillId="0" borderId="0" xfId="0" applyFont="1" applyProtection="1"/>
    <xf numFmtId="0" fontId="26" fillId="0" borderId="0" xfId="0" applyFont="1" applyAlignment="1" applyProtection="1">
      <alignment wrapText="1"/>
    </xf>
    <xf numFmtId="0" fontId="12" fillId="0" borderId="19" xfId="0" applyFont="1" applyBorder="1" applyAlignment="1" applyProtection="1">
      <alignment vertical="center" wrapText="1"/>
    </xf>
    <xf numFmtId="0" fontId="16" fillId="0" borderId="0" xfId="0" applyFont="1" applyFill="1" applyAlignment="1" applyProtection="1">
      <alignment horizontal="center" vertical="center"/>
    </xf>
    <xf numFmtId="0" fontId="24" fillId="0" borderId="18" xfId="0" applyFont="1" applyBorder="1" applyAlignment="1" applyProtection="1">
      <alignment horizontal="center" vertical="center"/>
    </xf>
    <xf numFmtId="1" fontId="22" fillId="31" borderId="19" xfId="0" applyNumberFormat="1"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xf>
    <xf numFmtId="0" fontId="24" fillId="0" borderId="21" xfId="0" applyFont="1" applyFill="1" applyBorder="1" applyAlignment="1" applyProtection="1">
      <alignment vertical="center" wrapText="1"/>
    </xf>
    <xf numFmtId="0" fontId="18" fillId="0" borderId="0" xfId="0" applyFont="1" applyFill="1" applyAlignment="1" applyProtection="1">
      <alignment vertical="center"/>
    </xf>
    <xf numFmtId="0" fontId="16" fillId="0" borderId="0" xfId="0" applyFont="1" applyFill="1" applyBorder="1" applyAlignment="1" applyProtection="1">
      <alignment horizontal="center"/>
    </xf>
    <xf numFmtId="0" fontId="15" fillId="0" borderId="0" xfId="0" applyFont="1" applyAlignment="1">
      <alignment horizontal="center" vertical="center"/>
    </xf>
    <xf numFmtId="0" fontId="22" fillId="0" borderId="18" xfId="0" applyFont="1" applyBorder="1" applyAlignment="1" applyProtection="1">
      <alignment horizontal="center" vertical="center"/>
    </xf>
    <xf numFmtId="0" fontId="0" fillId="0" borderId="0" xfId="0" applyAlignment="1" applyProtection="1">
      <alignment vertical="center"/>
    </xf>
    <xf numFmtId="0" fontId="19" fillId="30" borderId="18" xfId="0" applyFont="1" applyFill="1" applyBorder="1" applyAlignment="1" applyProtection="1">
      <alignment horizontal="center" vertical="center"/>
    </xf>
    <xf numFmtId="0" fontId="19" fillId="30" borderId="18" xfId="672" applyNumberFormat="1" applyFont="1" applyFill="1" applyBorder="1" applyAlignment="1" applyProtection="1">
      <alignment horizontal="center" vertical="center"/>
    </xf>
    <xf numFmtId="1" fontId="19" fillId="30" borderId="18" xfId="0" applyNumberFormat="1" applyFont="1" applyFill="1" applyBorder="1" applyAlignment="1" applyProtection="1">
      <alignment horizontal="center" vertical="center"/>
    </xf>
    <xf numFmtId="49" fontId="19" fillId="0" borderId="18" xfId="0" applyNumberFormat="1" applyFont="1" applyBorder="1" applyAlignment="1" applyProtection="1">
      <alignment horizontal="center" vertical="center"/>
    </xf>
    <xf numFmtId="0" fontId="19" fillId="0" borderId="18" xfId="0" applyFont="1" applyBorder="1" applyAlignment="1" applyProtection="1">
      <alignment horizontal="center" vertical="center"/>
    </xf>
    <xf numFmtId="9" fontId="19" fillId="0" borderId="18" xfId="672" applyFont="1" applyBorder="1" applyAlignment="1" applyProtection="1">
      <alignment horizontal="center" vertical="center"/>
    </xf>
    <xf numFmtId="1" fontId="19" fillId="0" borderId="18" xfId="0" applyNumberFormat="1" applyFont="1" applyFill="1" applyBorder="1" applyAlignment="1" applyProtection="1">
      <alignment horizontal="center" vertical="center"/>
    </xf>
    <xf numFmtId="0" fontId="15" fillId="0" borderId="18" xfId="0" applyFont="1" applyFill="1" applyBorder="1" applyAlignment="1" applyProtection="1">
      <alignment vertical="center"/>
    </xf>
    <xf numFmtId="0" fontId="19" fillId="0" borderId="18" xfId="0" applyNumberFormat="1" applyFont="1" applyFill="1" applyBorder="1" applyAlignment="1" applyProtection="1">
      <alignment horizontal="center" vertical="center"/>
    </xf>
    <xf numFmtId="0" fontId="19" fillId="0" borderId="18" xfId="672" applyNumberFormat="1" applyFont="1" applyFill="1" applyBorder="1" applyAlignment="1" applyProtection="1">
      <alignment horizontal="center" vertical="center"/>
    </xf>
    <xf numFmtId="0" fontId="19" fillId="0" borderId="18" xfId="0" applyNumberFormat="1" applyFont="1" applyBorder="1" applyAlignment="1" applyProtection="1">
      <alignment horizontal="center" vertical="center"/>
    </xf>
    <xf numFmtId="0" fontId="19" fillId="0" borderId="18" xfId="672" applyNumberFormat="1" applyFont="1" applyBorder="1" applyAlignment="1" applyProtection="1">
      <alignment horizontal="center" vertical="center"/>
    </xf>
    <xf numFmtId="0" fontId="19" fillId="29" borderId="18" xfId="0" applyNumberFormat="1" applyFont="1" applyFill="1" applyBorder="1" applyAlignment="1" applyProtection="1">
      <alignment horizontal="center" vertical="center"/>
    </xf>
    <xf numFmtId="9" fontId="19" fillId="29" borderId="18" xfId="672" applyFont="1" applyFill="1" applyBorder="1" applyAlignment="1" applyProtection="1">
      <alignment horizontal="center" vertical="center"/>
    </xf>
    <xf numFmtId="0" fontId="19" fillId="29" borderId="18" xfId="672" applyNumberFormat="1" applyFont="1" applyFill="1" applyBorder="1" applyAlignment="1" applyProtection="1">
      <alignment horizontal="center" vertical="center"/>
    </xf>
    <xf numFmtId="0" fontId="19" fillId="29" borderId="18" xfId="0" applyFont="1" applyFill="1" applyBorder="1" applyAlignment="1" applyProtection="1">
      <alignment horizontal="center" vertical="center"/>
    </xf>
    <xf numFmtId="49" fontId="19" fillId="0" borderId="18" xfId="0" applyNumberFormat="1" applyFont="1" applyFill="1" applyBorder="1" applyAlignment="1" applyProtection="1">
      <alignment horizontal="center" vertical="center"/>
    </xf>
    <xf numFmtId="9" fontId="19" fillId="0" borderId="18" xfId="672" applyFont="1" applyFill="1" applyBorder="1" applyAlignment="1" applyProtection="1">
      <alignment horizontal="center" vertical="center"/>
    </xf>
    <xf numFmtId="0" fontId="52" fillId="0" borderId="0" xfId="0" applyFont="1"/>
    <xf numFmtId="0" fontId="5" fillId="0" borderId="0" xfId="910" applyFont="1" applyAlignment="1" applyProtection="1">
      <alignment horizontal="center" vertical="center"/>
    </xf>
    <xf numFmtId="1" fontId="22" fillId="32" borderId="19" xfId="0" applyNumberFormat="1" applyFont="1" applyFill="1" applyBorder="1" applyAlignment="1" applyProtection="1">
      <alignment horizontal="center" vertical="center"/>
    </xf>
    <xf numFmtId="0" fontId="12" fillId="0" borderId="25" xfId="0" applyFont="1" applyBorder="1" applyAlignment="1" applyProtection="1">
      <alignment vertical="center" wrapText="1"/>
    </xf>
    <xf numFmtId="14" fontId="24" fillId="0" borderId="0" xfId="0" applyNumberFormat="1" applyFont="1" applyFill="1" applyBorder="1" applyAlignment="1" applyProtection="1">
      <alignment horizontal="center" vertical="center"/>
    </xf>
    <xf numFmtId="0" fontId="0" fillId="0" borderId="0" xfId="0" applyAlignment="1">
      <alignment vertical="center"/>
    </xf>
    <xf numFmtId="0" fontId="24" fillId="0" borderId="18" xfId="923" applyFont="1" applyFill="1" applyBorder="1"/>
    <xf numFmtId="9" fontId="19" fillId="29" borderId="18" xfId="672" applyNumberFormat="1" applyFont="1" applyFill="1" applyBorder="1" applyAlignment="1" applyProtection="1">
      <alignment horizontal="center" vertical="center"/>
    </xf>
    <xf numFmtId="0" fontId="0" fillId="0" borderId="0" xfId="0"/>
    <xf numFmtId="0" fontId="51" fillId="29" borderId="18" xfId="0" applyFont="1" applyFill="1" applyBorder="1" applyAlignment="1" applyProtection="1">
      <alignment horizontal="center" vertical="center"/>
    </xf>
    <xf numFmtId="0" fontId="51" fillId="0" borderId="18" xfId="0" applyFont="1" applyFill="1" applyBorder="1" applyAlignment="1" applyProtection="1">
      <alignment horizontal="center" vertical="center"/>
    </xf>
    <xf numFmtId="0" fontId="51" fillId="0" borderId="18" xfId="0" applyNumberFormat="1" applyFont="1" applyBorder="1" applyAlignment="1" applyProtection="1">
      <alignment horizontal="center" vertical="center"/>
    </xf>
    <xf numFmtId="0" fontId="51" fillId="0" borderId="18" xfId="0" applyNumberFormat="1" applyFont="1" applyFill="1" applyBorder="1" applyAlignment="1" applyProtection="1">
      <alignment horizontal="center" vertical="center"/>
    </xf>
    <xf numFmtId="0" fontId="24" fillId="0" borderId="18" xfId="923" applyFont="1" applyBorder="1"/>
    <xf numFmtId="0" fontId="51" fillId="0" borderId="18" xfId="0" applyFont="1" applyBorder="1" applyAlignment="1" applyProtection="1">
      <alignment horizontal="center" vertical="center"/>
    </xf>
    <xf numFmtId="0" fontId="51" fillId="0" borderId="18" xfId="0" applyFont="1" applyBorder="1" applyAlignment="1" applyProtection="1">
      <alignment horizontal="left" vertical="center" wrapText="1"/>
    </xf>
    <xf numFmtId="0" fontId="5" fillId="0" borderId="0" xfId="910" applyFont="1" applyAlignment="1" applyProtection="1">
      <alignment vertical="center"/>
    </xf>
    <xf numFmtId="0" fontId="16" fillId="0" borderId="0" xfId="0" applyFont="1" applyAlignment="1" applyProtection="1">
      <alignment horizontal="left" vertical="center"/>
    </xf>
    <xf numFmtId="0" fontId="53" fillId="0" borderId="18" xfId="0" applyFont="1" applyBorder="1" applyAlignment="1">
      <alignment vertical="center" wrapText="1"/>
    </xf>
    <xf numFmtId="0" fontId="0" fillId="0" borderId="0" xfId="0" applyAlignment="1">
      <alignment vertical="center" wrapText="1"/>
    </xf>
    <xf numFmtId="0" fontId="24" fillId="0" borderId="0" xfId="0" applyFont="1" applyFill="1" applyAlignment="1" applyProtection="1">
      <alignment vertical="center"/>
    </xf>
    <xf numFmtId="0" fontId="84" fillId="0" borderId="0" xfId="0" applyFont="1" applyAlignment="1">
      <alignment horizontal="center" vertical="center"/>
    </xf>
    <xf numFmtId="0" fontId="84" fillId="0" borderId="18" xfId="0" applyFont="1" applyBorder="1" applyAlignment="1">
      <alignment horizontal="center" vertical="center"/>
    </xf>
    <xf numFmtId="0" fontId="85" fillId="0" borderId="18" xfId="0" applyFont="1" applyBorder="1" applyAlignment="1">
      <alignment horizontal="left" vertical="center" wrapText="1"/>
    </xf>
    <xf numFmtId="1" fontId="22" fillId="65" borderId="19" xfId="0" applyNumberFormat="1" applyFont="1" applyFill="1" applyBorder="1" applyAlignment="1" applyProtection="1">
      <alignment horizontal="center" vertical="center"/>
      <protection locked="0"/>
    </xf>
    <xf numFmtId="0" fontId="16" fillId="0" borderId="0" xfId="0" quotePrefix="1" applyFont="1" applyProtection="1"/>
    <xf numFmtId="9" fontId="19" fillId="29" borderId="18" xfId="0" applyNumberFormat="1" applyFont="1" applyFill="1" applyBorder="1" applyAlignment="1" applyProtection="1">
      <alignment horizontal="center" vertical="center"/>
    </xf>
    <xf numFmtId="9" fontId="19" fillId="0" borderId="18"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horizontal="left"/>
    </xf>
    <xf numFmtId="0" fontId="52" fillId="0" borderId="0" xfId="0" applyFont="1" applyFill="1" applyProtection="1"/>
    <xf numFmtId="0" fontId="52" fillId="0" borderId="0" xfId="0" applyFont="1" applyFill="1"/>
    <xf numFmtId="0" fontId="51" fillId="0" borderId="0" xfId="0" applyFont="1" applyFill="1" applyProtection="1"/>
    <xf numFmtId="0" fontId="24" fillId="0" borderId="0" xfId="0" applyFont="1" applyFill="1" applyProtection="1"/>
    <xf numFmtId="0" fontId="19" fillId="0" borderId="18" xfId="0" applyFont="1" applyBorder="1" applyAlignment="1" applyProtection="1">
      <alignment horizontal="left" vertical="center"/>
    </xf>
    <xf numFmtId="14" fontId="19" fillId="0" borderId="18" xfId="0" applyNumberFormat="1" applyFont="1" applyBorder="1" applyAlignment="1" applyProtection="1">
      <alignment horizontal="left" vertical="center"/>
    </xf>
    <xf numFmtId="0" fontId="84" fillId="0" borderId="18" xfId="0" applyFont="1" applyBorder="1" applyAlignment="1">
      <alignment horizontal="left" vertical="center"/>
    </xf>
    <xf numFmtId="0" fontId="84" fillId="0" borderId="18" xfId="0" applyFont="1" applyBorder="1" applyAlignment="1" applyProtection="1">
      <alignment horizontal="left" vertical="center"/>
    </xf>
    <xf numFmtId="0" fontId="9" fillId="0" borderId="18" xfId="910" applyFont="1" applyBorder="1" applyAlignment="1" applyProtection="1">
      <alignment horizontal="left" vertical="center"/>
    </xf>
    <xf numFmtId="0" fontId="87" fillId="0" borderId="18" xfId="0" applyFont="1" applyBorder="1" applyAlignment="1" applyProtection="1">
      <alignment horizontal="center" vertical="center"/>
    </xf>
    <xf numFmtId="0" fontId="87" fillId="0" borderId="18" xfId="0" applyFont="1" applyBorder="1" applyAlignment="1">
      <alignment horizontal="center" vertical="center"/>
    </xf>
    <xf numFmtId="0" fontId="19" fillId="0" borderId="0" xfId="0" applyFont="1" applyFill="1" applyAlignment="1">
      <alignment vertical="center"/>
    </xf>
    <xf numFmtId="0" fontId="15" fillId="0" borderId="0" xfId="986" applyFont="1" applyAlignment="1">
      <alignment horizontal="center" vertical="center"/>
    </xf>
    <xf numFmtId="0" fontId="24" fillId="33" borderId="19" xfId="0" applyFont="1" applyFill="1" applyBorder="1" applyAlignment="1">
      <alignment horizontal="center" vertical="center"/>
    </xf>
    <xf numFmtId="0" fontId="84" fillId="33" borderId="19" xfId="0" applyFont="1" applyFill="1" applyBorder="1" applyAlignment="1">
      <alignment horizontal="center" vertical="center"/>
    </xf>
    <xf numFmtId="0" fontId="24" fillId="0" borderId="0" xfId="0" applyFont="1" applyFill="1" applyAlignment="1">
      <alignment horizontal="center" vertical="center"/>
    </xf>
    <xf numFmtId="0" fontId="19" fillId="0" borderId="0" xfId="0" applyFont="1" applyFill="1" applyAlignment="1">
      <alignment horizontal="center" vertical="center"/>
    </xf>
    <xf numFmtId="0" fontId="84" fillId="0" borderId="0" xfId="0" applyFont="1" applyFill="1" applyAlignment="1">
      <alignment horizontal="center" vertical="center"/>
    </xf>
    <xf numFmtId="0" fontId="84" fillId="0" borderId="0" xfId="0" applyFont="1" applyAlignment="1">
      <alignment vertical="center"/>
    </xf>
    <xf numFmtId="0" fontId="9" fillId="0" borderId="21" xfId="986" applyFont="1" applyBorder="1" applyAlignment="1">
      <alignment vertical="center"/>
    </xf>
    <xf numFmtId="0" fontId="15" fillId="0" borderId="0" xfId="986" applyFont="1" applyAlignment="1">
      <alignment vertical="center"/>
    </xf>
    <xf numFmtId="0" fontId="15" fillId="0" borderId="0" xfId="0" applyFont="1" applyAlignment="1">
      <alignment vertical="center"/>
    </xf>
    <xf numFmtId="0" fontId="84" fillId="0" borderId="0" xfId="0" applyFont="1" applyAlignment="1">
      <alignment vertical="center" wrapText="1"/>
    </xf>
    <xf numFmtId="0" fontId="19" fillId="0" borderId="0" xfId="0" applyFont="1" applyAlignment="1">
      <alignment vertical="center"/>
    </xf>
    <xf numFmtId="0" fontId="15" fillId="0" borderId="0" xfId="986" applyFont="1" applyAlignment="1">
      <alignment vertical="center" wrapText="1"/>
    </xf>
    <xf numFmtId="0" fontId="9" fillId="0" borderId="21" xfId="0" applyFont="1" applyFill="1" applyBorder="1" applyAlignment="1">
      <alignment vertical="center" wrapText="1"/>
    </xf>
    <xf numFmtId="0" fontId="15" fillId="0" borderId="18" xfId="0" applyFont="1" applyFill="1" applyBorder="1" applyAlignment="1">
      <alignment vertical="center" wrapText="1"/>
    </xf>
    <xf numFmtId="0" fontId="84" fillId="66" borderId="0" xfId="0" applyFont="1" applyFill="1" applyAlignment="1">
      <alignment vertical="center"/>
    </xf>
    <xf numFmtId="0" fontId="24" fillId="33" borderId="19" xfId="0" applyFont="1" applyFill="1" applyBorder="1" applyAlignment="1">
      <alignment horizontal="center" vertical="center" wrapText="1"/>
    </xf>
    <xf numFmtId="0" fontId="9" fillId="33" borderId="19" xfId="0" applyFont="1" applyFill="1" applyBorder="1" applyAlignment="1">
      <alignment horizontal="center" vertical="center"/>
    </xf>
    <xf numFmtId="0" fontId="84" fillId="33" borderId="19" xfId="0" applyFont="1" applyFill="1" applyBorder="1" applyAlignment="1">
      <alignment horizontal="center" vertical="center" wrapText="1"/>
    </xf>
    <xf numFmtId="14" fontId="84" fillId="33" borderId="19" xfId="0" applyNumberFormat="1" applyFont="1" applyFill="1" applyBorder="1" applyAlignment="1">
      <alignment horizontal="center" vertical="center"/>
    </xf>
    <xf numFmtId="0" fontId="19" fillId="0" borderId="18" xfId="0" applyFont="1" applyFill="1" applyBorder="1" applyAlignment="1">
      <alignment horizontal="left" vertical="center"/>
    </xf>
    <xf numFmtId="0" fontId="84" fillId="0" borderId="0" xfId="0" applyFont="1" applyFill="1" applyAlignment="1">
      <alignment vertical="center"/>
    </xf>
    <xf numFmtId="0" fontId="19" fillId="0" borderId="0" xfId="0" applyFont="1" applyFill="1" applyAlignment="1">
      <alignment vertical="center" wrapText="1"/>
    </xf>
    <xf numFmtId="14" fontId="19" fillId="0" borderId="0" xfId="0" applyNumberFormat="1" applyFont="1" applyFill="1" applyAlignment="1">
      <alignment horizontal="center" vertical="center"/>
    </xf>
    <xf numFmtId="14" fontId="19" fillId="0" borderId="0" xfId="0" applyNumberFormat="1" applyFont="1" applyFill="1" applyAlignment="1">
      <alignment vertical="center"/>
    </xf>
    <xf numFmtId="0" fontId="84" fillId="0" borderId="0" xfId="0" applyFont="1" applyFill="1" applyAlignment="1">
      <alignment vertical="center" wrapText="1"/>
    </xf>
    <xf numFmtId="2" fontId="51" fillId="29" borderId="18" xfId="0" applyNumberFormat="1" applyFont="1" applyFill="1" applyBorder="1" applyAlignment="1" applyProtection="1">
      <alignment horizontal="center" vertical="center"/>
    </xf>
    <xf numFmtId="2" fontId="51" fillId="0" borderId="18" xfId="0" applyNumberFormat="1" applyFont="1" applyFill="1" applyBorder="1" applyAlignment="1" applyProtection="1">
      <alignment horizontal="center" vertical="center"/>
    </xf>
    <xf numFmtId="0" fontId="15" fillId="0" borderId="0" xfId="0" applyFont="1" applyBorder="1" applyAlignment="1">
      <alignment vertical="center"/>
    </xf>
    <xf numFmtId="0" fontId="19" fillId="0" borderId="0" xfId="0" applyFont="1" applyBorder="1" applyAlignment="1">
      <alignment vertical="center"/>
    </xf>
    <xf numFmtId="0" fontId="84" fillId="0" borderId="0" xfId="0" applyFont="1" applyBorder="1" applyAlignment="1">
      <alignment vertical="center"/>
    </xf>
    <xf numFmtId="0" fontId="7" fillId="0" borderId="0" xfId="986"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12" fillId="0" borderId="0" xfId="0" applyFont="1" applyBorder="1" applyAlignment="1">
      <alignment vertical="center"/>
    </xf>
    <xf numFmtId="0" fontId="6" fillId="0" borderId="0" xfId="986" applyFont="1" applyBorder="1" applyAlignment="1">
      <alignment vertical="center"/>
    </xf>
    <xf numFmtId="0" fontId="12" fillId="0" borderId="0" xfId="0" applyFont="1" applyBorder="1" applyAlignment="1">
      <alignment horizontal="center" vertical="center"/>
    </xf>
    <xf numFmtId="0" fontId="86" fillId="0" borderId="0" xfId="0" applyFont="1" applyBorder="1" applyAlignment="1">
      <alignment vertical="center"/>
    </xf>
    <xf numFmtId="0" fontId="6" fillId="0" borderId="0" xfId="986"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86" fillId="0" borderId="0" xfId="0" applyFont="1" applyAlignment="1">
      <alignment vertical="center"/>
    </xf>
    <xf numFmtId="0" fontId="12" fillId="0" borderId="0" xfId="0" applyFont="1" applyAlignment="1">
      <alignment vertical="center"/>
    </xf>
    <xf numFmtId="0" fontId="22" fillId="0" borderId="19" xfId="0" applyFont="1" applyBorder="1" applyAlignment="1" applyProtection="1">
      <alignment horizontal="center" vertical="center" wrapText="1"/>
    </xf>
    <xf numFmtId="0" fontId="0" fillId="0" borderId="0" xfId="0" applyBorder="1" applyAlignment="1"/>
    <xf numFmtId="0" fontId="14" fillId="0" borderId="33" xfId="0" applyFont="1" applyBorder="1" applyProtection="1"/>
    <xf numFmtId="0" fontId="12" fillId="0" borderId="0" xfId="0" applyFont="1" applyAlignment="1" applyProtection="1">
      <alignment vertical="top"/>
    </xf>
    <xf numFmtId="0" fontId="14" fillId="66" borderId="18" xfId="0" applyFont="1" applyFill="1" applyBorder="1" applyAlignment="1" applyProtection="1">
      <alignment horizontal="center" vertical="center"/>
    </xf>
    <xf numFmtId="0" fontId="86" fillId="0" borderId="0" xfId="0" applyFont="1" applyAlignment="1">
      <alignment horizontal="center" vertical="center"/>
    </xf>
    <xf numFmtId="0" fontId="86" fillId="0" borderId="0" xfId="0" applyFont="1" applyAlignment="1">
      <alignment horizontal="center" vertical="center" wrapText="1"/>
    </xf>
    <xf numFmtId="0" fontId="19" fillId="66" borderId="0" xfId="0" applyFont="1" applyFill="1" applyAlignment="1" applyProtection="1">
      <alignment horizontal="center" vertical="center"/>
    </xf>
    <xf numFmtId="1" fontId="86" fillId="0" borderId="18" xfId="0" applyNumberFormat="1" applyFont="1" applyBorder="1" applyAlignment="1">
      <alignment horizontal="center" vertical="center"/>
    </xf>
    <xf numFmtId="10" fontId="86" fillId="0" borderId="18" xfId="0" applyNumberFormat="1" applyFont="1" applyBorder="1" applyAlignment="1">
      <alignment horizontal="center" vertical="center"/>
    </xf>
    <xf numFmtId="0" fontId="88" fillId="0" borderId="0" xfId="0" applyFont="1" applyAlignment="1">
      <alignment horizontal="left" vertical="center"/>
    </xf>
    <xf numFmtId="0" fontId="86" fillId="66" borderId="18" xfId="0" applyFont="1" applyFill="1" applyBorder="1" applyAlignment="1">
      <alignment horizontal="center" vertical="center"/>
    </xf>
    <xf numFmtId="0" fontId="88" fillId="0" borderId="18" xfId="0" applyNumberFormat="1" applyFont="1" applyBorder="1" applyAlignment="1">
      <alignment horizontal="center" vertical="center" wrapText="1"/>
    </xf>
    <xf numFmtId="9" fontId="88" fillId="0" borderId="18" xfId="0" applyNumberFormat="1" applyFont="1" applyBorder="1" applyAlignment="1">
      <alignment horizontal="center" vertical="center" wrapText="1"/>
    </xf>
    <xf numFmtId="0" fontId="86" fillId="0" borderId="18" xfId="0" applyFont="1" applyBorder="1" applyAlignment="1">
      <alignment horizontal="center" vertical="center"/>
    </xf>
    <xf numFmtId="0" fontId="86" fillId="0" borderId="18" xfId="0" applyFont="1" applyBorder="1" applyAlignment="1">
      <alignment horizontal="left" vertical="center"/>
    </xf>
    <xf numFmtId="9" fontId="86" fillId="0" borderId="18" xfId="0" applyNumberFormat="1" applyFont="1" applyBorder="1" applyAlignment="1">
      <alignment horizontal="center" vertical="center"/>
    </xf>
    <xf numFmtId="9" fontId="86" fillId="0" borderId="18" xfId="0" applyNumberFormat="1" applyFont="1" applyBorder="1" applyAlignment="1">
      <alignment horizontal="center" vertical="center" wrapText="1"/>
    </xf>
    <xf numFmtId="0" fontId="86" fillId="0" borderId="28" xfId="0" applyFont="1" applyBorder="1" applyAlignment="1">
      <alignment horizontal="center" vertical="center" wrapText="1"/>
    </xf>
    <xf numFmtId="0" fontId="88" fillId="0" borderId="2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9" fontId="12" fillId="0" borderId="0" xfId="0" applyNumberFormat="1" applyFont="1" applyBorder="1" applyAlignment="1">
      <alignment horizontal="center" vertical="center" wrapText="1"/>
    </xf>
    <xf numFmtId="1" fontId="12" fillId="0" borderId="0" xfId="0" applyNumberFormat="1" applyFont="1" applyBorder="1" applyAlignment="1">
      <alignment horizontal="center" vertical="center" wrapText="1"/>
    </xf>
    <xf numFmtId="10" fontId="12" fillId="0" borderId="0" xfId="0" applyNumberFormat="1" applyFont="1" applyBorder="1" applyAlignment="1">
      <alignment horizontal="center" vertical="center" wrapText="1"/>
    </xf>
    <xf numFmtId="10" fontId="22" fillId="27" borderId="19" xfId="672" applyNumberFormat="1" applyFont="1" applyFill="1" applyBorder="1" applyAlignment="1" applyProtection="1">
      <alignment horizontal="center" vertical="center" wrapText="1"/>
    </xf>
    <xf numFmtId="0" fontId="19" fillId="0" borderId="18" xfId="0" quotePrefix="1" applyFont="1" applyFill="1" applyBorder="1" applyAlignment="1">
      <alignment horizontal="center" vertical="center" wrapText="1"/>
    </xf>
    <xf numFmtId="0" fontId="24" fillId="0" borderId="18" xfId="0" applyFont="1" applyFill="1" applyBorder="1" applyAlignment="1">
      <alignment horizontal="center" vertical="center"/>
    </xf>
    <xf numFmtId="0" fontId="24" fillId="0" borderId="18" xfId="0" applyFont="1" applyFill="1" applyBorder="1" applyAlignment="1">
      <alignment horizontal="center" vertical="center" wrapText="1"/>
    </xf>
    <xf numFmtId="0" fontId="12" fillId="0" borderId="0" xfId="0" applyFont="1" applyBorder="1" applyAlignment="1">
      <alignment vertical="center" wrapText="1"/>
    </xf>
    <xf numFmtId="0" fontId="88" fillId="0" borderId="27" xfId="0" applyFont="1" applyBorder="1" applyAlignment="1">
      <alignment horizontal="center" vertical="center" wrapText="1"/>
    </xf>
    <xf numFmtId="0" fontId="88" fillId="0" borderId="23" xfId="0" applyFont="1" applyBorder="1" applyAlignment="1">
      <alignment vertical="center" wrapText="1"/>
    </xf>
    <xf numFmtId="0" fontId="88" fillId="0" borderId="21" xfId="0" applyFont="1" applyBorder="1" applyAlignment="1">
      <alignment horizontal="right" vertical="center" wrapText="1"/>
    </xf>
    <xf numFmtId="0" fontId="89" fillId="0" borderId="0" xfId="0" applyFont="1" applyAlignment="1" applyProtection="1">
      <alignment vertical="center"/>
    </xf>
    <xf numFmtId="0" fontId="6" fillId="0" borderId="31" xfId="0" applyFont="1" applyBorder="1" applyAlignment="1" applyProtection="1">
      <alignment vertical="center" wrapText="1"/>
    </xf>
    <xf numFmtId="1" fontId="7" fillId="31" borderId="19" xfId="0" applyNumberFormat="1" applyFont="1" applyFill="1" applyBorder="1" applyAlignment="1" applyProtection="1">
      <alignment horizontal="center" vertical="center"/>
      <protection locked="0"/>
    </xf>
    <xf numFmtId="0" fontId="6" fillId="0" borderId="19" xfId="0" applyFont="1" applyBorder="1" applyAlignment="1" applyProtection="1">
      <alignment vertical="center" wrapText="1"/>
    </xf>
    <xf numFmtId="10" fontId="7" fillId="27" borderId="19" xfId="672" applyNumberFormat="1" applyFont="1" applyFill="1" applyBorder="1" applyAlignment="1" applyProtection="1">
      <alignment horizontal="center" vertical="center" wrapText="1"/>
    </xf>
    <xf numFmtId="16" fontId="6" fillId="0" borderId="19" xfId="0" applyNumberFormat="1" applyFont="1" applyBorder="1" applyAlignment="1" applyProtection="1">
      <alignment vertical="center" wrapText="1"/>
    </xf>
    <xf numFmtId="0" fontId="7" fillId="0" borderId="18" xfId="0" applyFont="1" applyFill="1" applyBorder="1" applyAlignment="1" applyProtection="1">
      <alignment horizontal="center" vertical="center" wrapText="1"/>
    </xf>
    <xf numFmtId="0" fontId="86" fillId="0" borderId="18" xfId="0" applyFont="1" applyBorder="1" applyAlignment="1">
      <alignment horizontal="left" vertical="center" wrapText="1"/>
    </xf>
    <xf numFmtId="0" fontId="86" fillId="0" borderId="0" xfId="0" applyFont="1" applyAlignment="1">
      <alignment horizontal="left" vertical="center" wrapText="1"/>
    </xf>
    <xf numFmtId="0" fontId="59" fillId="0" borderId="0" xfId="0" applyFont="1" applyBorder="1" applyAlignment="1">
      <alignment vertical="center"/>
    </xf>
    <xf numFmtId="0" fontId="15" fillId="66" borderId="0" xfId="986" applyFont="1" applyFill="1" applyAlignment="1">
      <alignment vertical="center"/>
    </xf>
    <xf numFmtId="0" fontId="0" fillId="0" borderId="0" xfId="0"/>
    <xf numFmtId="0" fontId="84" fillId="0" borderId="18" xfId="0" applyFont="1" applyBorder="1" applyAlignment="1">
      <alignment horizontal="center" vertical="center"/>
    </xf>
    <xf numFmtId="0" fontId="86" fillId="0" borderId="18" xfId="0" applyFont="1" applyBorder="1" applyAlignment="1">
      <alignment horizontal="center" vertical="center"/>
    </xf>
    <xf numFmtId="10" fontId="15" fillId="0" borderId="18" xfId="672" applyNumberFormat="1" applyFont="1" applyFill="1" applyBorder="1" applyAlignment="1" applyProtection="1">
      <alignment horizontal="center" vertical="center" wrapText="1"/>
    </xf>
    <xf numFmtId="10" fontId="19" fillId="0" borderId="18" xfId="0" applyNumberFormat="1" applyFont="1" applyFill="1" applyBorder="1" applyAlignment="1" applyProtection="1">
      <alignment vertical="center"/>
    </xf>
    <xf numFmtId="1" fontId="19" fillId="0" borderId="0" xfId="0" applyNumberFormat="1" applyFont="1" applyBorder="1" applyAlignment="1">
      <alignment vertical="center"/>
    </xf>
    <xf numFmtId="0" fontId="19" fillId="0" borderId="18" xfId="0" quotePrefix="1" applyFont="1" applyFill="1" applyBorder="1" applyAlignment="1">
      <alignment horizontal="left" vertical="center" wrapText="1"/>
    </xf>
    <xf numFmtId="0" fontId="19" fillId="30" borderId="18" xfId="0" applyNumberFormat="1" applyFont="1" applyFill="1" applyBorder="1" applyAlignment="1" applyProtection="1">
      <alignment horizontal="center" vertical="center"/>
    </xf>
    <xf numFmtId="0" fontId="85" fillId="0" borderId="28" xfId="0" applyFont="1" applyBorder="1" applyAlignment="1">
      <alignment horizontal="center" vertical="center"/>
    </xf>
    <xf numFmtId="0" fontId="85" fillId="0" borderId="28" xfId="0" applyFont="1" applyBorder="1" applyAlignment="1">
      <alignment horizontal="center" vertical="center" wrapText="1"/>
    </xf>
    <xf numFmtId="0" fontId="84" fillId="68" borderId="18" xfId="0" applyFont="1" applyFill="1" applyBorder="1" applyAlignment="1">
      <alignment horizontal="center" vertical="center"/>
    </xf>
    <xf numFmtId="0" fontId="2" fillId="0" borderId="0" xfId="0" applyFont="1" applyFill="1" applyAlignment="1" applyProtection="1">
      <alignment horizontal="left" vertical="top"/>
    </xf>
    <xf numFmtId="0" fontId="16" fillId="69" borderId="0" xfId="0" applyFont="1" applyFill="1" applyProtection="1"/>
    <xf numFmtId="0" fontId="95" fillId="0" borderId="0" xfId="910" applyFont="1" applyFill="1" applyAlignment="1" applyProtection="1">
      <alignment vertical="center"/>
    </xf>
    <xf numFmtId="0" fontId="96" fillId="0" borderId="0" xfId="0" applyFont="1" applyFill="1" applyAlignment="1" applyProtection="1">
      <alignment vertical="center"/>
    </xf>
    <xf numFmtId="0" fontId="97" fillId="0" borderId="0" xfId="0" applyFont="1" applyFill="1" applyAlignment="1" applyProtection="1">
      <alignment vertical="center"/>
    </xf>
    <xf numFmtId="0" fontId="98" fillId="0" borderId="0" xfId="0" applyFont="1" applyFill="1" applyAlignment="1" applyProtection="1">
      <alignment horizontal="left" vertical="center"/>
    </xf>
    <xf numFmtId="0" fontId="98" fillId="0" borderId="0" xfId="0" applyFont="1" applyFill="1" applyAlignment="1" applyProtection="1">
      <alignment vertical="center"/>
    </xf>
    <xf numFmtId="0" fontId="96" fillId="0" borderId="0" xfId="0" applyFont="1" applyFill="1" applyAlignment="1" applyProtection="1">
      <alignment horizontal="center" vertical="center"/>
    </xf>
    <xf numFmtId="0" fontId="99" fillId="0" borderId="0" xfId="910" applyFont="1" applyFill="1" applyAlignment="1" applyProtection="1">
      <alignment vertical="center"/>
    </xf>
    <xf numFmtId="0" fontId="99" fillId="0" borderId="0" xfId="910" applyFont="1" applyFill="1" applyBorder="1" applyAlignment="1" applyProtection="1">
      <alignment horizontal="left" vertical="center"/>
    </xf>
    <xf numFmtId="0" fontId="99" fillId="0" borderId="0" xfId="910" applyFont="1" applyFill="1" applyBorder="1" applyAlignment="1" applyProtection="1">
      <alignment vertical="center"/>
    </xf>
    <xf numFmtId="0" fontId="97" fillId="0" borderId="0" xfId="0" applyFont="1" applyFill="1" applyBorder="1" applyAlignment="1" applyProtection="1">
      <alignment vertical="center"/>
    </xf>
    <xf numFmtId="9" fontId="97"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0" fontId="97" fillId="0" borderId="0" xfId="0" applyFont="1" applyFill="1" applyAlignment="1" applyProtection="1">
      <alignment horizontal="left" vertical="center"/>
    </xf>
    <xf numFmtId="0" fontId="96" fillId="0" borderId="0" xfId="0" applyFont="1" applyFill="1" applyAlignment="1" applyProtection="1">
      <alignment horizontal="left" vertical="center"/>
    </xf>
    <xf numFmtId="0" fontId="97" fillId="0" borderId="0" xfId="0" applyFont="1" applyFill="1" applyAlignment="1" applyProtection="1">
      <alignment horizontal="right" vertical="center"/>
    </xf>
    <xf numFmtId="14" fontId="99" fillId="0" borderId="0" xfId="910" applyNumberFormat="1" applyFont="1" applyFill="1" applyBorder="1" applyAlignment="1" applyProtection="1">
      <alignment horizontal="left" vertical="center"/>
    </xf>
    <xf numFmtId="0" fontId="101" fillId="0" borderId="0" xfId="0" applyFont="1" applyFill="1" applyAlignment="1">
      <alignment horizontal="left" vertical="center"/>
    </xf>
    <xf numFmtId="0" fontId="99" fillId="0" borderId="0" xfId="910" applyFont="1" applyFill="1" applyAlignment="1" applyProtection="1">
      <alignment horizontal="left" vertical="center"/>
    </xf>
    <xf numFmtId="0" fontId="99" fillId="0" borderId="0" xfId="0" applyFont="1" applyFill="1" applyAlignment="1" applyProtection="1">
      <alignment horizontal="left" vertical="center"/>
    </xf>
    <xf numFmtId="0" fontId="97" fillId="0" borderId="0" xfId="0" applyFont="1" applyFill="1" applyBorder="1" applyAlignment="1" applyProtection="1">
      <alignment horizontal="left" vertical="center" wrapText="1"/>
    </xf>
    <xf numFmtId="0" fontId="99" fillId="0" borderId="0" xfId="910" applyFont="1" applyFill="1" applyBorder="1" applyAlignment="1" applyProtection="1">
      <alignment horizontal="center" vertical="center" wrapText="1"/>
    </xf>
    <xf numFmtId="164" fontId="99" fillId="0" borderId="0" xfId="910" applyNumberFormat="1" applyFont="1" applyFill="1" applyBorder="1" applyAlignment="1" applyProtection="1">
      <alignment horizontal="center" vertical="center"/>
    </xf>
    <xf numFmtId="0" fontId="99" fillId="0" borderId="0" xfId="0" applyFont="1" applyFill="1" applyAlignment="1" applyProtection="1">
      <alignment vertical="center"/>
    </xf>
    <xf numFmtId="0" fontId="102"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97" fillId="65" borderId="24" xfId="0" applyFont="1" applyFill="1" applyBorder="1" applyAlignment="1" applyProtection="1">
      <alignment horizontal="center" vertical="center" wrapText="1"/>
      <protection locked="0"/>
    </xf>
    <xf numFmtId="0" fontId="105" fillId="65" borderId="24" xfId="0" applyFont="1" applyFill="1" applyBorder="1" applyAlignment="1" applyProtection="1">
      <alignment horizontal="center" vertical="center" wrapText="1"/>
      <protection locked="0"/>
    </xf>
    <xf numFmtId="0" fontId="105" fillId="65" borderId="18" xfId="0" applyFont="1" applyFill="1" applyBorder="1" applyAlignment="1" applyProtection="1">
      <alignment horizontal="center" vertical="center" wrapText="1"/>
      <protection locked="0"/>
    </xf>
    <xf numFmtId="0" fontId="106" fillId="0" borderId="0" xfId="0" applyFont="1" applyFill="1" applyAlignment="1" applyProtection="1">
      <alignment horizontal="left" vertical="center" wrapText="1"/>
    </xf>
    <xf numFmtId="0" fontId="9" fillId="0" borderId="0" xfId="910" applyFont="1" applyFill="1" applyBorder="1" applyAlignment="1" applyProtection="1">
      <alignment horizontal="left" vertical="center" wrapText="1"/>
    </xf>
    <xf numFmtId="0" fontId="9" fillId="0" borderId="0" xfId="910" applyFont="1" applyFill="1" applyBorder="1" applyAlignment="1" applyProtection="1">
      <alignment horizontal="center" vertical="center" wrapText="1"/>
    </xf>
    <xf numFmtId="0" fontId="12" fillId="0" borderId="18" xfId="0" applyFont="1" applyFill="1" applyBorder="1" applyAlignment="1" applyProtection="1">
      <alignment horizontal="left" vertical="center" wrapText="1"/>
    </xf>
    <xf numFmtId="0" fontId="49" fillId="0" borderId="0" xfId="0" applyFont="1" applyFill="1" applyAlignment="1" applyProtection="1">
      <alignment horizontal="left" vertical="top" wrapText="1"/>
    </xf>
    <xf numFmtId="0" fontId="57" fillId="0" borderId="0" xfId="0" applyFont="1" applyFill="1" applyBorder="1" applyAlignment="1">
      <alignment horizontal="center" vertical="center" wrapText="1" readingOrder="1"/>
    </xf>
    <xf numFmtId="0" fontId="57" fillId="0" borderId="0" xfId="0" applyFont="1" applyFill="1" applyBorder="1" applyAlignment="1" applyProtection="1">
      <alignment horizontal="center" vertical="center" wrapText="1" readingOrder="1"/>
    </xf>
    <xf numFmtId="0" fontId="26" fillId="0" borderId="0" xfId="0" applyFont="1" applyFill="1" applyProtection="1"/>
    <xf numFmtId="0" fontId="56" fillId="0" borderId="0" xfId="0" applyFont="1" applyFill="1" applyBorder="1" applyAlignment="1" applyProtection="1">
      <alignment horizontal="center" vertical="center" wrapText="1"/>
    </xf>
    <xf numFmtId="0" fontId="9" fillId="0" borderId="18" xfId="0" applyFont="1" applyFill="1" applyBorder="1" applyAlignment="1" applyProtection="1">
      <alignment horizontal="left" vertical="center" wrapText="1"/>
    </xf>
    <xf numFmtId="1" fontId="22" fillId="32" borderId="19" xfId="0" applyNumberFormat="1" applyFont="1" applyFill="1" applyBorder="1" applyAlignment="1" applyProtection="1">
      <alignment horizontal="center" vertical="center"/>
    </xf>
    <xf numFmtId="0" fontId="19" fillId="0" borderId="0" xfId="0" applyFont="1" applyFill="1" applyAlignment="1" applyProtection="1">
      <alignment vertical="center" wrapText="1"/>
    </xf>
    <xf numFmtId="0" fontId="9" fillId="0" borderId="21" xfId="910" applyFont="1" applyFill="1" applyBorder="1" applyAlignment="1" applyProtection="1">
      <alignment vertical="center" wrapText="1"/>
    </xf>
    <xf numFmtId="0" fontId="9" fillId="0" borderId="0" xfId="910" applyFont="1" applyFill="1" applyBorder="1" applyAlignment="1" applyProtection="1">
      <alignment vertical="center" wrapText="1"/>
    </xf>
    <xf numFmtId="0" fontId="105" fillId="0" borderId="0" xfId="0" applyFont="1" applyFill="1" applyBorder="1" applyAlignment="1" applyProtection="1">
      <alignment horizontal="center" vertical="center"/>
    </xf>
    <xf numFmtId="0" fontId="105" fillId="65" borderId="28" xfId="0" applyFont="1" applyFill="1" applyBorder="1" applyAlignment="1" applyProtection="1">
      <alignment horizontal="center" vertical="center" wrapText="1"/>
      <protection locked="0"/>
    </xf>
    <xf numFmtId="0" fontId="20" fillId="0" borderId="0" xfId="0" applyFont="1" applyFill="1" applyAlignment="1" applyProtection="1">
      <alignment horizontal="left" vertical="center"/>
    </xf>
    <xf numFmtId="0" fontId="1" fillId="0" borderId="0" xfId="0" applyFont="1" applyFill="1" applyAlignment="1" applyProtection="1">
      <alignment vertical="center"/>
    </xf>
    <xf numFmtId="0" fontId="20" fillId="0" borderId="0" xfId="0" applyFont="1" applyProtection="1"/>
    <xf numFmtId="1" fontId="22" fillId="32" borderId="19" xfId="0" applyNumberFormat="1" applyFont="1" applyFill="1" applyBorder="1" applyAlignment="1" applyProtection="1">
      <alignment horizontal="center" vertical="center"/>
    </xf>
    <xf numFmtId="0" fontId="85" fillId="0" borderId="18" xfId="0" applyFont="1" applyBorder="1" applyAlignment="1">
      <alignment horizontal="center" vertical="center" wrapText="1"/>
    </xf>
    <xf numFmtId="0" fontId="84" fillId="65" borderId="18" xfId="0" applyFont="1" applyFill="1" applyBorder="1" applyAlignment="1" applyProtection="1">
      <alignment horizontal="center" vertical="center" wrapText="1"/>
      <protection locked="0"/>
    </xf>
    <xf numFmtId="0" fontId="84" fillId="0" borderId="18" xfId="0" applyFont="1" applyBorder="1" applyAlignment="1" applyProtection="1">
      <alignment horizontal="center" vertical="center" wrapText="1"/>
    </xf>
    <xf numFmtId="0" fontId="84" fillId="0" borderId="23" xfId="0" applyFont="1" applyFill="1" applyBorder="1" applyAlignment="1" applyProtection="1">
      <alignment horizontal="center" vertical="center"/>
    </xf>
    <xf numFmtId="0" fontId="84" fillId="0" borderId="18" xfId="0" applyFont="1" applyFill="1" applyBorder="1" applyAlignment="1" applyProtection="1">
      <alignment horizontal="center" vertical="center"/>
    </xf>
    <xf numFmtId="0" fontId="19" fillId="0" borderId="18" xfId="0" applyFont="1" applyFill="1" applyBorder="1" applyAlignment="1" applyProtection="1">
      <alignment wrapText="1"/>
    </xf>
    <xf numFmtId="0" fontId="6" fillId="0" borderId="0" xfId="0" applyFont="1" applyFill="1" applyAlignment="1" applyProtection="1">
      <alignment horizontal="justify" vertical="justify" wrapText="1"/>
    </xf>
    <xf numFmtId="0" fontId="84" fillId="0" borderId="0" xfId="0" applyFont="1" applyFill="1" applyBorder="1" applyAlignment="1" applyProtection="1">
      <alignment horizontal="center" vertical="center" wrapText="1"/>
    </xf>
    <xf numFmtId="0" fontId="15" fillId="0" borderId="0" xfId="0" applyFont="1" applyFill="1" applyBorder="1" applyAlignment="1">
      <alignment vertical="center"/>
    </xf>
    <xf numFmtId="0" fontId="15" fillId="0" borderId="18" xfId="0" applyFont="1" applyBorder="1" applyAlignment="1">
      <alignment vertical="center"/>
    </xf>
    <xf numFmtId="0" fontId="15" fillId="71" borderId="18" xfId="0" applyFont="1" applyFill="1" applyBorder="1" applyAlignment="1">
      <alignment vertical="center"/>
    </xf>
    <xf numFmtId="0" fontId="15" fillId="0" borderId="53" xfId="0" applyFont="1" applyBorder="1" applyAlignment="1">
      <alignment vertical="center"/>
    </xf>
    <xf numFmtId="0" fontId="15" fillId="72" borderId="18" xfId="0" applyFont="1" applyFill="1" applyBorder="1" applyAlignment="1">
      <alignment vertical="center"/>
    </xf>
    <xf numFmtId="0" fontId="19" fillId="72" borderId="18" xfId="0" applyFont="1" applyFill="1" applyBorder="1"/>
    <xf numFmtId="0" fontId="15" fillId="73" borderId="18" xfId="0" applyFont="1" applyFill="1" applyBorder="1" applyAlignment="1">
      <alignment vertical="center"/>
    </xf>
    <xf numFmtId="0" fontId="19" fillId="72" borderId="0" xfId="0" applyFont="1" applyFill="1"/>
    <xf numFmtId="0" fontId="15" fillId="0" borderId="23" xfId="0" applyFont="1" applyBorder="1" applyAlignment="1">
      <alignment vertical="center"/>
    </xf>
    <xf numFmtId="0" fontId="19" fillId="0" borderId="18" xfId="0" applyFont="1" applyBorder="1"/>
    <xf numFmtId="0" fontId="19" fillId="71" borderId="18" xfId="0" applyFont="1" applyFill="1" applyBorder="1"/>
    <xf numFmtId="1" fontId="19" fillId="0" borderId="0" xfId="0" quotePrefix="1" applyNumberFormat="1" applyFont="1" applyAlignment="1">
      <alignment vertical="center"/>
    </xf>
    <xf numFmtId="1" fontId="19" fillId="0" borderId="0" xfId="0" applyNumberFormat="1" applyFont="1" applyAlignment="1">
      <alignment vertical="center"/>
    </xf>
    <xf numFmtId="0" fontId="110" fillId="0" borderId="0" xfId="0" applyFont="1" applyAlignment="1">
      <alignment horizontal="left" vertical="center"/>
    </xf>
    <xf numFmtId="0" fontId="19" fillId="0" borderId="0" xfId="0" applyFont="1"/>
    <xf numFmtId="1" fontId="19" fillId="0" borderId="0" xfId="0" applyNumberFormat="1" applyFont="1"/>
    <xf numFmtId="0" fontId="16" fillId="0" borderId="0" xfId="0" applyFont="1" applyFill="1" applyBorder="1" applyAlignment="1" applyProtection="1">
      <alignment horizontal="left"/>
    </xf>
    <xf numFmtId="0" fontId="19" fillId="70" borderId="18" xfId="0" applyNumberFormat="1" applyFont="1" applyFill="1" applyBorder="1" applyAlignment="1" applyProtection="1">
      <alignment horizontal="center" vertical="center"/>
    </xf>
    <xf numFmtId="0" fontId="19" fillId="70" borderId="18" xfId="0" applyFont="1" applyFill="1" applyBorder="1" applyAlignment="1" applyProtection="1">
      <alignment horizontal="center" vertical="center"/>
    </xf>
    <xf numFmtId="9" fontId="19" fillId="70" borderId="18" xfId="672" applyFont="1" applyFill="1" applyBorder="1" applyAlignment="1" applyProtection="1">
      <alignment horizontal="center" vertical="center"/>
    </xf>
    <xf numFmtId="9" fontId="19" fillId="70" borderId="18" xfId="0" applyNumberFormat="1" applyFont="1" applyFill="1" applyBorder="1" applyAlignment="1" applyProtection="1">
      <alignment horizontal="center" vertical="center"/>
    </xf>
    <xf numFmtId="2" fontId="51" fillId="70" borderId="18" xfId="0" applyNumberFormat="1" applyFont="1" applyFill="1" applyBorder="1" applyAlignment="1" applyProtection="1">
      <alignment horizontal="center" vertical="center"/>
    </xf>
    <xf numFmtId="0" fontId="1" fillId="0" borderId="0" xfId="0" applyFont="1" applyFill="1" applyAlignment="1" applyProtection="1">
      <alignment horizontal="left"/>
    </xf>
    <xf numFmtId="0" fontId="19" fillId="74" borderId="18" xfId="0" applyNumberFormat="1" applyFont="1" applyFill="1" applyBorder="1" applyAlignment="1" applyProtection="1">
      <alignment horizontal="center" vertical="center"/>
    </xf>
    <xf numFmtId="0" fontId="19" fillId="74" borderId="18" xfId="0" applyFont="1" applyFill="1" applyBorder="1" applyAlignment="1" applyProtection="1">
      <alignment horizontal="center" vertical="center"/>
    </xf>
    <xf numFmtId="0" fontId="19" fillId="74" borderId="18" xfId="672" applyNumberFormat="1" applyFont="1" applyFill="1" applyBorder="1" applyAlignment="1" applyProtection="1">
      <alignment horizontal="center" vertical="center"/>
    </xf>
    <xf numFmtId="1" fontId="19" fillId="74" borderId="18" xfId="0" applyNumberFormat="1" applyFont="1" applyFill="1" applyBorder="1" applyAlignment="1" applyProtection="1">
      <alignment horizontal="center" vertical="center"/>
    </xf>
    <xf numFmtId="0" fontId="51" fillId="70" borderId="18" xfId="0" applyFont="1" applyFill="1" applyBorder="1" applyAlignment="1" applyProtection="1">
      <alignment horizontal="center" vertical="center"/>
    </xf>
    <xf numFmtId="0" fontId="19" fillId="70" borderId="18" xfId="672" applyNumberFormat="1" applyFont="1" applyFill="1" applyBorder="1" applyAlignment="1" applyProtection="1">
      <alignment horizontal="center" vertical="center"/>
    </xf>
    <xf numFmtId="1" fontId="19" fillId="70" borderId="18" xfId="0" applyNumberFormat="1" applyFont="1" applyFill="1" applyBorder="1" applyAlignment="1" applyProtection="1">
      <alignment horizontal="center" vertical="center"/>
    </xf>
    <xf numFmtId="1" fontId="7" fillId="32" borderId="19" xfId="0" applyNumberFormat="1" applyFont="1" applyFill="1" applyBorder="1" applyAlignment="1" applyProtection="1">
      <alignment horizontal="center" vertical="center"/>
    </xf>
    <xf numFmtId="1" fontId="6" fillId="0" borderId="0" xfId="0" applyNumberFormat="1" applyFont="1" applyBorder="1" applyAlignment="1" applyProtection="1">
      <alignment horizontal="center" vertical="center" wrapText="1" readingOrder="1"/>
    </xf>
    <xf numFmtId="49" fontId="56" fillId="0" borderId="0" xfId="0" applyNumberFormat="1" applyFont="1" applyBorder="1" applyAlignment="1" applyProtection="1">
      <alignment horizontal="center" vertical="center" wrapText="1" readingOrder="1"/>
    </xf>
    <xf numFmtId="0" fontId="6" fillId="0" borderId="0" xfId="0" applyFont="1" applyBorder="1" applyAlignment="1" applyProtection="1">
      <alignment horizontal="left" vertical="center" wrapText="1" readingOrder="1"/>
    </xf>
    <xf numFmtId="0" fontId="58" fillId="0" borderId="0" xfId="0" applyFont="1" applyBorder="1" applyAlignment="1">
      <alignment horizontal="left" vertical="center" wrapText="1" readingOrder="1"/>
    </xf>
    <xf numFmtId="0" fontId="6" fillId="0" borderId="0" xfId="0" applyFont="1" applyBorder="1" applyAlignment="1" applyProtection="1">
      <alignment vertical="center" wrapText="1"/>
    </xf>
    <xf numFmtId="10" fontId="7" fillId="27" borderId="0" xfId="672"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89" fillId="0" borderId="0" xfId="0" applyFont="1"/>
    <xf numFmtId="164" fontId="6" fillId="76" borderId="25" xfId="1030" applyNumberFormat="1" applyFont="1" applyFill="1" applyBorder="1" applyAlignment="1" applyProtection="1">
      <alignment horizontal="center" vertical="center"/>
    </xf>
    <xf numFmtId="9" fontId="6" fillId="76" borderId="19" xfId="1030" applyFont="1" applyFill="1" applyBorder="1" applyAlignment="1" applyProtection="1">
      <alignment horizontal="center" vertical="center"/>
    </xf>
    <xf numFmtId="164" fontId="6" fillId="77" borderId="38" xfId="1030" applyNumberFormat="1" applyFont="1" applyFill="1" applyBorder="1" applyAlignment="1" applyProtection="1">
      <alignment horizontal="center" vertical="center"/>
    </xf>
    <xf numFmtId="164" fontId="6" fillId="77" borderId="30" xfId="1030" applyNumberFormat="1" applyFont="1" applyFill="1" applyBorder="1" applyAlignment="1" applyProtection="1">
      <alignment horizontal="center" vertical="center"/>
    </xf>
    <xf numFmtId="164" fontId="6" fillId="0" borderId="25" xfId="1030" applyNumberFormat="1" applyFont="1" applyFill="1" applyBorder="1" applyAlignment="1" applyProtection="1">
      <alignment horizontal="center" vertical="center"/>
    </xf>
    <xf numFmtId="164" fontId="6" fillId="0" borderId="31" xfId="1030" applyNumberFormat="1" applyFont="1" applyFill="1" applyBorder="1" applyAlignment="1" applyProtection="1">
      <alignment horizontal="center" vertical="top"/>
    </xf>
    <xf numFmtId="164" fontId="6" fillId="79" borderId="41" xfId="1030" applyNumberFormat="1" applyFont="1" applyFill="1" applyBorder="1" applyAlignment="1" applyProtection="1">
      <alignment horizontal="center" vertical="center"/>
    </xf>
    <xf numFmtId="164" fontId="6" fillId="79" borderId="31" xfId="1030" applyNumberFormat="1" applyFont="1" applyFill="1" applyBorder="1" applyAlignment="1" applyProtection="1">
      <alignment horizontal="center" vertical="center"/>
    </xf>
    <xf numFmtId="164" fontId="6" fillId="79" borderId="25" xfId="1030" applyNumberFormat="1" applyFont="1" applyFill="1" applyBorder="1" applyAlignment="1" applyProtection="1">
      <alignment horizontal="center" vertical="center"/>
    </xf>
    <xf numFmtId="164" fontId="6" fillId="79" borderId="19" xfId="1030" applyNumberFormat="1" applyFont="1" applyFill="1" applyBorder="1" applyAlignment="1" applyProtection="1">
      <alignment horizontal="center" vertical="center"/>
    </xf>
    <xf numFmtId="0" fontId="19" fillId="0" borderId="18" xfId="0" applyFont="1" applyFill="1" applyBorder="1" applyAlignment="1" applyProtection="1">
      <alignment horizontal="left" vertical="center"/>
    </xf>
    <xf numFmtId="0" fontId="99" fillId="0" borderId="0" xfId="910" applyFont="1" applyFill="1" applyBorder="1" applyAlignment="1" applyProtection="1">
      <alignment horizontal="center" vertical="center"/>
      <protection locked="0"/>
    </xf>
    <xf numFmtId="0" fontId="111" fillId="0" borderId="25" xfId="0" applyFont="1" applyBorder="1" applyAlignment="1" applyProtection="1">
      <alignment vertical="center" wrapText="1"/>
    </xf>
    <xf numFmtId="1" fontId="114" fillId="31" borderId="19" xfId="0" applyNumberFormat="1" applyFont="1" applyFill="1" applyBorder="1" applyAlignment="1" applyProtection="1">
      <alignment horizontal="center" vertical="center"/>
      <protection locked="0"/>
    </xf>
    <xf numFmtId="1" fontId="114" fillId="32" borderId="19" xfId="0" applyNumberFormat="1" applyFont="1" applyFill="1" applyBorder="1" applyAlignment="1" applyProtection="1">
      <alignment horizontal="center" vertical="center"/>
    </xf>
    <xf numFmtId="10" fontId="114" fillId="27" borderId="19" xfId="672" applyNumberFormat="1" applyFont="1" applyFill="1" applyBorder="1" applyAlignment="1" applyProtection="1">
      <alignment horizontal="center" vertical="center" wrapText="1"/>
    </xf>
    <xf numFmtId="16" fontId="111" fillId="0" borderId="19" xfId="0" applyNumberFormat="1" applyFont="1" applyBorder="1" applyAlignment="1" applyProtection="1">
      <alignment vertical="center" wrapText="1"/>
    </xf>
    <xf numFmtId="0" fontId="111" fillId="0" borderId="19" xfId="0" applyFont="1" applyBorder="1" applyAlignment="1" applyProtection="1">
      <alignment vertical="center" wrapText="1"/>
    </xf>
    <xf numFmtId="0" fontId="19" fillId="80" borderId="18" xfId="0" applyNumberFormat="1" applyFont="1" applyFill="1" applyBorder="1" applyAlignment="1" applyProtection="1">
      <alignment horizontal="center" vertical="center"/>
    </xf>
    <xf numFmtId="0" fontId="19" fillId="80" borderId="18" xfId="0" applyFont="1" applyFill="1" applyBorder="1" applyAlignment="1" applyProtection="1">
      <alignment horizontal="center" vertical="center"/>
    </xf>
    <xf numFmtId="9" fontId="19" fillId="80" borderId="18" xfId="672" applyFont="1" applyFill="1" applyBorder="1" applyAlignment="1" applyProtection="1">
      <alignment horizontal="center" vertical="center"/>
    </xf>
    <xf numFmtId="9" fontId="19" fillId="80" borderId="18" xfId="0" applyNumberFormat="1" applyFont="1" applyFill="1" applyBorder="1" applyAlignment="1" applyProtection="1">
      <alignment horizontal="center" vertical="center"/>
    </xf>
    <xf numFmtId="0" fontId="6" fillId="0" borderId="18" xfId="0" applyFont="1" applyFill="1" applyBorder="1" applyAlignment="1">
      <alignment vertical="center" wrapText="1"/>
    </xf>
    <xf numFmtId="14" fontId="86" fillId="0" borderId="18" xfId="0" applyNumberFormat="1" applyFont="1" applyBorder="1" applyAlignment="1">
      <alignment horizontal="left" vertical="center"/>
    </xf>
    <xf numFmtId="0" fontId="97" fillId="0" borderId="18" xfId="0" applyFont="1" applyFill="1" applyBorder="1" applyAlignment="1" applyProtection="1">
      <alignment horizontal="center" vertical="center"/>
    </xf>
    <xf numFmtId="0" fontId="99" fillId="0" borderId="18" xfId="910" applyFont="1" applyFill="1" applyBorder="1" applyAlignment="1" applyProtection="1">
      <alignment horizontal="center" vertical="center" wrapText="1"/>
    </xf>
    <xf numFmtId="0" fontId="99" fillId="0" borderId="21" xfId="910" applyFont="1" applyFill="1" applyBorder="1" applyAlignment="1" applyProtection="1">
      <alignment horizontal="center" vertical="center" wrapText="1"/>
    </xf>
    <xf numFmtId="0" fontId="99" fillId="0" borderId="22" xfId="910" applyFont="1" applyFill="1" applyBorder="1" applyAlignment="1" applyProtection="1">
      <alignment horizontal="center" vertical="center" wrapText="1"/>
    </xf>
    <xf numFmtId="0" fontId="99" fillId="0" borderId="23" xfId="910" applyFont="1" applyFill="1" applyBorder="1" applyAlignment="1" applyProtection="1">
      <alignment horizontal="center" vertical="center" wrapText="1"/>
    </xf>
    <xf numFmtId="0" fontId="99" fillId="31" borderId="18" xfId="910" applyFont="1" applyFill="1" applyBorder="1" applyAlignment="1" applyProtection="1">
      <alignment horizontal="center" vertical="center"/>
      <protection locked="0"/>
    </xf>
    <xf numFmtId="0" fontId="99" fillId="31" borderId="21" xfId="910" applyFont="1" applyFill="1" applyBorder="1" applyAlignment="1" applyProtection="1">
      <alignment horizontal="left" vertical="center"/>
      <protection locked="0"/>
    </xf>
    <xf numFmtId="0" fontId="99" fillId="31" borderId="23" xfId="910" applyFont="1" applyFill="1" applyBorder="1" applyAlignment="1" applyProtection="1">
      <alignment horizontal="left" vertical="center"/>
      <protection locked="0"/>
    </xf>
    <xf numFmtId="0" fontId="99" fillId="0" borderId="18" xfId="910" applyFont="1" applyFill="1" applyBorder="1" applyAlignment="1" applyProtection="1">
      <alignment horizontal="left" vertical="center"/>
    </xf>
    <xf numFmtId="9" fontId="19" fillId="31" borderId="21" xfId="0" applyNumberFormat="1" applyFont="1" applyFill="1" applyBorder="1" applyAlignment="1" applyProtection="1">
      <alignment horizontal="left" vertical="center"/>
      <protection locked="0"/>
    </xf>
    <xf numFmtId="9" fontId="97" fillId="31" borderId="22" xfId="0" applyNumberFormat="1" applyFont="1" applyFill="1" applyBorder="1" applyAlignment="1" applyProtection="1">
      <alignment horizontal="left" vertical="center"/>
      <protection locked="0"/>
    </xf>
    <xf numFmtId="9" fontId="97" fillId="31" borderId="23" xfId="0" applyNumberFormat="1" applyFont="1" applyFill="1" applyBorder="1" applyAlignment="1" applyProtection="1">
      <alignment horizontal="left" vertical="center"/>
      <protection locked="0"/>
    </xf>
    <xf numFmtId="0" fontId="100" fillId="0" borderId="0" xfId="0" applyFont="1" applyFill="1" applyAlignment="1" applyProtection="1">
      <alignment horizontal="center" vertical="center"/>
    </xf>
    <xf numFmtId="0" fontId="9" fillId="0" borderId="21" xfId="910" applyFont="1" applyFill="1" applyBorder="1" applyAlignment="1" applyProtection="1">
      <alignment horizontal="left" vertical="center" wrapText="1"/>
    </xf>
    <xf numFmtId="0" fontId="9" fillId="0" borderId="22" xfId="910" applyFont="1" applyFill="1" applyBorder="1" applyAlignment="1" applyProtection="1">
      <alignment horizontal="left" vertical="center" wrapText="1"/>
    </xf>
    <xf numFmtId="0" fontId="9" fillId="0" borderId="18" xfId="0" applyFont="1" applyFill="1" applyBorder="1" applyAlignment="1" applyProtection="1">
      <alignment horizontal="center" vertical="center"/>
    </xf>
    <xf numFmtId="164" fontId="99" fillId="0" borderId="21" xfId="910" applyNumberFormat="1" applyFont="1" applyFill="1" applyBorder="1" applyAlignment="1" applyProtection="1">
      <alignment horizontal="center" vertical="center"/>
    </xf>
    <xf numFmtId="164" fontId="99" fillId="0" borderId="22" xfId="910" applyNumberFormat="1" applyFont="1" applyFill="1" applyBorder="1" applyAlignment="1" applyProtection="1">
      <alignment horizontal="center" vertical="center"/>
    </xf>
    <xf numFmtId="164" fontId="99" fillId="0" borderId="23" xfId="910" applyNumberFormat="1" applyFont="1" applyFill="1" applyBorder="1" applyAlignment="1" applyProtection="1">
      <alignment horizontal="center" vertical="center"/>
    </xf>
    <xf numFmtId="0" fontId="24" fillId="0" borderId="27"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14" fontId="97" fillId="31" borderId="18" xfId="0" applyNumberFormat="1" applyFont="1" applyFill="1" applyBorder="1" applyAlignment="1" applyProtection="1">
      <alignment horizontal="center" vertical="center"/>
      <protection locked="0"/>
    </xf>
    <xf numFmtId="14" fontId="97" fillId="0" borderId="18" xfId="0" applyNumberFormat="1" applyFont="1" applyFill="1" applyBorder="1" applyAlignment="1" applyProtection="1">
      <alignment horizontal="center" vertical="center"/>
    </xf>
    <xf numFmtId="0" fontId="104" fillId="0" borderId="27" xfId="0" applyFont="1" applyFill="1" applyBorder="1" applyAlignment="1" applyProtection="1">
      <alignment horizontal="center" vertical="center" wrapText="1"/>
    </xf>
    <xf numFmtId="0" fontId="104" fillId="0" borderId="43" xfId="0" applyFont="1" applyFill="1" applyBorder="1" applyAlignment="1" applyProtection="1">
      <alignment horizontal="center" vertical="center" wrapText="1"/>
    </xf>
    <xf numFmtId="0" fontId="104" fillId="0" borderId="37" xfId="0" applyFont="1" applyFill="1" applyBorder="1" applyAlignment="1" applyProtection="1">
      <alignment horizontal="center" vertical="center" wrapText="1"/>
    </xf>
    <xf numFmtId="0" fontId="104" fillId="0" borderId="26" xfId="0" applyFont="1" applyFill="1" applyBorder="1" applyAlignment="1" applyProtection="1">
      <alignment horizontal="center" vertical="center" wrapText="1"/>
    </xf>
    <xf numFmtId="0" fontId="104" fillId="0" borderId="0" xfId="0" applyFont="1" applyFill="1" applyBorder="1" applyAlignment="1" applyProtection="1">
      <alignment horizontal="center" vertical="center" wrapText="1"/>
    </xf>
    <xf numFmtId="0" fontId="104" fillId="0" borderId="33" xfId="0" applyFont="1" applyFill="1" applyBorder="1" applyAlignment="1" applyProtection="1">
      <alignment horizontal="center" vertical="center" wrapText="1"/>
    </xf>
    <xf numFmtId="0" fontId="104" fillId="0" borderId="20" xfId="0" applyFont="1" applyFill="1" applyBorder="1" applyAlignment="1" applyProtection="1">
      <alignment horizontal="center" vertical="center" wrapText="1"/>
    </xf>
    <xf numFmtId="0" fontId="104" fillId="0" borderId="34" xfId="0" applyFont="1" applyFill="1" applyBorder="1" applyAlignment="1" applyProtection="1">
      <alignment horizontal="center" vertical="center" wrapText="1"/>
    </xf>
    <xf numFmtId="0" fontId="104" fillId="0" borderId="36"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8"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xf>
    <xf numFmtId="14" fontId="99" fillId="0" borderId="0" xfId="910" applyNumberFormat="1" applyFont="1" applyFill="1" applyBorder="1" applyAlignment="1" applyProtection="1">
      <alignment horizontal="left" vertical="center"/>
    </xf>
    <xf numFmtId="0" fontId="9" fillId="0" borderId="53" xfId="0" applyFont="1" applyFill="1" applyBorder="1" applyAlignment="1" applyProtection="1">
      <alignment horizontal="center" vertical="center" wrapText="1"/>
    </xf>
    <xf numFmtId="0" fontId="99" fillId="0" borderId="18" xfId="0" applyFont="1" applyFill="1" applyBorder="1" applyAlignment="1" applyProtection="1">
      <alignment horizontal="center" vertical="center"/>
    </xf>
    <xf numFmtId="0" fontId="9" fillId="0" borderId="23" xfId="910" applyFont="1" applyFill="1" applyBorder="1" applyAlignment="1" applyProtection="1">
      <alignment horizontal="left" vertical="center" wrapText="1"/>
    </xf>
    <xf numFmtId="0" fontId="16" fillId="0" borderId="0" xfId="0" applyFont="1" applyFill="1" applyAlignment="1" applyProtection="1">
      <alignment horizontal="center" vertical="center" wrapText="1"/>
    </xf>
    <xf numFmtId="0" fontId="96" fillId="0" borderId="0" xfId="0" applyFont="1" applyFill="1" applyAlignment="1" applyProtection="1">
      <alignment horizontal="center" vertical="center" wrapText="1"/>
    </xf>
    <xf numFmtId="0" fontId="12" fillId="0" borderId="21" xfId="0" applyFont="1" applyFill="1" applyBorder="1" applyAlignment="1" applyProtection="1">
      <alignment horizontal="left" vertical="center" wrapText="1"/>
    </xf>
    <xf numFmtId="0" fontId="106" fillId="0" borderId="22" xfId="0" applyFont="1" applyFill="1" applyBorder="1" applyAlignment="1" applyProtection="1">
      <alignment horizontal="left" vertical="center" wrapText="1"/>
    </xf>
    <xf numFmtId="0" fontId="106" fillId="0" borderId="23" xfId="0" applyFont="1" applyFill="1" applyBorder="1" applyAlignment="1" applyProtection="1">
      <alignment horizontal="left" vertical="center" wrapText="1"/>
    </xf>
    <xf numFmtId="0" fontId="12" fillId="0" borderId="0" xfId="0" applyFont="1" applyFill="1" applyAlignment="1" applyProtection="1">
      <alignment horizontal="justify" vertical="center" wrapText="1"/>
    </xf>
    <xf numFmtId="0" fontId="6" fillId="0" borderId="0" xfId="0" applyFont="1" applyFill="1" applyAlignment="1" applyProtection="1">
      <alignment horizontal="justify" wrapText="1"/>
    </xf>
    <xf numFmtId="0" fontId="6" fillId="0" borderId="0" xfId="0" applyFont="1" applyFill="1" applyAlignment="1" applyProtection="1">
      <alignment horizontal="left" wrapText="1"/>
    </xf>
    <xf numFmtId="164" fontId="6" fillId="76" borderId="35" xfId="1030" applyNumberFormat="1" applyFont="1" applyFill="1" applyBorder="1" applyAlignment="1" applyProtection="1">
      <alignment horizontal="center" vertical="center"/>
    </xf>
    <xf numFmtId="164" fontId="6" fillId="76" borderId="38" xfId="1030" applyNumberFormat="1" applyFont="1" applyFill="1" applyBorder="1" applyAlignment="1" applyProtection="1">
      <alignment horizontal="center" vertical="center"/>
    </xf>
    <xf numFmtId="164" fontId="6" fillId="76" borderId="29" xfId="1030" applyNumberFormat="1" applyFont="1" applyFill="1" applyBorder="1" applyAlignment="1" applyProtection="1">
      <alignment horizontal="center" vertical="center"/>
    </xf>
    <xf numFmtId="164" fontId="6" fillId="76" borderId="39" xfId="1030" applyNumberFormat="1" applyFont="1" applyFill="1" applyBorder="1" applyAlignment="1" applyProtection="1">
      <alignment horizontal="center" vertical="center"/>
    </xf>
    <xf numFmtId="164" fontId="6" fillId="0" borderId="19" xfId="1030" applyNumberFormat="1" applyFont="1" applyFill="1" applyBorder="1" applyAlignment="1" applyProtection="1">
      <alignment horizontal="center" vertical="center"/>
    </xf>
    <xf numFmtId="164" fontId="6" fillId="0" borderId="30" xfId="1030" applyNumberFormat="1" applyFont="1" applyFill="1" applyBorder="1" applyAlignment="1" applyProtection="1">
      <alignment horizontal="center" wrapText="1"/>
    </xf>
    <xf numFmtId="164" fontId="6" fillId="0" borderId="32" xfId="1030" applyNumberFormat="1" applyFont="1" applyFill="1" applyBorder="1" applyAlignment="1" applyProtection="1">
      <alignment horizontal="center" wrapText="1"/>
    </xf>
    <xf numFmtId="164" fontId="6" fillId="78" borderId="42" xfId="1030" applyNumberFormat="1" applyFont="1" applyFill="1" applyBorder="1" applyAlignment="1" applyProtection="1">
      <alignment horizontal="left" vertical="center" wrapText="1"/>
    </xf>
    <xf numFmtId="164" fontId="6" fillId="78" borderId="57" xfId="1030" applyNumberFormat="1" applyFont="1" applyFill="1" applyBorder="1" applyAlignment="1" applyProtection="1">
      <alignment horizontal="left" vertical="center" wrapText="1"/>
    </xf>
    <xf numFmtId="164" fontId="6" fillId="78" borderId="25" xfId="1030" applyNumberFormat="1" applyFont="1" applyFill="1" applyBorder="1" applyAlignment="1" applyProtection="1">
      <alignment horizontal="left" vertical="center" wrapText="1"/>
    </xf>
    <xf numFmtId="164" fontId="6" fillId="79" borderId="35" xfId="1030" applyNumberFormat="1" applyFont="1" applyFill="1" applyBorder="1" applyAlignment="1" applyProtection="1">
      <alignment horizontal="center" vertical="center"/>
    </xf>
    <xf numFmtId="164" fontId="6" fillId="79" borderId="38" xfId="1030" applyNumberFormat="1" applyFont="1" applyFill="1" applyBorder="1" applyAlignment="1" applyProtection="1">
      <alignment horizontal="center" vertical="center"/>
    </xf>
    <xf numFmtId="164" fontId="6" fillId="79" borderId="40" xfId="1030" applyNumberFormat="1" applyFont="1" applyFill="1" applyBorder="1" applyAlignment="1" applyProtection="1">
      <alignment horizontal="center" vertical="center"/>
    </xf>
    <xf numFmtId="164" fontId="6" fillId="79" borderId="41" xfId="1030" applyNumberFormat="1" applyFont="1" applyFill="1" applyBorder="1" applyAlignment="1" applyProtection="1">
      <alignment horizontal="center" vertical="center"/>
    </xf>
    <xf numFmtId="0" fontId="6" fillId="31" borderId="54" xfId="0" applyFont="1" applyFill="1" applyBorder="1" applyAlignment="1" applyProtection="1">
      <alignment horizontal="left" vertical="center" wrapText="1"/>
      <protection locked="0"/>
    </xf>
    <xf numFmtId="0" fontId="6" fillId="31" borderId="55" xfId="0" applyFont="1" applyFill="1" applyBorder="1" applyAlignment="1" applyProtection="1">
      <alignment horizontal="left" vertical="center" wrapText="1"/>
      <protection locked="0"/>
    </xf>
    <xf numFmtId="0" fontId="6" fillId="31" borderId="56" xfId="0" applyFont="1" applyFill="1" applyBorder="1" applyAlignment="1" applyProtection="1">
      <alignment horizontal="left" vertical="center" wrapText="1"/>
      <protection locked="0"/>
    </xf>
    <xf numFmtId="0" fontId="6" fillId="0" borderId="19" xfId="0" applyFont="1" applyBorder="1" applyAlignment="1" applyProtection="1">
      <alignment horizontal="left" vertical="center" wrapText="1" readingOrder="1"/>
    </xf>
    <xf numFmtId="0" fontId="58" fillId="0" borderId="19" xfId="0" applyFont="1" applyBorder="1" applyAlignment="1">
      <alignment horizontal="left" vertical="center" wrapText="1" readingOrder="1"/>
    </xf>
    <xf numFmtId="0" fontId="12" fillId="0" borderId="35" xfId="0" applyFont="1" applyBorder="1" applyAlignment="1" applyProtection="1">
      <alignment horizontal="left" vertical="center" wrapText="1" readingOrder="1"/>
    </xf>
    <xf numFmtId="0" fontId="12" fillId="0" borderId="38" xfId="0" applyFont="1" applyBorder="1" applyAlignment="1" applyProtection="1">
      <alignment horizontal="left" vertical="center" wrapText="1" readingOrder="1"/>
    </xf>
    <xf numFmtId="0" fontId="12" fillId="0" borderId="29" xfId="0" applyFont="1" applyBorder="1" applyAlignment="1" applyProtection="1">
      <alignment horizontal="left" vertical="center" wrapText="1" readingOrder="1"/>
    </xf>
    <xf numFmtId="0" fontId="12" fillId="0" borderId="39" xfId="0" applyFont="1" applyBorder="1" applyAlignment="1" applyProtection="1">
      <alignment horizontal="left" vertical="center" wrapText="1" readingOrder="1"/>
    </xf>
    <xf numFmtId="0" fontId="12" fillId="0" borderId="40" xfId="0" applyFont="1" applyBorder="1" applyAlignment="1" applyProtection="1">
      <alignment horizontal="left" vertical="center" wrapText="1" readingOrder="1"/>
    </xf>
    <xf numFmtId="0" fontId="12" fillId="0" borderId="41" xfId="0" applyFont="1" applyBorder="1" applyAlignment="1" applyProtection="1">
      <alignment horizontal="left" vertical="center" wrapText="1" readingOrder="1"/>
    </xf>
    <xf numFmtId="0" fontId="6" fillId="0" borderId="35" xfId="0" applyFont="1" applyBorder="1" applyAlignment="1" applyProtection="1">
      <alignment horizontal="left" vertical="center" wrapText="1" readingOrder="1"/>
    </xf>
    <xf numFmtId="0" fontId="6" fillId="0" borderId="38" xfId="0" applyFont="1" applyBorder="1" applyAlignment="1" applyProtection="1">
      <alignment horizontal="left" vertical="center" wrapText="1" readingOrder="1"/>
    </xf>
    <xf numFmtId="0" fontId="6" fillId="0" borderId="29" xfId="0" applyFont="1" applyBorder="1" applyAlignment="1" applyProtection="1">
      <alignment horizontal="left" vertical="center" wrapText="1" readingOrder="1"/>
    </xf>
    <xf numFmtId="0" fontId="6" fillId="0" borderId="39" xfId="0" applyFont="1" applyBorder="1" applyAlignment="1" applyProtection="1">
      <alignment horizontal="left" vertical="center" wrapText="1" readingOrder="1"/>
    </xf>
    <xf numFmtId="0" fontId="6" fillId="0" borderId="40" xfId="0" applyFont="1" applyBorder="1" applyAlignment="1" applyProtection="1">
      <alignment horizontal="left" vertical="center" wrapText="1" readingOrder="1"/>
    </xf>
    <xf numFmtId="0" fontId="6" fillId="0" borderId="41" xfId="0" applyFont="1" applyBorder="1" applyAlignment="1" applyProtection="1">
      <alignment horizontal="left" vertical="center" wrapText="1" readingOrder="1"/>
    </xf>
    <xf numFmtId="0" fontId="57" fillId="0" borderId="35" xfId="0" applyFont="1" applyFill="1" applyBorder="1" applyAlignment="1" applyProtection="1">
      <alignment horizontal="center" vertical="center" wrapText="1" readingOrder="1"/>
    </xf>
    <xf numFmtId="0" fontId="57" fillId="0" borderId="38" xfId="0" applyFont="1" applyFill="1" applyBorder="1" applyAlignment="1" applyProtection="1">
      <alignment horizontal="center" vertical="center" wrapText="1" readingOrder="1"/>
    </xf>
    <xf numFmtId="0" fontId="57" fillId="0" borderId="29" xfId="0" applyFont="1" applyFill="1" applyBorder="1" applyAlignment="1" applyProtection="1">
      <alignment horizontal="center" vertical="center" wrapText="1" readingOrder="1"/>
    </xf>
    <xf numFmtId="0" fontId="57" fillId="0" borderId="39" xfId="0" applyFont="1" applyFill="1" applyBorder="1" applyAlignment="1" applyProtection="1">
      <alignment horizontal="center" vertical="center" wrapText="1" readingOrder="1"/>
    </xf>
    <xf numFmtId="0" fontId="57" fillId="0" borderId="40" xfId="0" applyFont="1" applyFill="1" applyBorder="1" applyAlignment="1" applyProtection="1">
      <alignment horizontal="center" vertical="center" wrapText="1" readingOrder="1"/>
    </xf>
    <xf numFmtId="0" fontId="57" fillId="0" borderId="41" xfId="0" applyFont="1" applyFill="1" applyBorder="1" applyAlignment="1" applyProtection="1">
      <alignment horizontal="center" vertical="center" wrapText="1" readingOrder="1"/>
    </xf>
    <xf numFmtId="9" fontId="55" fillId="0" borderId="30" xfId="0" applyNumberFormat="1" applyFont="1" applyFill="1" applyBorder="1" applyAlignment="1" applyProtection="1">
      <alignment horizontal="center" vertical="center" wrapText="1" readingOrder="1"/>
    </xf>
    <xf numFmtId="0" fontId="55" fillId="0" borderId="32" xfId="0" applyFont="1" applyFill="1" applyBorder="1" applyAlignment="1" applyProtection="1">
      <alignment horizontal="center" vertical="center" wrapText="1" readingOrder="1"/>
    </xf>
    <xf numFmtId="0" fontId="55" fillId="0" borderId="31" xfId="0" applyFont="1" applyFill="1" applyBorder="1" applyAlignment="1" applyProtection="1">
      <alignment horizontal="center" vertical="center" wrapText="1" readingOrder="1"/>
    </xf>
    <xf numFmtId="0" fontId="55" fillId="0" borderId="30" xfId="0" applyFont="1" applyFill="1" applyBorder="1" applyAlignment="1" applyProtection="1">
      <alignment horizontal="center" vertical="center" wrapText="1" readingOrder="1"/>
    </xf>
    <xf numFmtId="0" fontId="56" fillId="67" borderId="30" xfId="0" applyFont="1" applyFill="1" applyBorder="1" applyAlignment="1" applyProtection="1">
      <alignment horizontal="center" vertical="center" wrapText="1"/>
    </xf>
    <xf numFmtId="0" fontId="56" fillId="67" borderId="32" xfId="0" applyFont="1" applyFill="1" applyBorder="1" applyAlignment="1" applyProtection="1">
      <alignment horizontal="center" vertical="center" wrapText="1"/>
    </xf>
    <xf numFmtId="0" fontId="56" fillId="67" borderId="31" xfId="0" applyFont="1" applyFill="1" applyBorder="1" applyAlignment="1" applyProtection="1">
      <alignment horizontal="center" vertical="center" wrapText="1"/>
    </xf>
    <xf numFmtId="0" fontId="57" fillId="0" borderId="19" xfId="0" applyFont="1" applyFill="1" applyBorder="1" applyAlignment="1" applyProtection="1">
      <alignment horizontal="center" vertical="center" wrapText="1" readingOrder="1"/>
    </xf>
    <xf numFmtId="0" fontId="57" fillId="0" borderId="19" xfId="0" applyFont="1" applyFill="1" applyBorder="1" applyAlignment="1">
      <alignment horizontal="center" vertical="center" wrapText="1" readingOrder="1"/>
    </xf>
    <xf numFmtId="0" fontId="6" fillId="31" borderId="30" xfId="0" applyFont="1" applyFill="1" applyBorder="1" applyAlignment="1" applyProtection="1">
      <alignment horizontal="left" vertical="center" wrapText="1"/>
      <protection locked="0"/>
    </xf>
    <xf numFmtId="0" fontId="7" fillId="75" borderId="19" xfId="0" applyFont="1" applyFill="1" applyBorder="1" applyAlignment="1" applyProtection="1">
      <alignment horizontal="left" vertical="center" wrapText="1"/>
      <protection locked="0"/>
    </xf>
    <xf numFmtId="0" fontId="12" fillId="31" borderId="30" xfId="0" applyNumberFormat="1" applyFont="1" applyFill="1" applyBorder="1" applyAlignment="1" applyProtection="1">
      <alignment horizontal="left" vertical="center" wrapText="1"/>
      <protection locked="0"/>
    </xf>
    <xf numFmtId="0" fontId="7" fillId="31" borderId="19" xfId="0" applyFont="1" applyFill="1" applyBorder="1" applyAlignment="1" applyProtection="1">
      <alignment horizontal="left" vertical="center" wrapText="1"/>
      <protection locked="0"/>
    </xf>
    <xf numFmtId="0" fontId="56" fillId="67" borderId="30" xfId="0" quotePrefix="1" applyFont="1" applyFill="1" applyBorder="1" applyAlignment="1" applyProtection="1">
      <alignment horizontal="center" vertical="center" wrapText="1"/>
    </xf>
    <xf numFmtId="9" fontId="57" fillId="0" borderId="30" xfId="0" applyNumberFormat="1" applyFont="1" applyFill="1" applyBorder="1" applyAlignment="1" applyProtection="1">
      <alignment horizontal="center" vertical="center" wrapText="1" readingOrder="1"/>
    </xf>
    <xf numFmtId="0" fontId="57" fillId="0" borderId="32" xfId="0" applyFont="1" applyFill="1" applyBorder="1" applyAlignment="1" applyProtection="1">
      <alignment horizontal="center" vertical="center" wrapText="1" readingOrder="1"/>
    </xf>
    <xf numFmtId="0" fontId="57" fillId="0" borderId="31" xfId="0" applyFont="1" applyFill="1" applyBorder="1" applyAlignment="1" applyProtection="1">
      <alignment horizontal="center" vertical="center" wrapText="1" readingOrder="1"/>
    </xf>
    <xf numFmtId="0" fontId="57" fillId="0" borderId="30" xfId="0" applyFont="1" applyFill="1" applyBorder="1" applyAlignment="1">
      <alignment horizontal="center" vertical="center" wrapText="1" readingOrder="1"/>
    </xf>
    <xf numFmtId="0" fontId="57" fillId="0" borderId="32" xfId="0" applyFont="1" applyFill="1" applyBorder="1" applyAlignment="1">
      <alignment horizontal="center" vertical="center" wrapText="1" readingOrder="1"/>
    </xf>
    <xf numFmtId="0" fontId="57" fillId="0" borderId="31" xfId="0" applyFont="1" applyFill="1" applyBorder="1" applyAlignment="1">
      <alignment horizontal="center" vertical="center" wrapText="1" readingOrder="1"/>
    </xf>
    <xf numFmtId="1" fontId="12" fillId="0" borderId="35" xfId="0" applyNumberFormat="1" applyFont="1" applyBorder="1" applyAlignment="1" applyProtection="1">
      <alignment horizontal="center" vertical="center" wrapText="1" readingOrder="1"/>
    </xf>
    <xf numFmtId="1" fontId="12" fillId="0" borderId="38" xfId="0" applyNumberFormat="1" applyFont="1" applyBorder="1" applyAlignment="1" applyProtection="1">
      <alignment horizontal="center" vertical="center" wrapText="1" readingOrder="1"/>
    </xf>
    <xf numFmtId="1" fontId="12" fillId="0" borderId="29" xfId="0" applyNumberFormat="1" applyFont="1" applyBorder="1" applyAlignment="1" applyProtection="1">
      <alignment horizontal="center" vertical="center" wrapText="1" readingOrder="1"/>
    </xf>
    <xf numFmtId="1" fontId="12" fillId="0" borderId="39" xfId="0" applyNumberFormat="1" applyFont="1" applyBorder="1" applyAlignment="1" applyProtection="1">
      <alignment horizontal="center" vertical="center" wrapText="1" readingOrder="1"/>
    </xf>
    <xf numFmtId="1" fontId="12" fillId="0" borderId="40" xfId="0" applyNumberFormat="1" applyFont="1" applyBorder="1" applyAlignment="1" applyProtection="1">
      <alignment horizontal="center" vertical="center" wrapText="1" readingOrder="1"/>
    </xf>
    <xf numFmtId="1" fontId="12" fillId="0" borderId="41" xfId="0" applyNumberFormat="1" applyFont="1" applyBorder="1" applyAlignment="1" applyProtection="1">
      <alignment horizontal="center" vertical="center" wrapText="1" readingOrder="1"/>
    </xf>
    <xf numFmtId="1" fontId="6" fillId="0" borderId="35" xfId="0" applyNumberFormat="1" applyFont="1" applyBorder="1" applyAlignment="1" applyProtection="1">
      <alignment horizontal="center" vertical="center" wrapText="1" readingOrder="1"/>
    </xf>
    <xf numFmtId="1" fontId="6" fillId="0" borderId="38" xfId="0" applyNumberFormat="1" applyFont="1" applyBorder="1" applyAlignment="1" applyProtection="1">
      <alignment horizontal="center" vertical="center" wrapText="1" readingOrder="1"/>
    </xf>
    <xf numFmtId="1" fontId="6" fillId="0" borderId="29" xfId="0" applyNumberFormat="1" applyFont="1" applyBorder="1" applyAlignment="1" applyProtection="1">
      <alignment horizontal="center" vertical="center" wrapText="1" readingOrder="1"/>
    </xf>
    <xf numFmtId="1" fontId="6" fillId="0" borderId="39" xfId="0" applyNumberFormat="1" applyFont="1" applyBorder="1" applyAlignment="1" applyProtection="1">
      <alignment horizontal="center" vertical="center" wrapText="1" readingOrder="1"/>
    </xf>
    <xf numFmtId="1" fontId="6" fillId="0" borderId="40" xfId="0" applyNumberFormat="1" applyFont="1" applyBorder="1" applyAlignment="1" applyProtection="1">
      <alignment horizontal="center" vertical="center" wrapText="1" readingOrder="1"/>
    </xf>
    <xf numFmtId="1" fontId="6" fillId="0" borderId="41" xfId="0" applyNumberFormat="1" applyFont="1" applyBorder="1" applyAlignment="1" applyProtection="1">
      <alignment horizontal="center" vertical="center" wrapText="1" readingOrder="1"/>
    </xf>
    <xf numFmtId="49" fontId="56" fillId="0" borderId="30" xfId="0" applyNumberFormat="1" applyFont="1" applyBorder="1" applyAlignment="1" applyProtection="1">
      <alignment horizontal="center" vertical="center" wrapText="1" readingOrder="1"/>
    </xf>
    <xf numFmtId="49" fontId="56" fillId="0" borderId="32" xfId="0" applyNumberFormat="1" applyFont="1" applyBorder="1" applyAlignment="1" applyProtection="1">
      <alignment horizontal="center" vertical="center" wrapText="1" readingOrder="1"/>
    </xf>
    <xf numFmtId="49" fontId="56" fillId="0" borderId="31" xfId="0" applyNumberFormat="1" applyFont="1" applyBorder="1" applyAlignment="1" applyProtection="1">
      <alignment horizontal="center" vertical="center" wrapText="1" readingOrder="1"/>
    </xf>
    <xf numFmtId="0" fontId="6" fillId="0" borderId="30" xfId="0" applyFont="1" applyBorder="1" applyAlignment="1" applyProtection="1">
      <alignment horizontal="left" vertical="center" wrapText="1" readingOrder="1"/>
    </xf>
    <xf numFmtId="0" fontId="6" fillId="0" borderId="32" xfId="0" applyFont="1" applyBorder="1" applyAlignment="1" applyProtection="1">
      <alignment horizontal="left" vertical="center" wrapText="1" readingOrder="1"/>
    </xf>
    <xf numFmtId="0" fontId="6" fillId="0" borderId="31" xfId="0" applyFont="1" applyBorder="1" applyAlignment="1" applyProtection="1">
      <alignment horizontal="left" vertical="center" wrapText="1" readingOrder="1"/>
    </xf>
    <xf numFmtId="49" fontId="39" fillId="0" borderId="30" xfId="0" applyNumberFormat="1" applyFont="1" applyBorder="1" applyAlignment="1" applyProtection="1">
      <alignment horizontal="center" vertical="center" wrapText="1" readingOrder="1"/>
    </xf>
    <xf numFmtId="49" fontId="39" fillId="0" borderId="32" xfId="0" applyNumberFormat="1" applyFont="1" applyBorder="1" applyAlignment="1" applyProtection="1">
      <alignment horizontal="center" vertical="center" wrapText="1" readingOrder="1"/>
    </xf>
    <xf numFmtId="49" fontId="39" fillId="0" borderId="31" xfId="0" applyNumberFormat="1" applyFont="1" applyBorder="1" applyAlignment="1" applyProtection="1">
      <alignment horizontal="center" vertical="center" wrapText="1" readingOrder="1"/>
    </xf>
    <xf numFmtId="0" fontId="6" fillId="0" borderId="35" xfId="0" quotePrefix="1" applyFont="1" applyFill="1" applyBorder="1" applyAlignment="1" applyProtection="1">
      <alignment horizontal="left" vertical="center" wrapText="1" readingOrder="1"/>
    </xf>
    <xf numFmtId="0" fontId="58" fillId="0" borderId="38" xfId="0" applyFont="1" applyFill="1" applyBorder="1" applyAlignment="1">
      <alignment horizontal="left" vertical="center" wrapText="1" readingOrder="1"/>
    </xf>
    <xf numFmtId="0" fontId="6" fillId="0" borderId="29" xfId="0" applyFont="1" applyFill="1" applyBorder="1" applyAlignment="1" applyProtection="1">
      <alignment horizontal="left" vertical="center" wrapText="1" readingOrder="1"/>
    </xf>
    <xf numFmtId="0" fontId="58" fillId="0" borderId="39" xfId="0" applyFont="1" applyFill="1" applyBorder="1" applyAlignment="1">
      <alignment horizontal="left" vertical="center" wrapText="1" readingOrder="1"/>
    </xf>
    <xf numFmtId="0" fontId="6" fillId="0" borderId="40" xfId="0" applyFont="1" applyFill="1" applyBorder="1" applyAlignment="1" applyProtection="1">
      <alignment horizontal="left" vertical="center" wrapText="1" readingOrder="1"/>
    </xf>
    <xf numFmtId="0" fontId="58" fillId="0" borderId="41" xfId="0" applyFont="1" applyFill="1" applyBorder="1" applyAlignment="1">
      <alignment horizontal="left" vertical="center" wrapText="1" readingOrder="1"/>
    </xf>
    <xf numFmtId="0" fontId="57" fillId="0" borderId="30" xfId="0" applyFont="1" applyFill="1" applyBorder="1" applyAlignment="1" applyProtection="1">
      <alignment horizontal="center" vertical="center" wrapText="1" readingOrder="1"/>
    </xf>
    <xf numFmtId="0" fontId="24" fillId="0" borderId="42" xfId="0" applyFont="1" applyBorder="1" applyAlignment="1" applyProtection="1">
      <alignment horizontal="center" vertical="center"/>
    </xf>
    <xf numFmtId="0" fontId="24" fillId="0" borderId="25" xfId="0" applyFont="1" applyBorder="1" applyAlignment="1" applyProtection="1">
      <alignment horizontal="center" vertical="center"/>
    </xf>
    <xf numFmtId="0" fontId="12" fillId="31" borderId="30" xfId="0" applyFont="1" applyFill="1" applyBorder="1" applyAlignment="1" applyProtection="1">
      <alignment horizontal="left" vertical="center" wrapText="1"/>
      <protection locked="0"/>
    </xf>
    <xf numFmtId="0" fontId="24"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39" fillId="67" borderId="30" xfId="0" applyFont="1" applyFill="1" applyBorder="1" applyAlignment="1" applyProtection="1">
      <alignment horizontal="center" vertical="center" wrapText="1"/>
    </xf>
    <xf numFmtId="0" fontId="39" fillId="67" borderId="32" xfId="0" applyFont="1" applyFill="1" applyBorder="1" applyAlignment="1" applyProtection="1">
      <alignment horizontal="center" vertical="center" wrapText="1"/>
    </xf>
    <xf numFmtId="0" fontId="39" fillId="67" borderId="31" xfId="0" applyFont="1" applyFill="1" applyBorder="1" applyAlignment="1" applyProtection="1">
      <alignment horizontal="center" vertical="center" wrapText="1"/>
    </xf>
    <xf numFmtId="0" fontId="39" fillId="67" borderId="30" xfId="0" quotePrefix="1" applyFont="1" applyFill="1" applyBorder="1" applyAlignment="1" applyProtection="1">
      <alignment horizontal="center" vertical="center" wrapText="1"/>
    </xf>
    <xf numFmtId="0" fontId="55" fillId="0" borderId="19" xfId="0" applyFont="1" applyBorder="1" applyAlignment="1" applyProtection="1">
      <alignment horizontal="center" vertical="center" wrapText="1" readingOrder="1"/>
    </xf>
    <xf numFmtId="0" fontId="90" fillId="0" borderId="19" xfId="0" applyFont="1" applyBorder="1" applyAlignment="1">
      <alignment horizontal="center" vertical="center" wrapText="1" readingOrder="1"/>
    </xf>
    <xf numFmtId="0" fontId="90" fillId="0" borderId="30" xfId="0" applyFont="1" applyBorder="1" applyAlignment="1">
      <alignment horizontal="center" vertical="center" wrapText="1" readingOrder="1"/>
    </xf>
    <xf numFmtId="0" fontId="90" fillId="0" borderId="32" xfId="0" applyFont="1" applyBorder="1" applyAlignment="1">
      <alignment horizontal="center" vertical="center" wrapText="1" readingOrder="1"/>
    </xf>
    <xf numFmtId="0" fontId="90" fillId="0" borderId="31" xfId="0" applyFont="1" applyBorder="1" applyAlignment="1">
      <alignment horizontal="center" vertical="center" wrapText="1" readingOrder="1"/>
    </xf>
    <xf numFmtId="0" fontId="111" fillId="31" borderId="30" xfId="0" applyFont="1" applyFill="1" applyBorder="1" applyAlignment="1" applyProtection="1">
      <alignment horizontal="left" vertical="center" wrapText="1"/>
      <protection locked="0"/>
    </xf>
    <xf numFmtId="0" fontId="111" fillId="31" borderId="32" xfId="0" applyFont="1" applyFill="1" applyBorder="1" applyAlignment="1" applyProtection="1">
      <alignment horizontal="left" vertical="center" wrapText="1"/>
      <protection locked="0"/>
    </xf>
    <xf numFmtId="0" fontId="111" fillId="31" borderId="31" xfId="0" applyFont="1" applyFill="1" applyBorder="1" applyAlignment="1" applyProtection="1">
      <alignment horizontal="left" vertical="center" wrapText="1"/>
      <protection locked="0"/>
    </xf>
    <xf numFmtId="0" fontId="12" fillId="31" borderId="32" xfId="0" applyFont="1" applyFill="1" applyBorder="1" applyAlignment="1" applyProtection="1">
      <alignment horizontal="left" vertical="center" wrapText="1"/>
      <protection locked="0"/>
    </xf>
    <xf numFmtId="0" fontId="12" fillId="31" borderId="31" xfId="0" applyFont="1" applyFill="1" applyBorder="1" applyAlignment="1" applyProtection="1">
      <alignment horizontal="left" vertical="center" wrapText="1"/>
      <protection locked="0"/>
    </xf>
    <xf numFmtId="0" fontId="111" fillId="31" borderId="30" xfId="0" applyNumberFormat="1" applyFont="1" applyFill="1" applyBorder="1" applyAlignment="1" applyProtection="1">
      <alignment horizontal="left" vertical="center" wrapText="1"/>
      <protection locked="0"/>
    </xf>
    <xf numFmtId="0" fontId="114" fillId="31" borderId="19" xfId="0" applyFont="1" applyFill="1" applyBorder="1" applyAlignment="1" applyProtection="1">
      <alignment horizontal="left" vertical="center" wrapText="1"/>
      <protection locked="0"/>
    </xf>
    <xf numFmtId="0" fontId="112" fillId="0" borderId="30" xfId="0" applyFont="1" applyFill="1" applyBorder="1" applyAlignment="1" applyProtection="1">
      <alignment horizontal="center" vertical="center" wrapText="1"/>
    </xf>
    <xf numFmtId="0" fontId="112" fillId="0" borderId="32" xfId="0" applyFont="1" applyFill="1" applyBorder="1" applyAlignment="1" applyProtection="1">
      <alignment horizontal="center" vertical="center" wrapText="1"/>
    </xf>
    <xf numFmtId="0" fontId="112" fillId="0" borderId="31" xfId="0" applyFont="1" applyFill="1" applyBorder="1" applyAlignment="1" applyProtection="1">
      <alignment horizontal="center" vertical="center" wrapText="1"/>
    </xf>
    <xf numFmtId="1" fontId="12" fillId="0" borderId="19" xfId="0" applyNumberFormat="1" applyFont="1" applyBorder="1" applyAlignment="1" applyProtection="1">
      <alignment horizontal="center" vertical="center" wrapText="1" readingOrder="1"/>
    </xf>
    <xf numFmtId="49" fontId="39" fillId="0" borderId="38" xfId="0" applyNumberFormat="1" applyFont="1" applyBorder="1" applyAlignment="1" applyProtection="1">
      <alignment horizontal="center" vertical="center" wrapText="1" readingOrder="1"/>
    </xf>
    <xf numFmtId="49" fontId="39" fillId="0" borderId="39" xfId="0" applyNumberFormat="1" applyFont="1" applyBorder="1" applyAlignment="1" applyProtection="1">
      <alignment horizontal="center" vertical="center" wrapText="1" readingOrder="1"/>
    </xf>
    <xf numFmtId="49" fontId="39" fillId="0" borderId="41" xfId="0" applyNumberFormat="1" applyFont="1" applyBorder="1" applyAlignment="1" applyProtection="1">
      <alignment horizontal="center" vertical="center" wrapText="1" readingOrder="1"/>
    </xf>
    <xf numFmtId="0" fontId="12" fillId="0" borderId="19" xfId="0" applyFont="1" applyBorder="1" applyAlignment="1" applyProtection="1">
      <alignment vertical="center" wrapText="1" readingOrder="1"/>
    </xf>
    <xf numFmtId="0" fontId="24" fillId="0" borderId="35"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1" fontId="22" fillId="32" borderId="19" xfId="0" applyNumberFormat="1" applyFont="1" applyFill="1" applyBorder="1" applyAlignment="1" applyProtection="1">
      <alignment horizontal="center" vertical="center"/>
    </xf>
    <xf numFmtId="1" fontId="0" fillId="32" borderId="19" xfId="0" applyNumberFormat="1" applyFill="1" applyBorder="1" applyAlignment="1" applyProtection="1">
      <alignment horizontal="center" vertical="center"/>
    </xf>
    <xf numFmtId="9" fontId="90" fillId="0" borderId="30" xfId="0" applyNumberFormat="1" applyFont="1" applyBorder="1" applyAlignment="1">
      <alignment horizontal="center" vertical="center" wrapText="1" readingOrder="1"/>
    </xf>
    <xf numFmtId="0" fontId="12" fillId="0" borderId="35" xfId="0" applyFont="1" applyBorder="1" applyAlignment="1" applyProtection="1">
      <alignment vertical="center" wrapText="1" readingOrder="1"/>
    </xf>
    <xf numFmtId="0" fontId="12" fillId="0" borderId="38" xfId="0" applyFont="1" applyBorder="1" applyAlignment="1" applyProtection="1">
      <alignment vertical="center" wrapText="1" readingOrder="1"/>
    </xf>
    <xf numFmtId="0" fontId="12" fillId="0" borderId="29" xfId="0" applyFont="1" applyBorder="1" applyAlignment="1" applyProtection="1">
      <alignment vertical="center" wrapText="1" readingOrder="1"/>
    </xf>
    <xf numFmtId="0" fontId="12" fillId="0" borderId="39" xfId="0" applyFont="1" applyBorder="1" applyAlignment="1" applyProtection="1">
      <alignment vertical="center" wrapText="1" readingOrder="1"/>
    </xf>
    <xf numFmtId="0" fontId="12" fillId="0" borderId="40" xfId="0" applyFont="1" applyBorder="1" applyAlignment="1" applyProtection="1">
      <alignment vertical="center" wrapText="1" readingOrder="1"/>
    </xf>
    <xf numFmtId="0" fontId="12" fillId="0" borderId="41" xfId="0" applyFont="1" applyBorder="1" applyAlignment="1" applyProtection="1">
      <alignment vertical="center" wrapText="1" readingOrder="1"/>
    </xf>
    <xf numFmtId="0" fontId="24" fillId="0" borderId="19" xfId="0" applyFont="1" applyBorder="1" applyAlignment="1" applyProtection="1">
      <alignment horizontal="center" vertical="center" wrapText="1"/>
    </xf>
    <xf numFmtId="0" fontId="0" fillId="0" borderId="19" xfId="0" applyBorder="1" applyAlignment="1">
      <alignment horizontal="center" vertical="center" wrapText="1"/>
    </xf>
    <xf numFmtId="0" fontId="19" fillId="0" borderId="19" xfId="0" applyFont="1" applyBorder="1" applyAlignment="1" applyProtection="1">
      <alignment horizontal="center" vertical="center" wrapText="1"/>
    </xf>
    <xf numFmtId="0" fontId="54" fillId="0" borderId="19" xfId="0" applyFont="1" applyBorder="1" applyAlignment="1" applyProtection="1">
      <alignment horizontal="center" vertical="center" wrapText="1"/>
    </xf>
    <xf numFmtId="0" fontId="91" fillId="0" borderId="19" xfId="0" applyFont="1" applyBorder="1" applyAlignment="1">
      <alignment horizontal="center" vertical="center" wrapText="1"/>
    </xf>
    <xf numFmtId="0" fontId="12" fillId="0" borderId="35" xfId="0" quotePrefix="1" applyFont="1" applyBorder="1" applyAlignment="1" applyProtection="1">
      <alignment horizontal="left" vertical="center" wrapText="1" readingOrder="1"/>
    </xf>
    <xf numFmtId="0" fontId="0" fillId="0" borderId="38" xfId="0" applyBorder="1" applyAlignment="1">
      <alignment horizontal="left" vertical="center" wrapText="1" readingOrder="1"/>
    </xf>
    <xf numFmtId="0" fontId="0" fillId="0" borderId="39" xfId="0" applyBorder="1" applyAlignment="1">
      <alignment horizontal="left" vertical="center" wrapText="1" readingOrder="1"/>
    </xf>
    <xf numFmtId="0" fontId="0" fillId="0" borderId="41" xfId="0" applyBorder="1" applyAlignment="1">
      <alignment horizontal="left" vertical="center" wrapText="1" readingOrder="1"/>
    </xf>
    <xf numFmtId="16" fontId="12" fillId="0" borderId="30" xfId="0" applyNumberFormat="1" applyFont="1" applyBorder="1" applyAlignment="1" applyProtection="1">
      <alignment horizontal="center" vertical="center" wrapText="1"/>
    </xf>
    <xf numFmtId="16" fontId="12" fillId="0" borderId="32" xfId="0" applyNumberFormat="1" applyFont="1" applyBorder="1" applyAlignment="1" applyProtection="1">
      <alignment horizontal="center" vertical="center" wrapText="1"/>
    </xf>
    <xf numFmtId="16" fontId="12" fillId="0" borderId="31" xfId="0" applyNumberFormat="1" applyFont="1" applyBorder="1" applyAlignment="1" applyProtection="1">
      <alignment horizontal="center" vertical="center" wrapText="1"/>
    </xf>
    <xf numFmtId="0" fontId="12" fillId="0" borderId="19" xfId="0" applyFont="1" applyBorder="1" applyAlignment="1" applyProtection="1">
      <alignment vertical="center" wrapText="1"/>
    </xf>
    <xf numFmtId="0" fontId="91" fillId="0" borderId="30" xfId="0" applyFont="1" applyBorder="1" applyAlignment="1">
      <alignment horizontal="center" vertical="center" wrapText="1"/>
    </xf>
    <xf numFmtId="0" fontId="91" fillId="0" borderId="31" xfId="0" applyFont="1" applyBorder="1" applyAlignment="1">
      <alignment horizontal="center" vertical="center" wrapText="1"/>
    </xf>
    <xf numFmtId="0" fontId="113" fillId="0" borderId="30" xfId="0" applyFont="1" applyFill="1" applyBorder="1" applyAlignment="1" applyProtection="1">
      <alignment horizontal="center" vertical="center" wrapText="1" readingOrder="1"/>
    </xf>
    <xf numFmtId="0" fontId="113" fillId="0" borderId="32" xfId="0" applyFont="1" applyFill="1" applyBorder="1" applyAlignment="1" applyProtection="1">
      <alignment horizontal="center" vertical="center" wrapText="1" readingOrder="1"/>
    </xf>
    <xf numFmtId="0" fontId="113" fillId="0" borderId="31" xfId="0" applyFont="1" applyFill="1" applyBorder="1" applyAlignment="1" applyProtection="1">
      <alignment horizontal="center" vertical="center" wrapText="1" readingOrder="1"/>
    </xf>
    <xf numFmtId="9" fontId="55" fillId="0" borderId="32" xfId="0" applyNumberFormat="1" applyFont="1" applyFill="1" applyBorder="1" applyAlignment="1" applyProtection="1">
      <alignment horizontal="center" vertical="center" wrapText="1" readingOrder="1"/>
    </xf>
    <xf numFmtId="9" fontId="55" fillId="0" borderId="31" xfId="0" applyNumberFormat="1" applyFont="1" applyFill="1" applyBorder="1" applyAlignment="1" applyProtection="1">
      <alignment horizontal="center" vertical="center" wrapText="1" readingOrder="1"/>
    </xf>
    <xf numFmtId="0" fontId="12" fillId="0" borderId="35" xfId="0" quotePrefix="1" applyFont="1" applyBorder="1" applyAlignment="1" applyProtection="1">
      <alignment vertical="center" wrapText="1" readingOrder="1"/>
    </xf>
    <xf numFmtId="0" fontId="24" fillId="0" borderId="3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39" xfId="0" applyFont="1" applyBorder="1" applyAlignment="1" applyProtection="1">
      <alignment horizontal="center" vertical="center" wrapText="1"/>
    </xf>
    <xf numFmtId="0" fontId="111" fillId="0" borderId="35" xfId="0" applyFont="1" applyBorder="1" applyAlignment="1">
      <alignment vertical="center" wrapText="1" readingOrder="1"/>
    </xf>
    <xf numFmtId="0" fontId="111" fillId="0" borderId="38" xfId="0" applyFont="1" applyBorder="1" applyAlignment="1">
      <alignment vertical="center" wrapText="1" readingOrder="1"/>
    </xf>
    <xf numFmtId="0" fontId="111" fillId="0" borderId="29" xfId="0" applyFont="1" applyBorder="1" applyAlignment="1">
      <alignment vertical="center" wrapText="1" readingOrder="1"/>
    </xf>
    <xf numFmtId="0" fontId="111" fillId="0" borderId="39" xfId="0" applyFont="1" applyBorder="1" applyAlignment="1">
      <alignment vertical="center" wrapText="1" readingOrder="1"/>
    </xf>
    <xf numFmtId="0" fontId="111" fillId="0" borderId="40" xfId="0" applyFont="1" applyBorder="1" applyAlignment="1">
      <alignment vertical="center" wrapText="1" readingOrder="1"/>
    </xf>
    <xf numFmtId="0" fontId="111" fillId="0" borderId="41" xfId="0" applyFont="1" applyBorder="1" applyAlignment="1">
      <alignment vertical="center" wrapText="1" readingOrder="1"/>
    </xf>
    <xf numFmtId="0" fontId="24" fillId="0" borderId="30" xfId="0" applyFont="1" applyBorder="1" applyAlignment="1" applyProtection="1">
      <alignment horizontal="center" vertical="center" wrapText="1"/>
    </xf>
    <xf numFmtId="0" fontId="24" fillId="0" borderId="31" xfId="0" applyFont="1" applyBorder="1" applyAlignment="1" applyProtection="1">
      <alignment horizontal="center" vertical="center" wrapText="1"/>
    </xf>
    <xf numFmtId="1" fontId="111" fillId="0" borderId="29" xfId="0" applyNumberFormat="1" applyFont="1" applyBorder="1" applyAlignment="1" applyProtection="1">
      <alignment horizontal="center" vertical="center" wrapText="1" readingOrder="1"/>
    </xf>
    <xf numFmtId="1" fontId="111" fillId="0" borderId="39" xfId="0" applyNumberFormat="1" applyFont="1" applyBorder="1" applyAlignment="1" applyProtection="1">
      <alignment horizontal="center" vertical="center" wrapText="1" readingOrder="1"/>
    </xf>
    <xf numFmtId="1" fontId="111" fillId="0" borderId="40" xfId="0" applyNumberFormat="1" applyFont="1" applyBorder="1" applyAlignment="1" applyProtection="1">
      <alignment horizontal="center" vertical="center" wrapText="1" readingOrder="1"/>
    </xf>
    <xf numFmtId="1" fontId="111" fillId="0" borderId="41" xfId="0" applyNumberFormat="1" applyFont="1" applyBorder="1" applyAlignment="1" applyProtection="1">
      <alignment horizontal="center" vertical="center" wrapText="1" readingOrder="1"/>
    </xf>
    <xf numFmtId="49" fontId="112" fillId="0" borderId="30" xfId="0" applyNumberFormat="1" applyFont="1" applyBorder="1" applyAlignment="1" applyProtection="1">
      <alignment horizontal="center" vertical="center" wrapText="1" readingOrder="1"/>
    </xf>
    <xf numFmtId="49" fontId="112" fillId="0" borderId="32" xfId="0" applyNumberFormat="1" applyFont="1" applyBorder="1" applyAlignment="1" applyProtection="1">
      <alignment horizontal="center" vertical="center" wrapText="1" readingOrder="1"/>
    </xf>
    <xf numFmtId="49" fontId="112" fillId="0" borderId="31" xfId="0" applyNumberFormat="1" applyFont="1" applyBorder="1" applyAlignment="1" applyProtection="1">
      <alignment horizontal="center" vertical="center" wrapText="1" readingOrder="1"/>
    </xf>
    <xf numFmtId="1" fontId="12" fillId="0" borderId="30" xfId="0" applyNumberFormat="1" applyFont="1" applyBorder="1" applyAlignment="1" applyProtection="1">
      <alignment horizontal="center" vertical="center" wrapText="1" readingOrder="1"/>
    </xf>
    <xf numFmtId="1" fontId="12" fillId="0" borderId="32" xfId="0" applyNumberFormat="1" applyFont="1" applyBorder="1" applyAlignment="1" applyProtection="1">
      <alignment horizontal="center" vertical="center" wrapText="1" readingOrder="1"/>
    </xf>
    <xf numFmtId="1" fontId="12" fillId="0" borderId="31" xfId="0" applyNumberFormat="1" applyFont="1" applyBorder="1" applyAlignment="1" applyProtection="1">
      <alignment horizontal="center" vertical="center" wrapText="1" readingOrder="1"/>
    </xf>
    <xf numFmtId="0" fontId="49" fillId="0" borderId="0" xfId="0" applyFont="1" applyAlignment="1" applyProtection="1">
      <alignment horizontal="left" vertical="justify" wrapText="1"/>
    </xf>
    <xf numFmtId="0" fontId="12" fillId="0" borderId="0" xfId="0" applyFont="1" applyAlignment="1" applyProtection="1">
      <alignment horizontal="left" vertical="justify" wrapText="1"/>
    </xf>
    <xf numFmtId="0" fontId="0" fillId="0" borderId="0" xfId="0" applyAlignment="1">
      <alignment horizontal="left" vertical="justify" wrapText="1"/>
    </xf>
    <xf numFmtId="0" fontId="9" fillId="28" borderId="21" xfId="910" applyFont="1" applyFill="1" applyBorder="1" applyAlignment="1" applyProtection="1">
      <alignment vertical="center"/>
    </xf>
    <xf numFmtId="0" fontId="9" fillId="28" borderId="22" xfId="910" applyFont="1" applyFill="1" applyBorder="1" applyAlignment="1" applyProtection="1">
      <alignment vertical="center"/>
    </xf>
    <xf numFmtId="0" fontId="24" fillId="28" borderId="22" xfId="0" applyFont="1" applyFill="1" applyBorder="1" applyAlignment="1" applyProtection="1"/>
    <xf numFmtId="0" fontId="0" fillId="0" borderId="23" xfId="0" applyBorder="1" applyAlignment="1"/>
    <xf numFmtId="0" fontId="0" fillId="0" borderId="23" xfId="0" applyBorder="1" applyAlignment="1">
      <alignment vertical="center"/>
    </xf>
    <xf numFmtId="14" fontId="24" fillId="28" borderId="21" xfId="0" applyNumberFormat="1" applyFont="1" applyFill="1" applyBorder="1" applyAlignment="1" applyProtection="1">
      <alignment horizontal="center" vertical="center"/>
    </xf>
    <xf numFmtId="14" fontId="24" fillId="28" borderId="22" xfId="0" applyNumberFormat="1" applyFont="1" applyFill="1" applyBorder="1" applyAlignment="1" applyProtection="1">
      <alignment horizontal="center" vertical="center"/>
    </xf>
    <xf numFmtId="14" fontId="24" fillId="28" borderId="23" xfId="0" applyNumberFormat="1" applyFont="1" applyFill="1" applyBorder="1" applyAlignment="1" applyProtection="1">
      <alignment horizontal="center" vertical="center"/>
    </xf>
    <xf numFmtId="0" fontId="55" fillId="0" borderId="35" xfId="0" applyFont="1" applyFill="1" applyBorder="1" applyAlignment="1" applyProtection="1">
      <alignment horizontal="center" vertical="center" wrapText="1" readingOrder="1"/>
    </xf>
    <xf numFmtId="0" fontId="55" fillId="0" borderId="38" xfId="0" applyFont="1" applyFill="1" applyBorder="1" applyAlignment="1" applyProtection="1">
      <alignment horizontal="center" vertical="center" wrapText="1" readingOrder="1"/>
    </xf>
    <xf numFmtId="0" fontId="55" fillId="0" borderId="29" xfId="0" applyFont="1" applyFill="1" applyBorder="1" applyAlignment="1" applyProtection="1">
      <alignment horizontal="center" vertical="center" wrapText="1" readingOrder="1"/>
    </xf>
    <xf numFmtId="0" fontId="55" fillId="0" borderId="39" xfId="0" applyFont="1" applyFill="1" applyBorder="1" applyAlignment="1" applyProtection="1">
      <alignment horizontal="center" vertical="center" wrapText="1" readingOrder="1"/>
    </xf>
    <xf numFmtId="0" fontId="55" fillId="0" borderId="40" xfId="0" applyFont="1" applyFill="1" applyBorder="1" applyAlignment="1" applyProtection="1">
      <alignment horizontal="center" vertical="center" wrapText="1" readingOrder="1"/>
    </xf>
    <xf numFmtId="0" fontId="55" fillId="0" borderId="41" xfId="0" applyFont="1" applyFill="1" applyBorder="1" applyAlignment="1" applyProtection="1">
      <alignment horizontal="center" vertical="center" wrapText="1" readingOrder="1"/>
    </xf>
    <xf numFmtId="0" fontId="113" fillId="0" borderId="35" xfId="0" applyFont="1" applyBorder="1" applyAlignment="1">
      <alignment horizontal="center" vertical="center" wrapText="1" readingOrder="1"/>
    </xf>
    <xf numFmtId="0" fontId="115" fillId="0" borderId="38" xfId="0" applyFont="1" applyBorder="1" applyAlignment="1">
      <alignment horizontal="center" vertical="center" wrapText="1" readingOrder="1"/>
    </xf>
    <xf numFmtId="0" fontId="115" fillId="0" borderId="29" xfId="0" applyFont="1" applyBorder="1" applyAlignment="1">
      <alignment horizontal="center" vertical="center" wrapText="1" readingOrder="1"/>
    </xf>
    <xf numFmtId="0" fontId="115" fillId="0" borderId="39" xfId="0" applyFont="1" applyBorder="1" applyAlignment="1">
      <alignment horizontal="center" vertical="center" wrapText="1" readingOrder="1"/>
    </xf>
    <xf numFmtId="0" fontId="115" fillId="0" borderId="40" xfId="0" applyFont="1" applyBorder="1" applyAlignment="1">
      <alignment horizontal="center" vertical="center" wrapText="1" readingOrder="1"/>
    </xf>
    <xf numFmtId="0" fontId="115" fillId="0" borderId="41" xfId="0" applyFont="1" applyBorder="1" applyAlignment="1">
      <alignment horizontal="center" vertical="center" wrapText="1" readingOrder="1"/>
    </xf>
    <xf numFmtId="0" fontId="111" fillId="0" borderId="35" xfId="0" applyFont="1" applyBorder="1" applyAlignment="1">
      <alignment horizontal="left" vertical="center" wrapText="1" readingOrder="1"/>
    </xf>
    <xf numFmtId="0" fontId="111" fillId="0" borderId="38" xfId="0" applyFont="1" applyBorder="1" applyAlignment="1">
      <alignment horizontal="left" vertical="center" wrapText="1" readingOrder="1"/>
    </xf>
    <xf numFmtId="0" fontId="111" fillId="0" borderId="29" xfId="0" applyFont="1" applyBorder="1" applyAlignment="1">
      <alignment horizontal="left" vertical="center" wrapText="1" readingOrder="1"/>
    </xf>
    <xf numFmtId="0" fontId="111" fillId="0" borderId="39" xfId="0" applyFont="1" applyBorder="1" applyAlignment="1">
      <alignment horizontal="left" vertical="center" wrapText="1" readingOrder="1"/>
    </xf>
    <xf numFmtId="0" fontId="111" fillId="0" borderId="40" xfId="0" applyFont="1" applyBorder="1" applyAlignment="1">
      <alignment horizontal="left" vertical="center" wrapText="1" readingOrder="1"/>
    </xf>
    <xf numFmtId="0" fontId="111" fillId="0" borderId="41" xfId="0" applyFont="1" applyBorder="1" applyAlignment="1">
      <alignment horizontal="left" vertical="center" wrapText="1" readingOrder="1"/>
    </xf>
    <xf numFmtId="0" fontId="115" fillId="0" borderId="30" xfId="0" applyFont="1" applyBorder="1" applyAlignment="1">
      <alignment horizontal="center" vertical="center" wrapText="1" readingOrder="1"/>
    </xf>
    <xf numFmtId="0" fontId="115" fillId="0" borderId="32" xfId="0" applyFont="1" applyBorder="1" applyAlignment="1">
      <alignment horizontal="center" vertical="center" wrapText="1" readingOrder="1"/>
    </xf>
    <xf numFmtId="0" fontId="115" fillId="0" borderId="31" xfId="0" applyFont="1" applyBorder="1" applyAlignment="1">
      <alignment horizontal="center" vertical="center" wrapText="1" readingOrder="1"/>
    </xf>
    <xf numFmtId="0" fontId="19" fillId="0" borderId="0" xfId="0" applyFont="1" applyAlignment="1" applyProtection="1">
      <alignment horizontal="center"/>
    </xf>
    <xf numFmtId="0" fontId="19" fillId="0" borderId="33" xfId="0" applyFont="1" applyBorder="1" applyAlignment="1" applyProtection="1">
      <alignment horizontal="center"/>
    </xf>
    <xf numFmtId="0" fontId="111" fillId="0" borderId="30" xfId="0" applyFont="1" applyBorder="1" applyAlignment="1">
      <alignment vertical="center" wrapText="1" readingOrder="1"/>
    </xf>
    <xf numFmtId="0" fontId="111" fillId="0" borderId="32" xfId="0" applyFont="1" applyBorder="1" applyAlignment="1">
      <alignment vertical="center" wrapText="1" readingOrder="1"/>
    </xf>
    <xf numFmtId="0" fontId="111" fillId="0" borderId="31" xfId="0" applyFont="1" applyBorder="1" applyAlignment="1">
      <alignment vertical="center" wrapText="1" readingOrder="1"/>
    </xf>
    <xf numFmtId="0" fontId="12" fillId="0" borderId="0" xfId="0" applyFont="1" applyAlignment="1" applyProtection="1">
      <alignment horizontal="justify" vertical="center" wrapText="1"/>
    </xf>
    <xf numFmtId="0" fontId="6" fillId="0" borderId="19" xfId="0" quotePrefix="1" applyFont="1" applyBorder="1" applyAlignment="1" applyProtection="1">
      <alignment horizontal="left" vertical="center" wrapText="1" readingOrder="1"/>
    </xf>
    <xf numFmtId="0" fontId="12" fillId="0" borderId="35" xfId="0" quotePrefix="1" applyFont="1" applyBorder="1" applyAlignment="1" applyProtection="1">
      <alignment horizontal="left" vertical="top" wrapText="1" readingOrder="1"/>
    </xf>
    <xf numFmtId="0" fontId="0" fillId="0" borderId="38" xfId="0" applyBorder="1" applyAlignment="1">
      <alignment horizontal="left" vertical="top" wrapText="1" readingOrder="1"/>
    </xf>
    <xf numFmtId="0" fontId="12" fillId="0" borderId="29" xfId="0" applyFont="1" applyBorder="1" applyAlignment="1" applyProtection="1">
      <alignment horizontal="left" vertical="top" wrapText="1" readingOrder="1"/>
    </xf>
    <xf numFmtId="0" fontId="0" fillId="0" borderId="39" xfId="0" applyBorder="1" applyAlignment="1">
      <alignment horizontal="left" vertical="top" wrapText="1" readingOrder="1"/>
    </xf>
    <xf numFmtId="0" fontId="12" fillId="0" borderId="40" xfId="0" applyFont="1" applyBorder="1" applyAlignment="1" applyProtection="1">
      <alignment horizontal="left" vertical="top" wrapText="1" readingOrder="1"/>
    </xf>
    <xf numFmtId="0" fontId="0" fillId="0" borderId="41" xfId="0" applyBorder="1" applyAlignment="1">
      <alignment horizontal="left" vertical="top" wrapText="1" readingOrder="1"/>
    </xf>
    <xf numFmtId="0" fontId="12" fillId="0" borderId="30" xfId="0" applyFont="1" applyBorder="1" applyAlignment="1" applyProtection="1">
      <alignment horizontal="left" vertical="center" wrapText="1" readingOrder="1"/>
    </xf>
    <xf numFmtId="0" fontId="12" fillId="0" borderId="32" xfId="0" applyFont="1" applyBorder="1" applyAlignment="1" applyProtection="1">
      <alignment horizontal="left" vertical="center" wrapText="1" readingOrder="1"/>
    </xf>
    <xf numFmtId="0" fontId="12" fillId="0" borderId="31" xfId="0" applyFont="1" applyBorder="1" applyAlignment="1" applyProtection="1">
      <alignment horizontal="left" vertical="center" wrapText="1" readingOrder="1"/>
    </xf>
    <xf numFmtId="0" fontId="6" fillId="0" borderId="35" xfId="0" applyFont="1" applyFill="1" applyBorder="1" applyAlignment="1" applyProtection="1">
      <alignment horizontal="left" vertical="center" wrapText="1" readingOrder="1"/>
    </xf>
    <xf numFmtId="0" fontId="6" fillId="0" borderId="38" xfId="0" applyFont="1" applyFill="1" applyBorder="1" applyAlignment="1" applyProtection="1">
      <alignment horizontal="left" vertical="center" wrapText="1" readingOrder="1"/>
    </xf>
    <xf numFmtId="0" fontId="6" fillId="0" borderId="39" xfId="0" applyFont="1" applyFill="1" applyBorder="1" applyAlignment="1" applyProtection="1">
      <alignment horizontal="left" vertical="center" wrapText="1" readingOrder="1"/>
    </xf>
    <xf numFmtId="0" fontId="6" fillId="0" borderId="41" xfId="0" applyFont="1" applyFill="1" applyBorder="1" applyAlignment="1" applyProtection="1">
      <alignment horizontal="left" vertical="center" wrapText="1" readingOrder="1"/>
    </xf>
    <xf numFmtId="0" fontId="12" fillId="0" borderId="30" xfId="0" applyFont="1" applyBorder="1" applyAlignment="1" applyProtection="1">
      <alignment vertical="center" wrapText="1" readingOrder="1"/>
    </xf>
    <xf numFmtId="0" fontId="12" fillId="0" borderId="32" xfId="0" applyFont="1" applyBorder="1" applyAlignment="1" applyProtection="1">
      <alignment vertical="center" wrapText="1" readingOrder="1"/>
    </xf>
    <xf numFmtId="0" fontId="12" fillId="0" borderId="31" xfId="0" applyFont="1" applyBorder="1" applyAlignment="1" applyProtection="1">
      <alignment vertical="center" wrapText="1" readingOrder="1"/>
    </xf>
    <xf numFmtId="0" fontId="111" fillId="31" borderId="54" xfId="0" applyFont="1" applyFill="1" applyBorder="1" applyAlignment="1" applyProtection="1">
      <alignment horizontal="left" vertical="center" wrapText="1"/>
      <protection locked="0"/>
    </xf>
    <xf numFmtId="0" fontId="111" fillId="31" borderId="55" xfId="0" applyFont="1" applyFill="1" applyBorder="1" applyAlignment="1" applyProtection="1">
      <alignment horizontal="left" vertical="center" wrapText="1"/>
      <protection locked="0"/>
    </xf>
    <xf numFmtId="0" fontId="111" fillId="31" borderId="56" xfId="0" applyFont="1" applyFill="1" applyBorder="1" applyAlignment="1" applyProtection="1">
      <alignment horizontal="left" vertical="center" wrapText="1"/>
      <protection locked="0"/>
    </xf>
    <xf numFmtId="1" fontId="111" fillId="0" borderId="35" xfId="0" applyNumberFormat="1" applyFont="1" applyBorder="1" applyAlignment="1" applyProtection="1">
      <alignment horizontal="center" vertical="center" wrapText="1" readingOrder="1"/>
    </xf>
    <xf numFmtId="1" fontId="111" fillId="0" borderId="38" xfId="0" applyNumberFormat="1" applyFont="1" applyBorder="1" applyAlignment="1" applyProtection="1">
      <alignment horizontal="center" vertical="center" wrapText="1" readingOrder="1"/>
    </xf>
    <xf numFmtId="0" fontId="111" fillId="0" borderId="19" xfId="0" applyFont="1" applyBorder="1" applyAlignment="1">
      <alignment horizontal="left" vertical="center" wrapText="1" readingOrder="1"/>
    </xf>
    <xf numFmtId="0" fontId="111" fillId="0" borderId="35" xfId="0" quotePrefix="1" applyFont="1" applyBorder="1" applyAlignment="1">
      <alignment horizontal="left" vertical="center" wrapText="1" readingOrder="1"/>
    </xf>
    <xf numFmtId="0" fontId="111" fillId="0" borderId="38" xfId="0" quotePrefix="1" applyFont="1" applyBorder="1" applyAlignment="1">
      <alignment horizontal="left" vertical="center" wrapText="1" readingOrder="1"/>
    </xf>
    <xf numFmtId="0" fontId="111" fillId="0" borderId="29" xfId="0" quotePrefix="1" applyFont="1" applyBorder="1" applyAlignment="1">
      <alignment horizontal="left" vertical="center" wrapText="1" readingOrder="1"/>
    </xf>
    <xf numFmtId="0" fontId="111" fillId="0" borderId="39" xfId="0" quotePrefix="1" applyFont="1" applyBorder="1" applyAlignment="1">
      <alignment horizontal="left" vertical="center" wrapText="1" readingOrder="1"/>
    </xf>
    <xf numFmtId="0" fontId="111" fillId="0" borderId="40" xfId="0" quotePrefix="1" applyFont="1" applyBorder="1" applyAlignment="1">
      <alignment horizontal="left" vertical="center" wrapText="1" readingOrder="1"/>
    </xf>
    <xf numFmtId="0" fontId="111" fillId="0" borderId="41" xfId="0" quotePrefix="1" applyFont="1" applyBorder="1" applyAlignment="1">
      <alignment horizontal="left" vertical="center" wrapText="1" readingOrder="1"/>
    </xf>
    <xf numFmtId="0" fontId="113" fillId="0" borderId="30" xfId="0" applyFont="1" applyBorder="1" applyAlignment="1">
      <alignment horizontal="center" vertical="center" wrapText="1" readingOrder="1"/>
    </xf>
    <xf numFmtId="0" fontId="113" fillId="0" borderId="32" xfId="0" applyFont="1" applyBorder="1" applyAlignment="1">
      <alignment horizontal="center" vertical="center" wrapText="1" readingOrder="1"/>
    </xf>
    <xf numFmtId="0" fontId="113" fillId="0" borderId="31" xfId="0" applyFont="1" applyBorder="1" applyAlignment="1">
      <alignment horizontal="center" vertical="center" wrapText="1" readingOrder="1"/>
    </xf>
    <xf numFmtId="0" fontId="113" fillId="0" borderId="38" xfId="0" applyFont="1" applyBorder="1" applyAlignment="1">
      <alignment horizontal="center" vertical="center" wrapText="1" readingOrder="1"/>
    </xf>
    <xf numFmtId="0" fontId="113" fillId="0" borderId="29" xfId="0" applyFont="1" applyBorder="1" applyAlignment="1">
      <alignment horizontal="center" vertical="center" wrapText="1" readingOrder="1"/>
    </xf>
    <xf numFmtId="0" fontId="113" fillId="0" borderId="39" xfId="0" applyFont="1" applyBorder="1" applyAlignment="1">
      <alignment horizontal="center" vertical="center" wrapText="1" readingOrder="1"/>
    </xf>
    <xf numFmtId="0" fontId="113" fillId="0" borderId="40" xfId="0" applyFont="1" applyBorder="1" applyAlignment="1">
      <alignment horizontal="center" vertical="center" wrapText="1" readingOrder="1"/>
    </xf>
    <xf numFmtId="0" fontId="113" fillId="0" borderId="41" xfId="0" applyFont="1" applyBorder="1" applyAlignment="1">
      <alignment horizontal="center" vertical="center" wrapText="1" readingOrder="1"/>
    </xf>
    <xf numFmtId="9" fontId="113" fillId="0" borderId="30" xfId="0" applyNumberFormat="1" applyFont="1" applyBorder="1" applyAlignment="1">
      <alignment horizontal="center" vertical="center" wrapText="1" readingOrder="1"/>
    </xf>
    <xf numFmtId="0" fontId="9" fillId="28" borderId="21" xfId="910" applyFont="1" applyFill="1" applyBorder="1" applyAlignment="1" applyProtection="1">
      <alignment horizontal="left" vertical="center"/>
    </xf>
    <xf numFmtId="0" fontId="9" fillId="28" borderId="22" xfId="910" applyFont="1" applyFill="1" applyBorder="1" applyAlignment="1" applyProtection="1">
      <alignment horizontal="left" vertical="center"/>
    </xf>
    <xf numFmtId="0" fontId="9" fillId="28" borderId="23" xfId="910" applyFont="1" applyFill="1" applyBorder="1" applyAlignment="1" applyProtection="1">
      <alignment horizontal="left" vertical="center"/>
    </xf>
    <xf numFmtId="0" fontId="88" fillId="0" borderId="18" xfId="0" applyFont="1" applyBorder="1" applyAlignment="1">
      <alignment horizontal="center" vertical="center" wrapText="1"/>
    </xf>
    <xf numFmtId="0" fontId="88" fillId="0" borderId="28" xfId="0" applyFont="1" applyBorder="1" applyAlignment="1">
      <alignment horizontal="center" vertical="center" wrapText="1"/>
    </xf>
    <xf numFmtId="0" fontId="92" fillId="0" borderId="28" xfId="0" applyFont="1" applyBorder="1" applyAlignment="1">
      <alignment horizontal="center" vertical="center" wrapText="1"/>
    </xf>
    <xf numFmtId="0" fontId="0" fillId="0" borderId="22" xfId="0" applyBorder="1" applyAlignment="1">
      <alignment vertical="center"/>
    </xf>
    <xf numFmtId="0" fontId="93" fillId="0" borderId="18" xfId="0" applyFont="1" applyBorder="1" applyAlignment="1">
      <alignment horizontal="center" vertical="center" wrapText="1"/>
    </xf>
  </cellXfs>
  <cellStyles count="1031">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2 2" xfId="10"/>
    <cellStyle name="20 % - Akzent1 3 2 3" xfId="11"/>
    <cellStyle name="20 % - Akzent1 3 2 4" xfId="12"/>
    <cellStyle name="20 % - Akzent1 3 3" xfId="13"/>
    <cellStyle name="20 % - Akzent1 3 4" xfId="14"/>
    <cellStyle name="20 % - Akzent1 3 5" xfId="15"/>
    <cellStyle name="20 % - Akzent1 4" xfId="16"/>
    <cellStyle name="20 % - Akzent1 4 2" xfId="17"/>
    <cellStyle name="20 % - Akzent1 4 2 2" xfId="18"/>
    <cellStyle name="20 % - Akzent1 4 2 3" xfId="19"/>
    <cellStyle name="20 % - Akzent1 4 2 4" xfId="20"/>
    <cellStyle name="20 % - Akzent1 4 3" xfId="21"/>
    <cellStyle name="20 % - Akzent1 4 4" xfId="22"/>
    <cellStyle name="20 % - Akzent1 4 5" xfId="23"/>
    <cellStyle name="20 % - Akzent1 5" xfId="24"/>
    <cellStyle name="20 % - Akzent1 5 2" xfId="25"/>
    <cellStyle name="20 % - Akzent1 5 3" xfId="26"/>
    <cellStyle name="20 % - Akzent1 5 4" xfId="27"/>
    <cellStyle name="20 % - Akzent1 6" xfId="28"/>
    <cellStyle name="20 % - Akzent1 7" xfId="29"/>
    <cellStyle name="20 % - Akzent2 2" xfId="30"/>
    <cellStyle name="20 % - Akzent2 2 2" xfId="31"/>
    <cellStyle name="20 % - Akzent2 2 3" xfId="32"/>
    <cellStyle name="20 % - Akzent2 2 3 2" xfId="33"/>
    <cellStyle name="20 % - Akzent2 2 3 2 2" xfId="34"/>
    <cellStyle name="20 % - Akzent2 2 3 3" xfId="35"/>
    <cellStyle name="20 % - Akzent2 2 4" xfId="36"/>
    <cellStyle name="20 % - Akzent2 3" xfId="37"/>
    <cellStyle name="20 % - Akzent2 3 2" xfId="38"/>
    <cellStyle name="20 % - Akzent2 3 2 2" xfId="39"/>
    <cellStyle name="20 % - Akzent2 3 2 3" xfId="40"/>
    <cellStyle name="20 % - Akzent2 3 2 4" xfId="41"/>
    <cellStyle name="20 % - Akzent2 3 3" xfId="42"/>
    <cellStyle name="20 % - Akzent2 3 4" xfId="43"/>
    <cellStyle name="20 % - Akzent2 3 5" xfId="44"/>
    <cellStyle name="20 % - Akzent2 4" xfId="45"/>
    <cellStyle name="20 % - Akzent2 4 2" xfId="46"/>
    <cellStyle name="20 % - Akzent2 4 2 2" xfId="47"/>
    <cellStyle name="20 % - Akzent2 4 2 3" xfId="48"/>
    <cellStyle name="20 % - Akzent2 4 2 4" xfId="49"/>
    <cellStyle name="20 % - Akzent2 4 3" xfId="50"/>
    <cellStyle name="20 % - Akzent2 4 4" xfId="51"/>
    <cellStyle name="20 % - Akzent2 4 5" xfId="52"/>
    <cellStyle name="20 % - Akzent2 5" xfId="53"/>
    <cellStyle name="20 % - Akzent2 5 2" xfId="54"/>
    <cellStyle name="20 % - Akzent2 5 3" xfId="55"/>
    <cellStyle name="20 % - Akzent2 5 4" xfId="56"/>
    <cellStyle name="20 % - Akzent2 6" xfId="57"/>
    <cellStyle name="20 % - Akzent2 7" xfId="58"/>
    <cellStyle name="20 % - Akzent3 2" xfId="59"/>
    <cellStyle name="20 % - Akzent3 2 2" xfId="60"/>
    <cellStyle name="20 % - Akzent3 2 3" xfId="61"/>
    <cellStyle name="20 % - Akzent3 2 3 2" xfId="62"/>
    <cellStyle name="20 % - Akzent3 2 3 2 2" xfId="63"/>
    <cellStyle name="20 % - Akzent3 2 3 3" xfId="64"/>
    <cellStyle name="20 % - Akzent3 2 4" xfId="65"/>
    <cellStyle name="20 % - Akzent3 3" xfId="66"/>
    <cellStyle name="20 % - Akzent3 3 2" xfId="67"/>
    <cellStyle name="20 % - Akzent3 3 2 2" xfId="68"/>
    <cellStyle name="20 % - Akzent3 3 2 3" xfId="69"/>
    <cellStyle name="20 % - Akzent3 3 2 4" xfId="70"/>
    <cellStyle name="20 % - Akzent3 3 3" xfId="71"/>
    <cellStyle name="20 % - Akzent3 3 4" xfId="72"/>
    <cellStyle name="20 % - Akzent3 3 5" xfId="73"/>
    <cellStyle name="20 % - Akzent3 4" xfId="74"/>
    <cellStyle name="20 % - Akzent3 4 2" xfId="75"/>
    <cellStyle name="20 % - Akzent3 4 2 2" xfId="76"/>
    <cellStyle name="20 % - Akzent3 4 2 3" xfId="77"/>
    <cellStyle name="20 % - Akzent3 4 2 4" xfId="78"/>
    <cellStyle name="20 % - Akzent3 4 3" xfId="79"/>
    <cellStyle name="20 % - Akzent3 4 4" xfId="80"/>
    <cellStyle name="20 % - Akzent3 4 5" xfId="81"/>
    <cellStyle name="20 % - Akzent3 5" xfId="82"/>
    <cellStyle name="20 % - Akzent3 5 2" xfId="83"/>
    <cellStyle name="20 % - Akzent3 5 3" xfId="84"/>
    <cellStyle name="20 % - Akzent3 5 4" xfId="85"/>
    <cellStyle name="20 % - Akzent3 6" xfId="86"/>
    <cellStyle name="20 % - Akzent3 7" xfId="87"/>
    <cellStyle name="20 % - Akzent4 2" xfId="88"/>
    <cellStyle name="20 % - Akzent4 2 2" xfId="89"/>
    <cellStyle name="20 % - Akzent4 2 3" xfId="90"/>
    <cellStyle name="20 % - Akzent4 2 3 2" xfId="91"/>
    <cellStyle name="20 % - Akzent4 2 3 2 2" xfId="92"/>
    <cellStyle name="20 % - Akzent4 2 3 3" xfId="93"/>
    <cellStyle name="20 % - Akzent4 2 4" xfId="94"/>
    <cellStyle name="20 % - Akzent4 3" xfId="95"/>
    <cellStyle name="20 % - Akzent4 3 2" xfId="96"/>
    <cellStyle name="20 % - Akzent4 3 2 2" xfId="97"/>
    <cellStyle name="20 % - Akzent4 3 2 3" xfId="98"/>
    <cellStyle name="20 % - Akzent4 3 2 4" xfId="99"/>
    <cellStyle name="20 % - Akzent4 3 3" xfId="100"/>
    <cellStyle name="20 % - Akzent4 3 4" xfId="101"/>
    <cellStyle name="20 % - Akzent4 3 5" xfId="102"/>
    <cellStyle name="20 % - Akzent4 4" xfId="103"/>
    <cellStyle name="20 % - Akzent4 4 2" xfId="104"/>
    <cellStyle name="20 % - Akzent4 4 2 2" xfId="105"/>
    <cellStyle name="20 % - Akzent4 4 2 3" xfId="106"/>
    <cellStyle name="20 % - Akzent4 4 2 4" xfId="107"/>
    <cellStyle name="20 % - Akzent4 4 3" xfId="108"/>
    <cellStyle name="20 % - Akzent4 4 4" xfId="109"/>
    <cellStyle name="20 % - Akzent4 4 5" xfId="110"/>
    <cellStyle name="20 % - Akzent4 5" xfId="111"/>
    <cellStyle name="20 % - Akzent4 5 2" xfId="112"/>
    <cellStyle name="20 % - Akzent4 5 3" xfId="113"/>
    <cellStyle name="20 % - Akzent4 5 4" xfId="114"/>
    <cellStyle name="20 % - Akzent4 6" xfId="115"/>
    <cellStyle name="20 % - Akzent4 7" xfId="116"/>
    <cellStyle name="20 % - Akzent5 2" xfId="117"/>
    <cellStyle name="20 % - Akzent5 2 2" xfId="118"/>
    <cellStyle name="20 % - Akzent5 2 2 2" xfId="119"/>
    <cellStyle name="20 % - Akzent5 2 3" xfId="120"/>
    <cellStyle name="20 % - Akzent5 3" xfId="121"/>
    <cellStyle name="20 % - Akzent5 3 2" xfId="122"/>
    <cellStyle name="20 % - Akzent5 3 2 2" xfId="123"/>
    <cellStyle name="20 % - Akzent5 3 2 3" xfId="124"/>
    <cellStyle name="20 % - Akzent5 3 2 4" xfId="125"/>
    <cellStyle name="20 % - Akzent5 3 3" xfId="126"/>
    <cellStyle name="20 % - Akzent5 3 4" xfId="127"/>
    <cellStyle name="20 % - Akzent5 3 5" xfId="128"/>
    <cellStyle name="20 % - Akzent5 4" xfId="129"/>
    <cellStyle name="20 % - Akzent5 4 2" xfId="130"/>
    <cellStyle name="20 % - Akzent5 4 2 2" xfId="131"/>
    <cellStyle name="20 % - Akzent5 4 2 3" xfId="132"/>
    <cellStyle name="20 % - Akzent5 4 2 4" xfId="133"/>
    <cellStyle name="20 % - Akzent5 4 3" xfId="134"/>
    <cellStyle name="20 % - Akzent5 4 4" xfId="135"/>
    <cellStyle name="20 % - Akzent5 4 5" xfId="136"/>
    <cellStyle name="20 % - Akzent5 5" xfId="137"/>
    <cellStyle name="20 % - Akzent5 5 2" xfId="138"/>
    <cellStyle name="20 % - Akzent5 5 3" xfId="139"/>
    <cellStyle name="20 % - Akzent5 5 4" xfId="140"/>
    <cellStyle name="20 % - Akzent5 6" xfId="141"/>
    <cellStyle name="20 % - Akzent5 7" xfId="142"/>
    <cellStyle name="20 % - Akzent6 2" xfId="143"/>
    <cellStyle name="20 % - Akzent6 3" xfId="144"/>
    <cellStyle name="20 % - Akzent6 3 2" xfId="145"/>
    <cellStyle name="20 % - Akzent6 3 2 2" xfId="146"/>
    <cellStyle name="20 % - Akzent6 3 2 3" xfId="147"/>
    <cellStyle name="20 % - Akzent6 3 2 4" xfId="148"/>
    <cellStyle name="20 % - Akzent6 3 3" xfId="149"/>
    <cellStyle name="20 % - Akzent6 3 4" xfId="150"/>
    <cellStyle name="20 % - Akzent6 3 5" xfId="151"/>
    <cellStyle name="20 % - Akzent6 4" xfId="152"/>
    <cellStyle name="20 % - Akzent6 4 2" xfId="153"/>
    <cellStyle name="20 % - Akzent6 4 2 2" xfId="154"/>
    <cellStyle name="20 % - Akzent6 4 2 3" xfId="155"/>
    <cellStyle name="20 % - Akzent6 4 2 4" xfId="156"/>
    <cellStyle name="20 % - Akzent6 4 3" xfId="157"/>
    <cellStyle name="20 % - Akzent6 4 4" xfId="158"/>
    <cellStyle name="20 % - Akzent6 4 5" xfId="159"/>
    <cellStyle name="20 % - Akzent6 5" xfId="160"/>
    <cellStyle name="20 % - Akzent6 5 2" xfId="161"/>
    <cellStyle name="20 % - Akzent6 5 3" xfId="162"/>
    <cellStyle name="20 % - Akzent6 5 4" xfId="163"/>
    <cellStyle name="20 % - Akzent6 6" xfId="164"/>
    <cellStyle name="20 % - Akzent6 7" xfId="165"/>
    <cellStyle name="40 % - Akzent1 2" xfId="166"/>
    <cellStyle name="40 % - Akzent1 2 2" xfId="167"/>
    <cellStyle name="40 % - Akzent1 2 3" xfId="168"/>
    <cellStyle name="40 % - Akzent1 3" xfId="169"/>
    <cellStyle name="40 % - Akzent1 3 2" xfId="170"/>
    <cellStyle name="40 % - Akzent1 3 2 2" xfId="171"/>
    <cellStyle name="40 % - Akzent1 3 2 3" xfId="172"/>
    <cellStyle name="40 % - Akzent1 3 2 4" xfId="173"/>
    <cellStyle name="40 % - Akzent1 3 3" xfId="174"/>
    <cellStyle name="40 % - Akzent1 3 4" xfId="175"/>
    <cellStyle name="40 % - Akzent1 3 5" xfId="176"/>
    <cellStyle name="40 % - Akzent1 4" xfId="177"/>
    <cellStyle name="40 % - Akzent1 4 2" xfId="178"/>
    <cellStyle name="40 % - Akzent1 4 2 2" xfId="179"/>
    <cellStyle name="40 % - Akzent1 4 2 3" xfId="180"/>
    <cellStyle name="40 % - Akzent1 4 2 4" xfId="181"/>
    <cellStyle name="40 % - Akzent1 4 3" xfId="182"/>
    <cellStyle name="40 % - Akzent1 4 4" xfId="183"/>
    <cellStyle name="40 % - Akzent1 4 5" xfId="184"/>
    <cellStyle name="40 % - Akzent1 5" xfId="185"/>
    <cellStyle name="40 % - Akzent1 5 2" xfId="186"/>
    <cellStyle name="40 % - Akzent1 5 3" xfId="187"/>
    <cellStyle name="40 % - Akzent1 5 4" xfId="188"/>
    <cellStyle name="40 % - Akzent1 6" xfId="189"/>
    <cellStyle name="40 % - Akzent1 7" xfId="190"/>
    <cellStyle name="40 % - Akzent2 2" xfId="191"/>
    <cellStyle name="40 % - Akzent2 3" xfId="192"/>
    <cellStyle name="40 % - Akzent2 3 2" xfId="193"/>
    <cellStyle name="40 % - Akzent2 3 2 2" xfId="194"/>
    <cellStyle name="40 % - Akzent2 3 2 3" xfId="195"/>
    <cellStyle name="40 % - Akzent2 3 2 4" xfId="196"/>
    <cellStyle name="40 % - Akzent2 3 3" xfId="197"/>
    <cellStyle name="40 % - Akzent2 3 4" xfId="198"/>
    <cellStyle name="40 % - Akzent2 3 5" xfId="199"/>
    <cellStyle name="40 % - Akzent2 4" xfId="200"/>
    <cellStyle name="40 % - Akzent2 4 2" xfId="201"/>
    <cellStyle name="40 % - Akzent2 4 2 2" xfId="202"/>
    <cellStyle name="40 % - Akzent2 4 2 3" xfId="203"/>
    <cellStyle name="40 % - Akzent2 4 2 4" xfId="204"/>
    <cellStyle name="40 % - Akzent2 4 3" xfId="205"/>
    <cellStyle name="40 % - Akzent2 4 4" xfId="206"/>
    <cellStyle name="40 % - Akzent2 4 5" xfId="207"/>
    <cellStyle name="40 % - Akzent2 5" xfId="208"/>
    <cellStyle name="40 % - Akzent2 5 2" xfId="209"/>
    <cellStyle name="40 % - Akzent2 5 3" xfId="210"/>
    <cellStyle name="40 % - Akzent2 5 4" xfId="211"/>
    <cellStyle name="40 % - Akzent2 6" xfId="212"/>
    <cellStyle name="40 % - Akzent2 7" xfId="213"/>
    <cellStyle name="40 % - Akzent3 2" xfId="214"/>
    <cellStyle name="40 % - Akzent3 2 2" xfId="215"/>
    <cellStyle name="40 % - Akzent3 2 3" xfId="216"/>
    <cellStyle name="40 % - Akzent3 2 3 2" xfId="217"/>
    <cellStyle name="40 % - Akzent3 2 3 2 2" xfId="218"/>
    <cellStyle name="40 % - Akzent3 2 3 3" xfId="219"/>
    <cellStyle name="40 % - Akzent3 2 4" xfId="220"/>
    <cellStyle name="40 % - Akzent3 3" xfId="221"/>
    <cellStyle name="40 % - Akzent3 3 2" xfId="222"/>
    <cellStyle name="40 % - Akzent3 3 2 2" xfId="223"/>
    <cellStyle name="40 % - Akzent3 3 2 3" xfId="224"/>
    <cellStyle name="40 % - Akzent3 3 2 4" xfId="225"/>
    <cellStyle name="40 % - Akzent3 3 3" xfId="226"/>
    <cellStyle name="40 % - Akzent3 3 4" xfId="227"/>
    <cellStyle name="40 % - Akzent3 3 5" xfId="228"/>
    <cellStyle name="40 % - Akzent3 4" xfId="229"/>
    <cellStyle name="40 % - Akzent3 4 2" xfId="230"/>
    <cellStyle name="40 % - Akzent3 4 2 2" xfId="231"/>
    <cellStyle name="40 % - Akzent3 4 2 3" xfId="232"/>
    <cellStyle name="40 % - Akzent3 4 2 4" xfId="233"/>
    <cellStyle name="40 % - Akzent3 4 3" xfId="234"/>
    <cellStyle name="40 % - Akzent3 4 4" xfId="235"/>
    <cellStyle name="40 % - Akzent3 4 5" xfId="236"/>
    <cellStyle name="40 % - Akzent3 5" xfId="237"/>
    <cellStyle name="40 % - Akzent3 5 2" xfId="238"/>
    <cellStyle name="40 % - Akzent3 5 3" xfId="239"/>
    <cellStyle name="40 % - Akzent3 5 4" xfId="240"/>
    <cellStyle name="40 % - Akzent3 6" xfId="241"/>
    <cellStyle name="40 % - Akzent3 7" xfId="242"/>
    <cellStyle name="40 % - Akzent4 2" xfId="243"/>
    <cellStyle name="40 % - Akzent4 2 2" xfId="244"/>
    <cellStyle name="40 % - Akzent4 2 2 2" xfId="245"/>
    <cellStyle name="40 % - Akzent4 2 3" xfId="246"/>
    <cellStyle name="40 % - Akzent4 3" xfId="247"/>
    <cellStyle name="40 % - Akzent4 3 2" xfId="248"/>
    <cellStyle name="40 % - Akzent4 3 2 2" xfId="249"/>
    <cellStyle name="40 % - Akzent4 3 2 3" xfId="250"/>
    <cellStyle name="40 % - Akzent4 3 2 4" xfId="251"/>
    <cellStyle name="40 % - Akzent4 3 3" xfId="252"/>
    <cellStyle name="40 % - Akzent4 3 4" xfId="253"/>
    <cellStyle name="40 % - Akzent4 3 5" xfId="254"/>
    <cellStyle name="40 % - Akzent4 4" xfId="255"/>
    <cellStyle name="40 % - Akzent4 4 2" xfId="256"/>
    <cellStyle name="40 % - Akzent4 4 2 2" xfId="257"/>
    <cellStyle name="40 % - Akzent4 4 2 3" xfId="258"/>
    <cellStyle name="40 % - Akzent4 4 2 4" xfId="259"/>
    <cellStyle name="40 % - Akzent4 4 3" xfId="260"/>
    <cellStyle name="40 % - Akzent4 4 4" xfId="261"/>
    <cellStyle name="40 % - Akzent4 4 5" xfId="262"/>
    <cellStyle name="40 % - Akzent4 5" xfId="263"/>
    <cellStyle name="40 % - Akzent4 5 2" xfId="264"/>
    <cellStyle name="40 % - Akzent4 5 3" xfId="265"/>
    <cellStyle name="40 % - Akzent4 5 4" xfId="266"/>
    <cellStyle name="40 % - Akzent4 6" xfId="267"/>
    <cellStyle name="40 % - Akzent4 7" xfId="268"/>
    <cellStyle name="40 % - Akzent5 2" xfId="269"/>
    <cellStyle name="40 % - Akzent5 2 2" xfId="270"/>
    <cellStyle name="40 % - Akzent5 2 3" xfId="271"/>
    <cellStyle name="40 % - Akzent5 3" xfId="272"/>
    <cellStyle name="40 % - Akzent5 3 2" xfId="273"/>
    <cellStyle name="40 % - Akzent5 3 2 2" xfId="274"/>
    <cellStyle name="40 % - Akzent5 3 2 3" xfId="275"/>
    <cellStyle name="40 % - Akzent5 3 2 4" xfId="276"/>
    <cellStyle name="40 % - Akzent5 3 3" xfId="277"/>
    <cellStyle name="40 % - Akzent5 3 4" xfId="278"/>
    <cellStyle name="40 % - Akzent5 3 5" xfId="279"/>
    <cellStyle name="40 % - Akzent5 4" xfId="280"/>
    <cellStyle name="40 % - Akzent5 4 2" xfId="281"/>
    <cellStyle name="40 % - Akzent5 4 2 2" xfId="282"/>
    <cellStyle name="40 % - Akzent5 4 2 3" xfId="283"/>
    <cellStyle name="40 % - Akzent5 4 2 4" xfId="284"/>
    <cellStyle name="40 % - Akzent5 4 3" xfId="285"/>
    <cellStyle name="40 % - Akzent5 4 4" xfId="286"/>
    <cellStyle name="40 % - Akzent5 4 5" xfId="287"/>
    <cellStyle name="40 % - Akzent5 5" xfId="288"/>
    <cellStyle name="40 % - Akzent5 5 2" xfId="289"/>
    <cellStyle name="40 % - Akzent5 5 3" xfId="290"/>
    <cellStyle name="40 % - Akzent5 5 4" xfId="291"/>
    <cellStyle name="40 % - Akzent5 6" xfId="292"/>
    <cellStyle name="40 % - Akzent5 7" xfId="293"/>
    <cellStyle name="40 % - Akzent6 2" xfId="294"/>
    <cellStyle name="40 % - Akzent6 2 2" xfId="295"/>
    <cellStyle name="40 % - Akzent6 2 2 2" xfId="296"/>
    <cellStyle name="40 % - Akzent6 2 3" xfId="297"/>
    <cellStyle name="40 % - Akzent6 3" xfId="298"/>
    <cellStyle name="40 % - Akzent6 3 2" xfId="299"/>
    <cellStyle name="40 % - Akzent6 3 2 2" xfId="300"/>
    <cellStyle name="40 % - Akzent6 3 2 3" xfId="301"/>
    <cellStyle name="40 % - Akzent6 3 2 4" xfId="302"/>
    <cellStyle name="40 % - Akzent6 3 3" xfId="303"/>
    <cellStyle name="40 % - Akzent6 3 4" xfId="304"/>
    <cellStyle name="40 % - Akzent6 3 5" xfId="305"/>
    <cellStyle name="40 % - Akzent6 4" xfId="306"/>
    <cellStyle name="40 % - Akzent6 4 2" xfId="307"/>
    <cellStyle name="40 % - Akzent6 4 2 2" xfId="308"/>
    <cellStyle name="40 % - Akzent6 4 2 3" xfId="309"/>
    <cellStyle name="40 % - Akzent6 4 2 4" xfId="310"/>
    <cellStyle name="40 % - Akzent6 4 3" xfId="311"/>
    <cellStyle name="40 % - Akzent6 4 4" xfId="312"/>
    <cellStyle name="40 % - Akzent6 4 5" xfId="313"/>
    <cellStyle name="40 % - Akzent6 5" xfId="314"/>
    <cellStyle name="40 % - Akzent6 5 2" xfId="315"/>
    <cellStyle name="40 % - Akzent6 5 3" xfId="316"/>
    <cellStyle name="40 % - Akzent6 5 4" xfId="317"/>
    <cellStyle name="40 % - Akzent6 6" xfId="318"/>
    <cellStyle name="40 % - Akzent6 7" xfId="319"/>
    <cellStyle name="60 % - Akzent1 2" xfId="320"/>
    <cellStyle name="60 % - Akzent1 2 2" xfId="321"/>
    <cellStyle name="60 % - Akzent1 2 2 2" xfId="322"/>
    <cellStyle name="60 % - Akzent1 2 3" xfId="323"/>
    <cellStyle name="60 % - Akzent1 3" xfId="324"/>
    <cellStyle name="60 % - Akzent1 4" xfId="325"/>
    <cellStyle name="60 % - Akzent1 5" xfId="326"/>
    <cellStyle name="60 % - Akzent1 6" xfId="327"/>
    <cellStyle name="60 % - Akzent2 2" xfId="328"/>
    <cellStyle name="60 % - Akzent2 3" xfId="329"/>
    <cellStyle name="60 % - Akzent2 4" xfId="330"/>
    <cellStyle name="60 % - Akzent2 5" xfId="331"/>
    <cellStyle name="60 % - Akzent2 6" xfId="332"/>
    <cellStyle name="60 % - Akzent3 2" xfId="333"/>
    <cellStyle name="60 % - Akzent3 3" xfId="334"/>
    <cellStyle name="60 % - Akzent3 4" xfId="335"/>
    <cellStyle name="60 % - Akzent3 5" xfId="336"/>
    <cellStyle name="60 % - Akzent3 6" xfId="337"/>
    <cellStyle name="60 % - Akzent4 2" xfId="338"/>
    <cellStyle name="60 % - Akzent4 2 2" xfId="339"/>
    <cellStyle name="60 % - Akzent4 2 3" xfId="340"/>
    <cellStyle name="60 % - Akzent4 2 3 2" xfId="341"/>
    <cellStyle name="60 % - Akzent4 2 3 2 2" xfId="342"/>
    <cellStyle name="60 % - Akzent4 2 3 3" xfId="343"/>
    <cellStyle name="60 % - Akzent4 2 4" xfId="344"/>
    <cellStyle name="60 % - Akzent4 3" xfId="345"/>
    <cellStyle name="60 % - Akzent4 4" xfId="346"/>
    <cellStyle name="60 % - Akzent4 5" xfId="347"/>
    <cellStyle name="60 % - Akzent4 6" xfId="348"/>
    <cellStyle name="60 % - Akzent5 2" xfId="349"/>
    <cellStyle name="60 % - Akzent5 2 2" xfId="350"/>
    <cellStyle name="60 % - Akzent5 2 2 2" xfId="351"/>
    <cellStyle name="60 % - Akzent5 2 3" xfId="352"/>
    <cellStyle name="60 % - Akzent5 3" xfId="353"/>
    <cellStyle name="60 % - Akzent5 4" xfId="354"/>
    <cellStyle name="60 % - Akzent5 5" xfId="355"/>
    <cellStyle name="60 % - Akzent5 6" xfId="356"/>
    <cellStyle name="60 % - Akzent6 2" xfId="357"/>
    <cellStyle name="60 % - Akzent6 2 2" xfId="358"/>
    <cellStyle name="60 % - Akzent6 2 3" xfId="359"/>
    <cellStyle name="60 % - Akzent6 2 3 2" xfId="360"/>
    <cellStyle name="60 % - Akzent6 2 3 2 2" xfId="361"/>
    <cellStyle name="60 % - Akzent6 2 3 3" xfId="362"/>
    <cellStyle name="60 % - Akzent6 2 4" xfId="363"/>
    <cellStyle name="60 % - Akzent6 3" xfId="364"/>
    <cellStyle name="60 % - Akzent6 4" xfId="365"/>
    <cellStyle name="60 % - Akzent6 5" xfId="366"/>
    <cellStyle name="60 % - Akzent6 6" xfId="367"/>
    <cellStyle name="Accent1" xfId="385"/>
    <cellStyle name="Accent1 2" xfId="368"/>
    <cellStyle name="Accent1 3" xfId="369"/>
    <cellStyle name="Accent1 3 2" xfId="370"/>
    <cellStyle name="Accent1 3 3" xfId="371"/>
    <cellStyle name="Accent1 4" xfId="372"/>
    <cellStyle name="Accent1 5" xfId="373"/>
    <cellStyle name="Accent2" xfId="389"/>
    <cellStyle name="Accent2 2" xfId="374"/>
    <cellStyle name="Accent2 3" xfId="375"/>
    <cellStyle name="Accent3" xfId="393"/>
    <cellStyle name="Accent3 2" xfId="376"/>
    <cellStyle name="Accent4" xfId="396"/>
    <cellStyle name="Accent4 2" xfId="377"/>
    <cellStyle name="Accent4 3" xfId="378"/>
    <cellStyle name="Accent4 3 2" xfId="379"/>
    <cellStyle name="Accent4 3 3" xfId="380"/>
    <cellStyle name="Accent4 4" xfId="381"/>
    <cellStyle name="Accent4 5" xfId="382"/>
    <cellStyle name="Accent5" xfId="400"/>
    <cellStyle name="Accent5 2" xfId="383"/>
    <cellStyle name="Accent6" xfId="403"/>
    <cellStyle name="Accent6 2" xfId="384"/>
    <cellStyle name="Akzent1 2" xfId="386"/>
    <cellStyle name="Akzent1 3" xfId="387"/>
    <cellStyle name="Akzent1 4" xfId="388"/>
    <cellStyle name="Akzent2 2" xfId="390"/>
    <cellStyle name="Akzent2 3" xfId="391"/>
    <cellStyle name="Akzent2 4" xfId="392"/>
    <cellStyle name="Akzent3 2" xfId="394"/>
    <cellStyle name="Akzent3 3" xfId="395"/>
    <cellStyle name="Akzent4 2" xfId="397"/>
    <cellStyle name="Akzent4 3" xfId="398"/>
    <cellStyle name="Akzent4 4" xfId="399"/>
    <cellStyle name="Akzent5 2" xfId="401"/>
    <cellStyle name="Akzent5 3" xfId="402"/>
    <cellStyle name="Akzent6 2" xfId="404"/>
    <cellStyle name="Akzent6 3" xfId="405"/>
    <cellStyle name="Ausgabe 2" xfId="406"/>
    <cellStyle name="Ausgabe 2 2" xfId="407"/>
    <cellStyle name="Ausgabe 2 2 2" xfId="408"/>
    <cellStyle name="Ausgabe 2 2 3" xfId="409"/>
    <cellStyle name="Ausgabe 2 3" xfId="410"/>
    <cellStyle name="Ausgabe 2 3 2" xfId="411"/>
    <cellStyle name="Ausgabe 2 3 2 2" xfId="412"/>
    <cellStyle name="Ausgabe 2 3 3" xfId="413"/>
    <cellStyle name="Ausgabe 2 4" xfId="414"/>
    <cellStyle name="Ausgabe 2 5" xfId="415"/>
    <cellStyle name="Ausgabe 3" xfId="416"/>
    <cellStyle name="Ausgabe 3 2" xfId="417"/>
    <cellStyle name="Ausgabe 3 3" xfId="418"/>
    <cellStyle name="Ausgabe 4" xfId="419"/>
    <cellStyle name="Ausgabe 5" xfId="420"/>
    <cellStyle name="Ausgabe 6" xfId="421"/>
    <cellStyle name="Ausgabe 7" xfId="422"/>
    <cellStyle name="Ausgabe 7 2" xfId="423"/>
    <cellStyle name="Ausgabe 7 3" xfId="424"/>
    <cellStyle name="Ausgabe 7 3 2" xfId="425"/>
    <cellStyle name="Ausgabe 7 4" xfId="426"/>
    <cellStyle name="Ausgabe 8" xfId="427"/>
    <cellStyle name="Ausgabe 8 2" xfId="428"/>
    <cellStyle name="Bad" xfId="907"/>
    <cellStyle name="Bad 2" xfId="429"/>
    <cellStyle name="Bad 2 2" xfId="430"/>
    <cellStyle name="Berechnung 2" xfId="431"/>
    <cellStyle name="Berechnung 2 2" xfId="432"/>
    <cellStyle name="Berechnung 2 3" xfId="433"/>
    <cellStyle name="Berechnung 2 3 2" xfId="434"/>
    <cellStyle name="Berechnung 2 3 2 2" xfId="435"/>
    <cellStyle name="Berechnung 2 3 3" xfId="436"/>
    <cellStyle name="Berechnung 2 4" xfId="437"/>
    <cellStyle name="Berechnung 3" xfId="438"/>
    <cellStyle name="Berechnung 4" xfId="439"/>
    <cellStyle name="Berechnung 5" xfId="440"/>
    <cellStyle name="Berechnung 6" xfId="441"/>
    <cellStyle name="Berechnung 7" xfId="442"/>
    <cellStyle name="Berechnung 7 2" xfId="443"/>
    <cellStyle name="Berechnung 7 3" xfId="444"/>
    <cellStyle name="Berechnung 8" xfId="445"/>
    <cellStyle name="Calculation 2" xfId="446"/>
    <cellStyle name="Check Cell" xfId="1024"/>
    <cellStyle name="Check Cell 2" xfId="447"/>
    <cellStyle name="Check Cell 2 2" xfId="448"/>
    <cellStyle name="Check Cell 3" xfId="449"/>
    <cellStyle name="Check Cell 3 2" xfId="450"/>
    <cellStyle name="Check Cell 4" xfId="451"/>
    <cellStyle name="Check Cell 5" xfId="452"/>
    <cellStyle name="Eingabe 2" xfId="453"/>
    <cellStyle name="Eingabe 3" xfId="454"/>
    <cellStyle name="Eingabe 4" xfId="455"/>
    <cellStyle name="Eingabe 5" xfId="456"/>
    <cellStyle name="Eingabe 6" xfId="457"/>
    <cellStyle name="Eingabe 7" xfId="458"/>
    <cellStyle name="Ergebnis 2" xfId="459"/>
    <cellStyle name="Ergebnis 2 2" xfId="460"/>
    <cellStyle name="Ergebnis 2 2 2" xfId="461"/>
    <cellStyle name="Ergebnis 2 3" xfId="462"/>
    <cellStyle name="Ergebnis 2 4" xfId="463"/>
    <cellStyle name="Ergebnis 2 4 2" xfId="464"/>
    <cellStyle name="Ergebnis 2 4 2 2" xfId="465"/>
    <cellStyle name="Ergebnis 2 4 3" xfId="466"/>
    <cellStyle name="Ergebnis 2 5" xfId="467"/>
    <cellStyle name="Ergebnis 3" xfId="468"/>
    <cellStyle name="Ergebnis 3 2" xfId="469"/>
    <cellStyle name="Ergebnis 4" xfId="470"/>
    <cellStyle name="Ergebnis 4 2" xfId="471"/>
    <cellStyle name="Ergebnis 5" xfId="472"/>
    <cellStyle name="Ergebnis 6" xfId="473"/>
    <cellStyle name="Ergebnis 7" xfId="474"/>
    <cellStyle name="Ergebnis 8" xfId="475"/>
    <cellStyle name="Ergebnis 8 2" xfId="476"/>
    <cellStyle name="Ergebnis 8 3" xfId="477"/>
    <cellStyle name="Ergebnis 9" xfId="478"/>
    <cellStyle name="Erklärender Text 2" xfId="479"/>
    <cellStyle name="Erklärender Text 3" xfId="480"/>
    <cellStyle name="Erklärender Text 4" xfId="481"/>
    <cellStyle name="Erklärender Text 5" xfId="482"/>
    <cellStyle name="Erklärender Text 6" xfId="483"/>
    <cellStyle name="Good" xfId="486"/>
    <cellStyle name="Good 2" xfId="484"/>
    <cellStyle name="Good 2 2" xfId="485"/>
    <cellStyle name="Gut 2" xfId="487"/>
    <cellStyle name="Gut 3" xfId="488"/>
    <cellStyle name="Heading 1" xfId="994"/>
    <cellStyle name="Heading 1 2" xfId="489"/>
    <cellStyle name="Heading 1 2 2" xfId="490"/>
    <cellStyle name="Heading 1 2 3" xfId="491"/>
    <cellStyle name="Heading 1 3" xfId="492"/>
    <cellStyle name="Heading 1 4" xfId="493"/>
    <cellStyle name="Heading 2" xfId="998"/>
    <cellStyle name="Heading 2 2" xfId="494"/>
    <cellStyle name="Heading 2 2 2" xfId="495"/>
    <cellStyle name="Heading 2 2 3" xfId="496"/>
    <cellStyle name="Heading 2 3" xfId="497"/>
    <cellStyle name="Heading 2 4" xfId="498"/>
    <cellStyle name="Heading 3" xfId="1002"/>
    <cellStyle name="Heading 3 2" xfId="499"/>
    <cellStyle name="Heading 3 2 2" xfId="500"/>
    <cellStyle name="Heading 3 2 3" xfId="501"/>
    <cellStyle name="Heading 3 3" xfId="502"/>
    <cellStyle name="Heading 3 4" xfId="503"/>
    <cellStyle name="Heading 4" xfId="1006"/>
    <cellStyle name="Heading 4 2" xfId="504"/>
    <cellStyle name="Heading 4 2 2" xfId="505"/>
    <cellStyle name="Heading 4 2 3" xfId="506"/>
    <cellStyle name="Heading 4 3" xfId="507"/>
    <cellStyle name="Heading 4 4" xfId="508"/>
    <cellStyle name="Input 2" xfId="509"/>
    <cellStyle name="Linked Cell" xfId="1013"/>
    <cellStyle name="Linked Cell 2" xfId="510"/>
    <cellStyle name="Linked Cell 2 2" xfId="511"/>
    <cellStyle name="Neutral" xfId="512" builtinId="28" customBuiltin="1"/>
    <cellStyle name="Normal 2" xfId="513"/>
    <cellStyle name="Note" xfId="522"/>
    <cellStyle name="Note 2" xfId="514"/>
    <cellStyle name="Note 2 2" xfId="515"/>
    <cellStyle name="Note 3" xfId="516"/>
    <cellStyle name="Note 3 2" xfId="517"/>
    <cellStyle name="Note 4" xfId="518"/>
    <cellStyle name="Note 4 2" xfId="519"/>
    <cellStyle name="Note 5" xfId="520"/>
    <cellStyle name="Note 5 2" xfId="521"/>
    <cellStyle name="Notiz 2" xfId="523"/>
    <cellStyle name="Notiz 2 2" xfId="524"/>
    <cellStyle name="Notiz 2 2 2" xfId="525"/>
    <cellStyle name="Notiz 2 2 2 2" xfId="526"/>
    <cellStyle name="Notiz 2 2 2 2 2" xfId="527"/>
    <cellStyle name="Notiz 2 2 2 2 2 2" xfId="528"/>
    <cellStyle name="Notiz 2 2 2 2 2 3" xfId="529"/>
    <cellStyle name="Notiz 2 2 2 2 2 4" xfId="530"/>
    <cellStyle name="Notiz 2 2 2 2 3" xfId="531"/>
    <cellStyle name="Notiz 2 2 2 2 4" xfId="532"/>
    <cellStyle name="Notiz 2 2 2 2 5" xfId="533"/>
    <cellStyle name="Notiz 2 2 2 3" xfId="534"/>
    <cellStyle name="Notiz 2 2 2 3 2" xfId="535"/>
    <cellStyle name="Notiz 2 2 2 3 3" xfId="536"/>
    <cellStyle name="Notiz 2 2 2 3 4" xfId="537"/>
    <cellStyle name="Notiz 2 2 2 4" xfId="538"/>
    <cellStyle name="Notiz 2 2 2 5" xfId="539"/>
    <cellStyle name="Notiz 2 2 2 6" xfId="540"/>
    <cellStyle name="Notiz 2 2 3" xfId="541"/>
    <cellStyle name="Notiz 2 2 3 2" xfId="542"/>
    <cellStyle name="Notiz 2 2 3 2 2" xfId="543"/>
    <cellStyle name="Notiz 2 2 3 2 3" xfId="544"/>
    <cellStyle name="Notiz 2 2 3 2 4" xfId="545"/>
    <cellStyle name="Notiz 2 2 3 3" xfId="546"/>
    <cellStyle name="Notiz 2 2 3 4" xfId="547"/>
    <cellStyle name="Notiz 2 2 3 5" xfId="548"/>
    <cellStyle name="Notiz 2 2 4" xfId="549"/>
    <cellStyle name="Notiz 2 2 4 2" xfId="550"/>
    <cellStyle name="Notiz 2 2 4 3" xfId="551"/>
    <cellStyle name="Notiz 2 2 4 3 2" xfId="552"/>
    <cellStyle name="Notiz 2 2 4 3 3" xfId="553"/>
    <cellStyle name="Notiz 2 2 4 4" xfId="554"/>
    <cellStyle name="Notiz 2 2 4 4 2" xfId="555"/>
    <cellStyle name="Notiz 2 2 4 5" xfId="556"/>
    <cellStyle name="Notiz 2 2 5" xfId="557"/>
    <cellStyle name="Notiz 2 2 5 2" xfId="558"/>
    <cellStyle name="Notiz 2 2 5 3" xfId="559"/>
    <cellStyle name="Notiz 2 2 5 4" xfId="560"/>
    <cellStyle name="Notiz 2 2 6" xfId="561"/>
    <cellStyle name="Notiz 2 3" xfId="562"/>
    <cellStyle name="Notiz 2 3 2" xfId="563"/>
    <cellStyle name="Notiz 2 3 2 2" xfId="564"/>
    <cellStyle name="Notiz 2 3 2 2 2" xfId="565"/>
    <cellStyle name="Notiz 2 3 2 2 3" xfId="566"/>
    <cellStyle name="Notiz 2 3 2 2 4" xfId="567"/>
    <cellStyle name="Notiz 2 3 2 3" xfId="568"/>
    <cellStyle name="Notiz 2 3 2 4" xfId="569"/>
    <cellStyle name="Notiz 2 3 2 5" xfId="570"/>
    <cellStyle name="Notiz 2 3 3" xfId="571"/>
    <cellStyle name="Notiz 2 3 3 2" xfId="572"/>
    <cellStyle name="Notiz 2 3 3 3" xfId="573"/>
    <cellStyle name="Notiz 2 3 3 4" xfId="574"/>
    <cellStyle name="Notiz 2 3 4" xfId="575"/>
    <cellStyle name="Notiz 2 3 5" xfId="576"/>
    <cellStyle name="Notiz 2 3 6" xfId="577"/>
    <cellStyle name="Notiz 2 4" xfId="578"/>
    <cellStyle name="Notiz 2 4 2" xfId="579"/>
    <cellStyle name="Notiz 2 4 2 2" xfId="580"/>
    <cellStyle name="Notiz 2 4 2 3" xfId="581"/>
    <cellStyle name="Notiz 2 4 2 4" xfId="582"/>
    <cellStyle name="Notiz 2 4 3" xfId="583"/>
    <cellStyle name="Notiz 2 4 4" xfId="584"/>
    <cellStyle name="Notiz 2 4 5" xfId="585"/>
    <cellStyle name="Notiz 2 5" xfId="586"/>
    <cellStyle name="Notiz 2 5 2" xfId="587"/>
    <cellStyle name="Notiz 2 5 3" xfId="588"/>
    <cellStyle name="Notiz 2 5 4" xfId="589"/>
    <cellStyle name="Notiz 2 6" xfId="590"/>
    <cellStyle name="Notiz 2 7" xfId="591"/>
    <cellStyle name="Notiz 2 8" xfId="592"/>
    <cellStyle name="Notiz 3" xfId="593"/>
    <cellStyle name="Notiz 3 2" xfId="594"/>
    <cellStyle name="Notiz 3 2 2" xfId="595"/>
    <cellStyle name="Notiz 3 2 2 2" xfId="596"/>
    <cellStyle name="Notiz 3 2 2 2 2" xfId="597"/>
    <cellStyle name="Notiz 3 2 2 2 3" xfId="598"/>
    <cellStyle name="Notiz 3 2 2 2 4" xfId="599"/>
    <cellStyle name="Notiz 3 2 2 3" xfId="600"/>
    <cellStyle name="Notiz 3 2 2 4" xfId="601"/>
    <cellStyle name="Notiz 3 2 2 5" xfId="602"/>
    <cellStyle name="Notiz 3 2 3" xfId="603"/>
    <cellStyle name="Notiz 3 2 3 2" xfId="604"/>
    <cellStyle name="Notiz 3 2 3 3" xfId="605"/>
    <cellStyle name="Notiz 3 2 3 4" xfId="606"/>
    <cellStyle name="Notiz 3 2 4" xfId="607"/>
    <cellStyle name="Notiz 3 2 5" xfId="608"/>
    <cellStyle name="Notiz 3 2 6" xfId="609"/>
    <cellStyle name="Notiz 3 3" xfId="610"/>
    <cellStyle name="Notiz 3 3 2" xfId="611"/>
    <cellStyle name="Notiz 3 3 2 2" xfId="612"/>
    <cellStyle name="Notiz 3 3 2 3" xfId="613"/>
    <cellStyle name="Notiz 3 3 2 4" xfId="614"/>
    <cellStyle name="Notiz 3 3 3" xfId="615"/>
    <cellStyle name="Notiz 3 3 4" xfId="616"/>
    <cellStyle name="Notiz 3 3 5" xfId="617"/>
    <cellStyle name="Notiz 3 4" xfId="618"/>
    <cellStyle name="Notiz 3 4 2" xfId="619"/>
    <cellStyle name="Notiz 3 4 3" xfId="620"/>
    <cellStyle name="Notiz 3 4 4" xfId="621"/>
    <cellStyle name="Notiz 3 5" xfId="622"/>
    <cellStyle name="Notiz 3 6" xfId="623"/>
    <cellStyle name="Notiz 3 7" xfId="624"/>
    <cellStyle name="Notiz 4" xfId="625"/>
    <cellStyle name="Notiz 4 2" xfId="626"/>
    <cellStyle name="Notiz 4 2 2" xfId="627"/>
    <cellStyle name="Notiz 4 2 2 2" xfId="628"/>
    <cellStyle name="Notiz 4 2 2 3" xfId="629"/>
    <cellStyle name="Notiz 4 2 2 4" xfId="630"/>
    <cellStyle name="Notiz 4 2 3" xfId="631"/>
    <cellStyle name="Notiz 4 2 4" xfId="632"/>
    <cellStyle name="Notiz 4 2 5" xfId="633"/>
    <cellStyle name="Notiz 4 3" xfId="634"/>
    <cellStyle name="Notiz 4 3 2" xfId="635"/>
    <cellStyle name="Notiz 4 3 3" xfId="636"/>
    <cellStyle name="Notiz 4 3 4" xfId="637"/>
    <cellStyle name="Notiz 4 4" xfId="638"/>
    <cellStyle name="Notiz 4 5" xfId="639"/>
    <cellStyle name="Notiz 4 6" xfId="640"/>
    <cellStyle name="Notiz 5" xfId="641"/>
    <cellStyle name="Notiz 5 2" xfId="642"/>
    <cellStyle name="Notiz 5 2 2" xfId="643"/>
    <cellStyle name="Notiz 5 2 2 2" xfId="644"/>
    <cellStyle name="Notiz 5 2 2 3" xfId="645"/>
    <cellStyle name="Notiz 5 2 2 4" xfId="646"/>
    <cellStyle name="Notiz 5 2 3" xfId="647"/>
    <cellStyle name="Notiz 5 2 4" xfId="648"/>
    <cellStyle name="Notiz 5 2 5" xfId="649"/>
    <cellStyle name="Notiz 5 3" xfId="650"/>
    <cellStyle name="Notiz 5 3 2" xfId="651"/>
    <cellStyle name="Notiz 5 3 3" xfId="652"/>
    <cellStyle name="Notiz 5 3 4" xfId="653"/>
    <cellStyle name="Notiz 5 4" xfId="654"/>
    <cellStyle name="Notiz 5 5" xfId="655"/>
    <cellStyle name="Notiz 5 6" xfId="656"/>
    <cellStyle name="Notiz 6" xfId="657"/>
    <cellStyle name="Notiz 6 2" xfId="658"/>
    <cellStyle name="Notiz 6 2 2" xfId="659"/>
    <cellStyle name="Notiz 6 2 3" xfId="660"/>
    <cellStyle name="Notiz 6 2 4" xfId="661"/>
    <cellStyle name="Notiz 6 3" xfId="662"/>
    <cellStyle name="Notiz 6 4" xfId="663"/>
    <cellStyle name="Notiz 6 5" xfId="664"/>
    <cellStyle name="Notiz 7" xfId="665"/>
    <cellStyle name="Notiz 7 2" xfId="666"/>
    <cellStyle name="Notiz 7 3" xfId="667"/>
    <cellStyle name="Notiz 7 4" xfId="668"/>
    <cellStyle name="Notiz 8" xfId="669"/>
    <cellStyle name="Notiz 9" xfId="670"/>
    <cellStyle name="Output 2" xfId="671"/>
    <cellStyle name="Percent 2" xfId="1030"/>
    <cellStyle name="Prozent" xfId="672" builtinId="5"/>
    <cellStyle name="Prozent 10" xfId="673"/>
    <cellStyle name="Prozent 10 2" xfId="674"/>
    <cellStyle name="Prozent 10 3" xfId="675"/>
    <cellStyle name="Prozent 10 3 2" xfId="676"/>
    <cellStyle name="Prozent 10 4" xfId="677"/>
    <cellStyle name="Prozent 11" xfId="678"/>
    <cellStyle name="Prozent 12" xfId="679"/>
    <cellStyle name="Prozent 13" xfId="680"/>
    <cellStyle name="Prozent 2" xfId="681"/>
    <cellStyle name="Prozent 3" xfId="682"/>
    <cellStyle name="Prozent 3 2" xfId="683"/>
    <cellStyle name="Prozent 3 2 2" xfId="684"/>
    <cellStyle name="Prozent 3 2 2 2" xfId="685"/>
    <cellStyle name="Prozent 3 2 2 2 2" xfId="686"/>
    <cellStyle name="Prozent 3 2 2 2 2 2" xfId="687"/>
    <cellStyle name="Prozent 3 2 2 2 2 3" xfId="688"/>
    <cellStyle name="Prozent 3 2 2 2 2 4" xfId="689"/>
    <cellStyle name="Prozent 3 2 2 2 3" xfId="690"/>
    <cellStyle name="Prozent 3 2 2 2 4" xfId="691"/>
    <cellStyle name="Prozent 3 2 2 2 5" xfId="692"/>
    <cellStyle name="Prozent 3 2 2 3" xfId="693"/>
    <cellStyle name="Prozent 3 2 2 3 2" xfId="694"/>
    <cellStyle name="Prozent 3 2 2 3 3" xfId="695"/>
    <cellStyle name="Prozent 3 2 2 3 4" xfId="696"/>
    <cellStyle name="Prozent 3 2 2 4" xfId="697"/>
    <cellStyle name="Prozent 3 2 2 5" xfId="698"/>
    <cellStyle name="Prozent 3 2 2 6" xfId="699"/>
    <cellStyle name="Prozent 3 2 3" xfId="700"/>
    <cellStyle name="Prozent 3 2 3 2" xfId="701"/>
    <cellStyle name="Prozent 3 2 3 2 2" xfId="702"/>
    <cellStyle name="Prozent 3 2 3 2 3" xfId="703"/>
    <cellStyle name="Prozent 3 2 3 2 4" xfId="704"/>
    <cellStyle name="Prozent 3 2 3 3" xfId="705"/>
    <cellStyle name="Prozent 3 2 3 4" xfId="706"/>
    <cellStyle name="Prozent 3 2 3 5" xfId="707"/>
    <cellStyle name="Prozent 3 2 4" xfId="708"/>
    <cellStyle name="Prozent 3 2 4 2" xfId="709"/>
    <cellStyle name="Prozent 3 2 4 3" xfId="710"/>
    <cellStyle name="Prozent 3 2 4 4" xfId="711"/>
    <cellStyle name="Prozent 3 2 4 5" xfId="712"/>
    <cellStyle name="Prozent 3 2 5" xfId="713"/>
    <cellStyle name="Prozent 3 3" xfId="714"/>
    <cellStyle name="Prozent 3 3 2" xfId="715"/>
    <cellStyle name="Prozent 3 3 2 2" xfId="716"/>
    <cellStyle name="Prozent 3 3 2 2 2" xfId="717"/>
    <cellStyle name="Prozent 3 3 2 2 3" xfId="718"/>
    <cellStyle name="Prozent 3 3 2 2 4" xfId="719"/>
    <cellStyle name="Prozent 3 3 2 3" xfId="720"/>
    <cellStyle name="Prozent 3 3 2 4" xfId="721"/>
    <cellStyle name="Prozent 3 3 2 5" xfId="722"/>
    <cellStyle name="Prozent 3 3 3" xfId="723"/>
    <cellStyle name="Prozent 3 3 3 2" xfId="724"/>
    <cellStyle name="Prozent 3 3 3 3" xfId="725"/>
    <cellStyle name="Prozent 3 3 3 4" xfId="726"/>
    <cellStyle name="Prozent 3 3 4" xfId="727"/>
    <cellStyle name="Prozent 3 3 5" xfId="728"/>
    <cellStyle name="Prozent 3 3 6" xfId="729"/>
    <cellStyle name="Prozent 3 4" xfId="730"/>
    <cellStyle name="Prozent 3 4 2" xfId="731"/>
    <cellStyle name="Prozent 3 4 2 2" xfId="732"/>
    <cellStyle name="Prozent 3 4 2 3" xfId="733"/>
    <cellStyle name="Prozent 3 4 2 4" xfId="734"/>
    <cellStyle name="Prozent 3 4 3" xfId="735"/>
    <cellStyle name="Prozent 3 4 4" xfId="736"/>
    <cellStyle name="Prozent 3 4 5" xfId="737"/>
    <cellStyle name="Prozent 3 5" xfId="738"/>
    <cellStyle name="Prozent 3 5 2" xfId="739"/>
    <cellStyle name="Prozent 3 5 3" xfId="740"/>
    <cellStyle name="Prozent 3 5 4" xfId="741"/>
    <cellStyle name="Prozent 3 6" xfId="742"/>
    <cellStyle name="Prozent 3 7" xfId="743"/>
    <cellStyle name="Prozent 3 8" xfId="744"/>
    <cellStyle name="Prozent 4" xfId="745"/>
    <cellStyle name="Prozent 4 2" xfId="746"/>
    <cellStyle name="Prozent 4 2 2" xfId="747"/>
    <cellStyle name="Prozent 4 2 2 2" xfId="748"/>
    <cellStyle name="Prozent 4 2 2 2 2" xfId="749"/>
    <cellStyle name="Prozent 4 2 2 2 2 2" xfId="750"/>
    <cellStyle name="Prozent 4 2 2 2 2 3" xfId="751"/>
    <cellStyle name="Prozent 4 2 2 2 2 4" xfId="752"/>
    <cellStyle name="Prozent 4 2 2 2 3" xfId="753"/>
    <cellStyle name="Prozent 4 2 2 2 4" xfId="754"/>
    <cellStyle name="Prozent 4 2 2 2 5" xfId="755"/>
    <cellStyle name="Prozent 4 2 2 3" xfId="756"/>
    <cellStyle name="Prozent 4 2 2 3 2" xfId="757"/>
    <cellStyle name="Prozent 4 2 2 3 3" xfId="758"/>
    <cellStyle name="Prozent 4 2 2 3 4" xfId="759"/>
    <cellStyle name="Prozent 4 2 2 4" xfId="760"/>
    <cellStyle name="Prozent 4 2 2 5" xfId="761"/>
    <cellStyle name="Prozent 4 2 2 6" xfId="762"/>
    <cellStyle name="Prozent 4 2 3" xfId="763"/>
    <cellStyle name="Prozent 4 2 3 2" xfId="764"/>
    <cellStyle name="Prozent 4 2 3 2 2" xfId="765"/>
    <cellStyle name="Prozent 4 2 3 2 3" xfId="766"/>
    <cellStyle name="Prozent 4 2 3 2 4" xfId="767"/>
    <cellStyle name="Prozent 4 2 3 3" xfId="768"/>
    <cellStyle name="Prozent 4 2 3 4" xfId="769"/>
    <cellStyle name="Prozent 4 2 3 5" xfId="770"/>
    <cellStyle name="Prozent 4 2 4" xfId="771"/>
    <cellStyle name="Prozent 4 2 4 2" xfId="772"/>
    <cellStyle name="Prozent 4 2 4 3" xfId="773"/>
    <cellStyle name="Prozent 4 2 4 4" xfId="774"/>
    <cellStyle name="Prozent 4 2 5" xfId="775"/>
    <cellStyle name="Prozent 4 2 6" xfId="776"/>
    <cellStyle name="Prozent 4 2 7" xfId="777"/>
    <cellStyle name="Prozent 4 3" xfId="778"/>
    <cellStyle name="Prozent 4 3 2" xfId="779"/>
    <cellStyle name="Prozent 4 3 2 2" xfId="780"/>
    <cellStyle name="Prozent 4 3 2 2 2" xfId="781"/>
    <cellStyle name="Prozent 4 3 2 2 3" xfId="782"/>
    <cellStyle name="Prozent 4 3 2 2 4" xfId="783"/>
    <cellStyle name="Prozent 4 3 2 3" xfId="784"/>
    <cellStyle name="Prozent 4 3 2 4" xfId="785"/>
    <cellStyle name="Prozent 4 3 2 5" xfId="786"/>
    <cellStyle name="Prozent 4 3 3" xfId="787"/>
    <cellStyle name="Prozent 4 3 3 2" xfId="788"/>
    <cellStyle name="Prozent 4 3 3 2 2" xfId="789"/>
    <cellStyle name="Prozent 4 3 3 2 3" xfId="790"/>
    <cellStyle name="Prozent 4 3 3 2 4" xfId="791"/>
    <cellStyle name="Prozent 4 3 3 3" xfId="792"/>
    <cellStyle name="Prozent 4 3 3 4" xfId="793"/>
    <cellStyle name="Prozent 4 3 3 5" xfId="794"/>
    <cellStyle name="Prozent 4 3 4" xfId="795"/>
    <cellStyle name="Prozent 4 3 4 2" xfId="796"/>
    <cellStyle name="Prozent 4 3 4 3" xfId="797"/>
    <cellStyle name="Prozent 4 3 4 4" xfId="798"/>
    <cellStyle name="Prozent 4 3 5" xfId="799"/>
    <cellStyle name="Prozent 4 4" xfId="800"/>
    <cellStyle name="Prozent 4 4 2" xfId="801"/>
    <cellStyle name="Prozent 4 4 2 2" xfId="802"/>
    <cellStyle name="Prozent 4 4 2 3" xfId="803"/>
    <cellStyle name="Prozent 4 4 2 4" xfId="804"/>
    <cellStyle name="Prozent 4 4 3" xfId="805"/>
    <cellStyle name="Prozent 4 4 4" xfId="806"/>
    <cellStyle name="Prozent 4 4 5" xfId="807"/>
    <cellStyle name="Prozent 4 5" xfId="808"/>
    <cellStyle name="Prozent 4 5 2" xfId="809"/>
    <cellStyle name="Prozent 4 5 3" xfId="810"/>
    <cellStyle name="Prozent 4 5 4" xfId="811"/>
    <cellStyle name="Prozent 4 6" xfId="812"/>
    <cellStyle name="Prozent 4 7" xfId="813"/>
    <cellStyle name="Prozent 4 8" xfId="814"/>
    <cellStyle name="Prozent 5" xfId="815"/>
    <cellStyle name="Prozent 5 2" xfId="816"/>
    <cellStyle name="Prozent 5 2 2" xfId="817"/>
    <cellStyle name="Prozent 5 2 2 2" xfId="818"/>
    <cellStyle name="Prozent 5 2 2 2 2" xfId="819"/>
    <cellStyle name="Prozent 5 2 2 2 3" xfId="820"/>
    <cellStyle name="Prozent 5 2 2 2 4" xfId="821"/>
    <cellStyle name="Prozent 5 2 2 3" xfId="822"/>
    <cellStyle name="Prozent 5 2 2 4" xfId="823"/>
    <cellStyle name="Prozent 5 2 2 5" xfId="824"/>
    <cellStyle name="Prozent 5 2 3" xfId="825"/>
    <cellStyle name="Prozent 5 2 3 2" xfId="826"/>
    <cellStyle name="Prozent 5 2 3 3" xfId="827"/>
    <cellStyle name="Prozent 5 2 3 4" xfId="828"/>
    <cellStyle name="Prozent 5 2 4" xfId="829"/>
    <cellStyle name="Prozent 5 2 5" xfId="830"/>
    <cellStyle name="Prozent 5 2 6" xfId="831"/>
    <cellStyle name="Prozent 5 3" xfId="832"/>
    <cellStyle name="Prozent 5 3 2" xfId="833"/>
    <cellStyle name="Prozent 5 3 2 2" xfId="834"/>
    <cellStyle name="Prozent 5 3 2 3" xfId="835"/>
    <cellStyle name="Prozent 5 3 2 4" xfId="836"/>
    <cellStyle name="Prozent 5 3 3" xfId="837"/>
    <cellStyle name="Prozent 5 3 4" xfId="838"/>
    <cellStyle name="Prozent 5 3 5" xfId="839"/>
    <cellStyle name="Prozent 5 4" xfId="840"/>
    <cellStyle name="Prozent 5 4 2" xfId="841"/>
    <cellStyle name="Prozent 5 4 3" xfId="842"/>
    <cellStyle name="Prozent 5 4 3 2" xfId="843"/>
    <cellStyle name="Prozent 5 4 3 3" xfId="844"/>
    <cellStyle name="Prozent 5 4 4" xfId="845"/>
    <cellStyle name="Prozent 5 4 4 2" xfId="846"/>
    <cellStyle name="Prozent 5 4 5" xfId="847"/>
    <cellStyle name="Prozent 5 5" xfId="848"/>
    <cellStyle name="Prozent 5 5 2" xfId="849"/>
    <cellStyle name="Prozent 5 5 3" xfId="850"/>
    <cellStyle name="Prozent 5 5 4" xfId="851"/>
    <cellStyle name="Prozent 5 6" xfId="852"/>
    <cellStyle name="Prozent 6" xfId="853"/>
    <cellStyle name="Prozent 6 2" xfId="854"/>
    <cellStyle name="Prozent 6 2 2" xfId="855"/>
    <cellStyle name="Prozent 6 2 2 2" xfId="856"/>
    <cellStyle name="Prozent 6 2 2 3" xfId="857"/>
    <cellStyle name="Prozent 6 2 2 4" xfId="858"/>
    <cellStyle name="Prozent 6 2 3" xfId="859"/>
    <cellStyle name="Prozent 6 2 4" xfId="860"/>
    <cellStyle name="Prozent 6 2 5" xfId="861"/>
    <cellStyle name="Prozent 6 3" xfId="862"/>
    <cellStyle name="Prozent 6 3 2" xfId="863"/>
    <cellStyle name="Prozent 6 3 3" xfId="864"/>
    <cellStyle name="Prozent 6 3 4" xfId="865"/>
    <cellStyle name="Prozent 6 4" xfId="866"/>
    <cellStyle name="Prozent 6 5" xfId="867"/>
    <cellStyle name="Prozent 6 6" xfId="868"/>
    <cellStyle name="Prozent 7" xfId="869"/>
    <cellStyle name="Prozent 7 2" xfId="870"/>
    <cellStyle name="Prozent 7 2 2" xfId="871"/>
    <cellStyle name="Prozent 7 2 2 2" xfId="872"/>
    <cellStyle name="Prozent 7 2 2 3" xfId="873"/>
    <cellStyle name="Prozent 7 2 2 4" xfId="874"/>
    <cellStyle name="Prozent 7 2 3" xfId="875"/>
    <cellStyle name="Prozent 7 2 4" xfId="876"/>
    <cellStyle name="Prozent 7 2 5" xfId="877"/>
    <cellStyle name="Prozent 7 3" xfId="878"/>
    <cellStyle name="Prozent 7 3 2" xfId="879"/>
    <cellStyle name="Prozent 7 3 3" xfId="880"/>
    <cellStyle name="Prozent 7 3 4" xfId="881"/>
    <cellStyle name="Prozent 7 4" xfId="882"/>
    <cellStyle name="Prozent 7 5" xfId="883"/>
    <cellStyle name="Prozent 7 6" xfId="884"/>
    <cellStyle name="Prozent 8" xfId="885"/>
    <cellStyle name="Prozent 8 2" xfId="886"/>
    <cellStyle name="Prozent 8 2 2" xfId="887"/>
    <cellStyle name="Prozent 8 2 3" xfId="888"/>
    <cellStyle name="Prozent 8 2 4" xfId="889"/>
    <cellStyle name="Prozent 8 3" xfId="890"/>
    <cellStyle name="Prozent 8 3 2" xfId="891"/>
    <cellStyle name="Prozent 8 3 2 2" xfId="892"/>
    <cellStyle name="Prozent 8 3 2 2 2" xfId="893"/>
    <cellStyle name="Prozent 8 3 2 3" xfId="894"/>
    <cellStyle name="Prozent 8 3 2 4" xfId="895"/>
    <cellStyle name="Prozent 8 3 2 5" xfId="896"/>
    <cellStyle name="Prozent 8 3 3" xfId="897"/>
    <cellStyle name="Prozent 8 3 3 2" xfId="898"/>
    <cellStyle name="Prozent 8 3 3 3" xfId="899"/>
    <cellStyle name="Prozent 8 3 4" xfId="900"/>
    <cellStyle name="Prozent 8 3 5" xfId="901"/>
    <cellStyle name="Prozent 8 3 6" xfId="902"/>
    <cellStyle name="Prozent 9" xfId="903"/>
    <cellStyle name="Prozent 9 2" xfId="904"/>
    <cellStyle name="Prozent 9 3" xfId="905"/>
    <cellStyle name="Prozent 9 4" xfId="906"/>
    <cellStyle name="Schlecht 2" xfId="908"/>
    <cellStyle name="Schlecht 3" xfId="909"/>
    <cellStyle name="Standard" xfId="0" builtinId="0"/>
    <cellStyle name="Standard 2" xfId="910"/>
    <cellStyle name="Standard 2 2" xfId="911"/>
    <cellStyle name="Standard 2 2 2" xfId="912"/>
    <cellStyle name="Standard 2 2 3" xfId="913"/>
    <cellStyle name="Standard 2 3" xfId="914"/>
    <cellStyle name="Standard 2 4" xfId="915"/>
    <cellStyle name="Standard 2 5" xfId="916"/>
    <cellStyle name="Standard 2 6" xfId="917"/>
    <cellStyle name="Standard 3" xfId="918"/>
    <cellStyle name="Standard 3 2" xfId="919"/>
    <cellStyle name="Standard 3 2 2" xfId="920"/>
    <cellStyle name="Standard 3 2 2 2" xfId="921"/>
    <cellStyle name="Standard 3 2 2 2 2" xfId="922"/>
    <cellStyle name="Standard 3 2 2 2 2 2" xfId="923"/>
    <cellStyle name="Standard 3 2 2 2 2 3" xfId="924"/>
    <cellStyle name="Standard 3 2 2 2 2 4" xfId="925"/>
    <cellStyle name="Standard 3 2 2 2 3" xfId="926"/>
    <cellStyle name="Standard 3 2 2 2 4" xfId="927"/>
    <cellStyle name="Standard 3 2 2 2 5" xfId="928"/>
    <cellStyle name="Standard 3 2 2 3" xfId="929"/>
    <cellStyle name="Standard 3 2 2 3 2" xfId="930"/>
    <cellStyle name="Standard 3 2 2 3 3" xfId="931"/>
    <cellStyle name="Standard 3 2 2 3 4" xfId="932"/>
    <cellStyle name="Standard 3 2 2 4" xfId="933"/>
    <cellStyle name="Standard 3 2 2 5" xfId="934"/>
    <cellStyle name="Standard 3 2 2 6" xfId="935"/>
    <cellStyle name="Standard 3 2 3" xfId="936"/>
    <cellStyle name="Standard 3 2 3 2" xfId="937"/>
    <cellStyle name="Standard 3 2 3 2 2" xfId="938"/>
    <cellStyle name="Standard 3 2 3 2 3" xfId="939"/>
    <cellStyle name="Standard 3 2 3 2 4" xfId="940"/>
    <cellStyle name="Standard 3 2 3 3" xfId="941"/>
    <cellStyle name="Standard 3 2 3 4" xfId="942"/>
    <cellStyle name="Standard 3 2 3 5" xfId="943"/>
    <cellStyle name="Standard 3 2 4" xfId="944"/>
    <cellStyle name="Standard 3 2 4 2" xfId="945"/>
    <cellStyle name="Standard 3 2 4 3" xfId="946"/>
    <cellStyle name="Standard 3 2 4 4" xfId="947"/>
    <cellStyle name="Standard 3 2 4 5" xfId="948"/>
    <cellStyle name="Standard 3 2 5" xfId="949"/>
    <cellStyle name="Standard 3 2 6" xfId="950"/>
    <cellStyle name="Standard 3 3" xfId="951"/>
    <cellStyle name="Standard 3 3 2" xfId="952"/>
    <cellStyle name="Standard 3 3 2 2" xfId="953"/>
    <cellStyle name="Standard 3 3 2 2 2" xfId="954"/>
    <cellStyle name="Standard 3 3 2 2 3" xfId="955"/>
    <cellStyle name="Standard 3 3 2 2 4" xfId="956"/>
    <cellStyle name="Standard 3 3 2 3" xfId="957"/>
    <cellStyle name="Standard 3 3 2 4" xfId="958"/>
    <cellStyle name="Standard 3 3 2 5" xfId="959"/>
    <cellStyle name="Standard 3 3 3" xfId="960"/>
    <cellStyle name="Standard 3 3 3 2" xfId="961"/>
    <cellStyle name="Standard 3 3 3 3" xfId="962"/>
    <cellStyle name="Standard 3 3 3 4" xfId="963"/>
    <cellStyle name="Standard 3 3 4" xfId="964"/>
    <cellStyle name="Standard 3 3 5" xfId="965"/>
    <cellStyle name="Standard 3 3 6" xfId="966"/>
    <cellStyle name="Standard 3 4" xfId="967"/>
    <cellStyle name="Standard 3 4 2" xfId="968"/>
    <cellStyle name="Standard 3 4 2 2" xfId="969"/>
    <cellStyle name="Standard 3 4 2 3" xfId="970"/>
    <cellStyle name="Standard 3 4 2 4" xfId="971"/>
    <cellStyle name="Standard 3 4 3" xfId="972"/>
    <cellStyle name="Standard 3 4 4" xfId="973"/>
    <cellStyle name="Standard 3 4 5" xfId="974"/>
    <cellStyle name="Standard 3 5" xfId="975"/>
    <cellStyle name="Standard 3 5 2" xfId="976"/>
    <cellStyle name="Standard 3 5 3" xfId="977"/>
    <cellStyle name="Standard 3 5 4" xfId="978"/>
    <cellStyle name="Standard 3 6" xfId="979"/>
    <cellStyle name="Standard 3 6 2" xfId="980"/>
    <cellStyle name="Standard 3 7" xfId="981"/>
    <cellStyle name="Standard 3 8" xfId="982"/>
    <cellStyle name="Standard 4" xfId="983"/>
    <cellStyle name="Standard 5" xfId="984"/>
    <cellStyle name="Standard 5 2" xfId="985"/>
    <cellStyle name="Standard_Werte" xfId="986"/>
    <cellStyle name="Title" xfId="993"/>
    <cellStyle name="Title 2" xfId="987"/>
    <cellStyle name="Title 2 2" xfId="988"/>
    <cellStyle name="Title 2 3" xfId="989"/>
    <cellStyle name="Title 3" xfId="990"/>
    <cellStyle name="Title 4" xfId="991"/>
    <cellStyle name="Total 2" xfId="992"/>
    <cellStyle name="Überschrift 1 2" xfId="995"/>
    <cellStyle name="Überschrift 1 3" xfId="996"/>
    <cellStyle name="Überschrift 1 4" xfId="997"/>
    <cellStyle name="Überschrift 2 2" xfId="999"/>
    <cellStyle name="Überschrift 2 3" xfId="1000"/>
    <cellStyle name="Überschrift 2 4" xfId="1001"/>
    <cellStyle name="Überschrift 3 2" xfId="1003"/>
    <cellStyle name="Überschrift 3 3" xfId="1004"/>
    <cellStyle name="Überschrift 3 4" xfId="1005"/>
    <cellStyle name="Überschrift 4 2" xfId="1007"/>
    <cellStyle name="Überschrift 4 3" xfId="1008"/>
    <cellStyle name="Überschrift 4 4" xfId="1009"/>
    <cellStyle name="Überschrift 5" xfId="1010"/>
    <cellStyle name="Überschrift 6" xfId="1011"/>
    <cellStyle name="Überschrift 7" xfId="1012"/>
    <cellStyle name="Verknüpfte Zelle 2" xfId="1014"/>
    <cellStyle name="Verknüpfte Zelle 3" xfId="1015"/>
    <cellStyle name="Warnender Text 2" xfId="1016"/>
    <cellStyle name="Warnender Text 2 2" xfId="1017"/>
    <cellStyle name="Warnender Text 2 3" xfId="1018"/>
    <cellStyle name="Warnender Text 2 3 2" xfId="1019"/>
    <cellStyle name="Warnender Text 3" xfId="1020"/>
    <cellStyle name="Warnender Text 4" xfId="1021"/>
    <cellStyle name="Warnender Text 5" xfId="1022"/>
    <cellStyle name="Warnender Text 6" xfId="1023"/>
    <cellStyle name="Zelle überprüfen 2" xfId="1025"/>
    <cellStyle name="Zelle überprüfen 2 2" xfId="1026"/>
    <cellStyle name="Zelle überprüfen 2 3" xfId="1027"/>
    <cellStyle name="Zelle überprüfen 3" xfId="1028"/>
    <cellStyle name="Zelle überprüfen 3 2" xfId="1029"/>
  </cellStyles>
  <dxfs count="147">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theme="0" tint="-0.24994659260841701"/>
        </patternFill>
      </fill>
    </dxf>
    <dxf>
      <fill>
        <patternFill>
          <bgColor rgb="FFC0C0C0"/>
        </patternFill>
      </fill>
    </dxf>
    <dxf>
      <fill>
        <patternFill>
          <bgColor rgb="FFDCE6F1"/>
        </patternFill>
      </fill>
    </dxf>
    <dxf>
      <fill>
        <patternFill>
          <bgColor theme="0" tint="-0.24994659260841701"/>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FF7C80"/>
      <color rgb="FFDCE6F1"/>
      <color rgb="FFC0C0C0"/>
      <color rgb="FF99FF66"/>
      <color rgb="FFFF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428625</xdr:colOff>
      <xdr:row>0</xdr:row>
      <xdr:rowOff>47625</xdr:rowOff>
    </xdr:from>
    <xdr:to>
      <xdr:col>10</xdr:col>
      <xdr:colOff>57150</xdr:colOff>
      <xdr:row>3</xdr:row>
      <xdr:rowOff>95250</xdr:rowOff>
    </xdr:to>
    <xdr:pic>
      <xdr:nvPicPr>
        <xdr:cNvPr id="119563" name="Grafik 1">
          <a:extLst>
            <a:ext uri="{FF2B5EF4-FFF2-40B4-BE49-F238E27FC236}">
              <a16:creationId xmlns:a16="http://schemas.microsoft.com/office/drawing/2014/main" xmlns=""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5</xdr:row>
      <xdr:rowOff>0</xdr:rowOff>
    </xdr:from>
    <xdr:to>
      <xdr:col>10</xdr:col>
      <xdr:colOff>0</xdr:colOff>
      <xdr:row>5</xdr:row>
      <xdr:rowOff>104775</xdr:rowOff>
    </xdr:to>
    <xdr:pic>
      <xdr:nvPicPr>
        <xdr:cNvPr id="119564" name="Grafik 15">
          <a:extLst>
            <a:ext uri="{FF2B5EF4-FFF2-40B4-BE49-F238E27FC236}">
              <a16:creationId xmlns:a16="http://schemas.microsoft.com/office/drawing/2014/main" xmlns="" id="{00000000-0008-0000-0000-00000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13</xdr:row>
      <xdr:rowOff>0</xdr:rowOff>
    </xdr:from>
    <xdr:to>
      <xdr:col>10</xdr:col>
      <xdr:colOff>0</xdr:colOff>
      <xdr:row>13</xdr:row>
      <xdr:rowOff>104775</xdr:rowOff>
    </xdr:to>
    <xdr:pic>
      <xdr:nvPicPr>
        <xdr:cNvPr id="119565" name="Grafik 15">
          <a:extLst>
            <a:ext uri="{FF2B5EF4-FFF2-40B4-BE49-F238E27FC236}">
              <a16:creationId xmlns:a16="http://schemas.microsoft.com/office/drawing/2014/main" xmlns=""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5</xdr:row>
      <xdr:rowOff>9525</xdr:rowOff>
    </xdr:from>
    <xdr:to>
      <xdr:col>4</xdr:col>
      <xdr:colOff>0</xdr:colOff>
      <xdr:row>5</xdr:row>
      <xdr:rowOff>114300</xdr:rowOff>
    </xdr:to>
    <xdr:pic>
      <xdr:nvPicPr>
        <xdr:cNvPr id="119566" name="Grafik 15">
          <a:extLst>
            <a:ext uri="{FF2B5EF4-FFF2-40B4-BE49-F238E27FC236}">
              <a16:creationId xmlns:a16="http://schemas.microsoft.com/office/drawing/2014/main" xmlns=""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11</xdr:row>
      <xdr:rowOff>9525</xdr:rowOff>
    </xdr:from>
    <xdr:to>
      <xdr:col>10</xdr:col>
      <xdr:colOff>0</xdr:colOff>
      <xdr:row>11</xdr:row>
      <xdr:rowOff>114300</xdr:rowOff>
    </xdr:to>
    <xdr:pic>
      <xdr:nvPicPr>
        <xdr:cNvPr id="119568" name="Grafik 15">
          <a:extLst>
            <a:ext uri="{FF2B5EF4-FFF2-40B4-BE49-F238E27FC236}">
              <a16:creationId xmlns:a16="http://schemas.microsoft.com/office/drawing/2014/main" xmlns=""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20</xdr:row>
      <xdr:rowOff>0</xdr:rowOff>
    </xdr:from>
    <xdr:to>
      <xdr:col>10</xdr:col>
      <xdr:colOff>0</xdr:colOff>
      <xdr:row>20</xdr:row>
      <xdr:rowOff>104775</xdr:rowOff>
    </xdr:to>
    <xdr:pic>
      <xdr:nvPicPr>
        <xdr:cNvPr id="119569" name="Grafik 15">
          <a:extLst>
            <a:ext uri="{FF2B5EF4-FFF2-40B4-BE49-F238E27FC236}">
              <a16:creationId xmlns:a16="http://schemas.microsoft.com/office/drawing/2014/main" xmlns="" id="{00000000-0008-0000-0000-000011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52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23</xdr:row>
      <xdr:rowOff>0</xdr:rowOff>
    </xdr:from>
    <xdr:to>
      <xdr:col>10</xdr:col>
      <xdr:colOff>0</xdr:colOff>
      <xdr:row>23</xdr:row>
      <xdr:rowOff>104775</xdr:rowOff>
    </xdr:to>
    <xdr:pic>
      <xdr:nvPicPr>
        <xdr:cNvPr id="119570" name="Grafik 15">
          <a:extLst>
            <a:ext uri="{FF2B5EF4-FFF2-40B4-BE49-F238E27FC236}">
              <a16:creationId xmlns:a16="http://schemas.microsoft.com/office/drawing/2014/main" xmlns="" id="{00000000-0008-0000-0000-000012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762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11</xdr:row>
      <xdr:rowOff>0</xdr:rowOff>
    </xdr:from>
    <xdr:to>
      <xdr:col>5</xdr:col>
      <xdr:colOff>0</xdr:colOff>
      <xdr:row>11</xdr:row>
      <xdr:rowOff>104775</xdr:rowOff>
    </xdr:to>
    <xdr:pic>
      <xdr:nvPicPr>
        <xdr:cNvPr id="119580" name="Grafik 15">
          <a:extLst>
            <a:ext uri="{FF2B5EF4-FFF2-40B4-BE49-F238E27FC236}">
              <a16:creationId xmlns:a16="http://schemas.microsoft.com/office/drawing/2014/main" xmlns=""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1952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34</xdr:row>
      <xdr:rowOff>9525</xdr:rowOff>
    </xdr:from>
    <xdr:to>
      <xdr:col>10</xdr:col>
      <xdr:colOff>0</xdr:colOff>
      <xdr:row>34</xdr:row>
      <xdr:rowOff>114300</xdr:rowOff>
    </xdr:to>
    <xdr:pic>
      <xdr:nvPicPr>
        <xdr:cNvPr id="11" name="Grafik 15">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842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38</xdr:row>
      <xdr:rowOff>9525</xdr:rowOff>
    </xdr:from>
    <xdr:to>
      <xdr:col>10</xdr:col>
      <xdr:colOff>0</xdr:colOff>
      <xdr:row>38</xdr:row>
      <xdr:rowOff>114300</xdr:rowOff>
    </xdr:to>
    <xdr:pic>
      <xdr:nvPicPr>
        <xdr:cNvPr id="12" name="Grafik 15">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991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34</xdr:row>
      <xdr:rowOff>9525</xdr:rowOff>
    </xdr:from>
    <xdr:to>
      <xdr:col>5</xdr:col>
      <xdr:colOff>0</xdr:colOff>
      <xdr:row>34</xdr:row>
      <xdr:rowOff>114300</xdr:rowOff>
    </xdr:to>
    <xdr:pic>
      <xdr:nvPicPr>
        <xdr:cNvPr id="13" name="Grafik 15">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6650" y="842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34</xdr:row>
      <xdr:rowOff>9525</xdr:rowOff>
    </xdr:from>
    <xdr:to>
      <xdr:col>6</xdr:col>
      <xdr:colOff>0</xdr:colOff>
      <xdr:row>34</xdr:row>
      <xdr:rowOff>114300</xdr:rowOff>
    </xdr:to>
    <xdr:pic>
      <xdr:nvPicPr>
        <xdr:cNvPr id="15" name="Grafik 15">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842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34</xdr:row>
      <xdr:rowOff>9525</xdr:rowOff>
    </xdr:from>
    <xdr:to>
      <xdr:col>7</xdr:col>
      <xdr:colOff>0</xdr:colOff>
      <xdr:row>34</xdr:row>
      <xdr:rowOff>114300</xdr:rowOff>
    </xdr:to>
    <xdr:pic>
      <xdr:nvPicPr>
        <xdr:cNvPr id="16" name="Grafik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842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40</xdr:row>
      <xdr:rowOff>9525</xdr:rowOff>
    </xdr:from>
    <xdr:to>
      <xdr:col>10</xdr:col>
      <xdr:colOff>0</xdr:colOff>
      <xdr:row>40</xdr:row>
      <xdr:rowOff>114300</xdr:rowOff>
    </xdr:to>
    <xdr:pic>
      <xdr:nvPicPr>
        <xdr:cNvPr id="17" name="Grafik 15">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10410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36</xdr:row>
      <xdr:rowOff>9525</xdr:rowOff>
    </xdr:from>
    <xdr:to>
      <xdr:col>10</xdr:col>
      <xdr:colOff>0</xdr:colOff>
      <xdr:row>36</xdr:row>
      <xdr:rowOff>114300</xdr:rowOff>
    </xdr:to>
    <xdr:pic>
      <xdr:nvPicPr>
        <xdr:cNvPr id="18" name="Grafik 15">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942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30</xdr:row>
      <xdr:rowOff>9525</xdr:rowOff>
    </xdr:from>
    <xdr:to>
      <xdr:col>6</xdr:col>
      <xdr:colOff>0</xdr:colOff>
      <xdr:row>30</xdr:row>
      <xdr:rowOff>114300</xdr:rowOff>
    </xdr:to>
    <xdr:pic>
      <xdr:nvPicPr>
        <xdr:cNvPr id="19" name="Grafik 15">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829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733425</xdr:colOff>
      <xdr:row>30</xdr:row>
      <xdr:rowOff>0</xdr:rowOff>
    </xdr:from>
    <xdr:to>
      <xdr:col>7</xdr:col>
      <xdr:colOff>9525</xdr:colOff>
      <xdr:row>30</xdr:row>
      <xdr:rowOff>104775</xdr:rowOff>
    </xdr:to>
    <xdr:pic>
      <xdr:nvPicPr>
        <xdr:cNvPr id="20" name="Grafik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681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257175</xdr:colOff>
      <xdr:row>1</xdr:row>
      <xdr:rowOff>0</xdr:rowOff>
    </xdr:from>
    <xdr:to>
      <xdr:col>17</xdr:col>
      <xdr:colOff>561975</xdr:colOff>
      <xdr:row>3</xdr:row>
      <xdr:rowOff>142875</xdr:rowOff>
    </xdr:to>
    <xdr:pic>
      <xdr:nvPicPr>
        <xdr:cNvPr id="118538" name="Grafik 1">
          <a:extLst>
            <a:ext uri="{FF2B5EF4-FFF2-40B4-BE49-F238E27FC236}">
              <a16:creationId xmlns:a16="http://schemas.microsoft.com/office/drawing/2014/main" xmlns="" id="{00000000-0008-0000-04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0" y="12382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133350</xdr:colOff>
      <xdr:row>5</xdr:row>
      <xdr:rowOff>9525</xdr:rowOff>
    </xdr:from>
    <xdr:to>
      <xdr:col>14</xdr:col>
      <xdr:colOff>9525</xdr:colOff>
      <xdr:row>5</xdr:row>
      <xdr:rowOff>114300</xdr:rowOff>
    </xdr:to>
    <xdr:pic>
      <xdr:nvPicPr>
        <xdr:cNvPr id="118539" name="Grafik 2">
          <a:extLst>
            <a:ext uri="{FF2B5EF4-FFF2-40B4-BE49-F238E27FC236}">
              <a16:creationId xmlns:a16="http://schemas.microsoft.com/office/drawing/2014/main" xmlns="" id="{00000000-0008-0000-0400-00000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8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133350</xdr:colOff>
      <xdr:row>7</xdr:row>
      <xdr:rowOff>9525</xdr:rowOff>
    </xdr:from>
    <xdr:to>
      <xdr:col>14</xdr:col>
      <xdr:colOff>9525</xdr:colOff>
      <xdr:row>7</xdr:row>
      <xdr:rowOff>114300</xdr:rowOff>
    </xdr:to>
    <xdr:pic>
      <xdr:nvPicPr>
        <xdr:cNvPr id="118540" name="Grafik 3">
          <a:extLst>
            <a:ext uri="{FF2B5EF4-FFF2-40B4-BE49-F238E27FC236}">
              <a16:creationId xmlns:a16="http://schemas.microsoft.com/office/drawing/2014/main" xmlns="" id="{00000000-0008-0000-0400-00000C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8550" y="112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7</xdr:row>
      <xdr:rowOff>9525</xdr:rowOff>
    </xdr:from>
    <xdr:to>
      <xdr:col>7</xdr:col>
      <xdr:colOff>0</xdr:colOff>
      <xdr:row>7</xdr:row>
      <xdr:rowOff>114300</xdr:rowOff>
    </xdr:to>
    <xdr:pic>
      <xdr:nvPicPr>
        <xdr:cNvPr id="118541" name="Grafik 4">
          <a:extLst>
            <a:ext uri="{FF2B5EF4-FFF2-40B4-BE49-F238E27FC236}">
              <a16:creationId xmlns:a16="http://schemas.microsoft.com/office/drawing/2014/main" xmlns="" id="{00000000-0008-0000-0400-00000D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10</xdr:row>
      <xdr:rowOff>9525</xdr:rowOff>
    </xdr:from>
    <xdr:to>
      <xdr:col>19</xdr:col>
      <xdr:colOff>0</xdr:colOff>
      <xdr:row>10</xdr:row>
      <xdr:rowOff>104775</xdr:rowOff>
    </xdr:to>
    <xdr:pic>
      <xdr:nvPicPr>
        <xdr:cNvPr id="118542" name="Grafik 6">
          <a:extLst>
            <a:ext uri="{FF2B5EF4-FFF2-40B4-BE49-F238E27FC236}">
              <a16:creationId xmlns:a16="http://schemas.microsoft.com/office/drawing/2014/main" xmlns="" id="{00000000-0008-0000-04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30</xdr:row>
      <xdr:rowOff>9525</xdr:rowOff>
    </xdr:from>
    <xdr:to>
      <xdr:col>16</xdr:col>
      <xdr:colOff>514350</xdr:colOff>
      <xdr:row>30</xdr:row>
      <xdr:rowOff>114300</xdr:rowOff>
    </xdr:to>
    <xdr:pic>
      <xdr:nvPicPr>
        <xdr:cNvPr id="118543" name="Grafik 12">
          <a:extLst>
            <a:ext uri="{FF2B5EF4-FFF2-40B4-BE49-F238E27FC236}">
              <a16:creationId xmlns:a16="http://schemas.microsoft.com/office/drawing/2014/main" xmlns="" id="{00000000-0008-0000-0400-00000F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933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33</xdr:row>
      <xdr:rowOff>9525</xdr:rowOff>
    </xdr:from>
    <xdr:to>
      <xdr:col>16</xdr:col>
      <xdr:colOff>514350</xdr:colOff>
      <xdr:row>33</xdr:row>
      <xdr:rowOff>114300</xdr:rowOff>
    </xdr:to>
    <xdr:pic>
      <xdr:nvPicPr>
        <xdr:cNvPr id="118544" name="Grafik 12">
          <a:extLst>
            <a:ext uri="{FF2B5EF4-FFF2-40B4-BE49-F238E27FC236}">
              <a16:creationId xmlns:a16="http://schemas.microsoft.com/office/drawing/2014/main" xmlns="" id="{00000000-0008-0000-04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0363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9</xdr:row>
      <xdr:rowOff>9525</xdr:rowOff>
    </xdr:from>
    <xdr:to>
      <xdr:col>16</xdr:col>
      <xdr:colOff>514350</xdr:colOff>
      <xdr:row>9</xdr:row>
      <xdr:rowOff>114300</xdr:rowOff>
    </xdr:to>
    <xdr:pic>
      <xdr:nvPicPr>
        <xdr:cNvPr id="118545" name="Grafik 12">
          <a:extLst>
            <a:ext uri="{FF2B5EF4-FFF2-40B4-BE49-F238E27FC236}">
              <a16:creationId xmlns:a16="http://schemas.microsoft.com/office/drawing/2014/main" xmlns="" id="{00000000-0008-0000-04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3562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9</xdr:row>
      <xdr:rowOff>9525</xdr:rowOff>
    </xdr:from>
    <xdr:to>
      <xdr:col>4</xdr:col>
      <xdr:colOff>0</xdr:colOff>
      <xdr:row>9</xdr:row>
      <xdr:rowOff>114300</xdr:rowOff>
    </xdr:to>
    <xdr:pic>
      <xdr:nvPicPr>
        <xdr:cNvPr id="118546" name="Grafik 5">
          <a:extLst>
            <a:ext uri="{FF2B5EF4-FFF2-40B4-BE49-F238E27FC236}">
              <a16:creationId xmlns:a16="http://schemas.microsoft.com/office/drawing/2014/main" xmlns="" id="{00000000-0008-0000-04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1504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118547" name="Grafik 12">
          <a:extLst>
            <a:ext uri="{FF2B5EF4-FFF2-40B4-BE49-F238E27FC236}">
              <a16:creationId xmlns:a16="http://schemas.microsoft.com/office/drawing/2014/main" xmlns="" id="{00000000-0008-0000-0400-000013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412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118551" name="Grafik 12">
          <a:extLst>
            <a:ext uri="{FF2B5EF4-FFF2-40B4-BE49-F238E27FC236}">
              <a16:creationId xmlns:a16="http://schemas.microsoft.com/office/drawing/2014/main" xmlns="" id="{00000000-0008-0000-0400-000017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836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118554" name="Grafik 12">
          <a:extLst>
            <a:ext uri="{FF2B5EF4-FFF2-40B4-BE49-F238E27FC236}">
              <a16:creationId xmlns:a16="http://schemas.microsoft.com/office/drawing/2014/main" xmlns="" id="{00000000-0008-0000-0400-00001A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9191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9</xdr:row>
      <xdr:rowOff>0</xdr:rowOff>
    </xdr:from>
    <xdr:to>
      <xdr:col>2</xdr:col>
      <xdr:colOff>219075</xdr:colOff>
      <xdr:row>9</xdr:row>
      <xdr:rowOff>104775</xdr:rowOff>
    </xdr:to>
    <xdr:pic>
      <xdr:nvPicPr>
        <xdr:cNvPr id="118555" name="Grafik 5">
          <a:extLst>
            <a:ext uri="{FF2B5EF4-FFF2-40B4-BE49-F238E27FC236}">
              <a16:creationId xmlns:a16="http://schemas.microsoft.com/office/drawing/2014/main" xmlns="" id="{00000000-0008-0000-04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705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17</xdr:row>
      <xdr:rowOff>0</xdr:rowOff>
    </xdr:from>
    <xdr:to>
      <xdr:col>16</xdr:col>
      <xdr:colOff>514350</xdr:colOff>
      <xdr:row>17</xdr:row>
      <xdr:rowOff>104775</xdr:rowOff>
    </xdr:to>
    <xdr:pic>
      <xdr:nvPicPr>
        <xdr:cNvPr id="23" name="Grafik 12">
          <a:extLst>
            <a:ext uri="{FF2B5EF4-FFF2-40B4-BE49-F238E27FC236}">
              <a16:creationId xmlns:a16="http://schemas.microsoft.com/office/drawing/2014/main" xmlns=""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526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36</xdr:row>
      <xdr:rowOff>9525</xdr:rowOff>
    </xdr:from>
    <xdr:to>
      <xdr:col>16</xdr:col>
      <xdr:colOff>514350</xdr:colOff>
      <xdr:row>36</xdr:row>
      <xdr:rowOff>114300</xdr:rowOff>
    </xdr:to>
    <xdr:pic>
      <xdr:nvPicPr>
        <xdr:cNvPr id="16" name="Grafik 12">
          <a:extLst>
            <a:ext uri="{FF2B5EF4-FFF2-40B4-BE49-F238E27FC236}">
              <a16:creationId xmlns:a16="http://schemas.microsoft.com/office/drawing/2014/main" xmlns=""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12049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42</xdr:row>
      <xdr:rowOff>9525</xdr:rowOff>
    </xdr:from>
    <xdr:to>
      <xdr:col>16</xdr:col>
      <xdr:colOff>514350</xdr:colOff>
      <xdr:row>42</xdr:row>
      <xdr:rowOff>114300</xdr:rowOff>
    </xdr:to>
    <xdr:pic>
      <xdr:nvPicPr>
        <xdr:cNvPr id="20" name="Grafik 12">
          <a:extLst>
            <a:ext uri="{FF2B5EF4-FFF2-40B4-BE49-F238E27FC236}">
              <a16:creationId xmlns:a16="http://schemas.microsoft.com/office/drawing/2014/main" xmlns=""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1399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514350</xdr:colOff>
      <xdr:row>48</xdr:row>
      <xdr:rowOff>114300</xdr:rowOff>
    </xdr:to>
    <xdr:pic>
      <xdr:nvPicPr>
        <xdr:cNvPr id="21" name="Grafik 12">
          <a:extLst>
            <a:ext uri="{FF2B5EF4-FFF2-40B4-BE49-F238E27FC236}">
              <a16:creationId xmlns:a16="http://schemas.microsoft.com/office/drawing/2014/main" xmlns=""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5850" y="15935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53</xdr:row>
      <xdr:rowOff>0</xdr:rowOff>
    </xdr:from>
    <xdr:ext cx="104775" cy="104775"/>
    <xdr:pic>
      <xdr:nvPicPr>
        <xdr:cNvPr id="22" name="Grafik 12">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526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45</xdr:row>
      <xdr:rowOff>9525</xdr:rowOff>
    </xdr:from>
    <xdr:ext cx="104775" cy="104775"/>
    <xdr:pic>
      <xdr:nvPicPr>
        <xdr:cNvPr id="24" name="Grafik 12">
          <a:extLst>
            <a:ext uri="{FF2B5EF4-FFF2-40B4-BE49-F238E27FC236}">
              <a16:creationId xmlns:a16="http://schemas.microsoft.com/office/drawing/2014/main" xmlns=""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5850" y="1399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14</xdr:row>
      <xdr:rowOff>9525</xdr:rowOff>
    </xdr:from>
    <xdr:to>
      <xdr:col>16</xdr:col>
      <xdr:colOff>514350</xdr:colOff>
      <xdr:row>14</xdr:row>
      <xdr:rowOff>114300</xdr:rowOff>
    </xdr:to>
    <xdr:pic>
      <xdr:nvPicPr>
        <xdr:cNvPr id="25" name="Grafik 12">
          <a:extLst>
            <a:ext uri="{FF2B5EF4-FFF2-40B4-BE49-F238E27FC236}">
              <a16:creationId xmlns:a16="http://schemas.microsoft.com/office/drawing/2014/main" xmlns="" id="{2D677E8F-6828-496B-AAC3-8BAD8A1306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5850" y="5276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57</xdr:row>
      <xdr:rowOff>9525</xdr:rowOff>
    </xdr:from>
    <xdr:ext cx="104775" cy="104775"/>
    <xdr:pic>
      <xdr:nvPicPr>
        <xdr:cNvPr id="26" name="Grafik 12">
          <a:extLst>
            <a:ext uri="{FF2B5EF4-FFF2-40B4-BE49-F238E27FC236}">
              <a16:creationId xmlns:a16="http://schemas.microsoft.com/office/drawing/2014/main" xmlns="" id="{F3770D22-B8EC-46C9-A860-0B4B41EAC5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032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1019175</xdr:colOff>
      <xdr:row>26</xdr:row>
      <xdr:rowOff>9525</xdr:rowOff>
    </xdr:from>
    <xdr:to>
      <xdr:col>4</xdr:col>
      <xdr:colOff>1123950</xdr:colOff>
      <xdr:row>26</xdr:row>
      <xdr:rowOff>114300</xdr:rowOff>
    </xdr:to>
    <xdr:pic>
      <xdr:nvPicPr>
        <xdr:cNvPr id="4" name="Grafik 12">
          <a:extLst>
            <a:ext uri="{FF2B5EF4-FFF2-40B4-BE49-F238E27FC236}">
              <a16:creationId xmlns:a16="http://schemas.microsoft.com/office/drawing/2014/main" xmlns="" id="{EB7B9EDB-E563-497B-AD80-1E791D615C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62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752475</xdr:colOff>
      <xdr:row>26</xdr:row>
      <xdr:rowOff>9525</xdr:rowOff>
    </xdr:from>
    <xdr:to>
      <xdr:col>8</xdr:col>
      <xdr:colOff>857250</xdr:colOff>
      <xdr:row>26</xdr:row>
      <xdr:rowOff>114300</xdr:rowOff>
    </xdr:to>
    <xdr:pic>
      <xdr:nvPicPr>
        <xdr:cNvPr id="5" name="Grafik 12">
          <a:extLst>
            <a:ext uri="{FF2B5EF4-FFF2-40B4-BE49-F238E27FC236}">
              <a16:creationId xmlns:a16="http://schemas.microsoft.com/office/drawing/2014/main" xmlns="" id="{D0405442-85A3-4BFE-8DE4-9AF0750223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762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419100</xdr:colOff>
      <xdr:row>60</xdr:row>
      <xdr:rowOff>0</xdr:rowOff>
    </xdr:from>
    <xdr:ext cx="104775" cy="104775"/>
    <xdr:pic>
      <xdr:nvPicPr>
        <xdr:cNvPr id="2" name="Grafik 12">
          <a:extLst>
            <a:ext uri="{FF2B5EF4-FFF2-40B4-BE49-F238E27FC236}">
              <a16:creationId xmlns:a16="http://schemas.microsoft.com/office/drawing/2014/main" xmlns="" id="{EEAC6FA5-F0FC-4F31-A68A-671D5D194E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4950" y="18630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xmlns="" id="{00000000-0008-0000-07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xmlns="" id="{00000000-0008-0000-07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xmlns="" id="{00000000-0008-0000-07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xmlns="" id="{00000000-0008-0000-07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e1" displayName="Tabelle1" ref="A66:S87" totalsRowShown="0" headerRowDxfId="131" dataDxfId="130">
  <autoFilter ref="A66:S87"/>
  <tableColumns count="19">
    <tableColumn id="1" name="Baden-Württemberg" dataDxfId="129" dataCellStyle="Standard_Werte"/>
    <tableColumn id="2" name="Bayern" dataDxfId="128"/>
    <tableColumn id="3" name="Berlin" dataDxfId="127"/>
    <tableColumn id="4" name="Brandenburg" dataDxfId="126"/>
    <tableColumn id="5" name="Bremen" dataDxfId="125"/>
    <tableColumn id="6" name="Hamburg" dataDxfId="124"/>
    <tableColumn id="7" name="Hessen" dataDxfId="123"/>
    <tableColumn id="8" name="Mecklenburg-Vorpommern" dataDxfId="122"/>
    <tableColumn id="9" name="Niedersachsen" dataDxfId="121"/>
    <tableColumn id="10" name="Nordrhein-Westfalen" dataDxfId="120"/>
    <tableColumn id="11" name="Rheinland-Pfalz" dataDxfId="119"/>
    <tableColumn id="12" name="Saarland" dataDxfId="118"/>
    <tableColumn id="13" name="Sachsen" dataDxfId="117"/>
    <tableColumn id="14" name="Sachsen-Anhalt" dataDxfId="116"/>
    <tableColumn id="15" name="Schleswig-Holstein" dataDxfId="115"/>
    <tableColumn id="16" name="Thüringen" dataDxfId="114"/>
    <tableColumn id="17" name="Schweiz" dataDxfId="113"/>
    <tableColumn id="18" name="Österreich" dataDxfId="112"/>
    <tableColumn id="19" name="Italien" dataDxfId="111"/>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N51"/>
  <sheetViews>
    <sheetView showGridLines="0" tabSelected="1" zoomScaleNormal="100" zoomScaleSheetLayoutView="100" zoomScalePageLayoutView="69" workbookViewId="0">
      <selection activeCell="C6" sqref="C6:D6"/>
    </sheetView>
  </sheetViews>
  <sheetFormatPr baseColWidth="10" defaultColWidth="11.42578125" defaultRowHeight="14.25" x14ac:dyDescent="0.25"/>
  <cols>
    <col min="1" max="1" width="0.7109375" style="212" customWidth="1"/>
    <col min="2" max="2" width="15.140625" style="212" customWidth="1"/>
    <col min="3" max="3" width="6.42578125" style="212" customWidth="1"/>
    <col min="4" max="4" width="18.85546875" style="212" customWidth="1"/>
    <col min="5" max="5" width="15.5703125" style="212" customWidth="1"/>
    <col min="6" max="7" width="12.42578125" style="212" customWidth="1"/>
    <col min="8" max="8" width="12.85546875" style="212" customWidth="1"/>
    <col min="9" max="10" width="12.42578125" style="212" customWidth="1"/>
    <col min="11" max="16384" width="11.42578125" style="212"/>
  </cols>
  <sheetData>
    <row r="1" spans="1:10" ht="9.9499999999999993" customHeight="1" x14ac:dyDescent="0.25">
      <c r="A1" s="211"/>
    </row>
    <row r="2" spans="1:10" ht="12.95" customHeight="1" x14ac:dyDescent="0.25">
      <c r="A2" s="213"/>
      <c r="B2" s="257" t="s">
        <v>503</v>
      </c>
    </row>
    <row r="3" spans="1:10" ht="16.5" x14ac:dyDescent="0.25">
      <c r="A3" s="214"/>
      <c r="B3" s="256" t="s">
        <v>299</v>
      </c>
    </row>
    <row r="4" spans="1:10" ht="16.5" x14ac:dyDescent="0.25">
      <c r="A4" s="215"/>
    </row>
    <row r="5" spans="1:10" ht="19.5" customHeight="1" x14ac:dyDescent="0.25">
      <c r="D5" s="216"/>
      <c r="E5" s="216"/>
      <c r="F5" s="216"/>
      <c r="G5" s="216"/>
      <c r="H5" s="216"/>
      <c r="I5" s="216"/>
      <c r="J5" s="216"/>
    </row>
    <row r="6" spans="1:10" ht="17.100000000000001" customHeight="1" x14ac:dyDescent="0.25">
      <c r="A6" s="213"/>
      <c r="B6" s="217" t="s">
        <v>74</v>
      </c>
      <c r="C6" s="338"/>
      <c r="D6" s="339"/>
      <c r="E6" s="218"/>
      <c r="F6" s="218"/>
      <c r="I6" s="344" t="s">
        <v>257</v>
      </c>
      <c r="J6" s="344"/>
    </row>
    <row r="7" spans="1:10" ht="9.9499999999999993" customHeight="1" x14ac:dyDescent="0.25">
      <c r="A7" s="213"/>
      <c r="B7" s="213"/>
      <c r="C7" s="213"/>
      <c r="D7" s="219"/>
      <c r="E7" s="219"/>
      <c r="F7" s="219"/>
      <c r="G7" s="219"/>
      <c r="H7" s="217"/>
      <c r="I7" s="217"/>
    </row>
    <row r="8" spans="1:10" s="213" customFormat="1" ht="17.100000000000001" customHeight="1" x14ac:dyDescent="0.25">
      <c r="B8" s="217" t="s">
        <v>104</v>
      </c>
      <c r="C8" s="340" t="str">
        <f>IF($C$6="","",Datenquelle!B101)</f>
        <v/>
      </c>
      <c r="D8" s="340"/>
      <c r="E8" s="340"/>
      <c r="F8" s="340"/>
      <c r="G8" s="340"/>
      <c r="H8" s="340"/>
      <c r="I8" s="340"/>
      <c r="J8" s="340"/>
    </row>
    <row r="9" spans="1:10" s="213" customFormat="1" ht="9.9499999999999993" customHeight="1" x14ac:dyDescent="0.25">
      <c r="B9" s="217"/>
      <c r="C9" s="217"/>
      <c r="D9" s="217"/>
      <c r="E9" s="217"/>
    </row>
    <row r="10" spans="1:10" s="213" customFormat="1" ht="17.100000000000001" customHeight="1" x14ac:dyDescent="0.25">
      <c r="B10" s="217" t="s">
        <v>105</v>
      </c>
      <c r="C10" s="340" t="str">
        <f>IF($C$6="","",Datenquelle!C101)</f>
        <v/>
      </c>
      <c r="D10" s="340"/>
      <c r="E10" s="340"/>
      <c r="F10" s="340"/>
      <c r="G10" s="340"/>
      <c r="H10" s="340"/>
      <c r="I10" s="340"/>
      <c r="J10" s="340"/>
    </row>
    <row r="11" spans="1:10" s="213" customFormat="1" ht="9.9499999999999993" customHeight="1" x14ac:dyDescent="0.25">
      <c r="B11" s="217"/>
      <c r="C11" s="217"/>
      <c r="D11" s="217"/>
      <c r="E11" s="217"/>
    </row>
    <row r="12" spans="1:10" s="213" customFormat="1" ht="17.100000000000001" customHeight="1" x14ac:dyDescent="0.25">
      <c r="B12" s="213" t="s">
        <v>188</v>
      </c>
      <c r="C12" s="341"/>
      <c r="D12" s="342"/>
      <c r="E12" s="343"/>
      <c r="F12" s="221"/>
      <c r="G12" s="218" t="s">
        <v>71</v>
      </c>
      <c r="I12" s="357"/>
      <c r="J12" s="357"/>
    </row>
    <row r="13" spans="1:10" s="213" customFormat="1" ht="9.9499999999999993" customHeight="1" x14ac:dyDescent="0.25">
      <c r="C13" s="223"/>
      <c r="D13" s="223"/>
      <c r="E13" s="223"/>
      <c r="F13" s="224"/>
      <c r="G13" s="218"/>
    </row>
    <row r="14" spans="1:10" s="213" customFormat="1" ht="17.100000000000001" customHeight="1" x14ac:dyDescent="0.25">
      <c r="B14" s="225"/>
      <c r="C14" s="225"/>
      <c r="D14" s="225"/>
      <c r="E14" s="225"/>
      <c r="F14" s="224"/>
      <c r="G14" s="218" t="s">
        <v>102</v>
      </c>
      <c r="H14" s="226"/>
      <c r="I14" s="358" t="str">
        <f>IF($C$6="","",Datenquelle!G101)</f>
        <v/>
      </c>
      <c r="J14" s="358"/>
    </row>
    <row r="15" spans="1:10" ht="9.9499999999999993" customHeight="1" x14ac:dyDescent="0.25">
      <c r="B15" s="218"/>
      <c r="C15" s="373"/>
      <c r="D15" s="373"/>
      <c r="E15" s="227"/>
      <c r="F15" s="225"/>
      <c r="G15" s="228"/>
    </row>
    <row r="16" spans="1:10" s="213" customFormat="1" ht="17.100000000000001" customHeight="1" x14ac:dyDescent="0.25">
      <c r="B16" s="229"/>
      <c r="C16" s="224"/>
      <c r="D16" s="224"/>
      <c r="E16" s="224"/>
      <c r="F16" s="224"/>
      <c r="G16" s="230" t="s">
        <v>94</v>
      </c>
      <c r="H16" s="226"/>
      <c r="I16" s="332">
        <v>2022</v>
      </c>
      <c r="J16" s="332"/>
    </row>
    <row r="17" spans="2:14" s="213" customFormat="1" ht="3.75" customHeight="1" x14ac:dyDescent="0.25">
      <c r="B17" s="218"/>
      <c r="C17" s="218"/>
      <c r="D17" s="218"/>
      <c r="E17" s="218"/>
      <c r="F17" s="218"/>
      <c r="G17" s="218"/>
      <c r="H17" s="231"/>
      <c r="I17" s="231"/>
    </row>
    <row r="18" spans="2:14" s="213" customFormat="1" ht="6" customHeight="1" x14ac:dyDescent="0.25">
      <c r="F18" s="232"/>
      <c r="G18" s="232"/>
      <c r="H18" s="232"/>
      <c r="I18" s="232"/>
      <c r="J18" s="232"/>
    </row>
    <row r="19" spans="2:14" s="213" customFormat="1" ht="6" customHeight="1" x14ac:dyDescent="0.25">
      <c r="F19" s="233"/>
      <c r="G19" s="222"/>
      <c r="H19" s="222"/>
      <c r="I19" s="222"/>
      <c r="J19" s="222"/>
    </row>
    <row r="20" spans="2:14" s="213" customFormat="1" ht="9.9499999999999993" customHeight="1" x14ac:dyDescent="0.25">
      <c r="B20" s="217"/>
      <c r="C20" s="217"/>
      <c r="D20" s="217"/>
      <c r="E20" s="217"/>
      <c r="J20" s="217"/>
    </row>
    <row r="21" spans="2:14" s="213" customFormat="1" ht="17.100000000000001" customHeight="1" x14ac:dyDescent="0.25">
      <c r="B21" s="334" t="s">
        <v>124</v>
      </c>
      <c r="C21" s="335"/>
      <c r="D21" s="335"/>
      <c r="E21" s="336"/>
      <c r="F21" s="375" t="s">
        <v>259</v>
      </c>
      <c r="G21" s="375"/>
      <c r="H21" s="375"/>
      <c r="I21" s="375"/>
      <c r="J21" s="375"/>
    </row>
    <row r="22" spans="2:14" s="213" customFormat="1" ht="17.100000000000001" customHeight="1" x14ac:dyDescent="0.25">
      <c r="B22" s="348" t="str">
        <f>IF($C$6="","",Datenquelle!F101)</f>
        <v/>
      </c>
      <c r="C22" s="349"/>
      <c r="D22" s="349"/>
      <c r="E22" s="350"/>
      <c r="F22" s="337"/>
      <c r="G22" s="337"/>
      <c r="H22" s="337"/>
      <c r="I22" s="337"/>
      <c r="J22" s="337"/>
    </row>
    <row r="23" spans="2:14" s="213" customFormat="1" ht="15" customHeight="1" x14ac:dyDescent="0.25">
      <c r="F23" s="234"/>
      <c r="G23" s="234"/>
    </row>
    <row r="24" spans="2:14" s="213" customFormat="1" ht="17.100000000000001" customHeight="1" x14ac:dyDescent="0.25">
      <c r="B24" s="333" t="s">
        <v>18</v>
      </c>
      <c r="C24" s="333"/>
      <c r="D24" s="333"/>
      <c r="E24" s="333"/>
      <c r="F24" s="332" t="s">
        <v>252</v>
      </c>
      <c r="G24" s="332"/>
      <c r="H24" s="332"/>
      <c r="I24" s="332"/>
      <c r="J24" s="332"/>
    </row>
    <row r="25" spans="2:14" s="213" customFormat="1" ht="17.100000000000001" customHeight="1" x14ac:dyDescent="0.25">
      <c r="B25" s="337"/>
      <c r="C25" s="337"/>
      <c r="D25" s="337"/>
      <c r="E25" s="337"/>
      <c r="F25" s="332" t="s">
        <v>217</v>
      </c>
      <c r="G25" s="332"/>
      <c r="H25" s="332"/>
      <c r="I25" s="332"/>
      <c r="J25" s="332"/>
    </row>
    <row r="26" spans="2:14" s="213" customFormat="1" ht="17.100000000000001" customHeight="1" x14ac:dyDescent="0.25">
      <c r="B26" s="319"/>
      <c r="C26" s="319"/>
      <c r="D26" s="319"/>
      <c r="E26" s="319"/>
      <c r="F26" s="222"/>
      <c r="G26" s="222"/>
      <c r="H26" s="222"/>
      <c r="I26" s="222"/>
      <c r="J26" s="222"/>
    </row>
    <row r="27" spans="2:14" s="213" customFormat="1" ht="12" customHeight="1" x14ac:dyDescent="0.2">
      <c r="B27" s="235"/>
      <c r="C27" s="236"/>
      <c r="D27" s="236"/>
      <c r="E27" s="236"/>
      <c r="F27" s="236"/>
      <c r="G27" s="236"/>
      <c r="H27" s="236"/>
      <c r="I27" s="236"/>
      <c r="J27" s="236"/>
    </row>
    <row r="28" spans="2:14" s="213" customFormat="1" ht="35.25" customHeight="1" x14ac:dyDescent="0.25">
      <c r="B28" s="359"/>
      <c r="C28" s="360"/>
      <c r="D28" s="361"/>
      <c r="E28" s="368" t="s">
        <v>296</v>
      </c>
      <c r="F28" s="372"/>
      <c r="G28" s="372"/>
      <c r="H28" s="369"/>
      <c r="I28" s="370" t="s">
        <v>327</v>
      </c>
      <c r="J28" s="347" t="s">
        <v>11</v>
      </c>
      <c r="N28" s="251"/>
    </row>
    <row r="29" spans="2:14" s="213" customFormat="1" ht="25.5" customHeight="1" x14ac:dyDescent="0.25">
      <c r="B29" s="362"/>
      <c r="C29" s="363"/>
      <c r="D29" s="364"/>
      <c r="E29" s="249" t="s">
        <v>267</v>
      </c>
      <c r="F29" s="368" t="s">
        <v>268</v>
      </c>
      <c r="G29" s="369"/>
      <c r="H29" s="370" t="s">
        <v>303</v>
      </c>
      <c r="I29" s="374"/>
      <c r="J29" s="347"/>
    </row>
    <row r="30" spans="2:14" s="213" customFormat="1" ht="100.5" customHeight="1" x14ac:dyDescent="0.25">
      <c r="B30" s="365"/>
      <c r="C30" s="366"/>
      <c r="D30" s="367"/>
      <c r="E30" s="249" t="s">
        <v>506</v>
      </c>
      <c r="F30" s="249" t="s">
        <v>297</v>
      </c>
      <c r="G30" s="249" t="s">
        <v>269</v>
      </c>
      <c r="H30" s="371"/>
      <c r="I30" s="371"/>
      <c r="J30" s="347"/>
    </row>
    <row r="31" spans="2:14" s="213" customFormat="1" ht="31.5" customHeight="1" x14ac:dyDescent="0.25">
      <c r="B31" s="351" t="s">
        <v>477</v>
      </c>
      <c r="C31" s="352"/>
      <c r="D31" s="43" t="s">
        <v>270</v>
      </c>
      <c r="E31" s="237"/>
      <c r="F31" s="238"/>
      <c r="G31" s="238"/>
      <c r="H31" s="238"/>
      <c r="I31" s="238"/>
      <c r="J31" s="262" t="str">
        <f>IF(AND(E31="",F31="",G31="",H31="",I31="")=TRUE,"",SUM(E31:I31))</f>
        <v/>
      </c>
    </row>
    <row r="32" spans="2:14" s="213" customFormat="1" ht="31.5" customHeight="1" x14ac:dyDescent="0.25">
      <c r="B32" s="353"/>
      <c r="C32" s="354"/>
      <c r="D32" s="252" t="s">
        <v>271</v>
      </c>
      <c r="E32" s="239"/>
      <c r="F32" s="239"/>
      <c r="G32" s="239"/>
      <c r="H32" s="239"/>
      <c r="I32" s="239"/>
      <c r="J32" s="264" t="str">
        <f>IF(AND(E32="",F32="",G32="",H32="",I32="")=TRUE,"",SUM(E32:I32))</f>
        <v/>
      </c>
    </row>
    <row r="33" spans="2:10" s="213" customFormat="1" ht="31.5" customHeight="1" x14ac:dyDescent="0.25">
      <c r="B33" s="353"/>
      <c r="C33" s="354"/>
      <c r="D33" s="252" t="s">
        <v>314</v>
      </c>
      <c r="E33" s="239"/>
      <c r="F33" s="239"/>
      <c r="G33" s="239"/>
      <c r="H33" s="239"/>
      <c r="I33" s="239"/>
      <c r="J33" s="264" t="str">
        <f>IF(AND(E33="",F33="",G33="",H33="",I33="")=TRUE,"",SUM(E33:I33))</f>
        <v/>
      </c>
    </row>
    <row r="34" spans="2:10" s="220" customFormat="1" ht="31.5" customHeight="1" x14ac:dyDescent="0.25">
      <c r="B34" s="355"/>
      <c r="C34" s="356"/>
      <c r="D34" s="252" t="s">
        <v>272</v>
      </c>
      <c r="E34" s="255"/>
      <c r="F34" s="255"/>
      <c r="G34" s="255"/>
      <c r="H34" s="255"/>
      <c r="I34" s="255"/>
      <c r="J34" s="264" t="str">
        <f>IF(AND(E34="",F34="",G34="",H34="",I34="")=TRUE,"",SUM(E34:I34))</f>
        <v/>
      </c>
    </row>
    <row r="35" spans="2:10" s="220" customFormat="1" ht="31.5" customHeight="1" x14ac:dyDescent="0.25">
      <c r="B35" s="345" t="s">
        <v>478</v>
      </c>
      <c r="C35" s="346"/>
      <c r="D35" s="346"/>
      <c r="E35" s="262" t="str">
        <f>IF(AND(E31="",E32="",E33="",E34="")=TRUE,"",SUM(E31:E34))</f>
        <v/>
      </c>
      <c r="F35" s="262" t="str">
        <f>IF(AND(F31="",F32="",F33="",F34="")=TRUE,"",SUM(F31:F34))</f>
        <v/>
      </c>
      <c r="G35" s="262" t="str">
        <f>IF(AND(G31="",G32="",G33="",G34="")=TRUE,"",SUM(G31:G34))</f>
        <v/>
      </c>
      <c r="H35" s="262" t="str">
        <f>IF(AND(H31="",H32="",H33="",H34="")=TRUE,"",SUM(H31:H34))</f>
        <v/>
      </c>
      <c r="I35" s="262" t="str">
        <f>IF(AND(I31="",I32="",I33="",I34="")=TRUE,"",SUM(I31:I34))</f>
        <v/>
      </c>
      <c r="J35" s="263" t="str">
        <f>IF(AND(E35="",F35="",G35="",H35="",I35="")=TRUE,"",SUM(E35:I35))</f>
        <v/>
      </c>
    </row>
    <row r="36" spans="2:10" s="220" customFormat="1" ht="10.5" customHeight="1" x14ac:dyDescent="0.25">
      <c r="B36" s="241"/>
      <c r="C36" s="241"/>
      <c r="D36" s="241"/>
      <c r="E36" s="253"/>
      <c r="F36" s="253"/>
      <c r="G36" s="253"/>
      <c r="H36" s="253"/>
      <c r="I36" s="253"/>
      <c r="J36" s="254"/>
    </row>
    <row r="37" spans="2:10" ht="31.5" customHeight="1" x14ac:dyDescent="0.25">
      <c r="B37" s="345" t="s">
        <v>479</v>
      </c>
      <c r="C37" s="346"/>
      <c r="D37" s="346"/>
      <c r="E37" s="346"/>
      <c r="F37" s="346"/>
      <c r="G37" s="346"/>
      <c r="H37" s="346"/>
      <c r="I37" s="376"/>
      <c r="J37" s="261"/>
    </row>
    <row r="38" spans="2:10" ht="10.5" customHeight="1" x14ac:dyDescent="0.25">
      <c r="B38" s="241"/>
      <c r="C38" s="241"/>
      <c r="D38" s="241"/>
      <c r="E38" s="267"/>
      <c r="F38" s="267"/>
      <c r="G38" s="267"/>
      <c r="H38" s="267"/>
      <c r="I38" s="267"/>
      <c r="J38" s="267"/>
    </row>
    <row r="39" spans="2:10" ht="31.5" customHeight="1" x14ac:dyDescent="0.25">
      <c r="B39" s="345" t="s">
        <v>480</v>
      </c>
      <c r="C39" s="346"/>
      <c r="D39" s="346"/>
      <c r="E39" s="346"/>
      <c r="F39" s="346"/>
      <c r="G39" s="346"/>
      <c r="H39" s="346"/>
      <c r="I39" s="376"/>
      <c r="J39" s="264" t="str">
        <f>IF(AND(J35="",J37="")=TRUE,"",SUM(J35,J37))</f>
        <v/>
      </c>
    </row>
    <row r="40" spans="2:10" ht="10.5" customHeight="1" x14ac:dyDescent="0.25">
      <c r="B40" s="242"/>
      <c r="C40" s="242"/>
      <c r="D40" s="242"/>
      <c r="E40" s="242"/>
      <c r="F40" s="242"/>
      <c r="G40" s="242"/>
      <c r="H40" s="242"/>
      <c r="I40" s="242"/>
      <c r="J40" s="267"/>
    </row>
    <row r="41" spans="2:10" ht="31.5" customHeight="1" x14ac:dyDescent="0.25">
      <c r="B41" s="345" t="s">
        <v>328</v>
      </c>
      <c r="C41" s="346"/>
      <c r="D41" s="346"/>
      <c r="E41" s="346"/>
      <c r="F41" s="346"/>
      <c r="G41" s="346"/>
      <c r="H41" s="346"/>
      <c r="I41" s="376"/>
      <c r="J41" s="261"/>
    </row>
    <row r="42" spans="2:10" ht="26.25" customHeight="1" x14ac:dyDescent="0.2">
      <c r="B42" s="384" t="s">
        <v>505</v>
      </c>
      <c r="C42" s="384"/>
      <c r="D42" s="384"/>
      <c r="E42" s="384"/>
      <c r="F42" s="384"/>
      <c r="G42" s="384"/>
      <c r="H42" s="384"/>
      <c r="I42" s="384"/>
      <c r="J42" s="384"/>
    </row>
    <row r="43" spans="2:10" ht="93.75" customHeight="1" x14ac:dyDescent="0.2">
      <c r="B43" s="383" t="s">
        <v>609</v>
      </c>
      <c r="C43" s="383"/>
      <c r="D43" s="383"/>
      <c r="E43" s="383"/>
      <c r="F43" s="383"/>
      <c r="G43" s="383"/>
      <c r="H43" s="383"/>
      <c r="I43" s="383"/>
      <c r="J43" s="383"/>
    </row>
    <row r="44" spans="2:10" ht="10.5" customHeight="1" x14ac:dyDescent="0.25">
      <c r="B44" s="266"/>
      <c r="C44" s="266"/>
      <c r="D44" s="266"/>
      <c r="E44" s="266"/>
      <c r="F44" s="266"/>
      <c r="G44" s="266"/>
      <c r="H44" s="266"/>
      <c r="I44" s="266"/>
      <c r="J44" s="266"/>
    </row>
    <row r="45" spans="2:10" ht="20.25" customHeight="1" x14ac:dyDescent="0.25">
      <c r="B45" s="244" t="s">
        <v>298</v>
      </c>
      <c r="C45" s="240"/>
      <c r="D45" s="240"/>
      <c r="E45" s="240"/>
      <c r="F45" s="240"/>
      <c r="G45" s="240"/>
      <c r="H45" s="240"/>
      <c r="I45" s="240"/>
      <c r="J45" s="240"/>
    </row>
    <row r="46" spans="2:10" x14ac:dyDescent="0.25">
      <c r="B46" s="243" t="s">
        <v>273</v>
      </c>
      <c r="C46" s="379" t="s">
        <v>481</v>
      </c>
      <c r="D46" s="380"/>
      <c r="E46" s="380"/>
      <c r="F46" s="380"/>
      <c r="G46" s="380"/>
      <c r="H46" s="380"/>
      <c r="I46" s="380"/>
      <c r="J46" s="381"/>
    </row>
    <row r="47" spans="2:10" x14ac:dyDescent="0.25">
      <c r="B47" s="243" t="s">
        <v>467</v>
      </c>
      <c r="C47" s="379" t="s">
        <v>482</v>
      </c>
      <c r="D47" s="380"/>
      <c r="E47" s="380"/>
      <c r="F47" s="380"/>
      <c r="G47" s="380"/>
      <c r="H47" s="380"/>
      <c r="I47" s="380"/>
      <c r="J47" s="381"/>
    </row>
    <row r="48" spans="2:10" x14ac:dyDescent="0.25">
      <c r="B48" s="240"/>
      <c r="C48" s="240"/>
      <c r="D48" s="240"/>
      <c r="E48" s="240"/>
      <c r="F48" s="240"/>
      <c r="G48" s="240"/>
      <c r="H48" s="240"/>
      <c r="I48" s="240"/>
      <c r="J48" s="240"/>
    </row>
    <row r="49" spans="2:11" ht="81.75" customHeight="1" x14ac:dyDescent="0.25">
      <c r="B49" s="382" t="s">
        <v>315</v>
      </c>
      <c r="C49" s="382"/>
      <c r="D49" s="382"/>
      <c r="E49" s="382"/>
      <c r="F49" s="382"/>
      <c r="G49" s="382"/>
      <c r="H49" s="382"/>
      <c r="I49" s="382"/>
      <c r="J49" s="382"/>
    </row>
    <row r="50" spans="2:11" x14ac:dyDescent="0.25">
      <c r="B50" s="377"/>
      <c r="C50" s="378"/>
      <c r="D50" s="378"/>
      <c r="E50" s="378"/>
      <c r="F50" s="378"/>
      <c r="G50" s="378"/>
      <c r="H50" s="378"/>
      <c r="I50" s="378"/>
      <c r="J50" s="378"/>
      <c r="K50" s="378"/>
    </row>
    <row r="51" spans="2:11" x14ac:dyDescent="0.25">
      <c r="B51" s="378"/>
      <c r="C51" s="378"/>
      <c r="D51" s="378"/>
      <c r="E51" s="378"/>
      <c r="F51" s="378"/>
      <c r="G51" s="378"/>
      <c r="H51" s="378"/>
      <c r="I51" s="378"/>
      <c r="J51" s="378"/>
      <c r="K51" s="378"/>
    </row>
  </sheetData>
  <sheetProtection algorithmName="SHA-512" hashValue="8RrnI7FYvK6tdJSXuogn4gokJasjDypsDH4u7C3BdCE/3E6iMbis7A99x6nnrSmigaIR64tKjV65FYvPHyxwcw==" saltValue="Wbn599osIk/YzSbHPjvAcg=="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4">
    <mergeCell ref="B37:I37"/>
    <mergeCell ref="B39:I39"/>
    <mergeCell ref="B50:K51"/>
    <mergeCell ref="C46:J46"/>
    <mergeCell ref="C47:J47"/>
    <mergeCell ref="B49:J49"/>
    <mergeCell ref="B41:I41"/>
    <mergeCell ref="B43:J43"/>
    <mergeCell ref="B42:J42"/>
    <mergeCell ref="B35:D35"/>
    <mergeCell ref="J28:J30"/>
    <mergeCell ref="B22:E22"/>
    <mergeCell ref="B31:C34"/>
    <mergeCell ref="I12:J12"/>
    <mergeCell ref="I14:J14"/>
    <mergeCell ref="I16:J16"/>
    <mergeCell ref="B28:D30"/>
    <mergeCell ref="F29:G29"/>
    <mergeCell ref="H29:H30"/>
    <mergeCell ref="E28:H28"/>
    <mergeCell ref="C15:D15"/>
    <mergeCell ref="I28:I30"/>
    <mergeCell ref="F21:J21"/>
    <mergeCell ref="B25:E25"/>
    <mergeCell ref="F24:J24"/>
    <mergeCell ref="F25:J25"/>
    <mergeCell ref="B24:E24"/>
    <mergeCell ref="B21:E21"/>
    <mergeCell ref="F22:J22"/>
    <mergeCell ref="C6:D6"/>
    <mergeCell ref="C8:J8"/>
    <mergeCell ref="C10:J10"/>
    <mergeCell ref="C12:E12"/>
    <mergeCell ref="I6:J6"/>
  </mergeCells>
  <phoneticPr fontId="34" type="noConversion"/>
  <conditionalFormatting sqref="C6">
    <cfRule type="expression" dxfId="146" priority="55" stopIfTrue="1">
      <formula>LEN(TRIM(C6))=0</formula>
    </cfRule>
  </conditionalFormatting>
  <conditionalFormatting sqref="C12">
    <cfRule type="expression" dxfId="145" priority="54" stopIfTrue="1">
      <formula>LEN(TRIM(C12))=0</formula>
    </cfRule>
  </conditionalFormatting>
  <conditionalFormatting sqref="I12">
    <cfRule type="expression" dxfId="144" priority="53" stopIfTrue="1">
      <formula>LEN(TRIM(I12))=0</formula>
    </cfRule>
  </conditionalFormatting>
  <conditionalFormatting sqref="F22">
    <cfRule type="expression" dxfId="143" priority="50" stopIfTrue="1">
      <formula>LEN(TRIM(F22))=0</formula>
    </cfRule>
  </conditionalFormatting>
  <conditionalFormatting sqref="B25">
    <cfRule type="expression" dxfId="142" priority="48" stopIfTrue="1">
      <formula>LEN(TRIM(B25))=0</formula>
    </cfRule>
  </conditionalFormatting>
  <conditionalFormatting sqref="F31">
    <cfRule type="expression" dxfId="141" priority="47" stopIfTrue="1">
      <formula>LEN(TRIM(F31))=0</formula>
    </cfRule>
  </conditionalFormatting>
  <conditionalFormatting sqref="G31">
    <cfRule type="expression" dxfId="140" priority="46" stopIfTrue="1">
      <formula>LEN(TRIM(G31))=0</formula>
    </cfRule>
  </conditionalFormatting>
  <conditionalFormatting sqref="H31:I31">
    <cfRule type="expression" dxfId="139" priority="45" stopIfTrue="1">
      <formula>LEN(TRIM(H31))=0</formula>
    </cfRule>
  </conditionalFormatting>
  <conditionalFormatting sqref="F32:F34">
    <cfRule type="expression" dxfId="138" priority="43" stopIfTrue="1">
      <formula>LEN(TRIM(F32))=0</formula>
    </cfRule>
  </conditionalFormatting>
  <conditionalFormatting sqref="G32:G34">
    <cfRule type="expression" dxfId="137" priority="42" stopIfTrue="1">
      <formula>LEN(TRIM(G32))=0</formula>
    </cfRule>
  </conditionalFormatting>
  <conditionalFormatting sqref="H32:I34">
    <cfRule type="expression" dxfId="136" priority="41" stopIfTrue="1">
      <formula>LEN(TRIM(H32))=0</formula>
    </cfRule>
  </conditionalFormatting>
  <conditionalFormatting sqref="E31">
    <cfRule type="expression" dxfId="135" priority="15" stopIfTrue="1">
      <formula>LEN(TRIM(E31))=0</formula>
    </cfRule>
  </conditionalFormatting>
  <conditionalFormatting sqref="E32:E34">
    <cfRule type="expression" dxfId="134" priority="14" stopIfTrue="1">
      <formula>LEN(TRIM(E32))=0</formula>
    </cfRule>
  </conditionalFormatting>
  <conditionalFormatting sqref="J41">
    <cfRule type="expression" dxfId="133" priority="2" stopIfTrue="1">
      <formula>LEN(TRIM(J41))=0</formula>
    </cfRule>
  </conditionalFormatting>
  <conditionalFormatting sqref="J37">
    <cfRule type="expression" dxfId="132" priority="1" stopIfTrue="1">
      <formula>LEN(TRIM(J37))=0</formula>
    </cfRule>
  </conditionalFormatting>
  <dataValidations xWindow="240" yWindow="486" count="11">
    <dataValidation type="textLength" allowBlank="1" showErrorMessage="1" errorTitle="Eingabefehler" error="Nur Texteingabe möglich." prompt="Name, Vorname" sqref="C12:E12">
      <formula1>0</formula1>
      <formula2>100</formula2>
    </dataValidation>
    <dataValidation type="date" allowBlank="1" showInputMessage="1" showErrorMessage="1" errorTitle="Eingabefehler" error="Erstelldatum: dd.mm.jjjj" sqref="C15">
      <formula1>41275</formula1>
      <formula2>41791</formula2>
    </dataValidation>
    <dataValidation type="list" allowBlank="1" showInputMessage="1" showErrorMessage="1" errorTitle="Hinweis" error="Auswahl treffen über Dropdown-Liste." sqref="C6:D6">
      <formula1>ZentrumRegNr</formula1>
    </dataValidation>
    <dataValidation showInputMessage="1" showErrorMessage="1" sqref="B22 F19"/>
    <dataValidation type="date" errorStyle="information" allowBlank="1" showInputMessage="1" showErrorMessage="1" errorTitle="Kennzahlenjahr" error="Es können nur Kennzahlenjahre von 2012 bis 2014 eingetragen werden." sqref="H17:I17">
      <formula1>2010</formula1>
      <formula2>2012</formula2>
    </dataValidation>
    <dataValidation type="list" showInputMessage="1" showErrorMessage="1" errorTitle="Hinweis" error="Auswahl treffen über Dropdown-Liste." sqref="B25:B26">
      <formula1>Tumordokumentation</formula1>
    </dataValidation>
    <dataValidation allowBlank="1" showInputMessage="1" showErrorMessage="1" errorTitle="Eingabefehler" error="Nur Texteingabe möglich." sqref="F12"/>
    <dataValidation type="whole" allowBlank="1" showInputMessage="1" showErrorMessage="1" errorTitle="Eingabefehler" error="Ganze Zahl zwischen 0 und 5000 eingeben." sqref="F31 G31:I34 E31:E34 J41 J37">
      <formula1>0</formula1>
      <formula2>5000</formula2>
    </dataValidation>
    <dataValidation type="whole" allowBlank="1" showInputMessage="1" showErrorMessage="1" errorTitle="Eingabegehler" error="Ganze Zahl zwischen 0 und 5000 eingeben." sqref="F32:F34">
      <formula1>0</formula1>
      <formula2>5000</formula2>
    </dataValidation>
    <dataValidation type="list" allowBlank="1" showInputMessage="1" showErrorMessage="1" errorTitle="Hinweis" error="Zuerst Reg.-Nr auswählen, dann das jeweilig zugehörige Krebsregister." sqref="F22:J22">
      <formula1>KrebsregisterZusammenarbeit</formula1>
    </dataValidation>
    <dataValidation type="date" allowBlank="1" showErrorMessage="1" errorTitle="Eingabefehler" error="Format: tt.mm.jjjj_x000a__x000a_Zeitraum zwischen 01.09.2022 - 31.01.2024 angeben." sqref="I12:J12">
      <formula1>44805</formula1>
      <formula2>45322</formula2>
    </dataValidation>
  </dataValidations>
  <pageMargins left="0.15748031496062992" right="0.15748031496062992" top="0.27559055118110237" bottom="0.27559055118110237" header="0.11811023622047245" footer="0.11811023622047245"/>
  <pageSetup paperSize="9" scale="84"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2" max="9"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7"/>
  <sheetViews>
    <sheetView showGridLines="0" workbookViewId="0">
      <selection activeCell="B37" sqref="B37"/>
    </sheetView>
  </sheetViews>
  <sheetFormatPr baseColWidth="10"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s="75" customFormat="1" x14ac:dyDescent="0.25">
      <c r="A1" s="87" t="s">
        <v>188</v>
      </c>
      <c r="B1" s="101" t="str">
        <f>IF(Basisdaten!C12=0,"",Basisdaten!C12)</f>
        <v/>
      </c>
    </row>
    <row r="2" spans="1:4" s="75" customFormat="1" x14ac:dyDescent="0.25">
      <c r="A2" s="87" t="s">
        <v>71</v>
      </c>
      <c r="B2" s="102" t="str">
        <f>IF(Basisdaten!I12=0,"",Basisdaten!I12)</f>
        <v/>
      </c>
    </row>
    <row r="3" spans="1:4" s="75" customFormat="1" x14ac:dyDescent="0.25">
      <c r="A3" s="87" t="s">
        <v>102</v>
      </c>
      <c r="B3" s="102" t="str">
        <f>IF(Basisdaten!I14=0,"",Basisdaten!I14)</f>
        <v/>
      </c>
    </row>
    <row r="4" spans="1:4" s="75" customFormat="1" x14ac:dyDescent="0.25"/>
    <row r="5" spans="1:4" s="75" customFormat="1" x14ac:dyDescent="0.25"/>
    <row r="6" spans="1:4" s="67" customFormat="1" ht="12" x14ac:dyDescent="0.2">
      <c r="A6" s="80" t="s">
        <v>14</v>
      </c>
      <c r="B6" s="80" t="s">
        <v>18</v>
      </c>
      <c r="C6" s="73" t="s">
        <v>259</v>
      </c>
      <c r="D6" s="73" t="s">
        <v>260</v>
      </c>
    </row>
    <row r="7" spans="1:4" s="86" customFormat="1" ht="16.5" customHeight="1" x14ac:dyDescent="0.25">
      <c r="A7" s="85" t="str">
        <f>IF(Basisdaten!B22=0,"",Basisdaten!B22)</f>
        <v/>
      </c>
      <c r="B7" s="85" t="str">
        <f>IF(Basisdaten!B25=0,"",Basisdaten!B25)</f>
        <v/>
      </c>
      <c r="C7" s="85" t="str">
        <f>IF(Basisdaten!F22=0,"",Basisdaten!F22)</f>
        <v/>
      </c>
      <c r="D7" s="85" t="str">
        <f>IF(Basisdaten!F25=0,"",Basisdaten!F25)</f>
        <v>Noch nicht vorhanden</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34"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9"/>
  <sheetViews>
    <sheetView showGridLines="0" workbookViewId="0">
      <selection activeCell="K7" sqref="K7"/>
    </sheetView>
  </sheetViews>
  <sheetFormatPr baseColWidth="10" defaultColWidth="11.42578125" defaultRowHeight="15" x14ac:dyDescent="0.25"/>
  <cols>
    <col min="1" max="1" width="34.5703125" customWidth="1"/>
    <col min="2" max="2" width="16.140625" style="75" customWidth="1"/>
    <col min="3" max="3" width="16" customWidth="1"/>
    <col min="4" max="4" width="14.140625" customWidth="1"/>
    <col min="5" max="5" width="12.85546875" customWidth="1"/>
    <col min="6" max="6" width="12.85546875" style="75" customWidth="1"/>
    <col min="7" max="7" width="12.5703125" customWidth="1"/>
  </cols>
  <sheetData>
    <row r="1" spans="1:9" s="88" customFormat="1" ht="60" x14ac:dyDescent="0.25">
      <c r="A1" s="207"/>
      <c r="B1" s="207" t="s">
        <v>305</v>
      </c>
      <c r="C1" s="207" t="s">
        <v>306</v>
      </c>
      <c r="D1" s="207" t="s">
        <v>307</v>
      </c>
      <c r="E1" s="207" t="s">
        <v>308</v>
      </c>
      <c r="F1" s="260" t="s">
        <v>329</v>
      </c>
      <c r="G1" s="206" t="s">
        <v>11</v>
      </c>
    </row>
    <row r="2" spans="1:9" s="88" customFormat="1" ht="36" customHeight="1" x14ac:dyDescent="0.25">
      <c r="A2" s="43" t="s">
        <v>483</v>
      </c>
      <c r="B2" s="89" t="str">
        <f>IF(Basisdaten!E31="","",Basisdaten!E31)</f>
        <v/>
      </c>
      <c r="C2" s="89" t="str">
        <f>IF(Basisdaten!F31="","",Basisdaten!F31)</f>
        <v/>
      </c>
      <c r="D2" s="89" t="str">
        <f>IF(Basisdaten!G31="","",Basisdaten!G31)</f>
        <v/>
      </c>
      <c r="E2" s="89" t="str">
        <f>IF(Basisdaten!H31="","",Basisdaten!H31)</f>
        <v/>
      </c>
      <c r="F2" s="89" t="str">
        <f>IF(Basisdaten!I31="","",Basisdaten!I31)</f>
        <v/>
      </c>
      <c r="G2" s="199" t="str">
        <f>IF(Basisdaten!J31="","",Basisdaten!J31)</f>
        <v/>
      </c>
    </row>
    <row r="3" spans="1:9" s="88" customFormat="1" ht="36" customHeight="1" x14ac:dyDescent="0.25">
      <c r="A3" s="252" t="s">
        <v>484</v>
      </c>
      <c r="B3" s="199" t="str">
        <f>IF(Basisdaten!E32="","",Basisdaten!E32)</f>
        <v/>
      </c>
      <c r="C3" s="199" t="str">
        <f>IF(Basisdaten!F32="","",Basisdaten!F32)</f>
        <v/>
      </c>
      <c r="D3" s="199" t="str">
        <f>IF(Basisdaten!G32="","",Basisdaten!G32)</f>
        <v/>
      </c>
      <c r="E3" s="199" t="str">
        <f>IF(Basisdaten!H32="","",Basisdaten!H32)</f>
        <v/>
      </c>
      <c r="F3" s="199" t="str">
        <f>IF(Basisdaten!I32="","",Basisdaten!I32)</f>
        <v/>
      </c>
      <c r="G3" s="199" t="str">
        <f>IF(Basisdaten!J32="","",Basisdaten!J32)</f>
        <v/>
      </c>
    </row>
    <row r="4" spans="1:9" s="88" customFormat="1" ht="36" customHeight="1" x14ac:dyDescent="0.25">
      <c r="A4" s="252" t="s">
        <v>485</v>
      </c>
      <c r="B4" s="199" t="str">
        <f>IF(Basisdaten!E33="","",Basisdaten!E33)</f>
        <v/>
      </c>
      <c r="C4" s="199" t="str">
        <f>IF(Basisdaten!F33="","",Basisdaten!F33)</f>
        <v/>
      </c>
      <c r="D4" s="199" t="str">
        <f>IF(Basisdaten!G33="","",Basisdaten!G33)</f>
        <v/>
      </c>
      <c r="E4" s="199" t="str">
        <f>IF(Basisdaten!H33="","",Basisdaten!H33)</f>
        <v/>
      </c>
      <c r="F4" s="199" t="str">
        <f>IF(Basisdaten!I33="","",Basisdaten!I33)</f>
        <v/>
      </c>
      <c r="G4" s="199" t="str">
        <f>IF(Basisdaten!J33="","",Basisdaten!J33)</f>
        <v/>
      </c>
    </row>
    <row r="5" spans="1:9" s="88" customFormat="1" ht="36" customHeight="1" x14ac:dyDescent="0.25">
      <c r="A5" s="252" t="s">
        <v>486</v>
      </c>
      <c r="B5" s="199" t="str">
        <f>IF(Basisdaten!E34="","",Basisdaten!E34)</f>
        <v/>
      </c>
      <c r="C5" s="199" t="str">
        <f>IF(Basisdaten!F34="","",Basisdaten!F34)</f>
        <v/>
      </c>
      <c r="D5" s="199" t="str">
        <f>IF(Basisdaten!G34="","",Basisdaten!G34)</f>
        <v/>
      </c>
      <c r="E5" s="199" t="str">
        <f>IF(Basisdaten!H34="","",Basisdaten!H34)</f>
        <v/>
      </c>
      <c r="F5" s="199" t="str">
        <f>IF(Basisdaten!I34="","",Basisdaten!I34)</f>
        <v/>
      </c>
      <c r="G5" s="199" t="str">
        <f>IF(Basisdaten!J34="","",Basisdaten!J34)</f>
        <v/>
      </c>
    </row>
    <row r="6" spans="1:9" s="88" customFormat="1" ht="36" customHeight="1" x14ac:dyDescent="0.25">
      <c r="A6" s="90" t="s">
        <v>478</v>
      </c>
      <c r="B6" s="199" t="str">
        <f>IF(Basisdaten!E35="","",Basisdaten!E35)</f>
        <v/>
      </c>
      <c r="C6" s="199" t="str">
        <f>IF(Basisdaten!F35="","",Basisdaten!F35)</f>
        <v/>
      </c>
      <c r="D6" s="199" t="str">
        <f>IF(Basisdaten!G35="","",Basisdaten!G35)</f>
        <v/>
      </c>
      <c r="E6" s="199" t="str">
        <f>IF(Basisdaten!H35="","",Basisdaten!H35)</f>
        <v/>
      </c>
      <c r="F6" s="199" t="str">
        <f>IF(Basisdaten!I35="","",Basisdaten!I35)</f>
        <v/>
      </c>
      <c r="G6" s="199" t="str">
        <f>IF(Basisdaten!J35="","",Basisdaten!J35)</f>
        <v/>
      </c>
    </row>
    <row r="7" spans="1:9" ht="36" customHeight="1" x14ac:dyDescent="0.25">
      <c r="A7" s="90" t="s">
        <v>479</v>
      </c>
      <c r="B7" s="208"/>
      <c r="C7" s="208"/>
      <c r="D7" s="208"/>
      <c r="E7" s="208"/>
      <c r="F7" s="208"/>
      <c r="G7" s="199" t="str">
        <f>IF(Basisdaten!J37="","",Basisdaten!J37)</f>
        <v/>
      </c>
      <c r="H7" s="75"/>
      <c r="I7" s="75"/>
    </row>
    <row r="8" spans="1:9" s="198" customFormat="1" ht="36" customHeight="1" x14ac:dyDescent="0.25">
      <c r="A8" s="90" t="s">
        <v>487</v>
      </c>
      <c r="B8" s="208"/>
      <c r="C8" s="208"/>
      <c r="D8" s="208"/>
      <c r="E8" s="208"/>
      <c r="F8" s="208"/>
      <c r="G8" s="199" t="str">
        <f>IF(Basisdaten!J39="","",Basisdaten!J39)</f>
        <v/>
      </c>
    </row>
    <row r="9" spans="1:9" s="198" customFormat="1" ht="36" customHeight="1" x14ac:dyDescent="0.25">
      <c r="A9" s="90" t="s">
        <v>301</v>
      </c>
      <c r="B9" s="208"/>
      <c r="C9" s="208"/>
      <c r="D9" s="208"/>
      <c r="E9" s="208"/>
      <c r="F9" s="208"/>
      <c r="G9" s="199" t="str">
        <f>IF(Basisdaten!J41="","",Basisdaten!J41)</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441"/>
  <sheetViews>
    <sheetView topLeftCell="A87" zoomScaleNormal="100" workbookViewId="0">
      <selection activeCell="A104" sqref="A104"/>
    </sheetView>
  </sheetViews>
  <sheetFormatPr baseColWidth="10" defaultColWidth="11.42578125" defaultRowHeight="12" x14ac:dyDescent="0.25"/>
  <cols>
    <col min="1" max="1" width="30" style="115" customWidth="1"/>
    <col min="2" max="2" width="51.5703125" style="119" customWidth="1"/>
    <col min="3" max="3" width="55.5703125" style="115" customWidth="1"/>
    <col min="4" max="4" width="15.85546875" style="88" customWidth="1"/>
    <col min="5" max="5" width="37.42578125" style="88" customWidth="1"/>
    <col min="6" max="6" width="37" style="115" customWidth="1"/>
    <col min="7" max="7" width="36.28515625" style="115" customWidth="1"/>
    <col min="8" max="8" width="36.7109375" style="115" customWidth="1"/>
    <col min="9" max="9" width="28.5703125" style="115" customWidth="1"/>
    <col min="10" max="10" width="25.7109375" style="115" customWidth="1"/>
    <col min="11" max="11" width="36.7109375" style="115" customWidth="1"/>
    <col min="12" max="12" width="32.140625" style="115" customWidth="1"/>
    <col min="13" max="13" width="37.5703125" style="115" customWidth="1"/>
    <col min="14" max="15" width="36.85546875" style="115" customWidth="1"/>
    <col min="16" max="16" width="11.28515625" style="115" customWidth="1"/>
    <col min="17" max="17" width="32.42578125" style="115" customWidth="1"/>
    <col min="18" max="18" width="23.140625" style="115" customWidth="1"/>
    <col min="19" max="19" width="37.5703125" style="115" customWidth="1"/>
    <col min="20" max="20" width="18.5703125" style="115" customWidth="1"/>
    <col min="21" max="21" width="36" style="115" customWidth="1"/>
    <col min="22" max="22" width="16" style="115" customWidth="1"/>
    <col min="23" max="23" width="14.5703125" style="115" customWidth="1"/>
    <col min="24" max="24" width="17.28515625" style="115" customWidth="1"/>
    <col min="25" max="31" width="9.140625" style="115" customWidth="1"/>
    <col min="32" max="32" width="13.5703125" style="115" customWidth="1"/>
    <col min="33" max="44" width="9.140625" style="115" customWidth="1"/>
    <col min="45" max="45" width="16.140625" style="115" customWidth="1"/>
    <col min="46" max="46" width="13.85546875" style="115" customWidth="1"/>
    <col min="47" max="47" width="9.140625" style="115" customWidth="1"/>
    <col min="48" max="48" width="15" style="115" customWidth="1"/>
    <col min="49" max="49" width="19.7109375" style="115" customWidth="1"/>
    <col min="50" max="50" width="15.7109375" style="115" customWidth="1"/>
    <col min="51" max="104" width="9.140625" style="115" customWidth="1"/>
    <col min="105" max="106" width="16.5703125" style="115" customWidth="1"/>
    <col min="107" max="107" width="15.5703125" style="115" customWidth="1"/>
    <col min="108" max="108" width="19" style="115" customWidth="1"/>
    <col min="109" max="16384" width="11.42578125" style="115"/>
  </cols>
  <sheetData>
    <row r="1" spans="1:5" x14ac:dyDescent="0.25">
      <c r="A1" s="116" t="s">
        <v>18</v>
      </c>
      <c r="B1" s="269" t="s">
        <v>68</v>
      </c>
      <c r="C1" s="269" t="s">
        <v>68</v>
      </c>
      <c r="D1" s="279"/>
      <c r="E1" s="115"/>
    </row>
    <row r="2" spans="1:5" x14ac:dyDescent="0.25">
      <c r="A2" s="197" t="s">
        <v>523</v>
      </c>
      <c r="B2" s="269" t="s">
        <v>189</v>
      </c>
      <c r="C2" s="269" t="s">
        <v>189</v>
      </c>
      <c r="D2" s="280"/>
      <c r="E2" s="115"/>
    </row>
    <row r="3" spans="1:5" x14ac:dyDescent="0.25">
      <c r="A3" s="117"/>
      <c r="B3" s="269" t="s">
        <v>190</v>
      </c>
      <c r="C3" s="269" t="s">
        <v>190</v>
      </c>
      <c r="D3" s="280"/>
      <c r="E3" s="109"/>
    </row>
    <row r="4" spans="1:5" x14ac:dyDescent="0.25">
      <c r="A4" s="117"/>
      <c r="B4" s="269" t="s">
        <v>317</v>
      </c>
      <c r="C4" s="269" t="s">
        <v>317</v>
      </c>
      <c r="D4" s="280"/>
      <c r="E4" s="109"/>
    </row>
    <row r="5" spans="1:5" x14ac:dyDescent="0.25">
      <c r="A5" s="117"/>
      <c r="B5" s="269" t="s">
        <v>236</v>
      </c>
      <c r="C5" s="269" t="s">
        <v>236</v>
      </c>
      <c r="D5" s="280"/>
      <c r="E5" s="109"/>
    </row>
    <row r="6" spans="1:5" x14ac:dyDescent="0.25">
      <c r="A6" s="117"/>
      <c r="B6" s="269" t="s">
        <v>191</v>
      </c>
      <c r="C6" s="269" t="s">
        <v>191</v>
      </c>
      <c r="D6" s="280"/>
      <c r="E6" s="109"/>
    </row>
    <row r="7" spans="1:5" x14ac:dyDescent="0.25">
      <c r="A7" s="117"/>
      <c r="B7" s="269" t="s">
        <v>318</v>
      </c>
      <c r="C7" s="269" t="s">
        <v>318</v>
      </c>
      <c r="D7" s="280"/>
      <c r="E7" s="109"/>
    </row>
    <row r="8" spans="1:5" x14ac:dyDescent="0.25">
      <c r="A8" s="117"/>
      <c r="B8" s="269" t="s">
        <v>192</v>
      </c>
      <c r="C8" s="269" t="s">
        <v>192</v>
      </c>
      <c r="D8" s="280"/>
      <c r="E8" s="109"/>
    </row>
    <row r="9" spans="1:5" x14ac:dyDescent="0.25">
      <c r="A9" s="117"/>
      <c r="B9" s="270" t="s">
        <v>332</v>
      </c>
      <c r="C9" s="270" t="s">
        <v>332</v>
      </c>
      <c r="D9" s="280" t="s">
        <v>335</v>
      </c>
      <c r="E9" s="109"/>
    </row>
    <row r="10" spans="1:5" x14ac:dyDescent="0.25">
      <c r="A10" s="117"/>
      <c r="B10" s="269" t="s">
        <v>319</v>
      </c>
      <c r="C10" s="269" t="s">
        <v>319</v>
      </c>
      <c r="D10" s="280"/>
      <c r="E10" s="109"/>
    </row>
    <row r="11" spans="1:5" x14ac:dyDescent="0.25">
      <c r="A11" s="117"/>
      <c r="B11" s="269" t="s">
        <v>193</v>
      </c>
      <c r="C11" s="269" t="s">
        <v>193</v>
      </c>
      <c r="D11" s="280"/>
      <c r="E11" s="109"/>
    </row>
    <row r="12" spans="1:5" x14ac:dyDescent="0.25">
      <c r="A12" s="117"/>
      <c r="B12" s="269" t="s">
        <v>237</v>
      </c>
      <c r="C12" s="272" t="s">
        <v>320</v>
      </c>
      <c r="D12" s="280" t="s">
        <v>336</v>
      </c>
      <c r="E12" s="109"/>
    </row>
    <row r="13" spans="1:5" x14ac:dyDescent="0.25">
      <c r="A13" s="117"/>
      <c r="B13" s="269" t="s">
        <v>238</v>
      </c>
      <c r="C13" s="269" t="s">
        <v>237</v>
      </c>
      <c r="D13" s="280"/>
      <c r="E13" s="109"/>
    </row>
    <row r="14" spans="1:5" x14ac:dyDescent="0.25">
      <c r="A14" s="117"/>
      <c r="B14" s="269" t="s">
        <v>16</v>
      </c>
      <c r="C14" s="269" t="s">
        <v>238</v>
      </c>
      <c r="D14" s="280"/>
      <c r="E14" s="109"/>
    </row>
    <row r="15" spans="1:5" x14ac:dyDescent="0.25">
      <c r="A15" s="117"/>
      <c r="B15" s="269" t="s">
        <v>194</v>
      </c>
      <c r="C15" s="269" t="s">
        <v>16</v>
      </c>
      <c r="D15" s="280"/>
      <c r="E15" s="109"/>
    </row>
    <row r="16" spans="1:5" x14ac:dyDescent="0.25">
      <c r="A16" s="117"/>
      <c r="B16" s="269" t="s">
        <v>218</v>
      </c>
      <c r="C16" s="269" t="s">
        <v>194</v>
      </c>
      <c r="D16" s="280"/>
      <c r="E16" s="109"/>
    </row>
    <row r="17" spans="1:5" x14ac:dyDescent="0.25">
      <c r="A17" s="117"/>
      <c r="B17" s="269" t="s">
        <v>195</v>
      </c>
      <c r="C17" s="269" t="s">
        <v>218</v>
      </c>
      <c r="D17" s="280"/>
      <c r="E17" s="109"/>
    </row>
    <row r="18" spans="1:5" x14ac:dyDescent="0.25">
      <c r="A18" s="117"/>
      <c r="B18" s="269" t="s">
        <v>232</v>
      </c>
      <c r="C18" s="269" t="s">
        <v>195</v>
      </c>
      <c r="D18" s="281"/>
      <c r="E18" s="109"/>
    </row>
    <row r="19" spans="1:5" x14ac:dyDescent="0.25">
      <c r="A19" s="117"/>
      <c r="B19" s="271" t="s">
        <v>19</v>
      </c>
      <c r="C19" s="269" t="s">
        <v>232</v>
      </c>
      <c r="D19" s="280"/>
      <c r="E19" s="109"/>
    </row>
    <row r="20" spans="1:5" x14ac:dyDescent="0.25">
      <c r="A20" s="117"/>
      <c r="B20" s="269" t="s">
        <v>248</v>
      </c>
      <c r="C20" s="269" t="s">
        <v>19</v>
      </c>
      <c r="D20" s="280"/>
      <c r="E20" s="109"/>
    </row>
    <row r="21" spans="1:5" x14ac:dyDescent="0.2">
      <c r="A21" s="117"/>
      <c r="B21" s="269" t="s">
        <v>69</v>
      </c>
      <c r="C21" s="273" t="s">
        <v>196</v>
      </c>
      <c r="D21" s="280" t="s">
        <v>336</v>
      </c>
      <c r="E21" s="109"/>
    </row>
    <row r="22" spans="1:5" x14ac:dyDescent="0.25">
      <c r="A22" s="117"/>
      <c r="B22" s="269" t="s">
        <v>262</v>
      </c>
      <c r="C22" s="272" t="s">
        <v>321</v>
      </c>
      <c r="D22" s="280" t="s">
        <v>336</v>
      </c>
      <c r="E22" s="109"/>
    </row>
    <row r="23" spans="1:5" x14ac:dyDescent="0.25">
      <c r="A23" s="117"/>
      <c r="B23" s="270" t="s">
        <v>323</v>
      </c>
      <c r="C23" s="269" t="s">
        <v>248</v>
      </c>
      <c r="D23" s="280"/>
      <c r="E23" s="109"/>
    </row>
    <row r="24" spans="1:5" x14ac:dyDescent="0.25">
      <c r="A24" s="117"/>
      <c r="B24" s="269" t="s">
        <v>197</v>
      </c>
      <c r="C24" s="269" t="s">
        <v>69</v>
      </c>
      <c r="D24" s="280"/>
      <c r="E24" s="109"/>
    </row>
    <row r="25" spans="1:5" x14ac:dyDescent="0.25">
      <c r="A25" s="117"/>
      <c r="B25" s="269" t="s">
        <v>198</v>
      </c>
      <c r="C25" s="274" t="s">
        <v>255</v>
      </c>
      <c r="D25" s="280" t="s">
        <v>337</v>
      </c>
      <c r="E25" s="109"/>
    </row>
    <row r="26" spans="1:5" x14ac:dyDescent="0.25">
      <c r="A26" s="117"/>
      <c r="B26" s="269" t="s">
        <v>116</v>
      </c>
      <c r="C26" s="269" t="s">
        <v>262</v>
      </c>
      <c r="D26" s="280"/>
      <c r="E26" s="109"/>
    </row>
    <row r="27" spans="1:5" x14ac:dyDescent="0.25">
      <c r="A27" s="117"/>
      <c r="B27" s="269" t="s">
        <v>322</v>
      </c>
      <c r="C27" s="270" t="s">
        <v>323</v>
      </c>
      <c r="D27" s="280" t="s">
        <v>335</v>
      </c>
      <c r="E27" s="109"/>
    </row>
    <row r="28" spans="1:5" x14ac:dyDescent="0.25">
      <c r="A28" s="117"/>
      <c r="B28" s="269" t="s">
        <v>241</v>
      </c>
      <c r="C28" s="269" t="s">
        <v>197</v>
      </c>
      <c r="D28" s="280"/>
      <c r="E28" s="109"/>
    </row>
    <row r="29" spans="1:5" x14ac:dyDescent="0.25">
      <c r="A29" s="117"/>
      <c r="B29" s="270" t="s">
        <v>324</v>
      </c>
      <c r="C29" s="272" t="s">
        <v>239</v>
      </c>
      <c r="D29" s="280" t="s">
        <v>336</v>
      </c>
      <c r="E29" s="109"/>
    </row>
    <row r="30" spans="1:5" x14ac:dyDescent="0.25">
      <c r="A30" s="117"/>
      <c r="B30" s="269" t="s">
        <v>199</v>
      </c>
      <c r="C30" s="269" t="s">
        <v>198</v>
      </c>
      <c r="D30" s="280"/>
      <c r="E30" s="109"/>
    </row>
    <row r="31" spans="1:5" x14ac:dyDescent="0.25">
      <c r="A31" s="117"/>
      <c r="B31" s="269" t="s">
        <v>243</v>
      </c>
      <c r="C31" s="269" t="s">
        <v>116</v>
      </c>
      <c r="D31" s="280"/>
      <c r="E31" s="109"/>
    </row>
    <row r="32" spans="1:5" x14ac:dyDescent="0.25">
      <c r="A32" s="117"/>
      <c r="B32" s="269" t="s">
        <v>200</v>
      </c>
      <c r="C32" s="269" t="s">
        <v>322</v>
      </c>
      <c r="D32" s="280"/>
      <c r="E32" s="109"/>
    </row>
    <row r="33" spans="1:5" x14ac:dyDescent="0.25">
      <c r="A33" s="117"/>
      <c r="B33" s="269" t="s">
        <v>201</v>
      </c>
      <c r="C33" s="269" t="s">
        <v>241</v>
      </c>
      <c r="D33" s="280"/>
      <c r="E33" s="109"/>
    </row>
    <row r="34" spans="1:5" x14ac:dyDescent="0.25">
      <c r="A34" s="117"/>
      <c r="B34" s="269" t="s">
        <v>202</v>
      </c>
      <c r="C34" s="270" t="s">
        <v>324</v>
      </c>
      <c r="D34" s="280" t="s">
        <v>335</v>
      </c>
      <c r="E34" s="109"/>
    </row>
    <row r="35" spans="1:5" x14ac:dyDescent="0.25">
      <c r="A35" s="117"/>
      <c r="B35" s="269" t="s">
        <v>115</v>
      </c>
      <c r="C35" s="269" t="s">
        <v>199</v>
      </c>
      <c r="D35" s="280"/>
      <c r="E35" s="109"/>
    </row>
    <row r="36" spans="1:5" x14ac:dyDescent="0.25">
      <c r="A36" s="117"/>
      <c r="B36" s="269" t="s">
        <v>242</v>
      </c>
      <c r="C36" s="269" t="s">
        <v>243</v>
      </c>
      <c r="D36" s="280"/>
      <c r="E36" s="109"/>
    </row>
    <row r="37" spans="1:5" x14ac:dyDescent="0.25">
      <c r="A37" s="117"/>
      <c r="B37" s="269" t="s">
        <v>203</v>
      </c>
      <c r="C37" s="269" t="s">
        <v>200</v>
      </c>
      <c r="D37" s="280"/>
      <c r="E37" s="109"/>
    </row>
    <row r="38" spans="1:5" x14ac:dyDescent="0.25">
      <c r="A38" s="117"/>
      <c r="B38" s="269" t="s">
        <v>240</v>
      </c>
      <c r="C38" s="269" t="s">
        <v>201</v>
      </c>
      <c r="D38" s="280"/>
      <c r="E38" s="109"/>
    </row>
    <row r="39" spans="1:5" x14ac:dyDescent="0.25">
      <c r="A39" s="117"/>
      <c r="B39" s="270" t="s">
        <v>326</v>
      </c>
      <c r="C39" s="269" t="s">
        <v>202</v>
      </c>
      <c r="D39" s="280"/>
      <c r="E39" s="109"/>
    </row>
    <row r="40" spans="1:5" x14ac:dyDescent="0.25">
      <c r="A40" s="117"/>
      <c r="B40" s="270" t="s">
        <v>219</v>
      </c>
      <c r="C40" s="269" t="s">
        <v>115</v>
      </c>
      <c r="D40" s="280"/>
      <c r="E40" s="109"/>
    </row>
    <row r="41" spans="1:5" x14ac:dyDescent="0.25">
      <c r="A41" s="117"/>
      <c r="B41" s="269" t="s">
        <v>220</v>
      </c>
      <c r="C41" s="269" t="s">
        <v>242</v>
      </c>
      <c r="D41" s="280"/>
      <c r="E41" s="109"/>
    </row>
    <row r="42" spans="1:5" x14ac:dyDescent="0.25">
      <c r="A42" s="117"/>
      <c r="B42" s="271" t="s">
        <v>245</v>
      </c>
      <c r="C42" s="269" t="s">
        <v>203</v>
      </c>
      <c r="D42" s="280"/>
      <c r="E42" s="109"/>
    </row>
    <row r="43" spans="1:5" x14ac:dyDescent="0.25">
      <c r="A43" s="117"/>
      <c r="B43" s="270" t="s">
        <v>333</v>
      </c>
      <c r="C43" s="269" t="s">
        <v>240</v>
      </c>
      <c r="D43" s="280"/>
      <c r="E43" s="109"/>
    </row>
    <row r="44" spans="1:5" x14ac:dyDescent="0.25">
      <c r="A44" s="117"/>
      <c r="B44" s="269" t="s">
        <v>204</v>
      </c>
      <c r="C44" s="270" t="s">
        <v>326</v>
      </c>
      <c r="D44" s="280" t="s">
        <v>335</v>
      </c>
      <c r="E44" s="109"/>
    </row>
    <row r="45" spans="1:5" x14ac:dyDescent="0.25">
      <c r="A45" s="117"/>
      <c r="B45" s="269" t="s">
        <v>247</v>
      </c>
      <c r="C45" s="270" t="s">
        <v>219</v>
      </c>
      <c r="D45" s="280" t="s">
        <v>335</v>
      </c>
      <c r="E45" s="109"/>
    </row>
    <row r="46" spans="1:5" x14ac:dyDescent="0.25">
      <c r="A46" s="117"/>
      <c r="B46" s="269" t="s">
        <v>325</v>
      </c>
      <c r="C46" s="269" t="s">
        <v>220</v>
      </c>
      <c r="D46" s="120"/>
      <c r="E46" s="109"/>
    </row>
    <row r="47" spans="1:5" x14ac:dyDescent="0.25">
      <c r="A47" s="117"/>
      <c r="B47" s="269" t="s">
        <v>256</v>
      </c>
      <c r="C47" s="272" t="s">
        <v>244</v>
      </c>
      <c r="D47" s="280" t="s">
        <v>336</v>
      </c>
      <c r="E47" s="109"/>
    </row>
    <row r="48" spans="1:5" x14ac:dyDescent="0.2">
      <c r="A48" s="117"/>
      <c r="B48" s="270" t="s">
        <v>221</v>
      </c>
      <c r="C48" s="275" t="s">
        <v>334</v>
      </c>
      <c r="D48" s="282" t="s">
        <v>336</v>
      </c>
      <c r="E48" s="109"/>
    </row>
    <row r="49" spans="1:5" x14ac:dyDescent="0.25">
      <c r="A49" s="117"/>
      <c r="B49" s="270" t="s">
        <v>261</v>
      </c>
      <c r="C49" s="269" t="s">
        <v>245</v>
      </c>
      <c r="D49" s="280"/>
      <c r="E49" s="109"/>
    </row>
    <row r="50" spans="1:5" x14ac:dyDescent="0.25">
      <c r="A50" s="117"/>
      <c r="B50" s="269" t="s">
        <v>128</v>
      </c>
      <c r="C50" s="272" t="s">
        <v>246</v>
      </c>
      <c r="D50" s="280" t="s">
        <v>338</v>
      </c>
      <c r="E50" s="109"/>
    </row>
    <row r="51" spans="1:5" x14ac:dyDescent="0.25">
      <c r="A51" s="117"/>
      <c r="B51" s="269" t="s">
        <v>163</v>
      </c>
      <c r="C51" s="270" t="s">
        <v>333</v>
      </c>
      <c r="D51" s="280" t="s">
        <v>335</v>
      </c>
      <c r="E51" s="109"/>
    </row>
    <row r="52" spans="1:5" x14ac:dyDescent="0.25">
      <c r="A52" s="117"/>
      <c r="C52" s="276" t="s">
        <v>204</v>
      </c>
      <c r="D52" s="280"/>
      <c r="E52" s="46"/>
    </row>
    <row r="53" spans="1:5" x14ac:dyDescent="0.2">
      <c r="A53" s="117"/>
      <c r="C53" s="277" t="s">
        <v>247</v>
      </c>
      <c r="D53" s="283"/>
      <c r="E53" s="46"/>
    </row>
    <row r="54" spans="1:5" x14ac:dyDescent="0.2">
      <c r="A54" s="117"/>
      <c r="C54" s="277" t="s">
        <v>325</v>
      </c>
      <c r="D54" s="283"/>
      <c r="E54" s="46"/>
    </row>
    <row r="55" spans="1:5" x14ac:dyDescent="0.2">
      <c r="A55" s="117"/>
      <c r="C55" s="277" t="s">
        <v>256</v>
      </c>
      <c r="D55" s="283"/>
      <c r="E55" s="46"/>
    </row>
    <row r="56" spans="1:5" x14ac:dyDescent="0.2">
      <c r="A56" s="117"/>
      <c r="B56" s="118"/>
      <c r="C56" s="278" t="s">
        <v>221</v>
      </c>
      <c r="D56" s="283" t="s">
        <v>335</v>
      </c>
      <c r="E56" s="46"/>
    </row>
    <row r="57" spans="1:5" x14ac:dyDescent="0.2">
      <c r="A57" s="117"/>
      <c r="B57" s="118"/>
      <c r="C57" s="278" t="s">
        <v>261</v>
      </c>
      <c r="D57" s="283" t="s">
        <v>335</v>
      </c>
      <c r="E57" s="46"/>
    </row>
    <row r="58" spans="1:5" x14ac:dyDescent="0.2">
      <c r="A58" s="117"/>
      <c r="B58" s="118"/>
      <c r="C58" s="273" t="s">
        <v>205</v>
      </c>
      <c r="D58" s="280" t="s">
        <v>336</v>
      </c>
      <c r="E58" s="46"/>
    </row>
    <row r="59" spans="1:5" x14ac:dyDescent="0.2">
      <c r="A59" s="117"/>
      <c r="B59" s="118"/>
      <c r="C59" s="277" t="s">
        <v>128</v>
      </c>
      <c r="D59" s="283"/>
      <c r="E59" s="46"/>
    </row>
    <row r="60" spans="1:5" x14ac:dyDescent="0.2">
      <c r="A60" s="117"/>
      <c r="B60" s="118"/>
      <c r="C60" s="277" t="s">
        <v>163</v>
      </c>
      <c r="D60" s="283"/>
      <c r="E60" s="46"/>
    </row>
    <row r="61" spans="1:5" x14ac:dyDescent="0.25">
      <c r="A61" s="117"/>
      <c r="B61" s="118"/>
      <c r="E61" s="46"/>
    </row>
    <row r="62" spans="1:5" x14ac:dyDescent="0.25">
      <c r="A62" s="117"/>
      <c r="B62" s="118"/>
      <c r="E62" s="46"/>
    </row>
    <row r="63" spans="1:5" x14ac:dyDescent="0.25">
      <c r="A63" s="117"/>
      <c r="B63" s="118"/>
      <c r="E63" s="46"/>
    </row>
    <row r="64" spans="1:5" x14ac:dyDescent="0.25">
      <c r="A64" s="117"/>
      <c r="B64" s="118"/>
      <c r="E64" s="46"/>
    </row>
    <row r="65" spans="1:23" x14ac:dyDescent="0.25">
      <c r="A65" s="117"/>
      <c r="B65" s="115"/>
      <c r="C65" s="268"/>
      <c r="D65" s="203"/>
      <c r="E65" s="46"/>
    </row>
    <row r="66" spans="1:23" s="139" customFormat="1" x14ac:dyDescent="0.25">
      <c r="A66" s="140" t="s">
        <v>38</v>
      </c>
      <c r="B66" s="141" t="s">
        <v>39</v>
      </c>
      <c r="C66" s="142" t="s">
        <v>40</v>
      </c>
      <c r="D66" s="143" t="s">
        <v>41</v>
      </c>
      <c r="E66" s="142" t="s">
        <v>42</v>
      </c>
      <c r="F66" s="144" t="s">
        <v>43</v>
      </c>
      <c r="G66" s="144" t="s">
        <v>44</v>
      </c>
      <c r="H66" s="142" t="s">
        <v>45</v>
      </c>
      <c r="I66" s="142" t="s">
        <v>46</v>
      </c>
      <c r="J66" s="142" t="s">
        <v>47</v>
      </c>
      <c r="K66" s="142" t="s">
        <v>48</v>
      </c>
      <c r="L66" s="142" t="s">
        <v>49</v>
      </c>
      <c r="M66" s="142" t="s">
        <v>50</v>
      </c>
      <c r="N66" s="142" t="s">
        <v>51</v>
      </c>
      <c r="O66" s="142" t="s">
        <v>52</v>
      </c>
      <c r="P66" s="142" t="s">
        <v>15</v>
      </c>
      <c r="Q66" s="142" t="s">
        <v>53</v>
      </c>
      <c r="R66" s="142" t="s">
        <v>222</v>
      </c>
      <c r="S66" s="142" t="s">
        <v>67</v>
      </c>
      <c r="T66" s="137"/>
      <c r="U66" s="137"/>
      <c r="W66" s="137"/>
    </row>
    <row r="67" spans="1:23" s="139" customFormat="1" x14ac:dyDescent="0.25">
      <c r="A67" s="145" t="s">
        <v>129</v>
      </c>
      <c r="B67" s="141" t="s">
        <v>130</v>
      </c>
      <c r="C67" s="142" t="s">
        <v>131</v>
      </c>
      <c r="D67" s="143" t="s">
        <v>132</v>
      </c>
      <c r="E67" s="142" t="s">
        <v>133</v>
      </c>
      <c r="F67" s="144" t="s">
        <v>134</v>
      </c>
      <c r="G67" s="144" t="s">
        <v>135</v>
      </c>
      <c r="H67" s="142" t="s">
        <v>136</v>
      </c>
      <c r="I67" s="142" t="s">
        <v>137</v>
      </c>
      <c r="J67" s="142" t="s">
        <v>138</v>
      </c>
      <c r="K67" s="142" t="s">
        <v>139</v>
      </c>
      <c r="L67" s="142" t="s">
        <v>140</v>
      </c>
      <c r="M67" s="142" t="s">
        <v>141</v>
      </c>
      <c r="N67" s="142" t="s">
        <v>142</v>
      </c>
      <c r="O67" s="142" t="s">
        <v>143</v>
      </c>
      <c r="P67" s="142" t="s">
        <v>144</v>
      </c>
      <c r="Q67" s="144" t="s">
        <v>250</v>
      </c>
      <c r="R67" s="142" t="s">
        <v>251</v>
      </c>
      <c r="S67" s="196" t="s">
        <v>253</v>
      </c>
      <c r="T67" s="137"/>
      <c r="U67" s="138"/>
      <c r="V67" s="137"/>
      <c r="W67" s="138"/>
    </row>
    <row r="68" spans="1:23" s="139" customFormat="1" x14ac:dyDescent="0.25">
      <c r="A68" s="145" t="s">
        <v>20</v>
      </c>
      <c r="B68" s="141" t="s">
        <v>27</v>
      </c>
      <c r="C68" s="142" t="s">
        <v>132</v>
      </c>
      <c r="D68" s="143" t="s">
        <v>145</v>
      </c>
      <c r="E68" s="142" t="s">
        <v>146</v>
      </c>
      <c r="F68" s="144" t="s">
        <v>146</v>
      </c>
      <c r="G68" s="144" t="s">
        <v>147</v>
      </c>
      <c r="H68" s="142" t="s">
        <v>148</v>
      </c>
      <c r="I68" s="142" t="s">
        <v>22</v>
      </c>
      <c r="J68" s="142" t="s">
        <v>149</v>
      </c>
      <c r="K68" s="142" t="s">
        <v>150</v>
      </c>
      <c r="L68" s="142" t="s">
        <v>151</v>
      </c>
      <c r="M68" s="142" t="s">
        <v>152</v>
      </c>
      <c r="N68" s="142" t="s">
        <v>30</v>
      </c>
      <c r="O68" s="142" t="s">
        <v>153</v>
      </c>
      <c r="P68" s="142" t="s">
        <v>17</v>
      </c>
      <c r="Q68" s="142" t="s">
        <v>128</v>
      </c>
      <c r="R68" s="142" t="s">
        <v>128</v>
      </c>
      <c r="S68" s="142" t="s">
        <v>128</v>
      </c>
      <c r="T68" s="137"/>
      <c r="U68" s="138"/>
      <c r="V68" s="138"/>
      <c r="W68" s="138"/>
    </row>
    <row r="69" spans="1:23" s="139" customFormat="1" x14ac:dyDescent="0.25">
      <c r="A69" s="145" t="s">
        <v>21</v>
      </c>
      <c r="B69" s="141" t="s">
        <v>28</v>
      </c>
      <c r="C69" s="142" t="s">
        <v>154</v>
      </c>
      <c r="D69" s="146" t="s">
        <v>155</v>
      </c>
      <c r="E69" s="142" t="s">
        <v>128</v>
      </c>
      <c r="F69" s="144" t="s">
        <v>128</v>
      </c>
      <c r="G69" s="144" t="s">
        <v>156</v>
      </c>
      <c r="H69" s="142" t="s">
        <v>157</v>
      </c>
      <c r="I69" s="142" t="s">
        <v>158</v>
      </c>
      <c r="J69" s="142" t="s">
        <v>159</v>
      </c>
      <c r="K69" s="142" t="s">
        <v>37</v>
      </c>
      <c r="L69" s="142" t="s">
        <v>146</v>
      </c>
      <c r="M69" s="142" t="s">
        <v>32</v>
      </c>
      <c r="N69" s="142" t="s">
        <v>33</v>
      </c>
      <c r="O69" s="142" t="s">
        <v>160</v>
      </c>
      <c r="P69" s="142" t="s">
        <v>29</v>
      </c>
      <c r="Q69" s="147"/>
      <c r="R69" s="142"/>
      <c r="S69" s="142"/>
      <c r="T69" s="137"/>
      <c r="U69" s="138"/>
      <c r="V69" s="138"/>
      <c r="W69" s="138"/>
    </row>
    <row r="70" spans="1:23" s="139" customFormat="1" x14ac:dyDescent="0.25">
      <c r="A70" s="145" t="s">
        <v>161</v>
      </c>
      <c r="B70" s="141" t="s">
        <v>35</v>
      </c>
      <c r="C70" s="142" t="s">
        <v>162</v>
      </c>
      <c r="D70" s="146" t="s">
        <v>146</v>
      </c>
      <c r="E70" s="142" t="s">
        <v>163</v>
      </c>
      <c r="F70" s="144" t="s">
        <v>163</v>
      </c>
      <c r="G70" s="144" t="s">
        <v>164</v>
      </c>
      <c r="H70" s="142" t="s">
        <v>165</v>
      </c>
      <c r="I70" s="144" t="s">
        <v>166</v>
      </c>
      <c r="J70" s="144" t="s">
        <v>167</v>
      </c>
      <c r="K70" s="142" t="s">
        <v>146</v>
      </c>
      <c r="L70" s="142" t="s">
        <v>128</v>
      </c>
      <c r="M70" s="142" t="s">
        <v>223</v>
      </c>
      <c r="N70" s="142" t="s">
        <v>155</v>
      </c>
      <c r="O70" s="142" t="s">
        <v>146</v>
      </c>
      <c r="P70" s="142" t="s">
        <v>31</v>
      </c>
      <c r="Q70" s="142"/>
      <c r="R70" s="142"/>
      <c r="S70" s="142"/>
      <c r="T70" s="137"/>
      <c r="U70" s="138"/>
      <c r="V70" s="138"/>
      <c r="W70" s="138"/>
    </row>
    <row r="71" spans="1:23" s="139" customFormat="1" x14ac:dyDescent="0.25">
      <c r="A71" s="145" t="s">
        <v>169</v>
      </c>
      <c r="B71" s="141" t="s">
        <v>170</v>
      </c>
      <c r="C71" s="142" t="s">
        <v>171</v>
      </c>
      <c r="D71" s="146" t="s">
        <v>128</v>
      </c>
      <c r="E71" s="142"/>
      <c r="F71" s="144"/>
      <c r="G71" s="144" t="s">
        <v>34</v>
      </c>
      <c r="H71" s="142" t="s">
        <v>155</v>
      </c>
      <c r="I71" s="144" t="s">
        <v>172</v>
      </c>
      <c r="J71" s="144" t="s">
        <v>173</v>
      </c>
      <c r="K71" s="142" t="s">
        <v>128</v>
      </c>
      <c r="L71" s="142" t="s">
        <v>163</v>
      </c>
      <c r="M71" s="142" t="s">
        <v>66</v>
      </c>
      <c r="N71" s="142" t="s">
        <v>146</v>
      </c>
      <c r="O71" s="142" t="s">
        <v>128</v>
      </c>
      <c r="P71" s="144" t="s">
        <v>174</v>
      </c>
      <c r="Q71" s="142"/>
      <c r="R71" s="142"/>
      <c r="S71" s="142"/>
      <c r="T71" s="137"/>
      <c r="U71" s="138"/>
      <c r="V71" s="138"/>
      <c r="W71" s="138"/>
    </row>
    <row r="72" spans="1:23" s="139" customFormat="1" x14ac:dyDescent="0.25">
      <c r="A72" s="145" t="s">
        <v>175</v>
      </c>
      <c r="B72" s="141" t="s">
        <v>36</v>
      </c>
      <c r="C72" s="142" t="s">
        <v>176</v>
      </c>
      <c r="D72" s="146" t="s">
        <v>163</v>
      </c>
      <c r="E72" s="142"/>
      <c r="F72" s="144"/>
      <c r="G72" s="142" t="s">
        <v>146</v>
      </c>
      <c r="H72" s="144" t="s">
        <v>146</v>
      </c>
      <c r="I72" s="144" t="s">
        <v>208</v>
      </c>
      <c r="J72" s="144" t="s">
        <v>177</v>
      </c>
      <c r="K72" s="142" t="s">
        <v>163</v>
      </c>
      <c r="L72" s="142"/>
      <c r="M72" s="142" t="s">
        <v>155</v>
      </c>
      <c r="N72" s="142" t="s">
        <v>128</v>
      </c>
      <c r="O72" s="144" t="s">
        <v>163</v>
      </c>
      <c r="P72" s="144" t="s">
        <v>168</v>
      </c>
      <c r="Q72" s="142"/>
      <c r="R72" s="142"/>
      <c r="S72" s="144"/>
      <c r="T72" s="137"/>
      <c r="U72" s="138"/>
      <c r="V72" s="138"/>
      <c r="W72" s="138"/>
    </row>
    <row r="73" spans="1:23" s="139" customFormat="1" x14ac:dyDescent="0.25">
      <c r="A73" s="145" t="s">
        <v>178</v>
      </c>
      <c r="B73" s="141" t="s">
        <v>179</v>
      </c>
      <c r="C73" s="142" t="s">
        <v>155</v>
      </c>
      <c r="D73" s="146"/>
      <c r="E73" s="142"/>
      <c r="F73" s="142"/>
      <c r="G73" s="142" t="s">
        <v>128</v>
      </c>
      <c r="H73" s="144" t="s">
        <v>128</v>
      </c>
      <c r="I73" s="144" t="s">
        <v>146</v>
      </c>
      <c r="J73" s="144" t="s">
        <v>146</v>
      </c>
      <c r="K73" s="142"/>
      <c r="L73" s="142"/>
      <c r="M73" s="142" t="s">
        <v>146</v>
      </c>
      <c r="N73" s="142" t="s">
        <v>163</v>
      </c>
      <c r="O73" s="144"/>
      <c r="P73" s="144" t="s">
        <v>155</v>
      </c>
      <c r="Q73" s="142"/>
      <c r="R73" s="142"/>
      <c r="S73" s="144"/>
      <c r="T73" s="137"/>
      <c r="U73" s="138"/>
      <c r="V73" s="138"/>
      <c r="W73" s="138"/>
    </row>
    <row r="74" spans="1:23" s="139" customFormat="1" x14ac:dyDescent="0.25">
      <c r="A74" s="145" t="s">
        <v>23</v>
      </c>
      <c r="B74" s="141" t="s">
        <v>146</v>
      </c>
      <c r="C74" s="142" t="s">
        <v>146</v>
      </c>
      <c r="D74" s="146"/>
      <c r="E74" s="142"/>
      <c r="F74" s="142"/>
      <c r="G74" s="142" t="s">
        <v>163</v>
      </c>
      <c r="H74" s="144" t="s">
        <v>163</v>
      </c>
      <c r="I74" s="144" t="s">
        <v>128</v>
      </c>
      <c r="J74" s="144" t="s">
        <v>128</v>
      </c>
      <c r="K74" s="144"/>
      <c r="L74" s="144"/>
      <c r="M74" s="142" t="s">
        <v>128</v>
      </c>
      <c r="N74" s="142"/>
      <c r="O74" s="144"/>
      <c r="P74" s="144" t="s">
        <v>146</v>
      </c>
      <c r="Q74" s="142"/>
      <c r="R74" s="144"/>
      <c r="S74" s="142"/>
      <c r="T74" s="137"/>
      <c r="U74" s="138"/>
      <c r="V74" s="138"/>
      <c r="W74" s="138"/>
    </row>
    <row r="75" spans="1:23" s="139" customFormat="1" x14ac:dyDescent="0.25">
      <c r="A75" s="145" t="s">
        <v>180</v>
      </c>
      <c r="B75" s="141" t="s">
        <v>128</v>
      </c>
      <c r="C75" s="142" t="s">
        <v>128</v>
      </c>
      <c r="D75" s="146"/>
      <c r="E75" s="142"/>
      <c r="F75" s="142"/>
      <c r="G75" s="142"/>
      <c r="H75" s="144"/>
      <c r="I75" s="144" t="s">
        <v>163</v>
      </c>
      <c r="J75" s="144" t="s">
        <v>163</v>
      </c>
      <c r="K75" s="144"/>
      <c r="L75" s="144"/>
      <c r="M75" s="144" t="s">
        <v>163</v>
      </c>
      <c r="N75" s="144"/>
      <c r="O75" s="144"/>
      <c r="P75" s="144" t="s">
        <v>128</v>
      </c>
      <c r="Q75" s="144"/>
      <c r="R75" s="144"/>
      <c r="S75" s="144"/>
      <c r="T75" s="138"/>
      <c r="U75" s="138"/>
      <c r="V75" s="138"/>
      <c r="W75" s="138"/>
    </row>
    <row r="76" spans="1:23" s="139" customFormat="1" x14ac:dyDescent="0.25">
      <c r="A76" s="145" t="s">
        <v>181</v>
      </c>
      <c r="B76" s="141" t="s">
        <v>163</v>
      </c>
      <c r="C76" s="142" t="s">
        <v>163</v>
      </c>
      <c r="D76" s="146"/>
      <c r="E76" s="142"/>
      <c r="F76" s="144"/>
      <c r="G76" s="144"/>
      <c r="H76" s="144"/>
      <c r="I76" s="144"/>
      <c r="J76" s="144"/>
      <c r="K76" s="144"/>
      <c r="L76" s="144"/>
      <c r="M76" s="144"/>
      <c r="N76" s="144"/>
      <c r="O76" s="144"/>
      <c r="P76" s="144" t="s">
        <v>163</v>
      </c>
      <c r="Q76" s="144"/>
      <c r="R76" s="144"/>
      <c r="S76" s="144"/>
      <c r="T76" s="138"/>
      <c r="U76" s="138"/>
      <c r="V76" s="138"/>
      <c r="W76" s="138"/>
    </row>
    <row r="77" spans="1:23" s="139" customFormat="1" x14ac:dyDescent="0.25">
      <c r="A77" s="145" t="s">
        <v>182</v>
      </c>
      <c r="B77" s="141"/>
      <c r="C77" s="142"/>
      <c r="D77" s="146"/>
      <c r="E77" s="142"/>
      <c r="F77" s="144"/>
      <c r="G77" s="144"/>
      <c r="H77" s="144"/>
      <c r="I77" s="144"/>
      <c r="J77" s="144"/>
      <c r="K77" s="144"/>
      <c r="L77" s="144"/>
      <c r="M77" s="144"/>
      <c r="N77" s="144"/>
      <c r="O77" s="144"/>
      <c r="P77" s="144"/>
      <c r="Q77" s="144"/>
      <c r="R77" s="144"/>
      <c r="S77" s="144"/>
      <c r="T77" s="138"/>
      <c r="U77" s="138"/>
      <c r="V77" s="138"/>
      <c r="W77" s="138"/>
    </row>
    <row r="78" spans="1:23" s="139" customFormat="1" x14ac:dyDescent="0.25">
      <c r="A78" s="145" t="s">
        <v>183</v>
      </c>
      <c r="B78" s="141"/>
      <c r="C78" s="142"/>
      <c r="D78" s="146"/>
      <c r="E78" s="142"/>
      <c r="F78" s="144"/>
      <c r="G78" s="144"/>
      <c r="H78" s="144"/>
      <c r="I78" s="144"/>
      <c r="J78" s="144"/>
      <c r="K78" s="144"/>
      <c r="L78" s="144"/>
      <c r="M78" s="144"/>
      <c r="N78" s="144"/>
      <c r="O78" s="144"/>
      <c r="P78" s="144"/>
      <c r="Q78" s="144"/>
      <c r="R78" s="144"/>
      <c r="S78" s="144"/>
      <c r="T78" s="138"/>
      <c r="U78" s="138"/>
      <c r="V78" s="138"/>
      <c r="W78" s="138"/>
    </row>
    <row r="79" spans="1:23" s="139" customFormat="1" x14ac:dyDescent="0.25">
      <c r="A79" s="145" t="s">
        <v>24</v>
      </c>
      <c r="B79" s="141"/>
      <c r="C79" s="142"/>
      <c r="D79" s="146"/>
      <c r="E79" s="142"/>
      <c r="F79" s="144"/>
      <c r="G79" s="144"/>
      <c r="H79" s="144"/>
      <c r="I79" s="144"/>
      <c r="J79" s="144"/>
      <c r="K79" s="144"/>
      <c r="L79" s="144"/>
      <c r="M79" s="144"/>
      <c r="N79" s="144"/>
      <c r="O79" s="144"/>
      <c r="P79" s="144"/>
      <c r="Q79" s="144"/>
      <c r="R79" s="144"/>
      <c r="S79" s="144"/>
      <c r="T79" s="138"/>
      <c r="U79" s="138"/>
      <c r="V79" s="138"/>
      <c r="W79" s="138"/>
    </row>
    <row r="80" spans="1:23" s="139" customFormat="1" x14ac:dyDescent="0.25">
      <c r="A80" s="145" t="s">
        <v>184</v>
      </c>
      <c r="B80" s="141"/>
      <c r="C80" s="142"/>
      <c r="D80" s="146"/>
      <c r="E80" s="142"/>
      <c r="F80" s="144"/>
      <c r="G80" s="144"/>
      <c r="H80" s="144"/>
      <c r="I80" s="144"/>
      <c r="J80" s="144"/>
      <c r="K80" s="144"/>
      <c r="L80" s="144"/>
      <c r="M80" s="144"/>
      <c r="N80" s="144"/>
      <c r="O80" s="144"/>
      <c r="P80" s="144"/>
      <c r="Q80" s="144"/>
      <c r="R80" s="144"/>
      <c r="S80" s="144"/>
      <c r="T80" s="138"/>
      <c r="U80" s="138"/>
      <c r="V80" s="138"/>
      <c r="W80" s="138"/>
    </row>
    <row r="81" spans="1:27" s="139" customFormat="1" x14ac:dyDescent="0.25">
      <c r="A81" s="145" t="s">
        <v>25</v>
      </c>
      <c r="B81" s="141"/>
      <c r="C81" s="142"/>
      <c r="D81" s="146"/>
      <c r="E81" s="142"/>
      <c r="F81" s="144"/>
      <c r="G81" s="144"/>
      <c r="H81" s="144"/>
      <c r="I81" s="144"/>
      <c r="J81" s="144"/>
      <c r="K81" s="144"/>
      <c r="L81" s="144"/>
      <c r="M81" s="144"/>
      <c r="N81" s="144"/>
      <c r="O81" s="144"/>
      <c r="P81" s="144"/>
      <c r="Q81" s="144"/>
      <c r="R81" s="144"/>
      <c r="S81" s="144"/>
      <c r="T81" s="138"/>
      <c r="U81" s="138"/>
      <c r="V81" s="138"/>
      <c r="W81" s="138"/>
    </row>
    <row r="82" spans="1:27" s="139" customFormat="1" x14ac:dyDescent="0.25">
      <c r="A82" s="145" t="s">
        <v>185</v>
      </c>
      <c r="B82" s="141"/>
      <c r="C82" s="142"/>
      <c r="D82" s="146"/>
      <c r="E82" s="142"/>
      <c r="F82" s="144"/>
      <c r="G82" s="144"/>
      <c r="H82" s="144"/>
      <c r="I82" s="144"/>
      <c r="J82" s="144"/>
      <c r="K82" s="144"/>
      <c r="L82" s="144"/>
      <c r="M82" s="144"/>
      <c r="N82" s="144"/>
      <c r="O82" s="144"/>
      <c r="P82" s="144"/>
      <c r="Q82" s="144"/>
      <c r="R82" s="144"/>
      <c r="S82" s="144"/>
      <c r="T82" s="138"/>
      <c r="U82" s="138"/>
      <c r="V82" s="138"/>
      <c r="W82" s="138"/>
    </row>
    <row r="83" spans="1:27" s="139" customFormat="1" x14ac:dyDescent="0.25">
      <c r="A83" s="145" t="s">
        <v>186</v>
      </c>
      <c r="B83" s="141"/>
      <c r="C83" s="142"/>
      <c r="D83" s="146"/>
      <c r="E83" s="142"/>
      <c r="F83" s="144"/>
      <c r="G83" s="144"/>
      <c r="H83" s="144"/>
      <c r="I83" s="144"/>
      <c r="J83" s="144"/>
      <c r="K83" s="144"/>
      <c r="L83" s="144"/>
      <c r="M83" s="144"/>
      <c r="N83" s="144"/>
      <c r="O83" s="144"/>
      <c r="P83" s="144"/>
      <c r="Q83" s="144"/>
      <c r="R83" s="144"/>
      <c r="S83" s="144"/>
      <c r="T83" s="138"/>
      <c r="U83" s="138"/>
      <c r="V83" s="138"/>
      <c r="W83" s="138"/>
    </row>
    <row r="84" spans="1:27" s="139" customFormat="1" x14ac:dyDescent="0.25">
      <c r="A84" s="145" t="s">
        <v>26</v>
      </c>
      <c r="B84" s="141"/>
      <c r="C84" s="142"/>
      <c r="D84" s="146"/>
      <c r="E84" s="142"/>
      <c r="F84" s="144"/>
      <c r="G84" s="144"/>
      <c r="H84" s="144"/>
      <c r="I84" s="144"/>
      <c r="J84" s="144"/>
      <c r="K84" s="144"/>
      <c r="L84" s="144"/>
      <c r="M84" s="144"/>
      <c r="N84" s="144"/>
      <c r="O84" s="144"/>
      <c r="P84" s="144"/>
      <c r="Q84" s="144"/>
      <c r="R84" s="144"/>
      <c r="S84" s="144"/>
      <c r="T84" s="138"/>
      <c r="U84" s="138"/>
      <c r="V84" s="138"/>
      <c r="W84" s="138"/>
    </row>
    <row r="85" spans="1:27" s="139" customFormat="1" x14ac:dyDescent="0.25">
      <c r="A85" s="145" t="s">
        <v>146</v>
      </c>
      <c r="B85" s="141"/>
      <c r="C85" s="142"/>
      <c r="D85" s="146"/>
      <c r="E85" s="142"/>
      <c r="F85" s="144"/>
      <c r="G85" s="144"/>
      <c r="H85" s="144"/>
      <c r="I85" s="144"/>
      <c r="J85" s="144"/>
      <c r="K85" s="144"/>
      <c r="L85" s="144"/>
      <c r="M85" s="144"/>
      <c r="N85" s="144"/>
      <c r="O85" s="144"/>
      <c r="P85" s="144"/>
      <c r="Q85" s="144"/>
      <c r="R85" s="144"/>
      <c r="S85" s="144"/>
      <c r="T85" s="138"/>
      <c r="U85" s="138"/>
      <c r="V85" s="138"/>
      <c r="W85" s="138"/>
    </row>
    <row r="86" spans="1:27" s="139" customFormat="1" x14ac:dyDescent="0.25">
      <c r="A86" s="145" t="s">
        <v>128</v>
      </c>
      <c r="B86" s="141"/>
      <c r="C86" s="142"/>
      <c r="D86" s="143"/>
      <c r="E86" s="142"/>
      <c r="F86" s="144"/>
      <c r="G86" s="144"/>
      <c r="H86" s="144"/>
      <c r="I86" s="144"/>
      <c r="J86" s="144"/>
      <c r="K86" s="144"/>
      <c r="L86" s="144"/>
      <c r="M86" s="144"/>
      <c r="N86" s="144"/>
      <c r="O86" s="144"/>
      <c r="P86" s="144"/>
      <c r="Q86" s="144"/>
      <c r="R86" s="144"/>
      <c r="S86" s="144"/>
      <c r="T86" s="138"/>
      <c r="U86" s="138"/>
      <c r="V86" s="138"/>
      <c r="W86" s="138"/>
      <c r="X86" s="138"/>
      <c r="Y86" s="138"/>
      <c r="Z86" s="138"/>
      <c r="AA86" s="138"/>
    </row>
    <row r="87" spans="1:27" x14ac:dyDescent="0.25">
      <c r="A87" s="148" t="s">
        <v>163</v>
      </c>
      <c r="B87" s="149"/>
      <c r="C87" s="150"/>
      <c r="D87" s="151"/>
      <c r="E87" s="151"/>
      <c r="F87" s="150"/>
      <c r="G87" s="152"/>
      <c r="H87" s="153"/>
      <c r="I87" s="150"/>
      <c r="J87" s="150"/>
      <c r="K87" s="153"/>
      <c r="L87" s="153"/>
      <c r="M87" s="153"/>
      <c r="N87" s="153"/>
      <c r="O87" s="153"/>
      <c r="P87" s="153"/>
      <c r="Q87" s="153"/>
      <c r="R87" s="153"/>
      <c r="S87" s="153"/>
      <c r="T87" s="120"/>
      <c r="U87" s="120"/>
      <c r="V87" s="120"/>
      <c r="W87" s="120"/>
      <c r="X87" s="120"/>
      <c r="Y87" s="120"/>
      <c r="Z87" s="120"/>
      <c r="AA87" s="120"/>
    </row>
    <row r="88" spans="1:27" x14ac:dyDescent="0.25">
      <c r="A88" s="148"/>
      <c r="B88" s="149"/>
      <c r="C88" s="150"/>
      <c r="D88" s="151"/>
      <c r="E88" s="151"/>
      <c r="F88" s="150"/>
      <c r="G88" s="152"/>
      <c r="H88" s="153"/>
      <c r="I88" s="150"/>
      <c r="J88" s="150"/>
      <c r="K88" s="153"/>
      <c r="L88" s="153"/>
      <c r="M88" s="153"/>
      <c r="N88" s="153"/>
      <c r="O88" s="153"/>
      <c r="P88" s="153"/>
      <c r="Q88" s="153"/>
      <c r="R88" s="153"/>
      <c r="S88" s="153"/>
      <c r="T88" s="120"/>
      <c r="U88" s="120"/>
      <c r="V88" s="120"/>
      <c r="W88" s="120"/>
      <c r="X88" s="120"/>
      <c r="Y88" s="120"/>
      <c r="Z88" s="120"/>
      <c r="AA88" s="120"/>
    </row>
    <row r="89" spans="1:27" x14ac:dyDescent="0.25">
      <c r="A89" s="148"/>
      <c r="B89" s="149"/>
      <c r="C89" s="150"/>
      <c r="D89" s="151"/>
      <c r="E89" s="151"/>
      <c r="F89" s="150"/>
      <c r="G89" s="152"/>
      <c r="H89" s="153"/>
      <c r="I89" s="150"/>
      <c r="J89" s="150"/>
      <c r="K89" s="153"/>
      <c r="L89" s="153"/>
      <c r="M89" s="153"/>
      <c r="N89" s="153"/>
      <c r="O89" s="153"/>
      <c r="P89" s="153"/>
      <c r="Q89" s="153"/>
      <c r="R89" s="153"/>
      <c r="S89" s="153"/>
      <c r="T89" s="120"/>
      <c r="U89" s="120"/>
      <c r="V89" s="120"/>
      <c r="W89" s="120"/>
      <c r="X89" s="120"/>
      <c r="Y89" s="120"/>
      <c r="Z89" s="120"/>
      <c r="AA89" s="120"/>
    </row>
    <row r="90" spans="1:27" x14ac:dyDescent="0.25">
      <c r="A90" s="148"/>
      <c r="B90" s="149"/>
      <c r="C90" s="150"/>
      <c r="D90" s="151"/>
      <c r="E90" s="151"/>
      <c r="F90" s="150"/>
      <c r="G90" s="152"/>
      <c r="H90" s="153"/>
      <c r="I90" s="150"/>
      <c r="J90" s="150"/>
      <c r="K90" s="153"/>
      <c r="L90" s="153"/>
      <c r="M90" s="153"/>
      <c r="N90" s="153"/>
      <c r="O90" s="153"/>
      <c r="P90" s="153"/>
      <c r="Q90" s="153"/>
      <c r="R90" s="153"/>
      <c r="S90" s="153"/>
      <c r="T90" s="120"/>
      <c r="U90" s="120"/>
      <c r="V90" s="120"/>
      <c r="W90" s="120"/>
      <c r="X90" s="120"/>
      <c r="Y90" s="120"/>
      <c r="Z90" s="120"/>
      <c r="AA90" s="120"/>
    </row>
    <row r="91" spans="1:27" x14ac:dyDescent="0.25">
      <c r="A91" s="117"/>
      <c r="B91" s="121"/>
    </row>
    <row r="92" spans="1:27" x14ac:dyDescent="0.25">
      <c r="A92" s="122" t="s">
        <v>65</v>
      </c>
      <c r="B92" s="123" t="s">
        <v>125</v>
      </c>
    </row>
    <row r="93" spans="1:27" x14ac:dyDescent="0.25">
      <c r="A93" s="120"/>
      <c r="B93" s="123" t="s">
        <v>126</v>
      </c>
    </row>
    <row r="94" spans="1:27" x14ac:dyDescent="0.25">
      <c r="A94" s="120"/>
      <c r="B94" s="123" t="s">
        <v>127</v>
      </c>
    </row>
    <row r="95" spans="1:27" x14ac:dyDescent="0.25">
      <c r="A95" s="120"/>
      <c r="B95" s="123" t="s">
        <v>117</v>
      </c>
    </row>
    <row r="96" spans="1:27" x14ac:dyDescent="0.25">
      <c r="B96" s="123" t="s">
        <v>408</v>
      </c>
    </row>
    <row r="99" spans="1:12" ht="12.75" thickBot="1" x14ac:dyDescent="0.3">
      <c r="A99" s="124" t="s">
        <v>524</v>
      </c>
    </row>
    <row r="100" spans="1:12" s="88" customFormat="1" ht="12.75" thickBot="1" x14ac:dyDescent="0.3">
      <c r="A100" s="110" t="s">
        <v>13</v>
      </c>
      <c r="B100" s="125" t="s">
        <v>104</v>
      </c>
      <c r="C100" s="110" t="s">
        <v>106</v>
      </c>
      <c r="D100" s="110" t="s">
        <v>107</v>
      </c>
      <c r="E100" s="110" t="s">
        <v>108</v>
      </c>
      <c r="F100" s="110" t="s">
        <v>14</v>
      </c>
      <c r="G100" s="110" t="s">
        <v>75</v>
      </c>
      <c r="H100" s="110" t="s">
        <v>109</v>
      </c>
      <c r="I100" s="110" t="s">
        <v>110</v>
      </c>
      <c r="J100" s="110" t="s">
        <v>111</v>
      </c>
      <c r="K100" s="110" t="s">
        <v>112</v>
      </c>
      <c r="L100" s="110" t="s">
        <v>114</v>
      </c>
    </row>
    <row r="101" spans="1:12" s="88" customFormat="1" ht="12.75" thickBot="1" x14ac:dyDescent="0.3">
      <c r="A101" s="126" t="str">
        <f>IF(Basisdaten!C6="","",Basisdaten!C6)</f>
        <v/>
      </c>
      <c r="B101" s="127" t="str">
        <f>IF($A$101="","",VLOOKUP($A$101,$A$104:$J$171,2,FALSE))</f>
        <v/>
      </c>
      <c r="C101" s="111" t="str">
        <f>IF($A$101="","",VLOOKUP($A$101,$A$104:$J$171,3,FALSE))</f>
        <v/>
      </c>
      <c r="D101" s="111" t="str">
        <f>IF($A$101="","",VLOOKUP($A$101,$A$104:$J$171,4,FALSE))</f>
        <v/>
      </c>
      <c r="E101" s="111" t="str">
        <f>IF($A$101="","",VLOOKUP($A$101,$A$104:$J$171,5,FALSE))</f>
        <v/>
      </c>
      <c r="F101" s="111" t="str">
        <f>IF($A$101="","",VLOOKUP($A$101,$A$104:$J$171,6,FALSE))</f>
        <v/>
      </c>
      <c r="G101" s="128" t="str">
        <f>IF($A$101="","",VLOOKUP($A$101,$A$104:$J$171,7,FALSE))</f>
        <v/>
      </c>
      <c r="H101" s="111" t="str">
        <f>IF($A$101="","",VLOOKUP($A$101,$A$171:$J$249,8,FALSE))</f>
        <v/>
      </c>
      <c r="I101" s="111" t="str">
        <f>IF($A$101="","",VLOOKUP($A$101,$A$171:$J$249,9,FALSE))</f>
        <v/>
      </c>
      <c r="J101" s="128" t="str">
        <f>IF($A$101="","",VLOOKUP($A$101,$A$171:$J$249,10,FALSE))</f>
        <v/>
      </c>
      <c r="K101" s="128"/>
      <c r="L101" s="111"/>
    </row>
    <row r="103" spans="1:12" s="88" customFormat="1" ht="10.5" customHeight="1" x14ac:dyDescent="0.25">
      <c r="A103" s="181" t="s">
        <v>13</v>
      </c>
      <c r="B103" s="182" t="s">
        <v>104</v>
      </c>
      <c r="C103" s="181" t="s">
        <v>106</v>
      </c>
      <c r="D103" s="181" t="s">
        <v>107</v>
      </c>
      <c r="E103" s="181" t="s">
        <v>108</v>
      </c>
      <c r="F103" s="181" t="s">
        <v>14</v>
      </c>
      <c r="G103" s="181" t="s">
        <v>75</v>
      </c>
      <c r="H103" s="112" t="s">
        <v>109</v>
      </c>
      <c r="I103" s="112" t="s">
        <v>113</v>
      </c>
      <c r="J103" s="112" t="s">
        <v>111</v>
      </c>
      <c r="K103" s="112"/>
      <c r="L103" s="112"/>
    </row>
    <row r="104" spans="1:12" s="88" customFormat="1" x14ac:dyDescent="0.25">
      <c r="A104" s="330" t="s">
        <v>525</v>
      </c>
      <c r="B104" s="330" t="s">
        <v>526</v>
      </c>
      <c r="C104" s="330" t="s">
        <v>527</v>
      </c>
      <c r="D104" s="330" t="s">
        <v>528</v>
      </c>
      <c r="E104" s="330" t="s">
        <v>342</v>
      </c>
      <c r="F104" s="330" t="s">
        <v>44</v>
      </c>
      <c r="G104" s="331">
        <v>44546</v>
      </c>
      <c r="H104" s="112"/>
      <c r="I104" s="112"/>
      <c r="J104" s="112"/>
      <c r="K104" s="112"/>
      <c r="L104" s="112"/>
    </row>
    <row r="105" spans="1:12" s="88" customFormat="1" ht="22.5" x14ac:dyDescent="0.25">
      <c r="A105" s="330" t="s">
        <v>415</v>
      </c>
      <c r="B105" s="330" t="s">
        <v>416</v>
      </c>
      <c r="C105" s="330" t="s">
        <v>529</v>
      </c>
      <c r="D105" s="330" t="s">
        <v>528</v>
      </c>
      <c r="E105" s="330" t="s">
        <v>342</v>
      </c>
      <c r="F105" s="330" t="s">
        <v>50</v>
      </c>
      <c r="G105" s="331">
        <v>44320</v>
      </c>
      <c r="H105" s="112"/>
      <c r="I105" s="112"/>
      <c r="J105" s="112"/>
      <c r="K105" s="112"/>
      <c r="L105" s="112"/>
    </row>
    <row r="106" spans="1:12" s="88" customFormat="1" ht="12.75" customHeight="1" x14ac:dyDescent="0.25">
      <c r="A106" s="330" t="s">
        <v>434</v>
      </c>
      <c r="B106" s="330" t="s">
        <v>435</v>
      </c>
      <c r="C106" s="330" t="s">
        <v>436</v>
      </c>
      <c r="D106" s="330" t="s">
        <v>528</v>
      </c>
      <c r="E106" s="330" t="s">
        <v>342</v>
      </c>
      <c r="F106" s="330" t="s">
        <v>47</v>
      </c>
      <c r="G106" s="331">
        <v>44146</v>
      </c>
      <c r="H106" s="112"/>
      <c r="I106" s="112"/>
      <c r="J106" s="112"/>
      <c r="K106" s="112"/>
      <c r="L106" s="112"/>
    </row>
    <row r="107" spans="1:12" s="88" customFormat="1" ht="13.5" customHeight="1" x14ac:dyDescent="0.25">
      <c r="A107" s="330" t="s">
        <v>463</v>
      </c>
      <c r="B107" s="330" t="s">
        <v>464</v>
      </c>
      <c r="C107" s="330" t="s">
        <v>465</v>
      </c>
      <c r="D107" s="330" t="s">
        <v>528</v>
      </c>
      <c r="E107" s="330" t="s">
        <v>342</v>
      </c>
      <c r="F107" s="330" t="s">
        <v>43</v>
      </c>
      <c r="G107" s="331">
        <v>44362</v>
      </c>
      <c r="H107" s="112"/>
      <c r="I107" s="112"/>
      <c r="J107" s="112"/>
      <c r="K107" s="112"/>
      <c r="L107" s="112"/>
    </row>
    <row r="108" spans="1:12" s="88" customFormat="1" x14ac:dyDescent="0.25">
      <c r="A108" s="330" t="s">
        <v>412</v>
      </c>
      <c r="B108" s="330" t="s">
        <v>413</v>
      </c>
      <c r="C108" s="330" t="s">
        <v>414</v>
      </c>
      <c r="D108" s="330" t="s">
        <v>528</v>
      </c>
      <c r="E108" s="330" t="s">
        <v>342</v>
      </c>
      <c r="F108" s="330" t="s">
        <v>44</v>
      </c>
      <c r="G108" s="331">
        <v>44172</v>
      </c>
      <c r="H108" s="112"/>
      <c r="I108" s="112"/>
      <c r="J108" s="112"/>
      <c r="K108" s="112"/>
      <c r="L108" s="112"/>
    </row>
    <row r="109" spans="1:12" s="88" customFormat="1" x14ac:dyDescent="0.25">
      <c r="A109" s="330" t="s">
        <v>530</v>
      </c>
      <c r="B109" s="330" t="s">
        <v>531</v>
      </c>
      <c r="C109" s="330" t="s">
        <v>532</v>
      </c>
      <c r="D109" s="330" t="s">
        <v>528</v>
      </c>
      <c r="E109" s="330" t="s">
        <v>342</v>
      </c>
      <c r="F109" s="330" t="s">
        <v>40</v>
      </c>
      <c r="G109" s="331">
        <v>44515</v>
      </c>
      <c r="H109" s="112"/>
      <c r="I109" s="112"/>
      <c r="J109" s="112"/>
      <c r="K109" s="112"/>
      <c r="L109" s="112"/>
    </row>
    <row r="110" spans="1:12" s="88" customFormat="1" x14ac:dyDescent="0.25">
      <c r="A110" s="330" t="s">
        <v>533</v>
      </c>
      <c r="B110" s="330" t="s">
        <v>531</v>
      </c>
      <c r="C110" s="330" t="s">
        <v>534</v>
      </c>
      <c r="D110" s="330" t="s">
        <v>528</v>
      </c>
      <c r="E110" s="330" t="s">
        <v>342</v>
      </c>
      <c r="F110" s="330" t="s">
        <v>40</v>
      </c>
      <c r="G110" s="331">
        <v>44515</v>
      </c>
      <c r="H110" s="112"/>
      <c r="I110" s="112"/>
      <c r="J110" s="112"/>
      <c r="K110" s="112"/>
      <c r="L110" s="112"/>
    </row>
    <row r="111" spans="1:12" s="88" customFormat="1" x14ac:dyDescent="0.25">
      <c r="A111" s="330" t="s">
        <v>339</v>
      </c>
      <c r="B111" s="330" t="s">
        <v>340</v>
      </c>
      <c r="C111" s="330" t="s">
        <v>341</v>
      </c>
      <c r="D111" s="330" t="s">
        <v>528</v>
      </c>
      <c r="E111" s="330" t="s">
        <v>342</v>
      </c>
      <c r="F111" s="330" t="s">
        <v>38</v>
      </c>
      <c r="G111" s="331">
        <v>43669</v>
      </c>
      <c r="H111" s="112"/>
      <c r="I111" s="112"/>
      <c r="J111" s="112"/>
      <c r="K111" s="112"/>
      <c r="L111" s="112"/>
    </row>
    <row r="112" spans="1:12" s="88" customFormat="1" x14ac:dyDescent="0.25">
      <c r="A112" s="330" t="s">
        <v>535</v>
      </c>
      <c r="B112" s="330" t="s">
        <v>536</v>
      </c>
      <c r="C112" s="330" t="s">
        <v>537</v>
      </c>
      <c r="D112" s="330" t="s">
        <v>528</v>
      </c>
      <c r="E112" s="330" t="s">
        <v>342</v>
      </c>
      <c r="F112" s="330" t="s">
        <v>46</v>
      </c>
      <c r="G112" s="331">
        <v>44502</v>
      </c>
      <c r="H112" s="112"/>
      <c r="I112" s="112"/>
      <c r="J112" s="112"/>
      <c r="K112" s="112"/>
      <c r="L112" s="112"/>
    </row>
    <row r="113" spans="1:12" s="88" customFormat="1" x14ac:dyDescent="0.25">
      <c r="A113" s="330" t="s">
        <v>538</v>
      </c>
      <c r="B113" s="330" t="s">
        <v>539</v>
      </c>
      <c r="C113" s="330" t="s">
        <v>540</v>
      </c>
      <c r="D113" s="330" t="s">
        <v>528</v>
      </c>
      <c r="E113" s="330" t="s">
        <v>342</v>
      </c>
      <c r="F113" s="330" t="s">
        <v>38</v>
      </c>
      <c r="G113" s="331">
        <v>44526</v>
      </c>
      <c r="H113" s="112"/>
      <c r="I113" s="112"/>
      <c r="J113" s="112"/>
      <c r="K113" s="112"/>
      <c r="L113" s="112"/>
    </row>
    <row r="114" spans="1:12" s="88" customFormat="1" x14ac:dyDescent="0.25">
      <c r="A114" s="330" t="s">
        <v>421</v>
      </c>
      <c r="B114" s="330" t="s">
        <v>422</v>
      </c>
      <c r="C114" s="330" t="s">
        <v>423</v>
      </c>
      <c r="D114" s="330" t="s">
        <v>528</v>
      </c>
      <c r="E114" s="330" t="s">
        <v>342</v>
      </c>
      <c r="F114" s="330" t="s">
        <v>38</v>
      </c>
      <c r="G114" s="331">
        <v>44323</v>
      </c>
      <c r="H114" s="112"/>
      <c r="I114" s="112"/>
      <c r="J114" s="112"/>
      <c r="K114" s="112"/>
      <c r="L114" s="112"/>
    </row>
    <row r="115" spans="1:12" s="88" customFormat="1" x14ac:dyDescent="0.25">
      <c r="A115" s="330" t="s">
        <v>541</v>
      </c>
      <c r="B115" s="330" t="s">
        <v>542</v>
      </c>
      <c r="C115" s="330" t="s">
        <v>543</v>
      </c>
      <c r="D115" s="330" t="s">
        <v>528</v>
      </c>
      <c r="E115" s="330" t="s">
        <v>342</v>
      </c>
      <c r="F115" s="330" t="s">
        <v>51</v>
      </c>
      <c r="G115" s="331">
        <v>44736</v>
      </c>
      <c r="H115" s="112"/>
      <c r="I115" s="112"/>
      <c r="J115" s="112"/>
      <c r="K115" s="112"/>
      <c r="L115" s="112"/>
    </row>
    <row r="116" spans="1:12" s="88" customFormat="1" x14ac:dyDescent="0.25">
      <c r="A116" s="330" t="s">
        <v>343</v>
      </c>
      <c r="B116" s="330" t="s">
        <v>344</v>
      </c>
      <c r="C116" s="330" t="s">
        <v>345</v>
      </c>
      <c r="D116" s="330" t="s">
        <v>528</v>
      </c>
      <c r="E116" s="330" t="s">
        <v>53</v>
      </c>
      <c r="F116" s="330" t="s">
        <v>53</v>
      </c>
      <c r="G116" s="331">
        <v>43706</v>
      </c>
      <c r="H116" s="112"/>
      <c r="I116" s="112"/>
      <c r="J116" s="112"/>
      <c r="K116" s="112"/>
      <c r="L116" s="112"/>
    </row>
    <row r="117" spans="1:12" s="88" customFormat="1" x14ac:dyDescent="0.25">
      <c r="A117" s="330" t="s">
        <v>437</v>
      </c>
      <c r="B117" s="330" t="s">
        <v>438</v>
      </c>
      <c r="C117" s="330" t="s">
        <v>439</v>
      </c>
      <c r="D117" s="330" t="s">
        <v>528</v>
      </c>
      <c r="E117" s="330" t="s">
        <v>342</v>
      </c>
      <c r="F117" s="330" t="s">
        <v>39</v>
      </c>
      <c r="G117" s="331">
        <v>44146</v>
      </c>
      <c r="H117" s="112"/>
      <c r="I117" s="112"/>
      <c r="J117" s="112"/>
      <c r="K117" s="112"/>
      <c r="L117" s="112"/>
    </row>
    <row r="118" spans="1:12" s="88" customFormat="1" x14ac:dyDescent="0.25">
      <c r="A118" s="330" t="s">
        <v>544</v>
      </c>
      <c r="B118" s="330" t="s">
        <v>545</v>
      </c>
      <c r="C118" s="330" t="s">
        <v>546</v>
      </c>
      <c r="D118" s="330" t="s">
        <v>528</v>
      </c>
      <c r="E118" s="330" t="s">
        <v>342</v>
      </c>
      <c r="F118" s="330" t="s">
        <v>38</v>
      </c>
      <c r="G118" s="331">
        <v>44575</v>
      </c>
      <c r="H118" s="112"/>
      <c r="I118" s="112"/>
      <c r="J118" s="112"/>
      <c r="K118" s="112"/>
      <c r="L118" s="112"/>
    </row>
    <row r="119" spans="1:12" s="88" customFormat="1" ht="22.5" x14ac:dyDescent="0.25">
      <c r="A119" s="330" t="s">
        <v>346</v>
      </c>
      <c r="B119" s="330" t="s">
        <v>347</v>
      </c>
      <c r="C119" s="330" t="s">
        <v>348</v>
      </c>
      <c r="D119" s="330" t="s">
        <v>528</v>
      </c>
      <c r="E119" s="330" t="s">
        <v>342</v>
      </c>
      <c r="F119" s="330" t="s">
        <v>47</v>
      </c>
      <c r="G119" s="331">
        <v>43787</v>
      </c>
      <c r="H119" s="112"/>
      <c r="I119" s="112"/>
      <c r="J119" s="112"/>
      <c r="K119" s="112"/>
      <c r="L119" s="112"/>
    </row>
    <row r="120" spans="1:12" s="88" customFormat="1" x14ac:dyDescent="0.25">
      <c r="A120" s="330" t="s">
        <v>461</v>
      </c>
      <c r="B120" s="330" t="s">
        <v>547</v>
      </c>
      <c r="C120" s="330" t="s">
        <v>462</v>
      </c>
      <c r="D120" s="330" t="s">
        <v>528</v>
      </c>
      <c r="E120" s="330" t="s">
        <v>342</v>
      </c>
      <c r="F120" s="330" t="s">
        <v>46</v>
      </c>
      <c r="G120" s="331">
        <v>44140</v>
      </c>
      <c r="H120" s="112"/>
      <c r="I120" s="112"/>
      <c r="J120" s="112"/>
      <c r="K120" s="112"/>
      <c r="L120" s="112"/>
    </row>
    <row r="121" spans="1:12" s="88" customFormat="1" x14ac:dyDescent="0.25">
      <c r="A121" s="330" t="s">
        <v>548</v>
      </c>
      <c r="B121" s="330" t="s">
        <v>549</v>
      </c>
      <c r="C121" s="330" t="s">
        <v>550</v>
      </c>
      <c r="D121" s="330" t="s">
        <v>528</v>
      </c>
      <c r="E121" s="330" t="s">
        <v>342</v>
      </c>
      <c r="F121" s="330" t="s">
        <v>47</v>
      </c>
      <c r="G121" s="331">
        <v>44736</v>
      </c>
      <c r="H121" s="112"/>
      <c r="I121" s="112"/>
      <c r="J121" s="112"/>
      <c r="K121" s="112"/>
      <c r="L121" s="112"/>
    </row>
    <row r="122" spans="1:12" s="88" customFormat="1" x14ac:dyDescent="0.25">
      <c r="A122" s="330" t="s">
        <v>489</v>
      </c>
      <c r="B122" s="330" t="s">
        <v>490</v>
      </c>
      <c r="C122" s="330" t="s">
        <v>491</v>
      </c>
      <c r="D122" s="330" t="s">
        <v>528</v>
      </c>
      <c r="E122" s="330" t="s">
        <v>342</v>
      </c>
      <c r="F122" s="330" t="s">
        <v>48</v>
      </c>
      <c r="G122" s="331">
        <v>44309</v>
      </c>
      <c r="H122" s="112"/>
      <c r="I122" s="112"/>
      <c r="J122" s="112"/>
      <c r="K122" s="112"/>
      <c r="L122" s="112"/>
    </row>
    <row r="123" spans="1:12" s="88" customFormat="1" x14ac:dyDescent="0.25">
      <c r="A123" s="330" t="s">
        <v>551</v>
      </c>
      <c r="B123" s="330" t="s">
        <v>552</v>
      </c>
      <c r="C123" s="330" t="s">
        <v>553</v>
      </c>
      <c r="D123" s="330" t="s">
        <v>528</v>
      </c>
      <c r="E123" s="330" t="s">
        <v>342</v>
      </c>
      <c r="F123" s="330" t="s">
        <v>38</v>
      </c>
      <c r="G123" s="331">
        <v>44358</v>
      </c>
      <c r="H123" s="112"/>
      <c r="I123" s="112"/>
      <c r="J123" s="112"/>
      <c r="K123" s="112"/>
      <c r="L123" s="112"/>
    </row>
    <row r="124" spans="1:12" s="88" customFormat="1" x14ac:dyDescent="0.25">
      <c r="A124" s="330" t="s">
        <v>458</v>
      </c>
      <c r="B124" s="330" t="s">
        <v>459</v>
      </c>
      <c r="C124" s="330" t="s">
        <v>460</v>
      </c>
      <c r="D124" s="330" t="s">
        <v>528</v>
      </c>
      <c r="E124" s="330" t="s">
        <v>342</v>
      </c>
      <c r="F124" s="330" t="s">
        <v>39</v>
      </c>
      <c r="G124" s="331">
        <v>44117</v>
      </c>
      <c r="H124" s="112"/>
      <c r="I124" s="112"/>
      <c r="J124" s="112"/>
      <c r="K124" s="112"/>
      <c r="L124" s="112"/>
    </row>
    <row r="125" spans="1:12" s="88" customFormat="1" x14ac:dyDescent="0.25">
      <c r="A125" s="330" t="s">
        <v>349</v>
      </c>
      <c r="B125" s="330" t="s">
        <v>350</v>
      </c>
      <c r="C125" s="330" t="s">
        <v>351</v>
      </c>
      <c r="D125" s="330" t="s">
        <v>528</v>
      </c>
      <c r="E125" s="330" t="s">
        <v>342</v>
      </c>
      <c r="F125" s="330" t="s">
        <v>15</v>
      </c>
      <c r="G125" s="331">
        <v>43613</v>
      </c>
      <c r="H125" s="112"/>
      <c r="I125" s="112"/>
      <c r="J125" s="112"/>
      <c r="K125" s="112"/>
      <c r="L125" s="112"/>
    </row>
    <row r="126" spans="1:12" s="88" customFormat="1" x14ac:dyDescent="0.25">
      <c r="A126" s="330" t="s">
        <v>352</v>
      </c>
      <c r="B126" s="330" t="s">
        <v>353</v>
      </c>
      <c r="C126" s="330" t="s">
        <v>354</v>
      </c>
      <c r="D126" s="330" t="s">
        <v>528</v>
      </c>
      <c r="E126" s="330" t="s">
        <v>342</v>
      </c>
      <c r="F126" s="330" t="s">
        <v>38</v>
      </c>
      <c r="G126" s="331">
        <v>43775</v>
      </c>
      <c r="H126" s="112"/>
      <c r="I126" s="112"/>
      <c r="J126" s="112"/>
      <c r="K126" s="112"/>
      <c r="L126" s="112"/>
    </row>
    <row r="127" spans="1:12" s="88" customFormat="1" x14ac:dyDescent="0.25">
      <c r="A127" s="330" t="s">
        <v>355</v>
      </c>
      <c r="B127" s="330" t="s">
        <v>420</v>
      </c>
      <c r="C127" s="330" t="s">
        <v>356</v>
      </c>
      <c r="D127" s="330" t="s">
        <v>528</v>
      </c>
      <c r="E127" s="330" t="s">
        <v>342</v>
      </c>
      <c r="F127" s="330" t="s">
        <v>39</v>
      </c>
      <c r="G127" s="331">
        <v>43747</v>
      </c>
      <c r="H127" s="112"/>
      <c r="I127" s="112"/>
      <c r="J127" s="112"/>
      <c r="K127" s="112"/>
      <c r="L127" s="112"/>
    </row>
    <row r="128" spans="1:12" s="88" customFormat="1" ht="22.5" x14ac:dyDescent="0.25">
      <c r="A128" s="330" t="s">
        <v>446</v>
      </c>
      <c r="B128" s="330" t="s">
        <v>447</v>
      </c>
      <c r="C128" s="330" t="s">
        <v>448</v>
      </c>
      <c r="D128" s="330" t="s">
        <v>528</v>
      </c>
      <c r="E128" s="330" t="s">
        <v>342</v>
      </c>
      <c r="F128" s="330" t="s">
        <v>15</v>
      </c>
      <c r="G128" s="331">
        <v>44351</v>
      </c>
      <c r="H128" s="112"/>
      <c r="I128" s="112"/>
      <c r="J128" s="112"/>
      <c r="K128" s="112"/>
      <c r="L128" s="112"/>
    </row>
    <row r="129" spans="1:12" s="88" customFormat="1" x14ac:dyDescent="0.25">
      <c r="A129" s="330" t="s">
        <v>387</v>
      </c>
      <c r="B129" s="330" t="s">
        <v>388</v>
      </c>
      <c r="C129" s="330" t="s">
        <v>389</v>
      </c>
      <c r="D129" s="330" t="s">
        <v>528</v>
      </c>
      <c r="E129" s="330" t="s">
        <v>342</v>
      </c>
      <c r="F129" s="330" t="s">
        <v>39</v>
      </c>
      <c r="G129" s="331">
        <v>44041</v>
      </c>
      <c r="H129" s="112"/>
      <c r="I129" s="112"/>
      <c r="J129" s="112"/>
      <c r="K129" s="112"/>
      <c r="L129" s="112"/>
    </row>
    <row r="130" spans="1:12" s="88" customFormat="1" x14ac:dyDescent="0.25">
      <c r="A130" s="330" t="s">
        <v>424</v>
      </c>
      <c r="B130" s="330" t="s">
        <v>425</v>
      </c>
      <c r="C130" s="330" t="s">
        <v>426</v>
      </c>
      <c r="D130" s="330" t="s">
        <v>528</v>
      </c>
      <c r="E130" s="330" t="s">
        <v>342</v>
      </c>
      <c r="F130" s="330" t="s">
        <v>46</v>
      </c>
      <c r="G130" s="331">
        <v>44091</v>
      </c>
      <c r="H130" s="112"/>
      <c r="I130" s="112"/>
      <c r="J130" s="112"/>
      <c r="K130" s="112"/>
      <c r="L130" s="112"/>
    </row>
    <row r="131" spans="1:12" s="88" customFormat="1" x14ac:dyDescent="0.25">
      <c r="A131" s="330" t="s">
        <v>417</v>
      </c>
      <c r="B131" s="330" t="s">
        <v>418</v>
      </c>
      <c r="C131" s="330" t="s">
        <v>419</v>
      </c>
      <c r="D131" s="330" t="s">
        <v>528</v>
      </c>
      <c r="E131" s="330" t="s">
        <v>342</v>
      </c>
      <c r="F131" s="330" t="s">
        <v>46</v>
      </c>
      <c r="G131" s="331">
        <v>44085</v>
      </c>
      <c r="H131" s="112"/>
      <c r="I131" s="112"/>
      <c r="J131" s="112"/>
      <c r="K131" s="112"/>
      <c r="L131" s="112"/>
    </row>
    <row r="132" spans="1:12" s="88" customFormat="1" x14ac:dyDescent="0.25">
      <c r="A132" s="330" t="s">
        <v>554</v>
      </c>
      <c r="B132" s="330" t="s">
        <v>555</v>
      </c>
      <c r="C132" s="330" t="s">
        <v>556</v>
      </c>
      <c r="D132" s="330" t="s">
        <v>528</v>
      </c>
      <c r="E132" s="330" t="s">
        <v>342</v>
      </c>
      <c r="F132" s="330" t="s">
        <v>15</v>
      </c>
      <c r="G132" s="331">
        <v>44517</v>
      </c>
      <c r="H132" s="112"/>
      <c r="I132" s="112"/>
      <c r="J132" s="112"/>
      <c r="K132" s="112"/>
      <c r="L132" s="112"/>
    </row>
    <row r="133" spans="1:12" s="88" customFormat="1" x14ac:dyDescent="0.25">
      <c r="A133" s="330" t="s">
        <v>357</v>
      </c>
      <c r="B133" s="330" t="s">
        <v>358</v>
      </c>
      <c r="C133" s="330" t="s">
        <v>359</v>
      </c>
      <c r="D133" s="330" t="s">
        <v>528</v>
      </c>
      <c r="E133" s="330" t="s">
        <v>342</v>
      </c>
      <c r="F133" s="330" t="s">
        <v>38</v>
      </c>
      <c r="G133" s="331">
        <v>43592</v>
      </c>
      <c r="H133" s="112"/>
      <c r="I133" s="112"/>
      <c r="J133" s="112"/>
      <c r="K133" s="112"/>
      <c r="L133" s="112"/>
    </row>
    <row r="134" spans="1:12" s="88" customFormat="1" x14ac:dyDescent="0.25">
      <c r="A134" s="330" t="s">
        <v>390</v>
      </c>
      <c r="B134" s="330" t="s">
        <v>391</v>
      </c>
      <c r="C134" s="330" t="s">
        <v>427</v>
      </c>
      <c r="D134" s="330" t="s">
        <v>528</v>
      </c>
      <c r="E134" s="330" t="s">
        <v>342</v>
      </c>
      <c r="F134" s="330" t="s">
        <v>44</v>
      </c>
      <c r="G134" s="331">
        <v>43998</v>
      </c>
      <c r="H134" s="112"/>
      <c r="I134" s="112"/>
      <c r="J134" s="112"/>
      <c r="K134" s="112"/>
      <c r="L134" s="112"/>
    </row>
    <row r="135" spans="1:12" s="88" customFormat="1" x14ac:dyDescent="0.25">
      <c r="A135" s="330" t="s">
        <v>557</v>
      </c>
      <c r="B135" s="330" t="s">
        <v>558</v>
      </c>
      <c r="C135" s="330" t="s">
        <v>559</v>
      </c>
      <c r="D135" s="330" t="s">
        <v>528</v>
      </c>
      <c r="E135" s="330" t="s">
        <v>342</v>
      </c>
      <c r="F135" s="330" t="s">
        <v>48</v>
      </c>
      <c r="G135" s="331">
        <v>44376</v>
      </c>
      <c r="H135" s="112"/>
      <c r="I135" s="112"/>
      <c r="J135" s="112"/>
      <c r="K135" s="112"/>
      <c r="L135" s="112"/>
    </row>
    <row r="136" spans="1:12" s="88" customFormat="1" x14ac:dyDescent="0.25">
      <c r="A136" s="330" t="s">
        <v>560</v>
      </c>
      <c r="B136" s="330" t="s">
        <v>561</v>
      </c>
      <c r="C136" s="330" t="s">
        <v>562</v>
      </c>
      <c r="D136" s="330" t="s">
        <v>528</v>
      </c>
      <c r="E136" s="330" t="s">
        <v>342</v>
      </c>
      <c r="F136" s="330" t="s">
        <v>41</v>
      </c>
      <c r="G136" s="331">
        <v>44599</v>
      </c>
      <c r="H136" s="112"/>
      <c r="I136" s="112"/>
      <c r="J136" s="112"/>
      <c r="K136" s="112"/>
      <c r="L136" s="112"/>
    </row>
    <row r="137" spans="1:12" s="88" customFormat="1" x14ac:dyDescent="0.25">
      <c r="A137" s="330" t="s">
        <v>428</v>
      </c>
      <c r="B137" s="330" t="s">
        <v>429</v>
      </c>
      <c r="C137" s="330" t="s">
        <v>430</v>
      </c>
      <c r="D137" s="330" t="s">
        <v>528</v>
      </c>
      <c r="E137" s="330" t="s">
        <v>342</v>
      </c>
      <c r="F137" s="330" t="s">
        <v>45</v>
      </c>
      <c r="G137" s="331">
        <v>44061</v>
      </c>
      <c r="H137" s="112"/>
      <c r="I137" s="112"/>
      <c r="J137" s="112"/>
      <c r="K137" s="112"/>
      <c r="L137" s="112"/>
    </row>
    <row r="138" spans="1:12" s="88" customFormat="1" ht="22.5" x14ac:dyDescent="0.25">
      <c r="A138" s="330" t="s">
        <v>563</v>
      </c>
      <c r="B138" s="330" t="s">
        <v>564</v>
      </c>
      <c r="C138" s="330" t="s">
        <v>565</v>
      </c>
      <c r="D138" s="330" t="s">
        <v>528</v>
      </c>
      <c r="E138" s="330" t="s">
        <v>342</v>
      </c>
      <c r="F138" s="330" t="s">
        <v>47</v>
      </c>
      <c r="G138" s="331">
        <v>44496</v>
      </c>
      <c r="H138" s="112"/>
      <c r="I138" s="112"/>
      <c r="J138" s="112"/>
      <c r="K138" s="112"/>
      <c r="L138" s="112"/>
    </row>
    <row r="139" spans="1:12" s="88" customFormat="1" x14ac:dyDescent="0.25">
      <c r="A139" s="330" t="s">
        <v>360</v>
      </c>
      <c r="B139" s="330" t="s">
        <v>361</v>
      </c>
      <c r="C139" s="330" t="s">
        <v>362</v>
      </c>
      <c r="D139" s="330" t="s">
        <v>528</v>
      </c>
      <c r="E139" s="330" t="s">
        <v>53</v>
      </c>
      <c r="F139" s="330" t="s">
        <v>53</v>
      </c>
      <c r="G139" s="331">
        <v>43776</v>
      </c>
      <c r="H139" s="112"/>
      <c r="I139" s="112"/>
      <c r="J139" s="112"/>
      <c r="K139" s="112"/>
      <c r="L139" s="112"/>
    </row>
    <row r="140" spans="1:12" s="88" customFormat="1" x14ac:dyDescent="0.25">
      <c r="A140" s="330" t="s">
        <v>566</v>
      </c>
      <c r="B140" s="330" t="s">
        <v>567</v>
      </c>
      <c r="C140" s="330" t="s">
        <v>568</v>
      </c>
      <c r="D140" s="330" t="s">
        <v>528</v>
      </c>
      <c r="E140" s="330" t="s">
        <v>342</v>
      </c>
      <c r="F140" s="330" t="s">
        <v>46</v>
      </c>
      <c r="G140" s="331">
        <v>44512</v>
      </c>
      <c r="H140" s="112"/>
      <c r="I140" s="112"/>
      <c r="J140" s="112"/>
      <c r="K140" s="112"/>
      <c r="L140" s="112"/>
    </row>
    <row r="141" spans="1:12" s="88" customFormat="1" x14ac:dyDescent="0.25">
      <c r="A141" s="330" t="s">
        <v>492</v>
      </c>
      <c r="B141" s="330" t="s">
        <v>493</v>
      </c>
      <c r="C141" s="330" t="s">
        <v>494</v>
      </c>
      <c r="D141" s="330" t="s">
        <v>528</v>
      </c>
      <c r="E141" s="330" t="s">
        <v>53</v>
      </c>
      <c r="F141" s="330" t="s">
        <v>53</v>
      </c>
      <c r="G141" s="331">
        <v>44369</v>
      </c>
      <c r="H141" s="112"/>
      <c r="I141" s="112"/>
      <c r="J141" s="112"/>
      <c r="K141" s="112"/>
      <c r="L141" s="112"/>
    </row>
    <row r="142" spans="1:12" s="88" customFormat="1" x14ac:dyDescent="0.25">
      <c r="A142" s="330" t="s">
        <v>392</v>
      </c>
      <c r="B142" s="330" t="s">
        <v>393</v>
      </c>
      <c r="C142" s="330" t="s">
        <v>394</v>
      </c>
      <c r="D142" s="330" t="s">
        <v>528</v>
      </c>
      <c r="E142" s="330" t="s">
        <v>342</v>
      </c>
      <c r="F142" s="330" t="s">
        <v>47</v>
      </c>
      <c r="G142" s="331">
        <v>43991</v>
      </c>
      <c r="H142" s="112"/>
      <c r="I142" s="112"/>
      <c r="J142" s="112"/>
      <c r="K142" s="112"/>
      <c r="L142" s="112"/>
    </row>
    <row r="143" spans="1:12" s="88" customFormat="1" x14ac:dyDescent="0.25">
      <c r="A143" s="330" t="s">
        <v>495</v>
      </c>
      <c r="B143" s="330" t="s">
        <v>569</v>
      </c>
      <c r="C143" s="330" t="s">
        <v>496</v>
      </c>
      <c r="D143" s="330" t="s">
        <v>528</v>
      </c>
      <c r="E143" s="330" t="s">
        <v>342</v>
      </c>
      <c r="F143" s="330" t="s">
        <v>47</v>
      </c>
      <c r="G143" s="331">
        <v>44378</v>
      </c>
      <c r="H143" s="112"/>
      <c r="I143" s="112"/>
      <c r="J143" s="112"/>
      <c r="K143" s="112"/>
      <c r="L143" s="112"/>
    </row>
    <row r="144" spans="1:12" s="88" customFormat="1" x14ac:dyDescent="0.25">
      <c r="A144" s="330" t="s">
        <v>497</v>
      </c>
      <c r="B144" s="330" t="s">
        <v>498</v>
      </c>
      <c r="C144" s="330" t="s">
        <v>499</v>
      </c>
      <c r="D144" s="330" t="s">
        <v>528</v>
      </c>
      <c r="E144" s="330" t="s">
        <v>53</v>
      </c>
      <c r="F144" s="330" t="s">
        <v>53</v>
      </c>
      <c r="G144" s="331">
        <v>44348</v>
      </c>
      <c r="H144" s="112"/>
      <c r="I144" s="112"/>
      <c r="J144" s="112"/>
      <c r="K144" s="112"/>
      <c r="L144" s="112"/>
    </row>
    <row r="145" spans="1:12" s="88" customFormat="1" x14ac:dyDescent="0.25">
      <c r="A145" s="330" t="s">
        <v>363</v>
      </c>
      <c r="B145" s="330" t="s">
        <v>395</v>
      </c>
      <c r="C145" s="330" t="s">
        <v>364</v>
      </c>
      <c r="D145" s="330" t="s">
        <v>528</v>
      </c>
      <c r="E145" s="330" t="s">
        <v>342</v>
      </c>
      <c r="F145" s="330" t="s">
        <v>39</v>
      </c>
      <c r="G145" s="331">
        <v>43739</v>
      </c>
      <c r="H145" s="112"/>
      <c r="I145" s="112"/>
      <c r="J145" s="112"/>
      <c r="K145" s="112"/>
      <c r="L145" s="112"/>
    </row>
    <row r="146" spans="1:12" s="88" customFormat="1" x14ac:dyDescent="0.25">
      <c r="A146" s="330" t="s">
        <v>365</v>
      </c>
      <c r="B146" s="330" t="s">
        <v>366</v>
      </c>
      <c r="C146" s="330" t="s">
        <v>367</v>
      </c>
      <c r="D146" s="330" t="s">
        <v>528</v>
      </c>
      <c r="E146" s="330" t="s">
        <v>342</v>
      </c>
      <c r="F146" s="330" t="s">
        <v>48</v>
      </c>
      <c r="G146" s="331">
        <v>43790</v>
      </c>
      <c r="H146" s="112"/>
      <c r="I146" s="112"/>
      <c r="J146" s="112"/>
      <c r="K146" s="112"/>
      <c r="L146" s="112"/>
    </row>
    <row r="147" spans="1:12" s="88" customFormat="1" ht="22.5" x14ac:dyDescent="0.25">
      <c r="A147" s="330" t="s">
        <v>368</v>
      </c>
      <c r="B147" s="330" t="s">
        <v>369</v>
      </c>
      <c r="C147" s="330" t="s">
        <v>370</v>
      </c>
      <c r="D147" s="330" t="s">
        <v>528</v>
      </c>
      <c r="E147" s="330" t="s">
        <v>342</v>
      </c>
      <c r="F147" s="330" t="s">
        <v>47</v>
      </c>
      <c r="G147" s="331">
        <v>43843</v>
      </c>
      <c r="H147" s="112"/>
      <c r="I147" s="112"/>
      <c r="J147" s="112"/>
      <c r="K147" s="112"/>
      <c r="L147" s="112"/>
    </row>
    <row r="148" spans="1:12" s="88" customFormat="1" x14ac:dyDescent="0.25">
      <c r="A148" s="330" t="s">
        <v>570</v>
      </c>
      <c r="B148" s="330" t="s">
        <v>571</v>
      </c>
      <c r="C148" s="330" t="s">
        <v>572</v>
      </c>
      <c r="D148" s="330" t="s">
        <v>528</v>
      </c>
      <c r="E148" s="330" t="s">
        <v>342</v>
      </c>
      <c r="F148" s="330" t="s">
        <v>51</v>
      </c>
      <c r="G148" s="331">
        <v>44441</v>
      </c>
      <c r="H148" s="112"/>
      <c r="I148" s="112"/>
      <c r="J148" s="112"/>
      <c r="K148" s="112"/>
      <c r="L148" s="112"/>
    </row>
    <row r="149" spans="1:12" s="88" customFormat="1" x14ac:dyDescent="0.25">
      <c r="A149" s="330" t="s">
        <v>573</v>
      </c>
      <c r="B149" s="330" t="s">
        <v>574</v>
      </c>
      <c r="C149" s="330" t="s">
        <v>575</v>
      </c>
      <c r="D149" s="330" t="s">
        <v>528</v>
      </c>
      <c r="E149" s="330" t="s">
        <v>53</v>
      </c>
      <c r="F149" s="330" t="s">
        <v>53</v>
      </c>
      <c r="G149" s="331">
        <v>44453</v>
      </c>
      <c r="H149" s="112"/>
      <c r="I149" s="112"/>
      <c r="J149" s="112"/>
      <c r="K149" s="112"/>
      <c r="L149" s="112"/>
    </row>
    <row r="150" spans="1:12" s="88" customFormat="1" ht="22.5" x14ac:dyDescent="0.25">
      <c r="A150" s="330" t="s">
        <v>371</v>
      </c>
      <c r="B150" s="330" t="s">
        <v>372</v>
      </c>
      <c r="C150" s="330" t="s">
        <v>373</v>
      </c>
      <c r="D150" s="330" t="s">
        <v>528</v>
      </c>
      <c r="E150" s="330" t="s">
        <v>342</v>
      </c>
      <c r="F150" s="330" t="s">
        <v>51</v>
      </c>
      <c r="G150" s="331">
        <v>43798</v>
      </c>
      <c r="H150" s="112"/>
      <c r="I150" s="112"/>
      <c r="J150" s="112"/>
      <c r="K150" s="112"/>
      <c r="L150" s="112"/>
    </row>
    <row r="151" spans="1:12" s="88" customFormat="1" x14ac:dyDescent="0.25">
      <c r="A151" s="330" t="s">
        <v>576</v>
      </c>
      <c r="B151" s="330" t="s">
        <v>577</v>
      </c>
      <c r="C151" s="330" t="s">
        <v>578</v>
      </c>
      <c r="D151" s="330" t="s">
        <v>528</v>
      </c>
      <c r="E151" s="330" t="s">
        <v>342</v>
      </c>
      <c r="F151" s="330" t="s">
        <v>46</v>
      </c>
      <c r="G151" s="331">
        <v>44524</v>
      </c>
      <c r="H151" s="112"/>
      <c r="I151" s="112"/>
      <c r="J151" s="112"/>
      <c r="K151" s="112"/>
      <c r="L151" s="112"/>
    </row>
    <row r="152" spans="1:12" s="88" customFormat="1" x14ac:dyDescent="0.25">
      <c r="A152" s="330" t="s">
        <v>579</v>
      </c>
      <c r="B152" s="330" t="s">
        <v>580</v>
      </c>
      <c r="C152" s="330" t="s">
        <v>581</v>
      </c>
      <c r="D152" s="330" t="s">
        <v>528</v>
      </c>
      <c r="E152" s="330" t="s">
        <v>342</v>
      </c>
      <c r="F152" s="330" t="s">
        <v>40</v>
      </c>
      <c r="G152" s="331">
        <v>44482</v>
      </c>
      <c r="H152" s="112"/>
      <c r="I152" s="112"/>
      <c r="J152" s="112"/>
      <c r="K152" s="112"/>
      <c r="L152" s="112"/>
    </row>
    <row r="153" spans="1:12" s="88" customFormat="1" x14ac:dyDescent="0.25">
      <c r="A153" s="330" t="s">
        <v>455</v>
      </c>
      <c r="B153" s="330" t="s">
        <v>456</v>
      </c>
      <c r="C153" s="330" t="s">
        <v>457</v>
      </c>
      <c r="D153" s="330" t="s">
        <v>528</v>
      </c>
      <c r="E153" s="330" t="s">
        <v>53</v>
      </c>
      <c r="F153" s="330" t="s">
        <v>53</v>
      </c>
      <c r="G153" s="331">
        <v>44089</v>
      </c>
      <c r="H153" s="112"/>
      <c r="I153" s="112"/>
      <c r="J153" s="112"/>
      <c r="K153" s="112"/>
      <c r="L153" s="112"/>
    </row>
    <row r="154" spans="1:12" s="88" customFormat="1" x14ac:dyDescent="0.25">
      <c r="A154" s="330" t="s">
        <v>582</v>
      </c>
      <c r="B154" s="330" t="s">
        <v>583</v>
      </c>
      <c r="C154" s="330" t="s">
        <v>584</v>
      </c>
      <c r="D154" s="330" t="s">
        <v>528</v>
      </c>
      <c r="E154" s="330" t="s">
        <v>342</v>
      </c>
      <c r="F154" s="330" t="s">
        <v>45</v>
      </c>
      <c r="G154" s="331">
        <v>44596</v>
      </c>
      <c r="H154" s="112"/>
      <c r="I154" s="112"/>
      <c r="J154" s="112"/>
      <c r="K154" s="112"/>
      <c r="L154" s="112"/>
    </row>
    <row r="155" spans="1:12" s="88" customFormat="1" x14ac:dyDescent="0.25">
      <c r="A155" s="330" t="s">
        <v>585</v>
      </c>
      <c r="B155" s="330" t="s">
        <v>586</v>
      </c>
      <c r="C155" s="330" t="s">
        <v>587</v>
      </c>
      <c r="D155" s="330" t="s">
        <v>528</v>
      </c>
      <c r="E155" s="330" t="s">
        <v>53</v>
      </c>
      <c r="F155" s="330" t="s">
        <v>53</v>
      </c>
      <c r="G155" s="331">
        <v>44715</v>
      </c>
      <c r="H155" s="112"/>
      <c r="I155" s="112"/>
      <c r="J155" s="112"/>
      <c r="K155" s="112"/>
      <c r="L155" s="112"/>
    </row>
    <row r="156" spans="1:12" s="88" customFormat="1" ht="22.5" x14ac:dyDescent="0.25">
      <c r="A156" s="330" t="s">
        <v>396</v>
      </c>
      <c r="B156" s="330" t="s">
        <v>397</v>
      </c>
      <c r="C156" s="330" t="s">
        <v>398</v>
      </c>
      <c r="D156" s="330" t="s">
        <v>528</v>
      </c>
      <c r="E156" s="330" t="s">
        <v>342</v>
      </c>
      <c r="F156" s="330" t="s">
        <v>47</v>
      </c>
      <c r="G156" s="331">
        <v>43846</v>
      </c>
      <c r="H156" s="112"/>
      <c r="I156" s="112"/>
      <c r="J156" s="112"/>
      <c r="K156" s="112"/>
      <c r="L156" s="112"/>
    </row>
    <row r="157" spans="1:12" s="88" customFormat="1" x14ac:dyDescent="0.25">
      <c r="A157" s="330" t="s">
        <v>399</v>
      </c>
      <c r="B157" s="330" t="s">
        <v>400</v>
      </c>
      <c r="C157" s="330" t="s">
        <v>401</v>
      </c>
      <c r="D157" s="330" t="s">
        <v>528</v>
      </c>
      <c r="E157" s="330" t="s">
        <v>342</v>
      </c>
      <c r="F157" s="330" t="s">
        <v>44</v>
      </c>
      <c r="G157" s="331">
        <v>43853</v>
      </c>
      <c r="H157" s="112"/>
      <c r="I157" s="112"/>
      <c r="J157" s="112"/>
      <c r="K157" s="112"/>
      <c r="L157" s="112"/>
    </row>
    <row r="158" spans="1:12" s="88" customFormat="1" x14ac:dyDescent="0.25">
      <c r="A158" s="330" t="s">
        <v>588</v>
      </c>
      <c r="B158" s="330" t="s">
        <v>589</v>
      </c>
      <c r="C158" s="330" t="s">
        <v>590</v>
      </c>
      <c r="D158" s="330" t="s">
        <v>528</v>
      </c>
      <c r="E158" s="330" t="s">
        <v>342</v>
      </c>
      <c r="F158" s="330" t="s">
        <v>38</v>
      </c>
      <c r="G158" s="331">
        <v>44532</v>
      </c>
      <c r="H158" s="112"/>
      <c r="I158" s="112"/>
      <c r="J158" s="112"/>
      <c r="K158" s="112"/>
      <c r="L158" s="112"/>
    </row>
    <row r="159" spans="1:12" s="88" customFormat="1" x14ac:dyDescent="0.25">
      <c r="A159" s="330" t="s">
        <v>500</v>
      </c>
      <c r="B159" s="330" t="s">
        <v>501</v>
      </c>
      <c r="C159" s="330" t="s">
        <v>502</v>
      </c>
      <c r="D159" s="330" t="s">
        <v>528</v>
      </c>
      <c r="E159" s="330" t="s">
        <v>342</v>
      </c>
      <c r="F159" s="330" t="s">
        <v>51</v>
      </c>
      <c r="G159" s="331">
        <v>44341</v>
      </c>
      <c r="H159" s="112"/>
      <c r="I159" s="112"/>
      <c r="J159" s="112"/>
      <c r="K159" s="112"/>
      <c r="L159" s="112"/>
    </row>
    <row r="160" spans="1:12" s="88" customFormat="1" x14ac:dyDescent="0.25">
      <c r="A160" s="330" t="s">
        <v>591</v>
      </c>
      <c r="B160" s="330" t="s">
        <v>592</v>
      </c>
      <c r="C160" s="330" t="s">
        <v>593</v>
      </c>
      <c r="D160" s="330" t="s">
        <v>528</v>
      </c>
      <c r="E160" s="330" t="s">
        <v>342</v>
      </c>
      <c r="F160" s="330" t="s">
        <v>47</v>
      </c>
      <c r="G160" s="331">
        <v>44369</v>
      </c>
      <c r="H160" s="112"/>
      <c r="I160" s="112"/>
      <c r="J160" s="112"/>
      <c r="K160" s="112"/>
      <c r="L160" s="112"/>
    </row>
    <row r="161" spans="1:12" s="88" customFormat="1" x14ac:dyDescent="0.25">
      <c r="A161" s="330" t="s">
        <v>440</v>
      </c>
      <c r="B161" s="330" t="s">
        <v>441</v>
      </c>
      <c r="C161" s="330" t="s">
        <v>442</v>
      </c>
      <c r="D161" s="330" t="s">
        <v>528</v>
      </c>
      <c r="E161" s="330" t="s">
        <v>342</v>
      </c>
      <c r="F161" s="330" t="s">
        <v>47</v>
      </c>
      <c r="G161" s="331">
        <v>44218</v>
      </c>
      <c r="H161" s="112"/>
      <c r="I161" s="112"/>
      <c r="J161" s="112"/>
      <c r="K161" s="112"/>
      <c r="L161" s="112"/>
    </row>
    <row r="162" spans="1:12" s="88" customFormat="1" x14ac:dyDescent="0.25">
      <c r="A162" s="330" t="s">
        <v>594</v>
      </c>
      <c r="B162" s="330" t="s">
        <v>595</v>
      </c>
      <c r="C162" s="330" t="s">
        <v>596</v>
      </c>
      <c r="D162" s="330" t="s">
        <v>528</v>
      </c>
      <c r="E162" s="330" t="s">
        <v>342</v>
      </c>
      <c r="F162" s="330" t="s">
        <v>51</v>
      </c>
      <c r="G162" s="331">
        <v>44529</v>
      </c>
      <c r="H162" s="112"/>
      <c r="I162" s="112"/>
      <c r="J162" s="112"/>
      <c r="K162" s="112"/>
      <c r="L162" s="112"/>
    </row>
    <row r="163" spans="1:12" s="88" customFormat="1" x14ac:dyDescent="0.25">
      <c r="A163" s="330" t="s">
        <v>443</v>
      </c>
      <c r="B163" s="330" t="s">
        <v>444</v>
      </c>
      <c r="C163" s="330" t="s">
        <v>445</v>
      </c>
      <c r="D163" s="330" t="s">
        <v>528</v>
      </c>
      <c r="E163" s="330" t="s">
        <v>342</v>
      </c>
      <c r="F163" s="330" t="s">
        <v>49</v>
      </c>
      <c r="G163" s="331">
        <v>44174</v>
      </c>
      <c r="H163" s="112"/>
      <c r="I163" s="112"/>
      <c r="J163" s="112"/>
      <c r="K163" s="112"/>
      <c r="L163" s="112"/>
    </row>
    <row r="164" spans="1:12" s="88" customFormat="1" x14ac:dyDescent="0.25">
      <c r="A164" s="330" t="s">
        <v>597</v>
      </c>
      <c r="B164" s="330" t="s">
        <v>598</v>
      </c>
      <c r="C164" s="330" t="s">
        <v>599</v>
      </c>
      <c r="D164" s="330" t="s">
        <v>528</v>
      </c>
      <c r="E164" s="330" t="s">
        <v>342</v>
      </c>
      <c r="F164" s="330" t="s">
        <v>48</v>
      </c>
      <c r="G164" s="331">
        <v>44610</v>
      </c>
      <c r="H164" s="112"/>
      <c r="I164" s="112"/>
      <c r="J164" s="112"/>
      <c r="K164" s="112"/>
      <c r="L164" s="112"/>
    </row>
    <row r="165" spans="1:12" s="88" customFormat="1" x14ac:dyDescent="0.25">
      <c r="A165" s="330" t="s">
        <v>452</v>
      </c>
      <c r="B165" s="330" t="s">
        <v>453</v>
      </c>
      <c r="C165" s="330" t="s">
        <v>454</v>
      </c>
      <c r="D165" s="330" t="s">
        <v>528</v>
      </c>
      <c r="E165" s="330" t="s">
        <v>342</v>
      </c>
      <c r="F165" s="330" t="s">
        <v>39</v>
      </c>
      <c r="G165" s="331">
        <v>44279</v>
      </c>
      <c r="H165" s="112"/>
      <c r="I165" s="112"/>
      <c r="J165" s="112"/>
      <c r="K165" s="112"/>
      <c r="L165" s="112"/>
    </row>
    <row r="166" spans="1:12" s="88" customFormat="1" x14ac:dyDescent="0.25">
      <c r="A166" s="330" t="s">
        <v>449</v>
      </c>
      <c r="B166" s="330" t="s">
        <v>450</v>
      </c>
      <c r="C166" s="330" t="s">
        <v>451</v>
      </c>
      <c r="D166" s="330" t="s">
        <v>528</v>
      </c>
      <c r="E166" s="330" t="s">
        <v>342</v>
      </c>
      <c r="F166" s="330" t="s">
        <v>50</v>
      </c>
      <c r="G166" s="331">
        <v>44267</v>
      </c>
      <c r="H166" s="112"/>
      <c r="I166" s="112"/>
      <c r="J166" s="112"/>
      <c r="K166" s="112"/>
      <c r="L166" s="112"/>
    </row>
    <row r="167" spans="1:12" s="88" customFormat="1" x14ac:dyDescent="0.25">
      <c r="A167" s="330" t="s">
        <v>600</v>
      </c>
      <c r="B167" s="330" t="s">
        <v>601</v>
      </c>
      <c r="C167" s="330" t="s">
        <v>602</v>
      </c>
      <c r="D167" s="330" t="s">
        <v>528</v>
      </c>
      <c r="E167" s="330" t="s">
        <v>342</v>
      </c>
      <c r="F167" s="330" t="s">
        <v>44</v>
      </c>
      <c r="G167" s="331">
        <v>44446</v>
      </c>
      <c r="H167" s="112"/>
      <c r="I167" s="112"/>
      <c r="J167" s="112"/>
      <c r="K167" s="112"/>
      <c r="L167" s="112"/>
    </row>
    <row r="168" spans="1:12" s="88" customFormat="1" x14ac:dyDescent="0.25">
      <c r="A168" s="330" t="s">
        <v>431</v>
      </c>
      <c r="B168" s="330" t="s">
        <v>432</v>
      </c>
      <c r="C168" s="330" t="s">
        <v>433</v>
      </c>
      <c r="D168" s="330" t="s">
        <v>528</v>
      </c>
      <c r="E168" s="330" t="s">
        <v>342</v>
      </c>
      <c r="F168" s="330" t="s">
        <v>39</v>
      </c>
      <c r="G168" s="331">
        <v>44313</v>
      </c>
      <c r="H168" s="112"/>
      <c r="I168" s="112"/>
      <c r="J168" s="112"/>
      <c r="K168" s="112"/>
      <c r="L168" s="112"/>
    </row>
    <row r="169" spans="1:12" s="88" customFormat="1" x14ac:dyDescent="0.25">
      <c r="A169" s="330" t="s">
        <v>603</v>
      </c>
      <c r="B169" s="330" t="s">
        <v>604</v>
      </c>
      <c r="C169" s="330" t="s">
        <v>605</v>
      </c>
      <c r="D169" s="330" t="s">
        <v>528</v>
      </c>
      <c r="E169" s="330" t="s">
        <v>342</v>
      </c>
      <c r="F169" s="330" t="s">
        <v>46</v>
      </c>
      <c r="G169" s="331">
        <v>44221</v>
      </c>
      <c r="H169" s="112"/>
      <c r="I169" s="112"/>
      <c r="J169" s="112"/>
      <c r="K169" s="112"/>
      <c r="L169" s="112"/>
    </row>
    <row r="170" spans="1:12" s="88" customFormat="1" x14ac:dyDescent="0.25">
      <c r="A170" s="330" t="s">
        <v>606</v>
      </c>
      <c r="B170" s="330" t="s">
        <v>607</v>
      </c>
      <c r="C170" s="330" t="s">
        <v>608</v>
      </c>
      <c r="D170" s="330" t="s">
        <v>528</v>
      </c>
      <c r="E170" s="330" t="s">
        <v>342</v>
      </c>
      <c r="F170" s="330" t="s">
        <v>47</v>
      </c>
      <c r="G170" s="331">
        <v>44531</v>
      </c>
      <c r="H170" s="112"/>
      <c r="I170" s="112"/>
      <c r="J170" s="112"/>
      <c r="K170" s="112"/>
      <c r="L170" s="112"/>
    </row>
    <row r="171" spans="1:12" s="130" customFormat="1" x14ac:dyDescent="0.25">
      <c r="A171" s="129" t="s">
        <v>128</v>
      </c>
      <c r="B171" s="204" t="s">
        <v>187</v>
      </c>
      <c r="C171" s="204" t="s">
        <v>187</v>
      </c>
      <c r="D171" s="204" t="s">
        <v>187</v>
      </c>
      <c r="E171" s="204" t="s">
        <v>187</v>
      </c>
      <c r="F171" s="204" t="s">
        <v>187</v>
      </c>
      <c r="G171" s="180" t="s">
        <v>187</v>
      </c>
      <c r="H171" s="108"/>
      <c r="I171" s="108"/>
      <c r="J171" s="108"/>
      <c r="K171" s="108"/>
      <c r="L171" s="108"/>
    </row>
    <row r="172" spans="1:12" s="130" customFormat="1" x14ac:dyDescent="0.25">
      <c r="A172" s="113"/>
      <c r="B172" s="131"/>
      <c r="C172" s="108"/>
      <c r="D172" s="113"/>
      <c r="E172" s="113"/>
      <c r="F172" s="108"/>
      <c r="G172" s="132"/>
      <c r="H172" s="108"/>
      <c r="I172" s="108"/>
      <c r="J172" s="108"/>
      <c r="K172" s="108"/>
      <c r="L172" s="108"/>
    </row>
    <row r="173" spans="1:12" s="130" customFormat="1" x14ac:dyDescent="0.25">
      <c r="A173" s="113"/>
      <c r="B173" s="131"/>
      <c r="C173" s="108"/>
      <c r="D173" s="113"/>
      <c r="E173" s="113"/>
      <c r="F173" s="108"/>
      <c r="G173" s="132"/>
      <c r="H173" s="108"/>
      <c r="I173" s="108"/>
      <c r="J173" s="108"/>
      <c r="K173" s="108"/>
      <c r="L173" s="108"/>
    </row>
    <row r="174" spans="1:12" s="130" customFormat="1" x14ac:dyDescent="0.25">
      <c r="A174" s="113"/>
      <c r="B174" s="131"/>
      <c r="C174" s="108"/>
      <c r="D174" s="113"/>
      <c r="E174" s="113"/>
      <c r="F174" s="108"/>
      <c r="G174" s="132"/>
      <c r="H174" s="108"/>
      <c r="I174" s="108"/>
      <c r="J174" s="108"/>
      <c r="K174" s="108"/>
      <c r="L174" s="108"/>
    </row>
    <row r="175" spans="1:12" s="130" customFormat="1" x14ac:dyDescent="0.25">
      <c r="A175" s="113"/>
      <c r="B175" s="131"/>
      <c r="C175" s="108"/>
      <c r="D175" s="113"/>
      <c r="E175" s="113"/>
      <c r="F175" s="108"/>
      <c r="G175" s="132"/>
      <c r="H175" s="108"/>
      <c r="I175" s="108"/>
      <c r="J175" s="108"/>
      <c r="K175" s="108"/>
      <c r="L175" s="108"/>
    </row>
    <row r="176" spans="1:12" s="130" customFormat="1" x14ac:dyDescent="0.25">
      <c r="A176" s="113"/>
      <c r="B176" s="131"/>
      <c r="C176" s="108"/>
      <c r="D176" s="113"/>
      <c r="E176" s="113"/>
      <c r="F176" s="108"/>
      <c r="G176" s="132"/>
      <c r="H176" s="108"/>
      <c r="I176" s="108"/>
      <c r="J176" s="108"/>
      <c r="K176" s="108"/>
      <c r="L176" s="108"/>
    </row>
    <row r="177" spans="1:12" s="130" customFormat="1" x14ac:dyDescent="0.25">
      <c r="A177" s="113"/>
      <c r="B177" s="131"/>
      <c r="C177" s="108"/>
      <c r="D177" s="113"/>
      <c r="E177" s="113"/>
      <c r="F177" s="108"/>
      <c r="G177" s="132"/>
      <c r="H177" s="108"/>
      <c r="I177" s="108"/>
      <c r="J177" s="108"/>
      <c r="K177" s="108"/>
      <c r="L177" s="108"/>
    </row>
    <row r="178" spans="1:12" s="130" customFormat="1" x14ac:dyDescent="0.25">
      <c r="A178" s="113"/>
      <c r="B178" s="131"/>
      <c r="C178" s="108"/>
      <c r="D178" s="113"/>
      <c r="E178" s="113"/>
      <c r="F178" s="108"/>
      <c r="G178" s="132"/>
      <c r="H178" s="108"/>
      <c r="I178" s="108"/>
      <c r="J178" s="108"/>
      <c r="K178" s="108"/>
      <c r="L178" s="108"/>
    </row>
    <row r="179" spans="1:12" s="130" customFormat="1" x14ac:dyDescent="0.25">
      <c r="A179" s="113"/>
      <c r="B179" s="131"/>
      <c r="C179" s="108"/>
      <c r="D179" s="113"/>
      <c r="E179" s="113"/>
      <c r="F179" s="108"/>
      <c r="G179" s="132"/>
      <c r="H179" s="108"/>
      <c r="I179" s="108"/>
      <c r="J179" s="108"/>
      <c r="K179" s="108"/>
      <c r="L179" s="108"/>
    </row>
    <row r="180" spans="1:12" s="130" customFormat="1" x14ac:dyDescent="0.25">
      <c r="A180" s="113"/>
      <c r="B180" s="131"/>
      <c r="C180" s="108"/>
      <c r="D180" s="113"/>
      <c r="E180" s="113"/>
      <c r="F180" s="108"/>
      <c r="G180" s="132"/>
      <c r="H180" s="108"/>
      <c r="I180" s="108"/>
      <c r="J180" s="108"/>
      <c r="K180" s="108"/>
      <c r="L180" s="108"/>
    </row>
    <row r="181" spans="1:12" s="130" customFormat="1" x14ac:dyDescent="0.25">
      <c r="A181" s="113"/>
      <c r="B181" s="131"/>
      <c r="C181" s="108"/>
      <c r="D181" s="113"/>
      <c r="E181" s="113"/>
      <c r="F181" s="108"/>
      <c r="G181" s="132"/>
      <c r="H181" s="108"/>
      <c r="I181" s="108"/>
      <c r="J181" s="108"/>
      <c r="K181" s="108"/>
      <c r="L181" s="108"/>
    </row>
    <row r="182" spans="1:12" s="130" customFormat="1" x14ac:dyDescent="0.25">
      <c r="A182" s="113"/>
      <c r="B182" s="131"/>
      <c r="C182" s="108"/>
      <c r="D182" s="113"/>
      <c r="E182" s="113"/>
      <c r="F182" s="108"/>
      <c r="G182" s="132"/>
      <c r="H182" s="108"/>
      <c r="I182" s="108"/>
      <c r="J182" s="108"/>
      <c r="K182" s="108"/>
      <c r="L182" s="108"/>
    </row>
    <row r="183" spans="1:12" s="130" customFormat="1" x14ac:dyDescent="0.25">
      <c r="A183" s="113"/>
      <c r="B183" s="131"/>
      <c r="C183" s="108"/>
      <c r="D183" s="113"/>
      <c r="E183" s="113"/>
      <c r="F183" s="108"/>
      <c r="G183" s="132"/>
      <c r="H183" s="108"/>
      <c r="I183" s="108"/>
      <c r="J183" s="108"/>
      <c r="K183" s="108"/>
      <c r="L183" s="108"/>
    </row>
    <row r="184" spans="1:12" s="130" customFormat="1" x14ac:dyDescent="0.25">
      <c r="A184" s="113"/>
      <c r="B184" s="131"/>
      <c r="C184" s="108"/>
      <c r="D184" s="113"/>
      <c r="E184" s="113"/>
      <c r="F184" s="108"/>
      <c r="G184" s="132"/>
      <c r="H184" s="108"/>
      <c r="I184" s="108"/>
      <c r="J184" s="108"/>
      <c r="K184" s="108"/>
      <c r="L184" s="108"/>
    </row>
    <row r="185" spans="1:12" s="130" customFormat="1" x14ac:dyDescent="0.25">
      <c r="A185" s="113"/>
      <c r="B185" s="131"/>
      <c r="C185" s="108"/>
      <c r="D185" s="113"/>
      <c r="E185" s="113"/>
      <c r="F185" s="108"/>
      <c r="G185" s="132"/>
      <c r="H185" s="108"/>
      <c r="I185" s="108"/>
      <c r="J185" s="108"/>
      <c r="K185" s="108"/>
      <c r="L185" s="108"/>
    </row>
    <row r="186" spans="1:12" s="130" customFormat="1" x14ac:dyDescent="0.25">
      <c r="A186" s="113"/>
      <c r="B186" s="131"/>
      <c r="C186" s="108"/>
      <c r="D186" s="113"/>
      <c r="E186" s="113"/>
      <c r="F186" s="108"/>
      <c r="G186" s="132"/>
      <c r="H186" s="108"/>
      <c r="I186" s="108"/>
      <c r="J186" s="133"/>
      <c r="K186" s="133"/>
      <c r="L186" s="108"/>
    </row>
    <row r="187" spans="1:12" s="130" customFormat="1" x14ac:dyDescent="0.25">
      <c r="A187" s="113"/>
      <c r="B187" s="131"/>
      <c r="C187" s="108"/>
      <c r="D187" s="113"/>
      <c r="E187" s="113"/>
      <c r="F187" s="108"/>
      <c r="G187" s="132"/>
      <c r="H187" s="108"/>
      <c r="I187" s="108"/>
      <c r="J187" s="133"/>
      <c r="K187" s="133"/>
      <c r="L187" s="108"/>
    </row>
    <row r="188" spans="1:12" s="130" customFormat="1" x14ac:dyDescent="0.25">
      <c r="A188" s="113"/>
      <c r="B188" s="131"/>
      <c r="C188" s="108"/>
      <c r="D188" s="113"/>
      <c r="E188" s="113"/>
      <c r="F188" s="108"/>
      <c r="G188" s="132"/>
      <c r="H188" s="108"/>
      <c r="I188" s="108"/>
      <c r="J188" s="133"/>
      <c r="K188" s="133"/>
      <c r="L188" s="108"/>
    </row>
    <row r="189" spans="1:12" s="130" customFormat="1" x14ac:dyDescent="0.25">
      <c r="A189" s="113"/>
      <c r="B189" s="131"/>
      <c r="C189" s="108"/>
      <c r="D189" s="113"/>
      <c r="E189" s="113"/>
      <c r="F189" s="108"/>
      <c r="G189" s="132"/>
      <c r="H189" s="108"/>
      <c r="I189" s="108"/>
      <c r="J189" s="133"/>
      <c r="K189" s="133"/>
      <c r="L189" s="108"/>
    </row>
    <row r="190" spans="1:12" s="130" customFormat="1" x14ac:dyDescent="0.25">
      <c r="A190" s="113"/>
      <c r="B190" s="131"/>
      <c r="C190" s="108"/>
      <c r="D190" s="113"/>
      <c r="E190" s="113"/>
      <c r="F190" s="108"/>
      <c r="G190" s="132"/>
      <c r="H190" s="108"/>
      <c r="I190" s="108"/>
      <c r="J190" s="133"/>
      <c r="K190" s="133"/>
      <c r="L190" s="108"/>
    </row>
    <row r="191" spans="1:12" s="130" customFormat="1" x14ac:dyDescent="0.25">
      <c r="A191" s="113"/>
      <c r="B191" s="131"/>
      <c r="C191" s="108"/>
      <c r="D191" s="113"/>
      <c r="E191" s="113"/>
      <c r="F191" s="108"/>
      <c r="G191" s="132"/>
      <c r="H191" s="108"/>
      <c r="I191" s="108"/>
      <c r="J191" s="133"/>
      <c r="K191" s="133"/>
      <c r="L191" s="108"/>
    </row>
    <row r="192" spans="1:12" s="130" customFormat="1" x14ac:dyDescent="0.25">
      <c r="A192" s="113"/>
      <c r="B192" s="131"/>
      <c r="C192" s="108"/>
      <c r="D192" s="113"/>
      <c r="E192" s="113"/>
      <c r="F192" s="108"/>
      <c r="G192" s="132"/>
      <c r="H192" s="108"/>
      <c r="I192" s="108"/>
      <c r="J192" s="133"/>
      <c r="K192" s="133"/>
      <c r="L192" s="108"/>
    </row>
    <row r="193" spans="1:12" s="130" customFormat="1" x14ac:dyDescent="0.25">
      <c r="A193" s="113"/>
      <c r="B193" s="131"/>
      <c r="C193" s="108"/>
      <c r="D193" s="113"/>
      <c r="E193" s="113"/>
      <c r="F193" s="108"/>
      <c r="G193" s="132"/>
      <c r="H193" s="108"/>
      <c r="I193" s="108"/>
      <c r="J193" s="133"/>
      <c r="K193" s="133"/>
      <c r="L193" s="108"/>
    </row>
    <row r="194" spans="1:12" s="130" customFormat="1" x14ac:dyDescent="0.25">
      <c r="A194" s="113"/>
      <c r="B194" s="131"/>
      <c r="C194" s="108"/>
      <c r="D194" s="113"/>
      <c r="E194" s="113"/>
      <c r="F194" s="108"/>
      <c r="G194" s="132"/>
      <c r="H194" s="108"/>
      <c r="I194" s="108"/>
      <c r="J194" s="133"/>
      <c r="K194" s="133"/>
      <c r="L194" s="108"/>
    </row>
    <row r="195" spans="1:12" s="130" customFormat="1" x14ac:dyDescent="0.25">
      <c r="A195" s="113"/>
      <c r="B195" s="131"/>
      <c r="C195" s="108"/>
      <c r="D195" s="113"/>
      <c r="E195" s="113"/>
      <c r="F195" s="108"/>
      <c r="G195" s="132"/>
      <c r="H195" s="108"/>
      <c r="I195" s="108"/>
      <c r="J195" s="133"/>
      <c r="K195" s="133"/>
      <c r="L195" s="108"/>
    </row>
    <row r="196" spans="1:12" s="130" customFormat="1" x14ac:dyDescent="0.25">
      <c r="A196" s="113"/>
      <c r="B196" s="131"/>
      <c r="C196" s="108"/>
      <c r="D196" s="113"/>
      <c r="E196" s="113"/>
      <c r="F196" s="108"/>
      <c r="G196" s="132"/>
      <c r="H196" s="108"/>
      <c r="I196" s="108"/>
      <c r="J196" s="133"/>
      <c r="K196" s="133"/>
      <c r="L196" s="108"/>
    </row>
    <row r="197" spans="1:12" s="130" customFormat="1" x14ac:dyDescent="0.25">
      <c r="A197" s="113"/>
      <c r="B197" s="131"/>
      <c r="C197" s="108"/>
      <c r="D197" s="113"/>
      <c r="E197" s="113"/>
      <c r="F197" s="108"/>
      <c r="G197" s="132"/>
      <c r="H197" s="108"/>
      <c r="I197" s="108"/>
      <c r="J197" s="133"/>
      <c r="K197" s="133"/>
      <c r="L197" s="108"/>
    </row>
    <row r="198" spans="1:12" s="130" customFormat="1" x14ac:dyDescent="0.25">
      <c r="A198" s="113"/>
      <c r="B198" s="131"/>
      <c r="C198" s="108"/>
      <c r="D198" s="113"/>
      <c r="E198" s="113"/>
      <c r="F198" s="108"/>
      <c r="G198" s="132"/>
      <c r="H198" s="108"/>
      <c r="I198" s="108"/>
      <c r="J198" s="133"/>
      <c r="K198" s="133"/>
      <c r="L198" s="108"/>
    </row>
    <row r="199" spans="1:12" s="130" customFormat="1" x14ac:dyDescent="0.25">
      <c r="A199" s="113"/>
      <c r="B199" s="131"/>
      <c r="C199" s="108"/>
      <c r="D199" s="113"/>
      <c r="E199" s="113"/>
      <c r="F199" s="108"/>
      <c r="G199" s="132"/>
      <c r="H199" s="108"/>
      <c r="I199" s="108"/>
      <c r="J199" s="133"/>
      <c r="K199" s="133"/>
      <c r="L199" s="108"/>
    </row>
    <row r="200" spans="1:12" s="130" customFormat="1" x14ac:dyDescent="0.25">
      <c r="A200" s="113"/>
      <c r="B200" s="131"/>
      <c r="C200" s="108"/>
      <c r="D200" s="113"/>
      <c r="E200" s="113"/>
      <c r="F200" s="108"/>
      <c r="G200" s="132"/>
      <c r="H200" s="108"/>
      <c r="I200" s="108"/>
      <c r="J200" s="133"/>
      <c r="K200" s="133"/>
      <c r="L200" s="108"/>
    </row>
    <row r="201" spans="1:12" s="130" customFormat="1" x14ac:dyDescent="0.25">
      <c r="A201" s="113"/>
      <c r="B201" s="131"/>
      <c r="C201" s="108"/>
      <c r="D201" s="113"/>
      <c r="E201" s="113"/>
      <c r="F201" s="108"/>
      <c r="G201" s="132"/>
      <c r="H201" s="108"/>
      <c r="I201" s="108"/>
      <c r="J201" s="133"/>
      <c r="K201" s="133"/>
      <c r="L201" s="108"/>
    </row>
    <row r="202" spans="1:12" s="130" customFormat="1" x14ac:dyDescent="0.25">
      <c r="A202" s="113"/>
      <c r="B202" s="131"/>
      <c r="C202" s="108"/>
      <c r="D202" s="113"/>
      <c r="E202" s="113"/>
      <c r="F202" s="108"/>
      <c r="G202" s="132"/>
      <c r="H202" s="108"/>
      <c r="I202" s="108"/>
      <c r="J202" s="133"/>
      <c r="K202" s="133"/>
      <c r="L202" s="108"/>
    </row>
    <row r="203" spans="1:12" s="130" customFormat="1" x14ac:dyDescent="0.25">
      <c r="A203" s="113"/>
      <c r="B203" s="131"/>
      <c r="C203" s="108"/>
      <c r="D203" s="113"/>
      <c r="E203" s="113"/>
      <c r="F203" s="108"/>
      <c r="G203" s="132"/>
      <c r="H203" s="108"/>
      <c r="I203" s="108"/>
      <c r="J203" s="133"/>
      <c r="K203" s="133"/>
      <c r="L203" s="108"/>
    </row>
    <row r="204" spans="1:12" s="130" customFormat="1" x14ac:dyDescent="0.25">
      <c r="A204" s="113"/>
      <c r="B204" s="131"/>
      <c r="C204" s="108"/>
      <c r="D204" s="113"/>
      <c r="E204" s="113"/>
      <c r="F204" s="108"/>
      <c r="G204" s="132"/>
      <c r="H204" s="108"/>
      <c r="I204" s="108"/>
      <c r="J204" s="133"/>
      <c r="K204" s="133"/>
      <c r="L204" s="108"/>
    </row>
    <row r="205" spans="1:12" s="130" customFormat="1" x14ac:dyDescent="0.25">
      <c r="A205" s="113"/>
      <c r="B205" s="131"/>
      <c r="C205" s="108"/>
      <c r="D205" s="113"/>
      <c r="E205" s="113"/>
      <c r="F205" s="108"/>
      <c r="G205" s="132"/>
      <c r="H205" s="108"/>
      <c r="I205" s="108"/>
      <c r="J205" s="133"/>
      <c r="K205" s="133"/>
      <c r="L205" s="108"/>
    </row>
    <row r="206" spans="1:12" s="130" customFormat="1" x14ac:dyDescent="0.25">
      <c r="A206" s="113"/>
      <c r="B206" s="131"/>
      <c r="C206" s="108"/>
      <c r="D206" s="113"/>
      <c r="E206" s="113"/>
      <c r="F206" s="108"/>
      <c r="G206" s="132"/>
      <c r="H206" s="108"/>
      <c r="I206" s="108"/>
      <c r="J206" s="133"/>
      <c r="K206" s="133"/>
      <c r="L206" s="108"/>
    </row>
    <row r="207" spans="1:12" s="130" customFormat="1" x14ac:dyDescent="0.25">
      <c r="A207" s="113"/>
      <c r="B207" s="131"/>
      <c r="C207" s="108"/>
      <c r="D207" s="113"/>
      <c r="E207" s="113"/>
      <c r="F207" s="108"/>
      <c r="G207" s="132"/>
      <c r="H207" s="108"/>
      <c r="I207" s="108"/>
      <c r="J207" s="133"/>
      <c r="K207" s="133"/>
      <c r="L207" s="108"/>
    </row>
    <row r="208" spans="1:12" s="130" customFormat="1" x14ac:dyDescent="0.25">
      <c r="A208" s="113"/>
      <c r="B208" s="131"/>
      <c r="C208" s="108"/>
      <c r="D208" s="113"/>
      <c r="E208" s="113"/>
      <c r="F208" s="108"/>
      <c r="G208" s="132"/>
      <c r="H208" s="108"/>
      <c r="I208" s="108"/>
      <c r="J208" s="133"/>
      <c r="K208" s="133"/>
      <c r="L208" s="108"/>
    </row>
    <row r="209" spans="1:12" s="130" customFormat="1" x14ac:dyDescent="0.25">
      <c r="A209" s="113"/>
      <c r="B209" s="131"/>
      <c r="C209" s="108"/>
      <c r="D209" s="113"/>
      <c r="E209" s="113"/>
      <c r="F209" s="108"/>
      <c r="G209" s="132"/>
      <c r="H209" s="108"/>
      <c r="I209" s="108"/>
      <c r="J209" s="133"/>
      <c r="K209" s="133"/>
      <c r="L209" s="108"/>
    </row>
    <row r="210" spans="1:12" s="130" customFormat="1" x14ac:dyDescent="0.25">
      <c r="A210" s="113"/>
      <c r="B210" s="131"/>
      <c r="C210" s="108"/>
      <c r="D210" s="113"/>
      <c r="E210" s="113"/>
      <c r="F210" s="108"/>
      <c r="G210" s="132"/>
      <c r="H210" s="108"/>
      <c r="I210" s="108"/>
      <c r="J210" s="133"/>
      <c r="K210" s="133"/>
      <c r="L210" s="108"/>
    </row>
    <row r="211" spans="1:12" s="130" customFormat="1" x14ac:dyDescent="0.25">
      <c r="A211" s="113"/>
      <c r="B211" s="131"/>
      <c r="C211" s="108"/>
      <c r="D211" s="113"/>
      <c r="E211" s="113"/>
      <c r="F211" s="108"/>
      <c r="G211" s="132"/>
      <c r="H211" s="108"/>
      <c r="I211" s="108"/>
      <c r="J211" s="133"/>
      <c r="K211" s="133"/>
      <c r="L211" s="108"/>
    </row>
    <row r="212" spans="1:12" s="130" customFormat="1" x14ac:dyDescent="0.25">
      <c r="A212" s="113"/>
      <c r="B212" s="131"/>
      <c r="C212" s="108"/>
      <c r="D212" s="113"/>
      <c r="E212" s="113"/>
      <c r="F212" s="108"/>
      <c r="G212" s="132"/>
      <c r="H212" s="108"/>
      <c r="I212" s="108"/>
      <c r="J212" s="133"/>
      <c r="K212" s="133"/>
      <c r="L212" s="108"/>
    </row>
    <row r="213" spans="1:12" s="130" customFormat="1" x14ac:dyDescent="0.25">
      <c r="A213" s="113"/>
      <c r="B213" s="131"/>
      <c r="C213" s="108"/>
      <c r="D213" s="113"/>
      <c r="E213" s="113"/>
      <c r="F213" s="108"/>
      <c r="G213" s="132"/>
      <c r="H213" s="108"/>
      <c r="I213" s="108"/>
      <c r="J213" s="133"/>
      <c r="K213" s="133"/>
      <c r="L213" s="108"/>
    </row>
    <row r="214" spans="1:12" s="130" customFormat="1" x14ac:dyDescent="0.25">
      <c r="A214" s="113"/>
      <c r="B214" s="131"/>
      <c r="C214" s="108"/>
      <c r="D214" s="113"/>
      <c r="E214" s="113"/>
      <c r="F214" s="108"/>
      <c r="G214" s="132"/>
      <c r="H214" s="108"/>
      <c r="I214" s="108"/>
      <c r="J214" s="133"/>
      <c r="K214" s="133"/>
      <c r="L214" s="108"/>
    </row>
    <row r="215" spans="1:12" s="130" customFormat="1" x14ac:dyDescent="0.25">
      <c r="A215" s="113"/>
      <c r="B215" s="131"/>
      <c r="C215" s="108"/>
      <c r="D215" s="113"/>
      <c r="E215" s="113"/>
      <c r="F215" s="108"/>
      <c r="G215" s="132"/>
      <c r="H215" s="108"/>
      <c r="I215" s="108"/>
      <c r="J215" s="133"/>
      <c r="K215" s="133"/>
      <c r="L215" s="108"/>
    </row>
    <row r="216" spans="1:12" s="130" customFormat="1" x14ac:dyDescent="0.25">
      <c r="A216" s="113"/>
      <c r="B216" s="131"/>
      <c r="C216" s="108"/>
      <c r="D216" s="113"/>
      <c r="E216" s="113"/>
      <c r="F216" s="108"/>
      <c r="G216" s="132"/>
      <c r="H216" s="108"/>
      <c r="I216" s="108"/>
      <c r="J216" s="133"/>
      <c r="K216" s="133"/>
      <c r="L216" s="108"/>
    </row>
    <row r="217" spans="1:12" s="130" customFormat="1" x14ac:dyDescent="0.25">
      <c r="A217" s="113"/>
      <c r="B217" s="131"/>
      <c r="C217" s="108"/>
      <c r="D217" s="113"/>
      <c r="E217" s="113"/>
      <c r="F217" s="108"/>
      <c r="G217" s="132"/>
      <c r="H217" s="108"/>
      <c r="I217" s="108"/>
      <c r="J217" s="133"/>
      <c r="K217" s="133"/>
      <c r="L217" s="108"/>
    </row>
    <row r="218" spans="1:12" s="130" customFormat="1" x14ac:dyDescent="0.25">
      <c r="A218" s="113"/>
      <c r="B218" s="131"/>
      <c r="C218" s="108"/>
      <c r="D218" s="113"/>
      <c r="E218" s="113"/>
      <c r="F218" s="108"/>
      <c r="G218" s="132"/>
      <c r="H218" s="108"/>
      <c r="I218" s="108"/>
      <c r="J218" s="133"/>
      <c r="K218" s="133"/>
      <c r="L218" s="108"/>
    </row>
    <row r="219" spans="1:12" s="130" customFormat="1" x14ac:dyDescent="0.25">
      <c r="A219" s="113"/>
      <c r="B219" s="131"/>
      <c r="C219" s="108"/>
      <c r="D219" s="113"/>
      <c r="E219" s="113"/>
      <c r="F219" s="108"/>
      <c r="G219" s="132"/>
      <c r="H219" s="108"/>
      <c r="I219" s="108"/>
      <c r="J219" s="133"/>
      <c r="K219" s="133"/>
      <c r="L219" s="108"/>
    </row>
    <row r="220" spans="1:12" s="130" customFormat="1" x14ac:dyDescent="0.25">
      <c r="A220" s="113"/>
      <c r="B220" s="131"/>
      <c r="C220" s="108"/>
      <c r="D220" s="113"/>
      <c r="E220" s="113"/>
      <c r="F220" s="108"/>
      <c r="G220" s="132"/>
      <c r="H220" s="108"/>
      <c r="I220" s="108"/>
      <c r="J220" s="133"/>
      <c r="K220" s="133"/>
      <c r="L220" s="108"/>
    </row>
    <row r="221" spans="1:12" s="130" customFormat="1" x14ac:dyDescent="0.25">
      <c r="A221" s="113"/>
      <c r="B221" s="131"/>
      <c r="C221" s="108"/>
      <c r="D221" s="113"/>
      <c r="E221" s="113"/>
      <c r="F221" s="108"/>
      <c r="G221" s="132"/>
      <c r="H221" s="108"/>
      <c r="I221" s="108"/>
      <c r="J221" s="133"/>
      <c r="K221" s="133"/>
      <c r="L221" s="108"/>
    </row>
    <row r="222" spans="1:12" s="130" customFormat="1" x14ac:dyDescent="0.25">
      <c r="A222" s="113"/>
      <c r="B222" s="131"/>
      <c r="C222" s="108"/>
      <c r="D222" s="113"/>
      <c r="E222" s="113"/>
      <c r="F222" s="108"/>
      <c r="G222" s="132"/>
      <c r="H222" s="108"/>
      <c r="I222" s="108"/>
      <c r="J222" s="133"/>
      <c r="K222" s="133"/>
      <c r="L222" s="108"/>
    </row>
    <row r="223" spans="1:12" s="130" customFormat="1" x14ac:dyDescent="0.25">
      <c r="A223" s="113"/>
      <c r="B223" s="131"/>
      <c r="C223" s="108"/>
      <c r="D223" s="113"/>
      <c r="E223" s="113"/>
      <c r="F223" s="108"/>
      <c r="G223" s="132"/>
      <c r="H223" s="108"/>
      <c r="I223" s="108"/>
      <c r="J223" s="133"/>
      <c r="K223" s="133"/>
      <c r="L223" s="108"/>
    </row>
    <row r="224" spans="1:12" s="130" customFormat="1" x14ac:dyDescent="0.25">
      <c r="A224" s="113"/>
      <c r="B224" s="131"/>
      <c r="C224" s="108"/>
      <c r="D224" s="113"/>
      <c r="E224" s="113"/>
      <c r="F224" s="108"/>
      <c r="G224" s="132"/>
      <c r="H224" s="108"/>
      <c r="I224" s="108"/>
      <c r="J224" s="133"/>
      <c r="K224" s="133"/>
      <c r="L224" s="108"/>
    </row>
    <row r="225" spans="1:12" s="130" customFormat="1" x14ac:dyDescent="0.25">
      <c r="A225" s="113"/>
      <c r="B225" s="131"/>
      <c r="C225" s="108"/>
      <c r="D225" s="113"/>
      <c r="E225" s="113"/>
      <c r="F225" s="108"/>
      <c r="G225" s="132"/>
      <c r="H225" s="108"/>
      <c r="I225" s="108"/>
      <c r="J225" s="133"/>
      <c r="K225" s="133"/>
      <c r="L225" s="108"/>
    </row>
    <row r="226" spans="1:12" s="130" customFormat="1" x14ac:dyDescent="0.25">
      <c r="A226" s="113"/>
      <c r="B226" s="131"/>
      <c r="C226" s="108"/>
      <c r="D226" s="113"/>
      <c r="E226" s="113"/>
      <c r="F226" s="108"/>
      <c r="G226" s="132"/>
      <c r="H226" s="108"/>
      <c r="I226" s="108"/>
      <c r="J226" s="133"/>
      <c r="K226" s="133"/>
      <c r="L226" s="108"/>
    </row>
    <row r="227" spans="1:12" s="130" customFormat="1" x14ac:dyDescent="0.25">
      <c r="A227" s="113"/>
      <c r="B227" s="131"/>
      <c r="C227" s="108"/>
      <c r="D227" s="113"/>
      <c r="E227" s="113"/>
      <c r="F227" s="108"/>
      <c r="G227" s="132"/>
      <c r="H227" s="108"/>
      <c r="I227" s="108"/>
      <c r="J227" s="133"/>
      <c r="K227" s="133"/>
      <c r="L227" s="108"/>
    </row>
    <row r="228" spans="1:12" s="130" customFormat="1" x14ac:dyDescent="0.25">
      <c r="A228" s="113"/>
      <c r="B228" s="131"/>
      <c r="C228" s="108"/>
      <c r="D228" s="113"/>
      <c r="E228" s="113"/>
      <c r="F228" s="108"/>
      <c r="G228" s="132"/>
      <c r="H228" s="108"/>
      <c r="I228" s="108"/>
      <c r="J228" s="133"/>
      <c r="K228" s="133"/>
      <c r="L228" s="108"/>
    </row>
    <row r="229" spans="1:12" s="130" customFormat="1" x14ac:dyDescent="0.25">
      <c r="A229" s="113"/>
      <c r="B229" s="131"/>
      <c r="C229" s="108"/>
      <c r="D229" s="113"/>
      <c r="E229" s="113"/>
      <c r="F229" s="108"/>
      <c r="G229" s="132"/>
      <c r="H229" s="108"/>
      <c r="I229" s="108"/>
      <c r="J229" s="133"/>
      <c r="K229" s="133"/>
      <c r="L229" s="108"/>
    </row>
    <row r="230" spans="1:12" s="130" customFormat="1" x14ac:dyDescent="0.25">
      <c r="A230" s="113"/>
      <c r="B230" s="131"/>
      <c r="C230" s="108"/>
      <c r="D230" s="113"/>
      <c r="E230" s="113"/>
      <c r="F230" s="108"/>
      <c r="G230" s="132"/>
      <c r="H230" s="108"/>
      <c r="I230" s="108"/>
      <c r="J230" s="133"/>
      <c r="K230" s="133"/>
      <c r="L230" s="108"/>
    </row>
    <row r="231" spans="1:12" s="130" customFormat="1" x14ac:dyDescent="0.25">
      <c r="A231" s="113"/>
      <c r="B231" s="131"/>
      <c r="C231" s="108"/>
      <c r="D231" s="113"/>
      <c r="E231" s="113"/>
      <c r="F231" s="108"/>
      <c r="G231" s="132"/>
      <c r="H231" s="108"/>
      <c r="I231" s="108"/>
      <c r="J231" s="133"/>
      <c r="K231" s="133"/>
      <c r="L231" s="108"/>
    </row>
    <row r="232" spans="1:12" s="130" customFormat="1" x14ac:dyDescent="0.25">
      <c r="A232" s="113"/>
      <c r="B232" s="131"/>
      <c r="C232" s="108"/>
      <c r="D232" s="113"/>
      <c r="E232" s="113"/>
      <c r="F232" s="108"/>
      <c r="G232" s="132"/>
      <c r="H232" s="108"/>
      <c r="I232" s="108"/>
      <c r="J232" s="133"/>
      <c r="K232" s="133"/>
      <c r="L232" s="108"/>
    </row>
    <row r="233" spans="1:12" s="130" customFormat="1" x14ac:dyDescent="0.25">
      <c r="A233" s="113"/>
      <c r="B233" s="131"/>
      <c r="C233" s="108"/>
      <c r="D233" s="113"/>
      <c r="E233" s="113"/>
      <c r="F233" s="108"/>
      <c r="G233" s="132"/>
      <c r="H233" s="108"/>
      <c r="I233" s="108"/>
      <c r="J233" s="133"/>
      <c r="K233" s="133"/>
      <c r="L233" s="108"/>
    </row>
    <row r="234" spans="1:12" s="130" customFormat="1" x14ac:dyDescent="0.25">
      <c r="A234" s="113"/>
      <c r="B234" s="131"/>
      <c r="C234" s="108"/>
      <c r="D234" s="113"/>
      <c r="E234" s="113"/>
      <c r="F234" s="108"/>
      <c r="G234" s="132"/>
      <c r="H234" s="108"/>
      <c r="I234" s="108"/>
      <c r="J234" s="133"/>
      <c r="K234" s="133"/>
      <c r="L234" s="108"/>
    </row>
    <row r="235" spans="1:12" s="130" customFormat="1" x14ac:dyDescent="0.25">
      <c r="A235" s="113"/>
      <c r="B235" s="131"/>
      <c r="C235" s="108"/>
      <c r="D235" s="113"/>
      <c r="E235" s="113"/>
      <c r="F235" s="108"/>
      <c r="G235" s="132"/>
      <c r="H235" s="108"/>
      <c r="I235" s="108"/>
      <c r="J235" s="133"/>
      <c r="K235" s="133"/>
      <c r="L235" s="108"/>
    </row>
    <row r="236" spans="1:12" s="130" customFormat="1" x14ac:dyDescent="0.25">
      <c r="A236" s="113"/>
      <c r="B236" s="131"/>
      <c r="C236" s="108"/>
      <c r="D236" s="113"/>
      <c r="E236" s="113"/>
      <c r="F236" s="108"/>
      <c r="G236" s="132"/>
      <c r="H236" s="108"/>
      <c r="I236" s="108"/>
      <c r="J236" s="108"/>
      <c r="K236" s="108"/>
      <c r="L236" s="108"/>
    </row>
    <row r="237" spans="1:12" s="130" customFormat="1" x14ac:dyDescent="0.25">
      <c r="A237" s="113"/>
      <c r="B237" s="131"/>
      <c r="C237" s="108"/>
      <c r="D237" s="113"/>
      <c r="E237" s="113"/>
      <c r="F237" s="108"/>
      <c r="G237" s="132"/>
      <c r="H237" s="108"/>
      <c r="I237" s="108"/>
      <c r="J237" s="108"/>
      <c r="K237" s="108"/>
      <c r="L237" s="108"/>
    </row>
    <row r="238" spans="1:12" s="130" customFormat="1" x14ac:dyDescent="0.25">
      <c r="A238" s="113"/>
      <c r="B238" s="131"/>
      <c r="C238" s="108"/>
      <c r="D238" s="113"/>
      <c r="E238" s="113"/>
      <c r="F238" s="108"/>
      <c r="G238" s="132"/>
      <c r="H238" s="108"/>
      <c r="I238" s="108"/>
      <c r="J238" s="108"/>
      <c r="K238" s="108"/>
      <c r="L238" s="108"/>
    </row>
    <row r="239" spans="1:12" s="130" customFormat="1" x14ac:dyDescent="0.25">
      <c r="A239" s="113"/>
      <c r="B239" s="131"/>
      <c r="C239" s="108"/>
      <c r="D239" s="113"/>
      <c r="E239" s="113"/>
      <c r="F239" s="108"/>
      <c r="G239" s="132"/>
      <c r="H239" s="108"/>
      <c r="I239" s="108"/>
      <c r="J239" s="108"/>
      <c r="K239" s="108"/>
      <c r="L239" s="108"/>
    </row>
    <row r="240" spans="1:12" s="130" customFormat="1" x14ac:dyDescent="0.25">
      <c r="A240" s="113"/>
      <c r="B240" s="131"/>
      <c r="C240" s="108"/>
      <c r="D240" s="113"/>
      <c r="E240" s="113"/>
      <c r="F240" s="108"/>
      <c r="G240" s="132"/>
      <c r="H240" s="108"/>
      <c r="I240" s="108"/>
      <c r="J240" s="108"/>
      <c r="K240" s="108"/>
      <c r="L240" s="108"/>
    </row>
    <row r="241" spans="1:12" s="130" customFormat="1" x14ac:dyDescent="0.25">
      <c r="A241" s="113"/>
      <c r="B241" s="131"/>
      <c r="C241" s="108"/>
      <c r="D241" s="113"/>
      <c r="E241" s="113"/>
      <c r="F241" s="108"/>
      <c r="G241" s="132"/>
      <c r="H241" s="108"/>
      <c r="I241" s="108"/>
      <c r="J241" s="108"/>
      <c r="K241" s="108"/>
      <c r="L241" s="108"/>
    </row>
    <row r="242" spans="1:12" s="130" customFormat="1" x14ac:dyDescent="0.25">
      <c r="A242" s="113"/>
      <c r="B242" s="131"/>
      <c r="C242" s="108"/>
      <c r="D242" s="113"/>
      <c r="E242" s="113"/>
      <c r="F242" s="108"/>
      <c r="G242" s="132"/>
      <c r="H242" s="108"/>
      <c r="I242" s="108"/>
      <c r="J242" s="108"/>
      <c r="K242" s="108"/>
      <c r="L242" s="108"/>
    </row>
    <row r="243" spans="1:12" s="130" customFormat="1" x14ac:dyDescent="0.25">
      <c r="A243" s="113"/>
      <c r="B243" s="131"/>
      <c r="C243" s="108"/>
      <c r="D243" s="113"/>
      <c r="E243" s="113"/>
      <c r="F243" s="108"/>
      <c r="G243" s="132"/>
      <c r="H243" s="108"/>
      <c r="I243" s="108"/>
      <c r="J243" s="108"/>
      <c r="K243" s="108"/>
      <c r="L243" s="108"/>
    </row>
    <row r="244" spans="1:12" s="130" customFormat="1" x14ac:dyDescent="0.25">
      <c r="A244" s="113"/>
      <c r="B244" s="131"/>
      <c r="C244" s="108"/>
      <c r="D244" s="113"/>
      <c r="E244" s="113"/>
      <c r="F244" s="108"/>
      <c r="G244" s="132"/>
      <c r="H244" s="108"/>
      <c r="I244" s="108"/>
      <c r="J244" s="108"/>
      <c r="K244" s="108"/>
      <c r="L244" s="108"/>
    </row>
    <row r="245" spans="1:12" s="130" customFormat="1" x14ac:dyDescent="0.25">
      <c r="A245" s="113"/>
      <c r="B245" s="131"/>
      <c r="C245" s="108"/>
      <c r="D245" s="113"/>
      <c r="E245" s="113"/>
      <c r="F245" s="108"/>
      <c r="G245" s="132"/>
      <c r="H245" s="108"/>
      <c r="I245" s="108"/>
      <c r="J245" s="108"/>
      <c r="K245" s="108"/>
      <c r="L245" s="108"/>
    </row>
    <row r="246" spans="1:12" s="130" customFormat="1" x14ac:dyDescent="0.25">
      <c r="A246" s="113"/>
      <c r="B246" s="131"/>
      <c r="C246" s="108"/>
      <c r="D246" s="113"/>
      <c r="E246" s="113"/>
      <c r="F246" s="108"/>
      <c r="G246" s="132"/>
      <c r="H246" s="108"/>
      <c r="I246" s="108"/>
      <c r="J246" s="108"/>
      <c r="K246" s="108"/>
      <c r="L246" s="108"/>
    </row>
    <row r="247" spans="1:12" s="130" customFormat="1" x14ac:dyDescent="0.25">
      <c r="A247" s="113"/>
      <c r="B247" s="131"/>
      <c r="C247" s="108"/>
      <c r="D247" s="113"/>
      <c r="E247" s="113"/>
      <c r="F247" s="108"/>
      <c r="G247" s="132"/>
      <c r="H247" s="108"/>
      <c r="I247" s="108"/>
      <c r="J247" s="108"/>
      <c r="K247" s="108"/>
      <c r="L247" s="108"/>
    </row>
    <row r="248" spans="1:12" s="130" customFormat="1" x14ac:dyDescent="0.25">
      <c r="A248" s="113"/>
      <c r="B248" s="131"/>
      <c r="C248" s="108"/>
      <c r="D248" s="113"/>
      <c r="E248" s="113"/>
      <c r="F248" s="108"/>
      <c r="G248" s="132"/>
      <c r="H248" s="108"/>
      <c r="I248" s="108"/>
      <c r="J248" s="108"/>
      <c r="K248" s="108"/>
      <c r="L248" s="108"/>
    </row>
    <row r="249" spans="1:12" s="130" customFormat="1" x14ac:dyDescent="0.25">
      <c r="A249" s="113"/>
      <c r="B249" s="131"/>
      <c r="C249" s="108"/>
      <c r="D249" s="113"/>
      <c r="E249" s="113"/>
      <c r="F249" s="108"/>
      <c r="G249" s="132"/>
      <c r="H249" s="133"/>
      <c r="I249" s="108"/>
      <c r="J249" s="133"/>
      <c r="K249" s="133"/>
      <c r="L249" s="108"/>
    </row>
    <row r="250" spans="1:12" s="130" customFormat="1" x14ac:dyDescent="0.25">
      <c r="A250" s="108"/>
      <c r="B250" s="131"/>
      <c r="C250" s="108"/>
      <c r="D250" s="113"/>
      <c r="E250" s="113"/>
      <c r="F250" s="108"/>
      <c r="G250" s="133"/>
      <c r="H250" s="133"/>
      <c r="I250" s="108"/>
      <c r="J250" s="133"/>
      <c r="K250" s="133"/>
      <c r="L250" s="108"/>
    </row>
    <row r="251" spans="1:12" s="130" customFormat="1" x14ac:dyDescent="0.25">
      <c r="A251" s="108"/>
      <c r="B251" s="131"/>
      <c r="C251" s="108"/>
      <c r="D251" s="113"/>
      <c r="E251" s="113"/>
      <c r="F251" s="108"/>
      <c r="G251" s="133"/>
      <c r="H251" s="133"/>
      <c r="I251" s="108"/>
      <c r="J251" s="133"/>
      <c r="K251" s="133"/>
      <c r="L251" s="108"/>
    </row>
    <row r="252" spans="1:12" s="130" customFormat="1" x14ac:dyDescent="0.25">
      <c r="A252" s="108"/>
      <c r="B252" s="131"/>
      <c r="C252" s="108"/>
      <c r="D252" s="113"/>
      <c r="E252" s="113"/>
      <c r="F252" s="108"/>
      <c r="G252" s="133"/>
      <c r="H252" s="133"/>
      <c r="I252" s="108"/>
      <c r="J252" s="133"/>
      <c r="K252" s="133"/>
      <c r="L252" s="108"/>
    </row>
    <row r="253" spans="1:12" s="130" customFormat="1" x14ac:dyDescent="0.25">
      <c r="A253" s="108"/>
      <c r="B253" s="131"/>
      <c r="C253" s="108"/>
      <c r="D253" s="113"/>
      <c r="E253" s="113"/>
      <c r="F253" s="108"/>
      <c r="G253" s="133"/>
      <c r="H253" s="133"/>
      <c r="I253" s="108"/>
      <c r="J253" s="133"/>
      <c r="K253" s="133"/>
      <c r="L253" s="108"/>
    </row>
    <row r="254" spans="1:12" s="130" customFormat="1" x14ac:dyDescent="0.25">
      <c r="A254" s="108"/>
      <c r="B254" s="131"/>
      <c r="C254" s="108"/>
      <c r="D254" s="113"/>
      <c r="E254" s="113"/>
      <c r="F254" s="108"/>
      <c r="G254" s="133"/>
      <c r="H254" s="133"/>
      <c r="I254" s="108"/>
      <c r="J254" s="133"/>
      <c r="K254" s="133"/>
      <c r="L254" s="108"/>
    </row>
    <row r="255" spans="1:12" s="130" customFormat="1" x14ac:dyDescent="0.25">
      <c r="A255" s="108"/>
      <c r="B255" s="131"/>
      <c r="C255" s="108"/>
      <c r="D255" s="113"/>
      <c r="E255" s="113"/>
      <c r="F255" s="108"/>
      <c r="G255" s="133"/>
      <c r="H255" s="133"/>
      <c r="I255" s="108"/>
      <c r="J255" s="133"/>
      <c r="K255" s="133"/>
      <c r="L255" s="108"/>
    </row>
    <row r="256" spans="1:12" s="130" customFormat="1" x14ac:dyDescent="0.25">
      <c r="A256" s="108"/>
      <c r="B256" s="131"/>
      <c r="C256" s="108"/>
      <c r="D256" s="113"/>
      <c r="E256" s="113"/>
      <c r="F256" s="108"/>
      <c r="G256" s="133"/>
      <c r="H256" s="133"/>
      <c r="I256" s="108"/>
      <c r="J256" s="133"/>
      <c r="K256" s="133"/>
      <c r="L256" s="108"/>
    </row>
    <row r="257" spans="1:12" s="130" customFormat="1" x14ac:dyDescent="0.25">
      <c r="A257" s="108"/>
      <c r="B257" s="131"/>
      <c r="C257" s="108"/>
      <c r="D257" s="113"/>
      <c r="E257" s="113"/>
      <c r="F257" s="108"/>
      <c r="G257" s="133"/>
      <c r="H257" s="133"/>
      <c r="I257" s="108"/>
      <c r="J257" s="133"/>
      <c r="K257" s="133"/>
      <c r="L257" s="108"/>
    </row>
    <row r="274" spans="1:12" s="130" customFormat="1" x14ac:dyDescent="0.25">
      <c r="A274" s="108"/>
      <c r="B274" s="131"/>
      <c r="C274" s="108"/>
      <c r="D274" s="113"/>
      <c r="E274" s="113"/>
      <c r="F274" s="108"/>
      <c r="G274" s="133"/>
      <c r="H274" s="133"/>
      <c r="I274" s="108"/>
      <c r="J274" s="133"/>
      <c r="K274" s="133"/>
      <c r="L274" s="108"/>
    </row>
    <row r="275" spans="1:12" s="130" customFormat="1" x14ac:dyDescent="0.25">
      <c r="A275" s="108"/>
      <c r="B275" s="131"/>
      <c r="C275" s="108"/>
      <c r="D275" s="113"/>
      <c r="E275" s="113"/>
      <c r="F275" s="108"/>
      <c r="G275" s="133"/>
      <c r="H275" s="133"/>
      <c r="I275" s="108"/>
      <c r="J275" s="133"/>
      <c r="K275" s="133"/>
      <c r="L275" s="108"/>
    </row>
    <row r="276" spans="1:12" s="130" customFormat="1" x14ac:dyDescent="0.25">
      <c r="A276" s="108"/>
      <c r="B276" s="131"/>
      <c r="C276" s="108"/>
      <c r="D276" s="113"/>
      <c r="E276" s="113"/>
      <c r="F276" s="108"/>
      <c r="G276" s="133"/>
      <c r="H276" s="133"/>
      <c r="I276" s="108"/>
      <c r="J276" s="133"/>
      <c r="K276" s="133"/>
      <c r="L276" s="108"/>
    </row>
    <row r="277" spans="1:12" s="130" customFormat="1" x14ac:dyDescent="0.25">
      <c r="A277" s="108"/>
      <c r="B277" s="131"/>
      <c r="C277" s="108"/>
      <c r="D277" s="113"/>
      <c r="E277" s="113"/>
      <c r="F277" s="108"/>
      <c r="G277" s="133"/>
      <c r="H277" s="133"/>
      <c r="I277" s="108"/>
      <c r="J277" s="133"/>
      <c r="K277" s="133"/>
      <c r="L277" s="108"/>
    </row>
    <row r="278" spans="1:12" s="130" customFormat="1" x14ac:dyDescent="0.25">
      <c r="A278" s="108"/>
      <c r="B278" s="131"/>
      <c r="C278" s="108"/>
      <c r="D278" s="113"/>
      <c r="E278" s="113"/>
      <c r="F278" s="108"/>
      <c r="G278" s="133"/>
      <c r="H278" s="133"/>
      <c r="I278" s="108"/>
      <c r="J278" s="133"/>
      <c r="K278" s="133"/>
      <c r="L278" s="108"/>
    </row>
    <row r="279" spans="1:12" s="130" customFormat="1" x14ac:dyDescent="0.25">
      <c r="A279" s="108"/>
      <c r="B279" s="131"/>
      <c r="C279" s="108"/>
      <c r="D279" s="113"/>
      <c r="E279" s="113"/>
      <c r="F279" s="108"/>
      <c r="G279" s="133"/>
      <c r="H279" s="133"/>
      <c r="I279" s="108"/>
      <c r="J279" s="133"/>
      <c r="K279" s="133"/>
      <c r="L279" s="108"/>
    </row>
    <row r="280" spans="1:12" s="130" customFormat="1" x14ac:dyDescent="0.25">
      <c r="A280" s="108"/>
      <c r="B280" s="131"/>
      <c r="C280" s="108"/>
      <c r="D280" s="113"/>
      <c r="E280" s="113"/>
      <c r="F280" s="108"/>
      <c r="G280" s="133"/>
      <c r="H280" s="133"/>
      <c r="I280" s="108"/>
      <c r="J280" s="133"/>
      <c r="K280" s="133"/>
      <c r="L280" s="108"/>
    </row>
    <row r="281" spans="1:12" s="130" customFormat="1" x14ac:dyDescent="0.25">
      <c r="A281" s="108"/>
      <c r="B281" s="131"/>
      <c r="C281" s="108"/>
      <c r="D281" s="113"/>
      <c r="E281" s="113"/>
      <c r="F281" s="108"/>
      <c r="G281" s="133"/>
      <c r="H281" s="133"/>
      <c r="I281" s="108"/>
      <c r="J281" s="133"/>
      <c r="K281" s="133"/>
      <c r="L281" s="108"/>
    </row>
    <row r="282" spans="1:12" s="130" customFormat="1" x14ac:dyDescent="0.25">
      <c r="A282" s="108"/>
      <c r="B282" s="131"/>
      <c r="C282" s="108"/>
      <c r="D282" s="113"/>
      <c r="E282" s="113"/>
      <c r="F282" s="108"/>
      <c r="G282" s="133"/>
      <c r="H282" s="133"/>
      <c r="I282" s="108"/>
      <c r="J282" s="133"/>
      <c r="K282" s="133"/>
      <c r="L282" s="108"/>
    </row>
    <row r="283" spans="1:12" s="130" customFormat="1" x14ac:dyDescent="0.25">
      <c r="A283" s="108"/>
      <c r="B283" s="131"/>
      <c r="C283" s="108"/>
      <c r="D283" s="113"/>
      <c r="E283" s="113"/>
      <c r="F283" s="108"/>
      <c r="G283" s="133"/>
      <c r="H283" s="133"/>
      <c r="I283" s="108"/>
      <c r="J283" s="133"/>
      <c r="K283" s="133"/>
      <c r="L283" s="108"/>
    </row>
    <row r="284" spans="1:12" s="130" customFormat="1" x14ac:dyDescent="0.25">
      <c r="A284" s="108"/>
      <c r="B284" s="131"/>
      <c r="C284" s="108"/>
      <c r="D284" s="113"/>
      <c r="E284" s="113"/>
      <c r="F284" s="108"/>
      <c r="G284" s="133"/>
      <c r="H284" s="133"/>
      <c r="I284" s="108"/>
      <c r="J284" s="133"/>
      <c r="K284" s="133"/>
      <c r="L284" s="108"/>
    </row>
    <row r="285" spans="1:12" s="130" customFormat="1" x14ac:dyDescent="0.25">
      <c r="A285" s="108"/>
      <c r="B285" s="131"/>
      <c r="C285" s="108"/>
      <c r="D285" s="113"/>
      <c r="E285" s="113"/>
      <c r="F285" s="108"/>
      <c r="G285" s="133"/>
      <c r="H285" s="133"/>
      <c r="I285" s="108"/>
      <c r="J285" s="133"/>
      <c r="K285" s="133"/>
      <c r="L285" s="108"/>
    </row>
    <row r="286" spans="1:12" s="130" customFormat="1" x14ac:dyDescent="0.25">
      <c r="A286" s="108"/>
      <c r="B286" s="131"/>
      <c r="C286" s="108"/>
      <c r="D286" s="113"/>
      <c r="E286" s="113"/>
      <c r="F286" s="108"/>
      <c r="G286" s="133"/>
      <c r="H286" s="133"/>
      <c r="I286" s="108"/>
      <c r="J286" s="133"/>
      <c r="K286" s="133"/>
      <c r="L286" s="108"/>
    </row>
    <row r="287" spans="1:12" s="130" customFormat="1" x14ac:dyDescent="0.25">
      <c r="A287" s="108"/>
      <c r="B287" s="131"/>
      <c r="C287" s="108"/>
      <c r="D287" s="113"/>
      <c r="E287" s="113"/>
      <c r="F287" s="108"/>
      <c r="G287" s="133"/>
      <c r="H287" s="133"/>
      <c r="I287" s="108"/>
      <c r="J287" s="133"/>
      <c r="K287" s="133"/>
      <c r="L287" s="108"/>
    </row>
    <row r="288" spans="1:12" s="130" customFormat="1" x14ac:dyDescent="0.25">
      <c r="A288" s="108"/>
      <c r="B288" s="131"/>
      <c r="C288" s="108"/>
      <c r="D288" s="113"/>
      <c r="E288" s="113"/>
      <c r="F288" s="108"/>
      <c r="G288" s="133"/>
      <c r="H288" s="133"/>
      <c r="I288" s="108"/>
      <c r="J288" s="133"/>
      <c r="K288" s="133"/>
      <c r="L288" s="108"/>
    </row>
    <row r="289" spans="1:12" s="130" customFormat="1" x14ac:dyDescent="0.25">
      <c r="A289" s="108"/>
      <c r="B289" s="131"/>
      <c r="C289" s="108"/>
      <c r="D289" s="113"/>
      <c r="E289" s="113"/>
      <c r="F289" s="108"/>
      <c r="G289" s="133"/>
      <c r="H289" s="133"/>
      <c r="I289" s="108"/>
      <c r="J289" s="133"/>
      <c r="K289" s="133"/>
      <c r="L289" s="108"/>
    </row>
    <row r="290" spans="1:12" s="130" customFormat="1" x14ac:dyDescent="0.25">
      <c r="A290" s="108"/>
      <c r="B290" s="131"/>
      <c r="C290" s="108"/>
      <c r="D290" s="113"/>
      <c r="E290" s="113"/>
      <c r="F290" s="108"/>
      <c r="G290" s="133"/>
      <c r="H290" s="133"/>
      <c r="I290" s="108"/>
      <c r="J290" s="133"/>
      <c r="K290" s="133"/>
      <c r="L290" s="108"/>
    </row>
    <row r="291" spans="1:12" s="130" customFormat="1" x14ac:dyDescent="0.25">
      <c r="A291" s="108"/>
      <c r="B291" s="131"/>
      <c r="C291" s="108"/>
      <c r="D291" s="113"/>
      <c r="E291" s="113"/>
      <c r="F291" s="108"/>
      <c r="G291" s="133"/>
      <c r="H291" s="133"/>
      <c r="I291" s="108"/>
      <c r="J291" s="133"/>
      <c r="K291" s="133"/>
      <c r="L291" s="108"/>
    </row>
    <row r="292" spans="1:12" s="130" customFormat="1" x14ac:dyDescent="0.25">
      <c r="A292" s="108"/>
      <c r="B292" s="131"/>
      <c r="C292" s="108"/>
      <c r="D292" s="113"/>
      <c r="E292" s="113"/>
      <c r="F292" s="108"/>
      <c r="G292" s="133"/>
      <c r="H292" s="133"/>
      <c r="I292" s="108"/>
      <c r="J292" s="133"/>
      <c r="K292" s="133"/>
      <c r="L292" s="108"/>
    </row>
    <row r="293" spans="1:12" s="130" customFormat="1" x14ac:dyDescent="0.25">
      <c r="A293" s="108"/>
      <c r="B293" s="131"/>
      <c r="C293" s="108"/>
      <c r="D293" s="113"/>
      <c r="E293" s="113"/>
      <c r="F293" s="108"/>
      <c r="G293" s="133"/>
      <c r="H293" s="133"/>
      <c r="I293" s="108"/>
      <c r="J293" s="133"/>
      <c r="K293" s="133"/>
      <c r="L293" s="108"/>
    </row>
    <row r="294" spans="1:12" s="130" customFormat="1" x14ac:dyDescent="0.25">
      <c r="A294" s="108"/>
      <c r="B294" s="131"/>
      <c r="C294" s="108"/>
      <c r="D294" s="113"/>
      <c r="E294" s="113"/>
      <c r="F294" s="108"/>
      <c r="G294" s="133"/>
      <c r="H294" s="133"/>
      <c r="I294" s="108"/>
      <c r="J294" s="133"/>
      <c r="K294" s="133"/>
      <c r="L294" s="108"/>
    </row>
    <row r="295" spans="1:12" s="130" customFormat="1" x14ac:dyDescent="0.25">
      <c r="A295" s="108"/>
      <c r="B295" s="131"/>
      <c r="C295" s="108"/>
      <c r="D295" s="113"/>
      <c r="E295" s="113"/>
      <c r="F295" s="108"/>
      <c r="G295" s="133"/>
      <c r="H295" s="133"/>
      <c r="I295" s="108"/>
      <c r="J295" s="133"/>
      <c r="K295" s="133"/>
      <c r="L295" s="108"/>
    </row>
    <row r="296" spans="1:12" s="130" customFormat="1" x14ac:dyDescent="0.25">
      <c r="A296" s="108"/>
      <c r="B296" s="131"/>
      <c r="C296" s="108"/>
      <c r="D296" s="113"/>
      <c r="E296" s="113"/>
      <c r="F296" s="108"/>
      <c r="G296" s="133"/>
      <c r="H296" s="133"/>
      <c r="I296" s="108"/>
      <c r="J296" s="133"/>
      <c r="K296" s="133"/>
      <c r="L296" s="108"/>
    </row>
    <row r="297" spans="1:12" s="130" customFormat="1" x14ac:dyDescent="0.25">
      <c r="A297" s="108"/>
      <c r="B297" s="131"/>
      <c r="C297" s="108"/>
      <c r="D297" s="113"/>
      <c r="E297" s="113"/>
      <c r="F297" s="108"/>
      <c r="G297" s="133"/>
      <c r="H297" s="133"/>
      <c r="I297" s="108"/>
      <c r="J297" s="133"/>
      <c r="K297" s="133"/>
      <c r="L297" s="108"/>
    </row>
    <row r="298" spans="1:12" s="130" customFormat="1" x14ac:dyDescent="0.25">
      <c r="A298" s="108"/>
      <c r="B298" s="131"/>
      <c r="C298" s="108"/>
      <c r="D298" s="113"/>
      <c r="E298" s="113"/>
      <c r="F298" s="108"/>
      <c r="G298" s="133"/>
      <c r="H298" s="133"/>
      <c r="I298" s="108"/>
      <c r="J298" s="133"/>
      <c r="K298" s="133"/>
      <c r="L298" s="108"/>
    </row>
    <row r="299" spans="1:12" s="130" customFormat="1" x14ac:dyDescent="0.25">
      <c r="A299" s="108"/>
      <c r="B299" s="131"/>
      <c r="C299" s="108"/>
      <c r="D299" s="113"/>
      <c r="E299" s="113"/>
      <c r="F299" s="108"/>
      <c r="G299" s="133"/>
      <c r="H299" s="133"/>
      <c r="I299" s="108"/>
      <c r="J299" s="133"/>
      <c r="K299" s="133"/>
      <c r="L299" s="108"/>
    </row>
    <row r="300" spans="1:12" s="130" customFormat="1" x14ac:dyDescent="0.25">
      <c r="A300" s="108"/>
      <c r="B300" s="131"/>
      <c r="C300" s="108"/>
      <c r="D300" s="113"/>
      <c r="E300" s="113"/>
      <c r="F300" s="108"/>
      <c r="G300" s="133"/>
      <c r="H300" s="133"/>
      <c r="I300" s="108"/>
      <c r="J300" s="133"/>
      <c r="K300" s="133"/>
      <c r="L300" s="108"/>
    </row>
    <row r="301" spans="1:12" s="130" customFormat="1" x14ac:dyDescent="0.25">
      <c r="A301" s="108"/>
      <c r="B301" s="131"/>
      <c r="C301" s="108"/>
      <c r="D301" s="113"/>
      <c r="E301" s="113"/>
      <c r="F301" s="108"/>
      <c r="G301" s="133"/>
      <c r="H301" s="133"/>
      <c r="I301" s="108"/>
      <c r="J301" s="133"/>
      <c r="K301" s="133"/>
      <c r="L301" s="108"/>
    </row>
    <row r="302" spans="1:12" s="130" customFormat="1" x14ac:dyDescent="0.25">
      <c r="A302" s="108"/>
      <c r="B302" s="131"/>
      <c r="C302" s="108"/>
      <c r="D302" s="113"/>
      <c r="E302" s="113"/>
      <c r="F302" s="108"/>
      <c r="G302" s="133"/>
      <c r="H302" s="133"/>
      <c r="I302" s="108"/>
      <c r="J302" s="133"/>
      <c r="K302" s="133"/>
      <c r="L302" s="108"/>
    </row>
    <row r="303" spans="1:12" s="130" customFormat="1" x14ac:dyDescent="0.25">
      <c r="A303" s="108"/>
      <c r="B303" s="131"/>
      <c r="C303" s="108"/>
      <c r="D303" s="113"/>
      <c r="E303" s="113"/>
      <c r="F303" s="108"/>
      <c r="G303" s="133"/>
      <c r="H303" s="133"/>
      <c r="I303" s="108"/>
      <c r="J303" s="133"/>
      <c r="K303" s="133"/>
      <c r="L303" s="108"/>
    </row>
    <row r="304" spans="1:12" s="130" customFormat="1" x14ac:dyDescent="0.25">
      <c r="A304" s="108"/>
      <c r="B304" s="131"/>
      <c r="C304" s="108"/>
      <c r="D304" s="113"/>
      <c r="E304" s="113"/>
      <c r="F304" s="108"/>
      <c r="G304" s="133"/>
      <c r="H304" s="133"/>
      <c r="I304" s="108"/>
      <c r="J304" s="133"/>
      <c r="K304" s="133"/>
      <c r="L304" s="108"/>
    </row>
    <row r="305" spans="1:12" s="130" customFormat="1" x14ac:dyDescent="0.25">
      <c r="A305" s="108"/>
      <c r="B305" s="131"/>
      <c r="C305" s="108"/>
      <c r="D305" s="113"/>
      <c r="E305" s="113"/>
      <c r="F305" s="108"/>
      <c r="G305" s="133"/>
      <c r="H305" s="133"/>
      <c r="I305" s="108"/>
      <c r="J305" s="133"/>
      <c r="K305" s="133"/>
      <c r="L305" s="108"/>
    </row>
    <row r="306" spans="1:12" s="130" customFormat="1" x14ac:dyDescent="0.25">
      <c r="A306" s="108"/>
      <c r="B306" s="131"/>
      <c r="C306" s="108"/>
      <c r="D306" s="113"/>
      <c r="E306" s="113"/>
      <c r="F306" s="108"/>
      <c r="G306" s="133"/>
      <c r="H306" s="133"/>
      <c r="I306" s="108"/>
      <c r="J306" s="133"/>
      <c r="K306" s="133"/>
      <c r="L306" s="108"/>
    </row>
    <row r="307" spans="1:12" s="130" customFormat="1" x14ac:dyDescent="0.25">
      <c r="A307" s="108"/>
      <c r="B307" s="131"/>
      <c r="C307" s="108"/>
      <c r="D307" s="113"/>
      <c r="E307" s="113"/>
      <c r="F307" s="108"/>
      <c r="G307" s="133"/>
      <c r="H307" s="133"/>
      <c r="I307" s="108"/>
      <c r="J307" s="133"/>
      <c r="K307" s="133"/>
      <c r="L307" s="108"/>
    </row>
    <row r="308" spans="1:12" s="130" customFormat="1" x14ac:dyDescent="0.25">
      <c r="A308" s="108"/>
      <c r="B308" s="131"/>
      <c r="C308" s="108"/>
      <c r="D308" s="113"/>
      <c r="E308" s="113"/>
      <c r="F308" s="108"/>
      <c r="G308" s="133"/>
      <c r="H308" s="133"/>
      <c r="I308" s="108"/>
      <c r="J308" s="133"/>
      <c r="K308" s="133"/>
      <c r="L308" s="108"/>
    </row>
    <row r="309" spans="1:12" s="130" customFormat="1" x14ac:dyDescent="0.25">
      <c r="A309" s="108"/>
      <c r="B309" s="131"/>
      <c r="C309" s="108"/>
      <c r="D309" s="113"/>
      <c r="E309" s="113"/>
      <c r="F309" s="108"/>
      <c r="G309" s="133"/>
      <c r="H309" s="133"/>
      <c r="I309" s="108"/>
      <c r="J309" s="133"/>
      <c r="K309" s="133"/>
      <c r="L309" s="108"/>
    </row>
    <row r="310" spans="1:12" s="130" customFormat="1" x14ac:dyDescent="0.25">
      <c r="A310" s="108"/>
      <c r="B310" s="131"/>
      <c r="C310" s="108"/>
      <c r="D310" s="113"/>
      <c r="E310" s="113"/>
      <c r="F310" s="108"/>
      <c r="G310" s="133"/>
      <c r="H310" s="133"/>
      <c r="I310" s="108"/>
      <c r="J310" s="133"/>
      <c r="K310" s="133"/>
      <c r="L310" s="108"/>
    </row>
    <row r="311" spans="1:12" s="130" customFormat="1" x14ac:dyDescent="0.25">
      <c r="A311" s="108"/>
      <c r="B311" s="131"/>
      <c r="C311" s="108"/>
      <c r="D311" s="113"/>
      <c r="E311" s="113"/>
      <c r="F311" s="108"/>
      <c r="G311" s="133"/>
      <c r="H311" s="133"/>
      <c r="I311" s="108"/>
      <c r="J311" s="133"/>
      <c r="K311" s="133"/>
      <c r="L311" s="108"/>
    </row>
    <row r="312" spans="1:12" s="130" customFormat="1" x14ac:dyDescent="0.25">
      <c r="A312" s="108"/>
      <c r="B312" s="131"/>
      <c r="C312" s="108"/>
      <c r="D312" s="113"/>
      <c r="E312" s="113"/>
      <c r="F312" s="108"/>
      <c r="G312" s="133"/>
      <c r="H312" s="133"/>
      <c r="I312" s="108"/>
      <c r="J312" s="133"/>
      <c r="K312" s="133"/>
      <c r="L312" s="108"/>
    </row>
    <row r="313" spans="1:12" s="130" customFormat="1" x14ac:dyDescent="0.25">
      <c r="A313" s="108"/>
      <c r="B313" s="131"/>
      <c r="C313" s="108"/>
      <c r="D313" s="113"/>
      <c r="E313" s="113"/>
      <c r="F313" s="108"/>
      <c r="G313" s="133"/>
      <c r="H313" s="133"/>
      <c r="I313" s="108"/>
      <c r="J313" s="133"/>
      <c r="K313" s="133"/>
      <c r="L313" s="108"/>
    </row>
    <row r="314" spans="1:12" s="130" customFormat="1" x14ac:dyDescent="0.25">
      <c r="A314" s="108"/>
      <c r="B314" s="131"/>
      <c r="C314" s="108"/>
      <c r="D314" s="113"/>
      <c r="E314" s="113"/>
      <c r="F314" s="108"/>
      <c r="G314" s="133"/>
      <c r="H314" s="133"/>
      <c r="I314" s="108"/>
      <c r="J314" s="133"/>
      <c r="K314" s="133"/>
      <c r="L314" s="108"/>
    </row>
    <row r="315" spans="1:12" s="130" customFormat="1" x14ac:dyDescent="0.25">
      <c r="A315" s="108"/>
      <c r="B315" s="131"/>
      <c r="C315" s="108"/>
      <c r="D315" s="113"/>
      <c r="E315" s="113"/>
      <c r="F315" s="108"/>
      <c r="G315" s="133"/>
      <c r="H315" s="133"/>
      <c r="I315" s="108"/>
      <c r="J315" s="133"/>
      <c r="K315" s="133"/>
      <c r="L315" s="108"/>
    </row>
    <row r="316" spans="1:12" s="130" customFormat="1" x14ac:dyDescent="0.25">
      <c r="A316" s="108"/>
      <c r="B316" s="131"/>
      <c r="C316" s="108"/>
      <c r="D316" s="113"/>
      <c r="E316" s="113"/>
      <c r="F316" s="108"/>
      <c r="G316" s="133"/>
      <c r="H316" s="133"/>
      <c r="I316" s="108"/>
      <c r="J316" s="133"/>
      <c r="K316" s="133"/>
      <c r="L316" s="108"/>
    </row>
    <row r="317" spans="1:12" s="130" customFormat="1" x14ac:dyDescent="0.25">
      <c r="A317" s="108"/>
      <c r="B317" s="131"/>
      <c r="C317" s="108"/>
      <c r="D317" s="113"/>
      <c r="E317" s="113"/>
      <c r="F317" s="108"/>
      <c r="G317" s="133"/>
      <c r="H317" s="133"/>
      <c r="I317" s="108"/>
      <c r="J317" s="133"/>
      <c r="K317" s="133"/>
      <c r="L317" s="108"/>
    </row>
    <row r="318" spans="1:12" s="130" customFormat="1" x14ac:dyDescent="0.25">
      <c r="A318" s="108"/>
      <c r="B318" s="131"/>
      <c r="C318" s="108"/>
      <c r="D318" s="113"/>
      <c r="E318" s="113"/>
      <c r="F318" s="108"/>
      <c r="G318" s="133"/>
      <c r="H318" s="133"/>
      <c r="I318" s="108"/>
      <c r="J318" s="133"/>
      <c r="K318" s="133"/>
      <c r="L318" s="108"/>
    </row>
    <row r="319" spans="1:12" s="130" customFormat="1" x14ac:dyDescent="0.25">
      <c r="A319" s="108"/>
      <c r="B319" s="131"/>
      <c r="C319" s="108"/>
      <c r="D319" s="113"/>
      <c r="E319" s="113"/>
      <c r="F319" s="108"/>
      <c r="G319" s="133"/>
      <c r="H319" s="133"/>
      <c r="I319" s="108"/>
      <c r="J319" s="133"/>
      <c r="K319" s="133"/>
      <c r="L319" s="108"/>
    </row>
    <row r="320" spans="1:12" s="130" customFormat="1" x14ac:dyDescent="0.25">
      <c r="A320" s="108"/>
      <c r="B320" s="131"/>
      <c r="C320" s="108"/>
      <c r="D320" s="113"/>
      <c r="E320" s="113"/>
      <c r="F320" s="108"/>
      <c r="G320" s="133"/>
      <c r="H320" s="133"/>
      <c r="I320" s="108"/>
      <c r="J320" s="133"/>
      <c r="K320" s="133"/>
      <c r="L320" s="108"/>
    </row>
    <row r="321" spans="1:12" s="130" customFormat="1" x14ac:dyDescent="0.25">
      <c r="A321" s="108"/>
      <c r="B321" s="131"/>
      <c r="C321" s="108"/>
      <c r="D321" s="113"/>
      <c r="E321" s="113"/>
      <c r="F321" s="108"/>
      <c r="G321" s="133"/>
      <c r="H321" s="133"/>
      <c r="I321" s="108"/>
      <c r="J321" s="133"/>
      <c r="K321" s="133"/>
      <c r="L321" s="108"/>
    </row>
    <row r="322" spans="1:12" s="130" customFormat="1" x14ac:dyDescent="0.25">
      <c r="A322" s="108"/>
      <c r="B322" s="131"/>
      <c r="C322" s="108"/>
      <c r="D322" s="113"/>
      <c r="E322" s="113"/>
      <c r="F322" s="108"/>
      <c r="G322" s="133"/>
      <c r="H322" s="133"/>
      <c r="I322" s="108"/>
      <c r="J322" s="133"/>
      <c r="K322" s="133"/>
      <c r="L322" s="108"/>
    </row>
    <row r="323" spans="1:12" s="130" customFormat="1" x14ac:dyDescent="0.25">
      <c r="A323" s="108"/>
      <c r="B323" s="131"/>
      <c r="C323" s="108"/>
      <c r="D323" s="113"/>
      <c r="E323" s="113"/>
      <c r="F323" s="108"/>
      <c r="G323" s="133"/>
      <c r="H323" s="133"/>
      <c r="I323" s="108"/>
      <c r="J323" s="133"/>
      <c r="K323" s="133"/>
      <c r="L323" s="108"/>
    </row>
    <row r="324" spans="1:12" s="130" customFormat="1" x14ac:dyDescent="0.25">
      <c r="A324" s="108"/>
      <c r="B324" s="131"/>
      <c r="C324" s="108"/>
      <c r="D324" s="113"/>
      <c r="E324" s="113"/>
      <c r="F324" s="108"/>
      <c r="G324" s="133"/>
      <c r="H324" s="133"/>
      <c r="I324" s="108"/>
      <c r="J324" s="133"/>
      <c r="K324" s="133"/>
      <c r="L324" s="108"/>
    </row>
    <row r="325" spans="1:12" s="130" customFormat="1" x14ac:dyDescent="0.25">
      <c r="A325" s="108"/>
      <c r="B325" s="131"/>
      <c r="C325" s="108"/>
      <c r="D325" s="113"/>
      <c r="E325" s="113"/>
      <c r="F325" s="108"/>
      <c r="G325" s="133"/>
      <c r="H325" s="133"/>
      <c r="I325" s="108"/>
      <c r="J325" s="133"/>
      <c r="K325" s="133"/>
      <c r="L325" s="108"/>
    </row>
    <row r="326" spans="1:12" s="130" customFormat="1" x14ac:dyDescent="0.25">
      <c r="A326" s="108"/>
      <c r="B326" s="131"/>
      <c r="C326" s="108"/>
      <c r="D326" s="113"/>
      <c r="E326" s="113"/>
      <c r="F326" s="108"/>
      <c r="G326" s="133"/>
      <c r="H326" s="133"/>
      <c r="I326" s="108"/>
      <c r="J326" s="133"/>
      <c r="K326" s="133"/>
      <c r="L326" s="108"/>
    </row>
    <row r="327" spans="1:12" s="130" customFormat="1" x14ac:dyDescent="0.25">
      <c r="A327" s="108"/>
      <c r="B327" s="131"/>
      <c r="C327" s="108"/>
      <c r="D327" s="113"/>
      <c r="E327" s="113"/>
      <c r="F327" s="108"/>
      <c r="G327" s="133"/>
      <c r="H327" s="133"/>
      <c r="I327" s="108"/>
      <c r="J327" s="133"/>
      <c r="K327" s="133"/>
      <c r="L327" s="108"/>
    </row>
    <row r="328" spans="1:12" s="130" customFormat="1" x14ac:dyDescent="0.25">
      <c r="A328" s="108"/>
      <c r="B328" s="131"/>
      <c r="C328" s="108"/>
      <c r="D328" s="113"/>
      <c r="E328" s="113"/>
      <c r="F328" s="108"/>
      <c r="G328" s="133"/>
      <c r="H328" s="133"/>
      <c r="I328" s="108"/>
      <c r="J328" s="133"/>
      <c r="K328" s="133"/>
      <c r="L328" s="108"/>
    </row>
    <row r="329" spans="1:12" s="130" customFormat="1" x14ac:dyDescent="0.25">
      <c r="A329" s="108"/>
      <c r="B329" s="131"/>
      <c r="C329" s="108"/>
      <c r="D329" s="113"/>
      <c r="E329" s="113"/>
      <c r="F329" s="108"/>
      <c r="G329" s="133"/>
      <c r="H329" s="133"/>
      <c r="I329" s="108"/>
      <c r="J329" s="133"/>
      <c r="K329" s="133"/>
      <c r="L329" s="108"/>
    </row>
    <row r="330" spans="1:12" s="130" customFormat="1" x14ac:dyDescent="0.25">
      <c r="A330" s="108"/>
      <c r="B330" s="131"/>
      <c r="C330" s="108"/>
      <c r="D330" s="113"/>
      <c r="E330" s="113"/>
      <c r="F330" s="108"/>
      <c r="G330" s="133"/>
      <c r="H330" s="133"/>
      <c r="I330" s="108"/>
      <c r="J330" s="133"/>
      <c r="K330" s="133"/>
      <c r="L330" s="108"/>
    </row>
    <row r="331" spans="1:12" s="130" customFormat="1" x14ac:dyDescent="0.25">
      <c r="A331" s="108"/>
      <c r="B331" s="131"/>
      <c r="C331" s="108"/>
      <c r="D331" s="113"/>
      <c r="E331" s="113"/>
      <c r="F331" s="108"/>
      <c r="G331" s="133"/>
      <c r="H331" s="133"/>
      <c r="I331" s="108"/>
      <c r="J331" s="133"/>
      <c r="K331" s="133"/>
      <c r="L331" s="108"/>
    </row>
    <row r="332" spans="1:12" s="130" customFormat="1" x14ac:dyDescent="0.25">
      <c r="A332" s="108"/>
      <c r="B332" s="131"/>
      <c r="C332" s="108"/>
      <c r="D332" s="113"/>
      <c r="E332" s="113"/>
      <c r="F332" s="108"/>
      <c r="G332" s="133"/>
      <c r="H332" s="133"/>
      <c r="I332" s="108"/>
      <c r="J332" s="133"/>
      <c r="K332" s="133"/>
      <c r="L332" s="108"/>
    </row>
    <row r="333" spans="1:12" s="130" customFormat="1" x14ac:dyDescent="0.25">
      <c r="A333" s="108"/>
      <c r="B333" s="131"/>
      <c r="C333" s="108"/>
      <c r="D333" s="113"/>
      <c r="E333" s="113"/>
      <c r="F333" s="108"/>
      <c r="G333" s="133"/>
      <c r="H333" s="133"/>
      <c r="I333" s="108"/>
      <c r="J333" s="133"/>
      <c r="K333" s="133"/>
      <c r="L333" s="108"/>
    </row>
    <row r="334" spans="1:12" s="130" customFormat="1" x14ac:dyDescent="0.25">
      <c r="A334" s="108"/>
      <c r="B334" s="131"/>
      <c r="C334" s="108"/>
      <c r="D334" s="113"/>
      <c r="E334" s="113"/>
      <c r="F334" s="108"/>
      <c r="G334" s="133"/>
      <c r="H334" s="133"/>
      <c r="I334" s="108"/>
      <c r="J334" s="133"/>
      <c r="K334" s="133"/>
      <c r="L334" s="108"/>
    </row>
    <row r="335" spans="1:12" s="130" customFormat="1" x14ac:dyDescent="0.25">
      <c r="A335" s="108"/>
      <c r="B335" s="131"/>
      <c r="C335" s="108"/>
      <c r="D335" s="113"/>
      <c r="E335" s="113"/>
      <c r="F335" s="108"/>
      <c r="G335" s="133"/>
      <c r="H335" s="133"/>
      <c r="I335" s="108"/>
      <c r="J335" s="133"/>
      <c r="K335" s="133"/>
      <c r="L335" s="108"/>
    </row>
    <row r="336" spans="1:12" s="130" customFormat="1" x14ac:dyDescent="0.25">
      <c r="A336" s="108"/>
      <c r="B336" s="131"/>
      <c r="C336" s="108"/>
      <c r="D336" s="113"/>
      <c r="E336" s="113"/>
      <c r="F336" s="108"/>
      <c r="G336" s="133"/>
      <c r="H336" s="133"/>
      <c r="I336" s="108"/>
      <c r="J336" s="133"/>
      <c r="K336" s="133"/>
      <c r="L336" s="108"/>
    </row>
    <row r="337" spans="1:12" s="130" customFormat="1" x14ac:dyDescent="0.25">
      <c r="A337" s="108"/>
      <c r="B337" s="131"/>
      <c r="C337" s="108"/>
      <c r="D337" s="113"/>
      <c r="E337" s="113"/>
      <c r="F337" s="108"/>
      <c r="G337" s="133"/>
      <c r="H337" s="133"/>
      <c r="I337" s="108"/>
      <c r="J337" s="133"/>
      <c r="K337" s="133"/>
      <c r="L337" s="108"/>
    </row>
    <row r="338" spans="1:12" s="130" customFormat="1" x14ac:dyDescent="0.25">
      <c r="A338" s="108"/>
      <c r="B338" s="131"/>
      <c r="C338" s="108"/>
      <c r="D338" s="113"/>
      <c r="E338" s="113"/>
      <c r="F338" s="108"/>
      <c r="G338" s="133"/>
      <c r="H338" s="133"/>
      <c r="I338" s="108"/>
      <c r="J338" s="133"/>
      <c r="K338" s="133"/>
      <c r="L338" s="108"/>
    </row>
    <row r="339" spans="1:12" s="130" customFormat="1" x14ac:dyDescent="0.25">
      <c r="A339" s="108"/>
      <c r="B339" s="131"/>
      <c r="C339" s="108"/>
      <c r="D339" s="113"/>
      <c r="E339" s="113"/>
      <c r="F339" s="108"/>
      <c r="G339" s="133"/>
      <c r="H339" s="133"/>
      <c r="I339" s="108"/>
      <c r="J339" s="133"/>
      <c r="K339" s="133"/>
      <c r="L339" s="108"/>
    </row>
    <row r="340" spans="1:12" s="130" customFormat="1" x14ac:dyDescent="0.25">
      <c r="A340" s="108"/>
      <c r="B340" s="131"/>
      <c r="C340" s="108"/>
      <c r="D340" s="113"/>
      <c r="E340" s="113"/>
      <c r="F340" s="108"/>
      <c r="G340" s="133"/>
      <c r="H340" s="133"/>
      <c r="I340" s="108"/>
      <c r="J340" s="133"/>
      <c r="K340" s="133"/>
      <c r="L340" s="108"/>
    </row>
    <row r="341" spans="1:12" s="130" customFormat="1" x14ac:dyDescent="0.25">
      <c r="A341" s="108"/>
      <c r="B341" s="131"/>
      <c r="C341" s="108"/>
      <c r="D341" s="113"/>
      <c r="E341" s="113"/>
      <c r="F341" s="108"/>
      <c r="G341" s="133"/>
      <c r="H341" s="133"/>
      <c r="I341" s="108"/>
      <c r="J341" s="133"/>
      <c r="K341" s="133"/>
      <c r="L341" s="108"/>
    </row>
    <row r="342" spans="1:12" s="130" customFormat="1" x14ac:dyDescent="0.25">
      <c r="A342" s="108"/>
      <c r="B342" s="131"/>
      <c r="C342" s="108"/>
      <c r="D342" s="113"/>
      <c r="E342" s="113"/>
      <c r="F342" s="108"/>
      <c r="G342" s="133"/>
      <c r="H342" s="133"/>
      <c r="I342" s="108"/>
      <c r="J342" s="133"/>
      <c r="K342" s="133"/>
      <c r="L342" s="108"/>
    </row>
    <row r="343" spans="1:12" s="130" customFormat="1" x14ac:dyDescent="0.25">
      <c r="A343" s="108"/>
      <c r="B343" s="131"/>
      <c r="C343" s="108"/>
      <c r="D343" s="113"/>
      <c r="E343" s="113"/>
      <c r="F343" s="108"/>
      <c r="G343" s="133"/>
      <c r="H343" s="133"/>
      <c r="I343" s="108"/>
      <c r="J343" s="133"/>
      <c r="K343" s="133"/>
      <c r="L343" s="108"/>
    </row>
    <row r="344" spans="1:12" s="130" customFormat="1" x14ac:dyDescent="0.25">
      <c r="A344" s="108"/>
      <c r="B344" s="131"/>
      <c r="C344" s="108"/>
      <c r="D344" s="113"/>
      <c r="E344" s="113"/>
      <c r="F344" s="108"/>
      <c r="G344" s="133"/>
      <c r="H344" s="133"/>
      <c r="I344" s="108"/>
      <c r="J344" s="133"/>
      <c r="K344" s="133"/>
      <c r="L344" s="108"/>
    </row>
    <row r="345" spans="1:12" s="130" customFormat="1" x14ac:dyDescent="0.25">
      <c r="A345" s="108"/>
      <c r="B345" s="131"/>
      <c r="C345" s="108"/>
      <c r="D345" s="113"/>
      <c r="E345" s="113"/>
      <c r="F345" s="108"/>
      <c r="G345" s="133"/>
      <c r="H345" s="133"/>
      <c r="I345" s="108"/>
      <c r="J345" s="133"/>
      <c r="K345" s="133"/>
      <c r="L345" s="108"/>
    </row>
    <row r="346" spans="1:12" s="130" customFormat="1" x14ac:dyDescent="0.25">
      <c r="A346" s="108"/>
      <c r="B346" s="131"/>
      <c r="C346" s="108"/>
      <c r="D346" s="113"/>
      <c r="E346" s="113"/>
      <c r="F346" s="108"/>
      <c r="G346" s="133"/>
      <c r="H346" s="133"/>
      <c r="I346" s="108"/>
      <c r="J346" s="133"/>
      <c r="K346" s="133"/>
      <c r="L346" s="108"/>
    </row>
    <row r="347" spans="1:12" s="130" customFormat="1" x14ac:dyDescent="0.25">
      <c r="A347" s="108"/>
      <c r="B347" s="131"/>
      <c r="C347" s="108"/>
      <c r="D347" s="113"/>
      <c r="E347" s="113"/>
      <c r="F347" s="108"/>
      <c r="G347" s="133"/>
      <c r="H347" s="133"/>
      <c r="I347" s="108"/>
      <c r="J347" s="133"/>
      <c r="K347" s="133"/>
      <c r="L347" s="108"/>
    </row>
    <row r="348" spans="1:12" s="130" customFormat="1" x14ac:dyDescent="0.25">
      <c r="A348" s="108"/>
      <c r="B348" s="131"/>
      <c r="C348" s="108"/>
      <c r="D348" s="113"/>
      <c r="E348" s="113"/>
      <c r="F348" s="108"/>
      <c r="G348" s="133"/>
      <c r="H348" s="133"/>
      <c r="I348" s="108"/>
      <c r="J348" s="133"/>
      <c r="K348" s="133"/>
      <c r="L348" s="108"/>
    </row>
    <row r="349" spans="1:12" s="130" customFormat="1" x14ac:dyDescent="0.25">
      <c r="A349" s="108"/>
      <c r="B349" s="131"/>
      <c r="C349" s="108"/>
      <c r="D349" s="113"/>
      <c r="E349" s="113"/>
      <c r="F349" s="108"/>
      <c r="G349" s="133"/>
      <c r="H349" s="133"/>
      <c r="I349" s="108"/>
      <c r="J349" s="133"/>
      <c r="K349" s="133"/>
      <c r="L349" s="108"/>
    </row>
    <row r="350" spans="1:12" s="130" customFormat="1" x14ac:dyDescent="0.25">
      <c r="A350" s="108"/>
      <c r="B350" s="131"/>
      <c r="C350" s="108"/>
      <c r="D350" s="113"/>
      <c r="E350" s="113"/>
      <c r="F350" s="108"/>
      <c r="G350" s="133"/>
      <c r="H350" s="133"/>
      <c r="I350" s="108"/>
      <c r="J350" s="133"/>
      <c r="K350" s="133"/>
      <c r="L350" s="108"/>
    </row>
    <row r="351" spans="1:12" s="130" customFormat="1" x14ac:dyDescent="0.25">
      <c r="A351" s="108"/>
      <c r="B351" s="131"/>
      <c r="C351" s="108"/>
      <c r="D351" s="113"/>
      <c r="E351" s="113"/>
      <c r="F351" s="108"/>
      <c r="G351" s="133"/>
      <c r="H351" s="133"/>
      <c r="I351" s="108"/>
      <c r="J351" s="133"/>
      <c r="K351" s="133"/>
      <c r="L351" s="108"/>
    </row>
    <row r="352" spans="1:12" s="130" customFormat="1" x14ac:dyDescent="0.25">
      <c r="A352" s="108"/>
      <c r="B352" s="131"/>
      <c r="C352" s="108"/>
      <c r="D352" s="113"/>
      <c r="E352" s="113"/>
      <c r="F352" s="108"/>
      <c r="G352" s="133"/>
      <c r="H352" s="133"/>
      <c r="I352" s="108"/>
      <c r="J352" s="133"/>
      <c r="K352" s="133"/>
      <c r="L352" s="108"/>
    </row>
    <row r="353" spans="1:12" s="130" customFormat="1" x14ac:dyDescent="0.25">
      <c r="A353" s="108"/>
      <c r="B353" s="131"/>
      <c r="C353" s="108"/>
      <c r="D353" s="113"/>
      <c r="E353" s="113"/>
      <c r="F353" s="108"/>
      <c r="G353" s="133"/>
      <c r="H353" s="133"/>
      <c r="I353" s="108"/>
      <c r="J353" s="133"/>
      <c r="K353" s="133"/>
      <c r="L353" s="108"/>
    </row>
    <row r="354" spans="1:12" s="130" customFormat="1" x14ac:dyDescent="0.25">
      <c r="A354" s="108"/>
      <c r="B354" s="131"/>
      <c r="C354" s="108"/>
      <c r="D354" s="113"/>
      <c r="E354" s="113"/>
      <c r="F354" s="108"/>
      <c r="G354" s="133"/>
      <c r="H354" s="133"/>
      <c r="I354" s="108"/>
      <c r="J354" s="133"/>
      <c r="K354" s="133"/>
      <c r="L354" s="108"/>
    </row>
    <row r="355" spans="1:12" s="130" customFormat="1" x14ac:dyDescent="0.25">
      <c r="A355" s="108"/>
      <c r="B355" s="131"/>
      <c r="C355" s="108"/>
      <c r="D355" s="113"/>
      <c r="E355" s="113"/>
      <c r="F355" s="108"/>
      <c r="G355" s="133"/>
      <c r="H355" s="133"/>
      <c r="I355" s="108"/>
      <c r="J355" s="133"/>
      <c r="K355" s="133"/>
      <c r="L355" s="108"/>
    </row>
    <row r="356" spans="1:12" s="130" customFormat="1" x14ac:dyDescent="0.25">
      <c r="A356" s="108"/>
      <c r="B356" s="131"/>
      <c r="C356" s="108"/>
      <c r="D356" s="113"/>
      <c r="E356" s="113"/>
      <c r="F356" s="108"/>
      <c r="G356" s="133"/>
      <c r="H356" s="133"/>
      <c r="I356" s="108"/>
      <c r="J356" s="133"/>
      <c r="K356" s="133"/>
      <c r="L356" s="108"/>
    </row>
    <row r="357" spans="1:12" s="130" customFormat="1" x14ac:dyDescent="0.25">
      <c r="A357" s="108"/>
      <c r="B357" s="131"/>
      <c r="C357" s="108"/>
      <c r="D357" s="113"/>
      <c r="E357" s="113"/>
      <c r="F357" s="108"/>
      <c r="G357" s="133"/>
      <c r="H357" s="133"/>
      <c r="I357" s="108"/>
      <c r="J357" s="133"/>
      <c r="K357" s="133"/>
      <c r="L357" s="108"/>
    </row>
    <row r="358" spans="1:12" s="130" customFormat="1" x14ac:dyDescent="0.25">
      <c r="A358" s="108"/>
      <c r="B358" s="131"/>
      <c r="C358" s="108"/>
      <c r="D358" s="113"/>
      <c r="E358" s="113"/>
      <c r="F358" s="108"/>
      <c r="G358" s="133"/>
      <c r="H358" s="133"/>
      <c r="I358" s="108"/>
      <c r="J358" s="133"/>
      <c r="K358" s="133"/>
      <c r="L358" s="108"/>
    </row>
    <row r="359" spans="1:12" s="130" customFormat="1" x14ac:dyDescent="0.25">
      <c r="A359" s="108"/>
      <c r="B359" s="131"/>
      <c r="C359" s="108"/>
      <c r="D359" s="113"/>
      <c r="E359" s="113"/>
      <c r="F359" s="108"/>
      <c r="G359" s="133"/>
      <c r="H359" s="133"/>
      <c r="I359" s="108"/>
      <c r="J359" s="133"/>
      <c r="K359" s="133"/>
      <c r="L359" s="108"/>
    </row>
    <row r="360" spans="1:12" s="130" customFormat="1" x14ac:dyDescent="0.25">
      <c r="A360" s="108"/>
      <c r="B360" s="131"/>
      <c r="C360" s="108"/>
      <c r="D360" s="113"/>
      <c r="E360" s="113"/>
      <c r="F360" s="108"/>
      <c r="G360" s="133"/>
      <c r="H360" s="133"/>
      <c r="I360" s="108"/>
      <c r="J360" s="133"/>
      <c r="K360" s="133"/>
      <c r="L360" s="108"/>
    </row>
    <row r="361" spans="1:12" s="130" customFormat="1" x14ac:dyDescent="0.25">
      <c r="A361" s="108"/>
      <c r="B361" s="131"/>
      <c r="C361" s="108"/>
      <c r="D361" s="113"/>
      <c r="E361" s="113"/>
      <c r="F361" s="108"/>
      <c r="G361" s="133"/>
      <c r="H361" s="133"/>
      <c r="I361" s="108"/>
      <c r="J361" s="133"/>
      <c r="K361" s="133"/>
      <c r="L361" s="108"/>
    </row>
    <row r="362" spans="1:12" s="130" customFormat="1" x14ac:dyDescent="0.25">
      <c r="A362" s="108"/>
      <c r="B362" s="131"/>
      <c r="C362" s="108"/>
      <c r="D362" s="113"/>
      <c r="E362" s="113"/>
      <c r="F362" s="108"/>
      <c r="G362" s="133"/>
      <c r="H362" s="133"/>
      <c r="I362" s="108"/>
      <c r="J362" s="133"/>
      <c r="K362" s="133"/>
      <c r="L362" s="108"/>
    </row>
    <row r="363" spans="1:12" s="130" customFormat="1" x14ac:dyDescent="0.25">
      <c r="A363" s="108"/>
      <c r="B363" s="131"/>
      <c r="C363" s="108"/>
      <c r="D363" s="113"/>
      <c r="E363" s="113"/>
      <c r="F363" s="108"/>
      <c r="G363" s="133"/>
      <c r="H363" s="133"/>
      <c r="I363" s="108"/>
      <c r="J363" s="133"/>
      <c r="K363" s="133"/>
      <c r="L363" s="108"/>
    </row>
    <row r="364" spans="1:12" s="130" customFormat="1" x14ac:dyDescent="0.25">
      <c r="A364" s="108"/>
      <c r="B364" s="131"/>
      <c r="C364" s="108"/>
      <c r="D364" s="113"/>
      <c r="E364" s="113"/>
      <c r="F364" s="108"/>
      <c r="G364" s="133"/>
      <c r="H364" s="133"/>
      <c r="I364" s="108"/>
      <c r="J364" s="133"/>
      <c r="K364" s="133"/>
      <c r="L364" s="108"/>
    </row>
    <row r="365" spans="1:12" s="130" customFormat="1" x14ac:dyDescent="0.25">
      <c r="A365" s="108"/>
      <c r="B365" s="131"/>
      <c r="C365" s="108"/>
      <c r="D365" s="113"/>
      <c r="E365" s="113"/>
      <c r="F365" s="108"/>
      <c r="G365" s="133"/>
      <c r="H365" s="133"/>
      <c r="I365" s="108"/>
      <c r="J365" s="133"/>
      <c r="K365" s="133"/>
      <c r="L365" s="108"/>
    </row>
    <row r="366" spans="1:12" s="130" customFormat="1" x14ac:dyDescent="0.25">
      <c r="A366" s="108"/>
      <c r="B366" s="131"/>
      <c r="C366" s="108"/>
      <c r="D366" s="113"/>
      <c r="E366" s="113"/>
      <c r="F366" s="108"/>
      <c r="G366" s="133"/>
      <c r="H366" s="133"/>
      <c r="I366" s="108"/>
      <c r="J366" s="133"/>
      <c r="K366" s="133"/>
      <c r="L366" s="108"/>
    </row>
    <row r="367" spans="1:12" s="130" customFormat="1" x14ac:dyDescent="0.25">
      <c r="A367" s="108"/>
      <c r="B367" s="131"/>
      <c r="C367" s="108"/>
      <c r="D367" s="113"/>
      <c r="E367" s="113"/>
      <c r="F367" s="108"/>
      <c r="G367" s="133"/>
      <c r="H367" s="133"/>
      <c r="I367" s="108"/>
      <c r="J367" s="133"/>
      <c r="K367" s="133"/>
      <c r="L367" s="108"/>
    </row>
    <row r="368" spans="1:12" s="130" customFormat="1" x14ac:dyDescent="0.25">
      <c r="A368" s="108"/>
      <c r="B368" s="131"/>
      <c r="C368" s="108"/>
      <c r="D368" s="113"/>
      <c r="E368" s="113"/>
      <c r="F368" s="108"/>
      <c r="G368" s="133"/>
      <c r="H368" s="133"/>
      <c r="I368" s="108"/>
      <c r="J368" s="133"/>
      <c r="K368" s="133"/>
      <c r="L368" s="108"/>
    </row>
    <row r="369" spans="1:12" s="130" customFormat="1" x14ac:dyDescent="0.25">
      <c r="A369" s="108"/>
      <c r="B369" s="131"/>
      <c r="C369" s="108"/>
      <c r="D369" s="113"/>
      <c r="E369" s="113"/>
      <c r="F369" s="108"/>
      <c r="G369" s="133"/>
      <c r="H369" s="133"/>
      <c r="I369" s="108"/>
      <c r="J369" s="133"/>
      <c r="K369" s="133"/>
      <c r="L369" s="108"/>
    </row>
    <row r="370" spans="1:12" s="130" customFormat="1" x14ac:dyDescent="0.25">
      <c r="A370" s="108"/>
      <c r="B370" s="131"/>
      <c r="C370" s="108"/>
      <c r="D370" s="113"/>
      <c r="E370" s="113"/>
      <c r="F370" s="108"/>
      <c r="G370" s="133"/>
      <c r="H370" s="133"/>
      <c r="I370" s="108"/>
      <c r="J370" s="133"/>
      <c r="K370" s="133"/>
      <c r="L370" s="108"/>
    </row>
    <row r="371" spans="1:12" s="130" customFormat="1" x14ac:dyDescent="0.25">
      <c r="A371" s="108"/>
      <c r="B371" s="131"/>
      <c r="C371" s="108"/>
      <c r="D371" s="113"/>
      <c r="E371" s="113"/>
      <c r="F371" s="108"/>
      <c r="G371" s="133"/>
      <c r="H371" s="133"/>
      <c r="I371" s="108"/>
      <c r="J371" s="133"/>
      <c r="K371" s="133"/>
      <c r="L371" s="108"/>
    </row>
    <row r="372" spans="1:12" s="130" customFormat="1" x14ac:dyDescent="0.25">
      <c r="A372" s="108"/>
      <c r="B372" s="131"/>
      <c r="C372" s="108"/>
      <c r="D372" s="113"/>
      <c r="E372" s="113"/>
      <c r="F372" s="108"/>
      <c r="G372" s="133"/>
      <c r="H372" s="133"/>
      <c r="I372" s="108"/>
      <c r="J372" s="133"/>
      <c r="K372" s="133"/>
      <c r="L372" s="108"/>
    </row>
    <row r="373" spans="1:12" s="130" customFormat="1" x14ac:dyDescent="0.25">
      <c r="A373" s="108"/>
      <c r="B373" s="131"/>
      <c r="C373" s="108"/>
      <c r="D373" s="113"/>
      <c r="E373" s="113"/>
      <c r="F373" s="108"/>
      <c r="G373" s="133"/>
      <c r="H373" s="133"/>
      <c r="I373" s="108"/>
      <c r="J373" s="133"/>
      <c r="K373" s="133"/>
      <c r="L373" s="108"/>
    </row>
    <row r="374" spans="1:12" s="130" customFormat="1" x14ac:dyDescent="0.25">
      <c r="A374" s="108"/>
      <c r="B374" s="131"/>
      <c r="C374" s="108"/>
      <c r="D374" s="113"/>
      <c r="E374" s="113"/>
      <c r="F374" s="108"/>
      <c r="G374" s="133"/>
      <c r="H374" s="133"/>
      <c r="I374" s="108"/>
      <c r="J374" s="133"/>
      <c r="K374" s="133"/>
      <c r="L374" s="108"/>
    </row>
    <row r="375" spans="1:12" s="130" customFormat="1" x14ac:dyDescent="0.25">
      <c r="A375" s="108"/>
      <c r="B375" s="131"/>
      <c r="C375" s="108"/>
      <c r="D375" s="113"/>
      <c r="E375" s="113"/>
      <c r="F375" s="108"/>
      <c r="G375" s="133"/>
      <c r="H375" s="133"/>
      <c r="I375" s="108"/>
      <c r="J375" s="133"/>
      <c r="K375" s="133"/>
      <c r="L375" s="108"/>
    </row>
    <row r="376" spans="1:12" s="130" customFormat="1" x14ac:dyDescent="0.25">
      <c r="A376" s="108"/>
      <c r="B376" s="131"/>
      <c r="C376" s="108"/>
      <c r="D376" s="113"/>
      <c r="E376" s="113"/>
      <c r="F376" s="108"/>
      <c r="G376" s="133"/>
      <c r="H376" s="133"/>
      <c r="I376" s="108"/>
      <c r="J376" s="133"/>
      <c r="K376" s="133"/>
      <c r="L376" s="108"/>
    </row>
    <row r="377" spans="1:12" s="130" customFormat="1" x14ac:dyDescent="0.25">
      <c r="A377" s="108"/>
      <c r="B377" s="131"/>
      <c r="C377" s="108"/>
      <c r="D377" s="113"/>
      <c r="E377" s="113"/>
      <c r="F377" s="108"/>
      <c r="G377" s="133"/>
      <c r="H377" s="133"/>
      <c r="I377" s="108"/>
      <c r="J377" s="133"/>
      <c r="K377" s="133"/>
      <c r="L377" s="108"/>
    </row>
    <row r="378" spans="1:12" s="130" customFormat="1" x14ac:dyDescent="0.25">
      <c r="A378" s="108"/>
      <c r="B378" s="131"/>
      <c r="C378" s="108"/>
      <c r="D378" s="113"/>
      <c r="E378" s="113"/>
      <c r="F378" s="108"/>
      <c r="G378" s="133"/>
      <c r="H378" s="133"/>
      <c r="I378" s="108"/>
      <c r="J378" s="133"/>
      <c r="K378" s="133"/>
      <c r="L378" s="108"/>
    </row>
    <row r="379" spans="1:12" s="130" customFormat="1" x14ac:dyDescent="0.25">
      <c r="A379" s="108"/>
      <c r="B379" s="131"/>
      <c r="C379" s="108"/>
      <c r="D379" s="113"/>
      <c r="E379" s="113"/>
      <c r="F379" s="108"/>
      <c r="G379" s="133"/>
      <c r="H379" s="133"/>
      <c r="I379" s="108"/>
      <c r="J379" s="133"/>
      <c r="K379" s="133"/>
      <c r="L379" s="108"/>
    </row>
    <row r="380" spans="1:12" s="130" customFormat="1" x14ac:dyDescent="0.25">
      <c r="A380" s="108"/>
      <c r="B380" s="131"/>
      <c r="C380" s="108"/>
      <c r="D380" s="113"/>
      <c r="E380" s="113"/>
      <c r="F380" s="108"/>
      <c r="G380" s="133"/>
      <c r="H380" s="133"/>
      <c r="I380" s="108"/>
      <c r="J380" s="133"/>
      <c r="K380" s="133"/>
      <c r="L380" s="108"/>
    </row>
    <row r="381" spans="1:12" s="130" customFormat="1" x14ac:dyDescent="0.25">
      <c r="A381" s="108"/>
      <c r="B381" s="131"/>
      <c r="C381" s="108"/>
      <c r="D381" s="113"/>
      <c r="E381" s="113"/>
      <c r="F381" s="108"/>
      <c r="G381" s="133"/>
      <c r="H381" s="133"/>
      <c r="I381" s="108"/>
      <c r="J381" s="133"/>
      <c r="K381" s="133"/>
      <c r="L381" s="108"/>
    </row>
    <row r="382" spans="1:12" s="130" customFormat="1" x14ac:dyDescent="0.25">
      <c r="A382" s="108"/>
      <c r="B382" s="131"/>
      <c r="C382" s="108"/>
      <c r="D382" s="113"/>
      <c r="E382" s="113"/>
      <c r="F382" s="108"/>
      <c r="G382" s="133"/>
      <c r="H382" s="133"/>
      <c r="I382" s="108"/>
      <c r="J382" s="133"/>
      <c r="K382" s="133"/>
      <c r="L382" s="108"/>
    </row>
    <row r="383" spans="1:12" s="130" customFormat="1" x14ac:dyDescent="0.25">
      <c r="A383" s="108"/>
      <c r="B383" s="131"/>
      <c r="C383" s="108"/>
      <c r="D383" s="113"/>
      <c r="E383" s="113"/>
      <c r="F383" s="108"/>
      <c r="G383" s="133"/>
      <c r="H383" s="133"/>
      <c r="I383" s="108"/>
      <c r="J383" s="133"/>
      <c r="K383" s="133"/>
      <c r="L383" s="108"/>
    </row>
    <row r="384" spans="1:12" s="130" customFormat="1" x14ac:dyDescent="0.25">
      <c r="A384" s="108"/>
      <c r="B384" s="131"/>
      <c r="C384" s="108"/>
      <c r="D384" s="113"/>
      <c r="E384" s="113"/>
      <c r="F384" s="108"/>
      <c r="G384" s="133"/>
      <c r="H384" s="133"/>
      <c r="I384" s="108"/>
      <c r="J384" s="133"/>
      <c r="K384" s="133"/>
      <c r="L384" s="108"/>
    </row>
    <row r="385" spans="1:12" s="130" customFormat="1" x14ac:dyDescent="0.25">
      <c r="A385" s="108"/>
      <c r="B385" s="131"/>
      <c r="C385" s="108"/>
      <c r="D385" s="113"/>
      <c r="E385" s="113"/>
      <c r="F385" s="108"/>
      <c r="G385" s="133"/>
      <c r="H385" s="133"/>
      <c r="I385" s="108"/>
      <c r="J385" s="133"/>
      <c r="K385" s="133"/>
      <c r="L385" s="108"/>
    </row>
    <row r="386" spans="1:12" s="130" customFormat="1" x14ac:dyDescent="0.25">
      <c r="A386" s="108"/>
      <c r="B386" s="131"/>
      <c r="C386" s="108"/>
      <c r="D386" s="113"/>
      <c r="E386" s="113"/>
      <c r="F386" s="108"/>
      <c r="G386" s="133"/>
      <c r="H386" s="133"/>
      <c r="I386" s="108"/>
      <c r="J386" s="133"/>
      <c r="K386" s="133"/>
      <c r="L386" s="108"/>
    </row>
    <row r="387" spans="1:12" s="130" customFormat="1" x14ac:dyDescent="0.25">
      <c r="A387" s="108"/>
      <c r="B387" s="131"/>
      <c r="C387" s="108"/>
      <c r="D387" s="113"/>
      <c r="E387" s="113"/>
      <c r="F387" s="108"/>
      <c r="G387" s="133"/>
      <c r="H387" s="133"/>
      <c r="I387" s="108"/>
      <c r="J387" s="133"/>
      <c r="K387" s="133"/>
      <c r="L387" s="108"/>
    </row>
    <row r="388" spans="1:12" s="130" customFormat="1" x14ac:dyDescent="0.25">
      <c r="A388" s="108"/>
      <c r="B388" s="131"/>
      <c r="C388" s="108"/>
      <c r="D388" s="113"/>
      <c r="E388" s="113"/>
      <c r="F388" s="108"/>
      <c r="G388" s="133"/>
      <c r="H388" s="133"/>
      <c r="I388" s="108"/>
      <c r="J388" s="133"/>
      <c r="K388" s="133"/>
      <c r="L388" s="108"/>
    </row>
    <row r="389" spans="1:12" s="130" customFormat="1" x14ac:dyDescent="0.25">
      <c r="A389" s="108"/>
      <c r="B389" s="131"/>
      <c r="C389" s="108"/>
      <c r="D389" s="113"/>
      <c r="E389" s="113"/>
      <c r="F389" s="108"/>
      <c r="G389" s="133"/>
      <c r="H389" s="133"/>
      <c r="I389" s="108"/>
      <c r="J389" s="133"/>
      <c r="K389" s="133"/>
      <c r="L389" s="108"/>
    </row>
    <row r="390" spans="1:12" s="130" customFormat="1" x14ac:dyDescent="0.25">
      <c r="A390" s="108"/>
      <c r="B390" s="131"/>
      <c r="C390" s="108"/>
      <c r="D390" s="113"/>
      <c r="E390" s="113"/>
      <c r="F390" s="108"/>
      <c r="G390" s="133"/>
      <c r="H390" s="133"/>
      <c r="I390" s="108"/>
      <c r="J390" s="133"/>
      <c r="K390" s="133"/>
      <c r="L390" s="108"/>
    </row>
    <row r="391" spans="1:12" s="130" customFormat="1" x14ac:dyDescent="0.25">
      <c r="A391" s="108"/>
      <c r="B391" s="131"/>
      <c r="C391" s="108"/>
      <c r="D391" s="113"/>
      <c r="E391" s="113"/>
      <c r="F391" s="108"/>
      <c r="G391" s="133"/>
      <c r="H391" s="133"/>
      <c r="I391" s="108"/>
      <c r="J391" s="133"/>
      <c r="K391" s="133"/>
      <c r="L391" s="108"/>
    </row>
    <row r="392" spans="1:12" s="130" customFormat="1" x14ac:dyDescent="0.25">
      <c r="A392" s="108"/>
      <c r="B392" s="131"/>
      <c r="C392" s="108"/>
      <c r="D392" s="113"/>
      <c r="E392" s="113"/>
      <c r="F392" s="108"/>
      <c r="G392" s="133"/>
      <c r="H392" s="133"/>
      <c r="I392" s="108"/>
      <c r="J392" s="133"/>
      <c r="K392" s="133"/>
      <c r="L392" s="108"/>
    </row>
    <row r="393" spans="1:12" s="130" customFormat="1" x14ac:dyDescent="0.25">
      <c r="A393" s="108"/>
      <c r="B393" s="131"/>
      <c r="C393" s="108"/>
      <c r="D393" s="113"/>
      <c r="E393" s="113"/>
      <c r="F393" s="108"/>
      <c r="G393" s="133"/>
      <c r="H393" s="133"/>
      <c r="I393" s="108"/>
      <c r="J393" s="133"/>
      <c r="K393" s="133"/>
      <c r="L393" s="108"/>
    </row>
    <row r="394" spans="1:12" s="130" customFormat="1" x14ac:dyDescent="0.25">
      <c r="A394" s="108"/>
      <c r="B394" s="131"/>
      <c r="C394" s="108"/>
      <c r="D394" s="113"/>
      <c r="E394" s="113"/>
      <c r="F394" s="108"/>
      <c r="G394" s="133"/>
      <c r="H394" s="133"/>
      <c r="I394" s="108"/>
      <c r="J394" s="133"/>
      <c r="K394" s="133"/>
      <c r="L394" s="108"/>
    </row>
    <row r="395" spans="1:12" s="130" customFormat="1" x14ac:dyDescent="0.25">
      <c r="A395" s="108"/>
      <c r="B395" s="131"/>
      <c r="C395" s="108"/>
      <c r="D395" s="113"/>
      <c r="E395" s="113"/>
      <c r="F395" s="108"/>
      <c r="G395" s="133"/>
      <c r="H395" s="133"/>
      <c r="I395" s="108"/>
      <c r="J395" s="133"/>
      <c r="K395" s="133"/>
      <c r="L395" s="108"/>
    </row>
    <row r="396" spans="1:12" s="130" customFormat="1" x14ac:dyDescent="0.25">
      <c r="A396" s="108"/>
      <c r="B396" s="131"/>
      <c r="C396" s="108"/>
      <c r="D396" s="113"/>
      <c r="E396" s="113"/>
      <c r="F396" s="108"/>
      <c r="G396" s="133"/>
      <c r="H396" s="133"/>
      <c r="I396" s="108"/>
      <c r="J396" s="133"/>
      <c r="K396" s="133"/>
      <c r="L396" s="108"/>
    </row>
    <row r="397" spans="1:12" s="130" customFormat="1" x14ac:dyDescent="0.25">
      <c r="A397" s="108"/>
      <c r="B397" s="131"/>
      <c r="C397" s="108"/>
      <c r="D397" s="113"/>
      <c r="E397" s="113"/>
      <c r="F397" s="108"/>
      <c r="G397" s="133"/>
      <c r="H397" s="133"/>
      <c r="I397" s="108"/>
      <c r="J397" s="133"/>
      <c r="K397" s="133"/>
      <c r="L397" s="108"/>
    </row>
    <row r="398" spans="1:12" s="130" customFormat="1" x14ac:dyDescent="0.25">
      <c r="A398" s="108"/>
      <c r="B398" s="131"/>
      <c r="C398" s="108"/>
      <c r="D398" s="113"/>
      <c r="E398" s="113"/>
      <c r="F398" s="108"/>
      <c r="G398" s="133"/>
      <c r="H398" s="133"/>
      <c r="I398" s="108"/>
      <c r="J398" s="133"/>
      <c r="K398" s="133"/>
      <c r="L398" s="108"/>
    </row>
    <row r="399" spans="1:12" s="130" customFormat="1" x14ac:dyDescent="0.25">
      <c r="A399" s="108"/>
      <c r="B399" s="131"/>
      <c r="C399" s="108"/>
      <c r="D399" s="113"/>
      <c r="E399" s="113"/>
      <c r="F399" s="108"/>
      <c r="G399" s="133"/>
      <c r="H399" s="133"/>
      <c r="I399" s="108"/>
      <c r="J399" s="133"/>
      <c r="K399" s="133"/>
      <c r="L399" s="108"/>
    </row>
    <row r="400" spans="1:12" s="130" customFormat="1" x14ac:dyDescent="0.25">
      <c r="A400" s="108"/>
      <c r="B400" s="131"/>
      <c r="C400" s="108"/>
      <c r="D400" s="113"/>
      <c r="E400" s="113"/>
      <c r="F400" s="108"/>
      <c r="G400" s="133"/>
      <c r="H400" s="133"/>
      <c r="I400" s="108"/>
      <c r="J400" s="133"/>
      <c r="K400" s="133"/>
      <c r="L400" s="108"/>
    </row>
    <row r="401" spans="1:12" s="130" customFormat="1" x14ac:dyDescent="0.25">
      <c r="A401" s="108"/>
      <c r="B401" s="131"/>
      <c r="C401" s="108"/>
      <c r="D401" s="113"/>
      <c r="E401" s="113"/>
      <c r="F401" s="108"/>
      <c r="G401" s="133"/>
      <c r="H401" s="133"/>
      <c r="I401" s="108"/>
      <c r="J401" s="133"/>
      <c r="K401" s="133"/>
      <c r="L401" s="108"/>
    </row>
    <row r="402" spans="1:12" s="130" customFormat="1" x14ac:dyDescent="0.25">
      <c r="A402" s="108"/>
      <c r="B402" s="131"/>
      <c r="C402" s="108"/>
      <c r="D402" s="113"/>
      <c r="E402" s="113"/>
      <c r="F402" s="108"/>
      <c r="G402" s="133"/>
      <c r="H402" s="133"/>
      <c r="I402" s="108"/>
      <c r="J402" s="133"/>
      <c r="K402" s="133"/>
      <c r="L402" s="108"/>
    </row>
    <row r="403" spans="1:12" s="130" customFormat="1" x14ac:dyDescent="0.25">
      <c r="A403" s="108"/>
      <c r="B403" s="131"/>
      <c r="C403" s="108"/>
      <c r="D403" s="113"/>
      <c r="E403" s="113"/>
      <c r="F403" s="108"/>
      <c r="G403" s="133"/>
      <c r="H403" s="133"/>
      <c r="I403" s="108"/>
      <c r="J403" s="133"/>
      <c r="K403" s="133"/>
      <c r="L403" s="108"/>
    </row>
    <row r="404" spans="1:12" s="130" customFormat="1" x14ac:dyDescent="0.25">
      <c r="A404" s="108"/>
      <c r="B404" s="131"/>
      <c r="C404" s="108"/>
      <c r="D404" s="113"/>
      <c r="E404" s="113"/>
      <c r="F404" s="108"/>
      <c r="G404" s="133"/>
      <c r="H404" s="133"/>
      <c r="I404" s="108"/>
      <c r="J404" s="133"/>
      <c r="K404" s="133"/>
      <c r="L404" s="108"/>
    </row>
    <row r="405" spans="1:12" s="130" customFormat="1" x14ac:dyDescent="0.25">
      <c r="A405" s="108"/>
      <c r="B405" s="131"/>
      <c r="C405" s="108"/>
      <c r="D405" s="113"/>
      <c r="E405" s="113"/>
      <c r="F405" s="108"/>
      <c r="G405" s="133"/>
      <c r="H405" s="133"/>
      <c r="I405" s="108"/>
      <c r="J405" s="133"/>
      <c r="K405" s="133"/>
      <c r="L405" s="108"/>
    </row>
    <row r="406" spans="1:12" s="130" customFormat="1" x14ac:dyDescent="0.25">
      <c r="A406" s="108"/>
      <c r="B406" s="131"/>
      <c r="C406" s="108"/>
      <c r="D406" s="113"/>
      <c r="E406" s="113"/>
      <c r="F406" s="108"/>
      <c r="G406" s="133"/>
      <c r="H406" s="133"/>
      <c r="I406" s="108"/>
      <c r="J406" s="133"/>
      <c r="K406" s="133"/>
      <c r="L406" s="108"/>
    </row>
    <row r="407" spans="1:12" s="130" customFormat="1" x14ac:dyDescent="0.25">
      <c r="A407" s="108"/>
      <c r="B407" s="131"/>
      <c r="C407" s="108"/>
      <c r="D407" s="113"/>
      <c r="E407" s="113"/>
      <c r="F407" s="108"/>
      <c r="G407" s="133"/>
      <c r="H407" s="133"/>
      <c r="I407" s="108"/>
      <c r="J407" s="133"/>
      <c r="K407" s="133"/>
      <c r="L407" s="108"/>
    </row>
    <row r="408" spans="1:12" s="130" customFormat="1" x14ac:dyDescent="0.25">
      <c r="A408" s="108"/>
      <c r="B408" s="131"/>
      <c r="C408" s="108"/>
      <c r="D408" s="113"/>
      <c r="E408" s="113"/>
      <c r="F408" s="108"/>
      <c r="G408" s="133"/>
      <c r="H408" s="133"/>
      <c r="I408" s="108"/>
      <c r="J408" s="133"/>
      <c r="K408" s="133"/>
      <c r="L408" s="108"/>
    </row>
    <row r="409" spans="1:12" s="130" customFormat="1" x14ac:dyDescent="0.25">
      <c r="A409" s="108"/>
      <c r="B409" s="131"/>
      <c r="C409" s="108"/>
      <c r="D409" s="113"/>
      <c r="E409" s="113"/>
      <c r="F409" s="108"/>
      <c r="G409" s="133"/>
      <c r="H409" s="133"/>
      <c r="I409" s="108"/>
      <c r="J409" s="133"/>
      <c r="K409" s="133"/>
      <c r="L409" s="108"/>
    </row>
    <row r="410" spans="1:12" s="130" customFormat="1" x14ac:dyDescent="0.25">
      <c r="A410" s="108"/>
      <c r="B410" s="131"/>
      <c r="C410" s="108"/>
      <c r="D410" s="113"/>
      <c r="E410" s="113"/>
      <c r="F410" s="108"/>
      <c r="G410" s="133"/>
      <c r="H410" s="133"/>
      <c r="I410" s="108"/>
      <c r="J410" s="133"/>
      <c r="K410" s="133"/>
      <c r="L410" s="108"/>
    </row>
    <row r="411" spans="1:12" s="130" customFormat="1" x14ac:dyDescent="0.25">
      <c r="A411" s="108"/>
      <c r="B411" s="131"/>
      <c r="C411" s="108"/>
      <c r="D411" s="113"/>
      <c r="E411" s="113"/>
      <c r="F411" s="108"/>
      <c r="G411" s="133"/>
      <c r="H411" s="133"/>
      <c r="I411" s="108"/>
      <c r="J411" s="133"/>
      <c r="K411" s="133"/>
      <c r="L411" s="108"/>
    </row>
    <row r="412" spans="1:12" s="130" customFormat="1" x14ac:dyDescent="0.25">
      <c r="A412" s="108"/>
      <c r="B412" s="131"/>
      <c r="C412" s="108"/>
      <c r="D412" s="113"/>
      <c r="E412" s="113"/>
      <c r="F412" s="108"/>
      <c r="G412" s="133"/>
      <c r="H412" s="133"/>
      <c r="I412" s="108"/>
      <c r="J412" s="133"/>
      <c r="K412" s="133"/>
      <c r="L412" s="108"/>
    </row>
    <row r="413" spans="1:12" s="130" customFormat="1" x14ac:dyDescent="0.25">
      <c r="A413" s="108"/>
      <c r="B413" s="131"/>
      <c r="C413" s="108"/>
      <c r="D413" s="113"/>
      <c r="E413" s="113"/>
      <c r="F413" s="108"/>
      <c r="G413" s="133"/>
      <c r="H413" s="133"/>
      <c r="I413" s="108"/>
      <c r="J413" s="133"/>
      <c r="K413" s="133"/>
      <c r="L413" s="108"/>
    </row>
    <row r="414" spans="1:12" s="130" customFormat="1" x14ac:dyDescent="0.25">
      <c r="A414" s="108"/>
      <c r="B414" s="131"/>
      <c r="C414" s="108"/>
      <c r="D414" s="113"/>
      <c r="E414" s="113"/>
      <c r="F414" s="108"/>
      <c r="G414" s="133"/>
      <c r="H414" s="133"/>
      <c r="I414" s="108"/>
      <c r="J414" s="133"/>
      <c r="K414" s="133"/>
      <c r="L414" s="108"/>
    </row>
    <row r="415" spans="1:12" s="130" customFormat="1" x14ac:dyDescent="0.25">
      <c r="A415" s="108"/>
      <c r="B415" s="131"/>
      <c r="C415" s="108"/>
      <c r="D415" s="113"/>
      <c r="E415" s="113"/>
      <c r="F415" s="108"/>
      <c r="G415" s="133"/>
      <c r="H415" s="133"/>
      <c r="I415" s="108"/>
      <c r="J415" s="133"/>
      <c r="K415" s="133"/>
      <c r="L415" s="108"/>
    </row>
    <row r="416" spans="1:12" s="130" customFormat="1" x14ac:dyDescent="0.25">
      <c r="A416" s="108"/>
      <c r="B416" s="131"/>
      <c r="C416" s="108"/>
      <c r="D416" s="113"/>
      <c r="E416" s="113"/>
      <c r="F416" s="108"/>
      <c r="G416" s="133"/>
      <c r="H416" s="133"/>
      <c r="I416" s="108"/>
      <c r="J416" s="133"/>
      <c r="K416" s="133"/>
      <c r="L416" s="108"/>
    </row>
    <row r="417" spans="1:12" s="130" customFormat="1" x14ac:dyDescent="0.25">
      <c r="A417" s="108"/>
      <c r="B417" s="131"/>
      <c r="C417" s="108"/>
      <c r="D417" s="113"/>
      <c r="E417" s="113"/>
      <c r="F417" s="108"/>
      <c r="G417" s="133"/>
      <c r="H417" s="133"/>
      <c r="I417" s="108"/>
      <c r="J417" s="133"/>
      <c r="K417" s="133"/>
      <c r="L417" s="108"/>
    </row>
    <row r="418" spans="1:12" s="130" customFormat="1" x14ac:dyDescent="0.25">
      <c r="A418" s="108"/>
      <c r="B418" s="131"/>
      <c r="C418" s="108"/>
      <c r="D418" s="113"/>
      <c r="E418" s="113"/>
      <c r="F418" s="108"/>
      <c r="G418" s="133"/>
      <c r="H418" s="133"/>
      <c r="I418" s="108"/>
      <c r="J418" s="133"/>
      <c r="K418" s="133"/>
      <c r="L418" s="108"/>
    </row>
    <row r="419" spans="1:12" s="130" customFormat="1" x14ac:dyDescent="0.25">
      <c r="A419" s="108"/>
      <c r="B419" s="131"/>
      <c r="C419" s="108"/>
      <c r="D419" s="113"/>
      <c r="E419" s="113"/>
      <c r="F419" s="108"/>
      <c r="G419" s="133"/>
      <c r="H419" s="133"/>
      <c r="I419" s="108"/>
      <c r="J419" s="133"/>
      <c r="K419" s="133"/>
      <c r="L419" s="108"/>
    </row>
    <row r="420" spans="1:12" s="130" customFormat="1" x14ac:dyDescent="0.25">
      <c r="A420" s="108"/>
      <c r="B420" s="131"/>
      <c r="C420" s="108"/>
      <c r="D420" s="113"/>
      <c r="E420" s="113"/>
      <c r="F420" s="108"/>
      <c r="G420" s="133"/>
      <c r="H420" s="133"/>
      <c r="I420" s="108"/>
      <c r="J420" s="133"/>
      <c r="K420" s="133"/>
      <c r="L420" s="108"/>
    </row>
    <row r="421" spans="1:12" s="130" customFormat="1" x14ac:dyDescent="0.25">
      <c r="A421" s="108"/>
      <c r="B421" s="131"/>
      <c r="C421" s="108"/>
      <c r="D421" s="113"/>
      <c r="E421" s="113"/>
      <c r="F421" s="108"/>
      <c r="G421" s="133"/>
      <c r="H421" s="133"/>
      <c r="I421" s="108"/>
      <c r="J421" s="133"/>
      <c r="K421" s="133"/>
      <c r="L421" s="108"/>
    </row>
    <row r="422" spans="1:12" s="130" customFormat="1" x14ac:dyDescent="0.25">
      <c r="A422" s="108"/>
      <c r="B422" s="131"/>
      <c r="C422" s="108"/>
      <c r="D422" s="113"/>
      <c r="E422" s="113"/>
      <c r="F422" s="108"/>
      <c r="G422" s="133"/>
      <c r="H422" s="133"/>
      <c r="I422" s="108"/>
      <c r="J422" s="133"/>
      <c r="K422" s="133"/>
      <c r="L422" s="108"/>
    </row>
    <row r="423" spans="1:12" s="130" customFormat="1" x14ac:dyDescent="0.25">
      <c r="A423" s="108"/>
      <c r="B423" s="131"/>
      <c r="C423" s="108"/>
      <c r="D423" s="113"/>
      <c r="E423" s="113"/>
      <c r="F423" s="108"/>
      <c r="G423" s="133"/>
      <c r="H423" s="133"/>
      <c r="I423" s="108"/>
      <c r="J423" s="133"/>
      <c r="K423" s="133"/>
      <c r="L423" s="108"/>
    </row>
    <row r="424" spans="1:12" s="130" customFormat="1" x14ac:dyDescent="0.25">
      <c r="A424" s="108"/>
      <c r="B424" s="131"/>
      <c r="C424" s="108"/>
      <c r="D424" s="113"/>
      <c r="E424" s="113"/>
      <c r="F424" s="108"/>
      <c r="G424" s="133"/>
      <c r="H424" s="133"/>
      <c r="I424" s="108"/>
      <c r="J424" s="133"/>
      <c r="K424" s="133"/>
      <c r="L424" s="108"/>
    </row>
    <row r="425" spans="1:12" s="130" customFormat="1" x14ac:dyDescent="0.25">
      <c r="A425" s="108"/>
      <c r="B425" s="131"/>
      <c r="C425" s="108"/>
      <c r="D425" s="113"/>
      <c r="E425" s="113"/>
      <c r="F425" s="108"/>
      <c r="G425" s="108"/>
      <c r="H425" s="108"/>
      <c r="I425" s="108"/>
      <c r="J425" s="133"/>
      <c r="K425" s="133"/>
      <c r="L425" s="108"/>
    </row>
    <row r="426" spans="1:12" s="130" customFormat="1" x14ac:dyDescent="0.25">
      <c r="A426" s="108"/>
      <c r="B426" s="131"/>
      <c r="C426" s="108"/>
      <c r="D426" s="113"/>
      <c r="E426" s="113"/>
      <c r="F426" s="108"/>
      <c r="G426" s="133"/>
      <c r="H426" s="133"/>
      <c r="I426" s="108"/>
      <c r="J426" s="133"/>
      <c r="K426" s="133"/>
      <c r="L426" s="108"/>
    </row>
    <row r="427" spans="1:12" s="130" customFormat="1" x14ac:dyDescent="0.25">
      <c r="A427" s="108"/>
      <c r="B427" s="131"/>
      <c r="C427" s="108"/>
      <c r="D427" s="113"/>
      <c r="E427" s="113"/>
      <c r="F427" s="108"/>
      <c r="G427" s="133"/>
      <c r="H427" s="133"/>
      <c r="I427" s="108"/>
      <c r="J427" s="133"/>
      <c r="K427" s="133"/>
      <c r="L427" s="108"/>
    </row>
    <row r="428" spans="1:12" s="130" customFormat="1" x14ac:dyDescent="0.25">
      <c r="A428" s="108"/>
      <c r="B428" s="131"/>
      <c r="C428" s="108"/>
      <c r="D428" s="113"/>
      <c r="E428" s="113"/>
      <c r="F428" s="108"/>
      <c r="G428" s="133"/>
      <c r="H428" s="133"/>
      <c r="I428" s="108"/>
      <c r="J428" s="133"/>
      <c r="K428" s="133"/>
      <c r="L428" s="108"/>
    </row>
    <row r="429" spans="1:12" s="130" customFormat="1" x14ac:dyDescent="0.25">
      <c r="A429" s="108"/>
      <c r="B429" s="131"/>
      <c r="C429" s="108"/>
      <c r="D429" s="113"/>
      <c r="E429" s="113"/>
      <c r="F429" s="108"/>
      <c r="G429" s="133"/>
      <c r="H429" s="133"/>
      <c r="I429" s="108"/>
      <c r="J429" s="133"/>
      <c r="K429" s="133"/>
      <c r="L429" s="108"/>
    </row>
    <row r="430" spans="1:12" s="130" customFormat="1" x14ac:dyDescent="0.25">
      <c r="A430" s="108"/>
      <c r="B430" s="131"/>
      <c r="C430" s="108"/>
      <c r="D430" s="113"/>
      <c r="E430" s="113"/>
      <c r="F430" s="108"/>
      <c r="G430" s="133"/>
      <c r="H430" s="133"/>
      <c r="I430" s="108"/>
      <c r="J430" s="133"/>
      <c r="K430" s="133"/>
      <c r="L430" s="108"/>
    </row>
    <row r="431" spans="1:12" s="130" customFormat="1" x14ac:dyDescent="0.25">
      <c r="A431" s="108"/>
      <c r="B431" s="131"/>
      <c r="C431" s="108"/>
      <c r="D431" s="113"/>
      <c r="E431" s="113"/>
      <c r="F431" s="108"/>
      <c r="G431" s="133"/>
      <c r="H431" s="133"/>
      <c r="I431" s="108"/>
      <c r="J431" s="133"/>
      <c r="K431" s="133"/>
      <c r="L431" s="108"/>
    </row>
    <row r="432" spans="1:12" s="130" customFormat="1" x14ac:dyDescent="0.25">
      <c r="A432" s="108"/>
      <c r="B432" s="131"/>
      <c r="C432" s="108"/>
      <c r="D432" s="113"/>
      <c r="E432" s="113"/>
      <c r="F432" s="108"/>
      <c r="G432" s="108"/>
      <c r="H432" s="108"/>
      <c r="I432" s="108"/>
      <c r="J432" s="133"/>
      <c r="K432" s="133"/>
      <c r="L432" s="108"/>
    </row>
    <row r="433" spans="1:12" s="130" customFormat="1" x14ac:dyDescent="0.25">
      <c r="A433" s="108"/>
      <c r="B433" s="131"/>
      <c r="C433" s="108"/>
      <c r="D433" s="113"/>
      <c r="E433" s="113"/>
      <c r="F433" s="108"/>
      <c r="G433" s="108"/>
      <c r="H433" s="108"/>
      <c r="I433" s="108"/>
      <c r="J433" s="133"/>
      <c r="K433" s="133"/>
      <c r="L433" s="108"/>
    </row>
    <row r="434" spans="1:12" s="130" customFormat="1" x14ac:dyDescent="0.25">
      <c r="A434" s="108"/>
      <c r="B434" s="131"/>
      <c r="C434" s="108"/>
      <c r="D434" s="113"/>
      <c r="E434" s="113"/>
      <c r="F434" s="108"/>
      <c r="G434" s="108"/>
      <c r="H434" s="108"/>
      <c r="I434" s="108"/>
      <c r="J434" s="133"/>
      <c r="K434" s="133"/>
      <c r="L434" s="108"/>
    </row>
    <row r="435" spans="1:12" s="130" customFormat="1" x14ac:dyDescent="0.25">
      <c r="A435" s="108"/>
      <c r="B435" s="131"/>
      <c r="C435" s="108"/>
      <c r="D435" s="113"/>
      <c r="E435" s="113"/>
      <c r="F435" s="108"/>
      <c r="G435" s="108"/>
      <c r="H435" s="108"/>
      <c r="I435" s="108"/>
      <c r="J435" s="133"/>
      <c r="K435" s="133"/>
      <c r="L435" s="108"/>
    </row>
    <row r="436" spans="1:12" s="130" customFormat="1" x14ac:dyDescent="0.25">
      <c r="A436" s="108"/>
      <c r="B436" s="131"/>
      <c r="C436" s="108"/>
      <c r="D436" s="113"/>
      <c r="E436" s="113"/>
      <c r="F436" s="108"/>
      <c r="G436" s="108"/>
      <c r="H436" s="108"/>
      <c r="I436" s="108"/>
      <c r="J436" s="133"/>
      <c r="K436" s="133"/>
      <c r="L436" s="108"/>
    </row>
    <row r="437" spans="1:12" s="130" customFormat="1" x14ac:dyDescent="0.25">
      <c r="A437" s="108"/>
      <c r="B437" s="131"/>
      <c r="C437" s="108"/>
      <c r="D437" s="113"/>
      <c r="E437" s="113"/>
      <c r="F437" s="108"/>
      <c r="G437" s="133"/>
      <c r="H437" s="133"/>
      <c r="I437" s="108"/>
      <c r="J437" s="133"/>
      <c r="K437" s="133"/>
      <c r="L437" s="108"/>
    </row>
    <row r="438" spans="1:12" s="130" customFormat="1" x14ac:dyDescent="0.25">
      <c r="A438" s="108"/>
      <c r="B438" s="131"/>
      <c r="C438" s="108"/>
      <c r="D438" s="113"/>
      <c r="E438" s="113"/>
      <c r="F438" s="108"/>
      <c r="G438" s="108"/>
      <c r="H438" s="108"/>
      <c r="I438" s="108"/>
      <c r="J438" s="133"/>
      <c r="K438" s="133"/>
      <c r="L438" s="108"/>
    </row>
    <row r="439" spans="1:12" s="130" customFormat="1" x14ac:dyDescent="0.25">
      <c r="A439" s="108"/>
      <c r="B439" s="131"/>
      <c r="C439" s="108"/>
      <c r="D439" s="113"/>
      <c r="E439" s="113"/>
      <c r="F439" s="108"/>
      <c r="G439" s="108"/>
      <c r="H439" s="108"/>
      <c r="I439" s="108"/>
      <c r="J439" s="133"/>
      <c r="K439" s="133"/>
      <c r="L439" s="108"/>
    </row>
    <row r="440" spans="1:12" s="130" customFormat="1" x14ac:dyDescent="0.25">
      <c r="A440" s="108"/>
      <c r="B440" s="131"/>
      <c r="C440" s="108"/>
      <c r="D440" s="113"/>
      <c r="E440" s="113"/>
      <c r="F440" s="108"/>
      <c r="G440" s="108"/>
      <c r="H440" s="108"/>
      <c r="I440" s="108"/>
      <c r="J440" s="133"/>
      <c r="K440" s="133"/>
      <c r="L440" s="108"/>
    </row>
    <row r="441" spans="1:12" s="130" customFormat="1" x14ac:dyDescent="0.25">
      <c r="B441" s="134"/>
      <c r="D441" s="114"/>
      <c r="E441" s="114"/>
    </row>
  </sheetData>
  <autoFilter ref="A103:J171"/>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4"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U82"/>
  <sheetViews>
    <sheetView showGridLines="0" zoomScaleNormal="100" zoomScaleSheetLayoutView="87" workbookViewId="0">
      <pane xSplit="1" ySplit="11" topLeftCell="B12" activePane="bottomRight" state="frozen"/>
      <selection pane="topRight" activeCell="B1" sqref="B1"/>
      <selection pane="bottomLeft" activeCell="A12" sqref="A12"/>
      <selection pane="bottomRight" activeCell="S12" sqref="S12:S14"/>
    </sheetView>
  </sheetViews>
  <sheetFormatPr baseColWidth="10" defaultColWidth="11.42578125" defaultRowHeight="14.25" x14ac:dyDescent="0.2"/>
  <cols>
    <col min="1" max="1" width="0.85546875" style="5" customWidth="1"/>
    <col min="2" max="2" width="3.42578125" style="5" customWidth="1"/>
    <col min="3" max="3" width="3.42578125" style="13" customWidth="1"/>
    <col min="4" max="4" width="6.5703125" style="5" customWidth="1"/>
    <col min="5" max="5" width="17" style="5" customWidth="1"/>
    <col min="6" max="6" width="13.28515625" style="5" customWidth="1"/>
    <col min="7" max="7" width="12.85546875" style="5" customWidth="1"/>
    <col min="8" max="8" width="12.7109375" style="5" customWidth="1"/>
    <col min="9" max="9" width="13" style="5" customWidth="1"/>
    <col min="10" max="10" width="12.7109375" style="5" customWidth="1"/>
    <col min="11" max="11" width="8.85546875" style="5" customWidth="1"/>
    <col min="12" max="12" width="5.7109375" style="5" customWidth="1"/>
    <col min="13" max="13" width="5.5703125" style="5" customWidth="1"/>
    <col min="14" max="14" width="3.42578125" style="5" customWidth="1"/>
    <col min="15" max="15" width="5.140625" style="5" customWidth="1"/>
    <col min="16" max="16" width="6" style="5" customWidth="1"/>
    <col min="17" max="17" width="7.85546875" style="32" customWidth="1"/>
    <col min="18" max="18" width="9.42578125" style="5" customWidth="1"/>
    <col min="19" max="19" width="74.140625" style="5" customWidth="1"/>
    <col min="20" max="20" width="65.140625" style="5" customWidth="1"/>
    <col min="21" max="21" width="6.140625" style="5" hidden="1" customWidth="1"/>
    <col min="22" max="16384" width="11.42578125" style="5"/>
  </cols>
  <sheetData>
    <row r="1" spans="1:20" ht="9.9499999999999993" customHeight="1" x14ac:dyDescent="0.25">
      <c r="A1" s="7"/>
      <c r="Q1" s="5"/>
    </row>
    <row r="2" spans="1:20" s="8" customFormat="1" ht="12.95" customHeight="1" x14ac:dyDescent="0.2">
      <c r="A2" s="11"/>
      <c r="B2" s="209" t="str">
        <f>Basisdaten!B2</f>
        <v>Anlage EB Version N1.1 (Auditjahr 2023 / Kennzahlenjahr 2022)</v>
      </c>
      <c r="C2" s="37"/>
      <c r="P2" s="5"/>
    </row>
    <row r="3" spans="1:20" ht="16.5" x14ac:dyDescent="0.25">
      <c r="A3" s="26"/>
      <c r="B3" s="258" t="s">
        <v>300</v>
      </c>
      <c r="P3" s="18"/>
      <c r="Q3" s="5"/>
    </row>
    <row r="4" spans="1:20" ht="14.25" customHeight="1" x14ac:dyDescent="0.25">
      <c r="A4" s="26"/>
      <c r="P4" s="18"/>
      <c r="Q4" s="5"/>
    </row>
    <row r="5" spans="1:20" ht="12.75" customHeight="1" x14ac:dyDescent="0.2">
      <c r="F5" s="12"/>
      <c r="G5" s="12"/>
      <c r="H5" s="12"/>
      <c r="I5" s="12"/>
      <c r="J5" s="12"/>
      <c r="K5" s="12"/>
      <c r="L5" s="12"/>
      <c r="M5" s="12"/>
      <c r="N5" s="12"/>
      <c r="O5" s="12"/>
      <c r="P5" s="18"/>
      <c r="Q5" s="5"/>
    </row>
    <row r="6" spans="1:20" s="20" customFormat="1" ht="15" customHeight="1" x14ac:dyDescent="0.25">
      <c r="B6" s="22" t="s">
        <v>104</v>
      </c>
      <c r="C6" s="28"/>
      <c r="D6" s="22"/>
      <c r="F6" s="557" t="str">
        <f>IF(Basisdaten!C8=0,"",Basisdaten!C8)</f>
        <v/>
      </c>
      <c r="G6" s="558"/>
      <c r="H6" s="559"/>
      <c r="I6" s="559"/>
      <c r="J6" s="559"/>
      <c r="K6" s="559"/>
      <c r="L6" s="559"/>
      <c r="M6" s="559"/>
      <c r="N6" s="560"/>
      <c r="O6" s="155"/>
      <c r="P6" s="18"/>
      <c r="Q6" s="18"/>
      <c r="R6" s="16"/>
      <c r="S6" s="18"/>
      <c r="T6" s="18"/>
    </row>
    <row r="7" spans="1:20" s="20" customFormat="1" ht="6.95" customHeight="1" x14ac:dyDescent="0.2">
      <c r="B7" s="6"/>
      <c r="C7" s="68"/>
      <c r="D7" s="6"/>
      <c r="E7" s="19"/>
      <c r="F7" s="12"/>
      <c r="G7" s="12"/>
      <c r="H7" s="12"/>
      <c r="I7" s="12"/>
      <c r="J7" s="12"/>
      <c r="K7" s="12"/>
      <c r="L7" s="12"/>
      <c r="M7" s="12"/>
      <c r="N7" s="12"/>
      <c r="O7" s="12"/>
      <c r="P7" s="18"/>
      <c r="Q7" s="18"/>
      <c r="R7" s="16"/>
      <c r="S7" s="18"/>
      <c r="T7" s="18"/>
    </row>
    <row r="8" spans="1:20" s="20" customFormat="1" ht="15" customHeight="1" x14ac:dyDescent="0.2">
      <c r="B8" s="22" t="s">
        <v>74</v>
      </c>
      <c r="C8" s="28"/>
      <c r="D8" s="22"/>
      <c r="E8" s="21"/>
      <c r="F8" s="557" t="str">
        <f>IF(Basisdaten!C6=0,"",Basisdaten!C6)</f>
        <v/>
      </c>
      <c r="G8" s="561"/>
      <c r="H8" s="18"/>
      <c r="I8" s="586" t="s">
        <v>258</v>
      </c>
      <c r="J8" s="587"/>
      <c r="K8" s="562" t="str">
        <f>IF(Basisdaten!I12=0,"",Basisdaten!I12)</f>
        <v/>
      </c>
      <c r="L8" s="563"/>
      <c r="M8" s="563"/>
      <c r="N8" s="564"/>
      <c r="O8" s="71"/>
      <c r="P8" s="18"/>
      <c r="Q8" s="18"/>
      <c r="R8" s="16"/>
      <c r="S8" s="18"/>
      <c r="T8" s="18"/>
    </row>
    <row r="9" spans="1:20" ht="15" customHeight="1" thickBot="1" x14ac:dyDescent="0.25">
      <c r="F9" s="12"/>
      <c r="G9" s="12"/>
      <c r="H9" s="12"/>
      <c r="I9" s="12"/>
      <c r="J9" s="12"/>
      <c r="K9" s="12"/>
      <c r="L9" s="12"/>
      <c r="M9" s="12"/>
      <c r="N9" s="12"/>
      <c r="O9" s="12"/>
      <c r="P9" s="18"/>
      <c r="Q9" s="5"/>
    </row>
    <row r="10" spans="1:20" s="9" customFormat="1" ht="20.25" customHeight="1" thickBot="1" x14ac:dyDescent="0.3">
      <c r="B10" s="499" t="s">
        <v>233</v>
      </c>
      <c r="C10" s="533"/>
      <c r="D10" s="542" t="s">
        <v>402</v>
      </c>
      <c r="E10" s="512" t="s">
        <v>118</v>
      </c>
      <c r="F10" s="512" t="s">
        <v>1</v>
      </c>
      <c r="G10" s="513"/>
      <c r="H10" s="512" t="s">
        <v>2</v>
      </c>
      <c r="I10" s="513"/>
      <c r="J10" s="512" t="s">
        <v>77</v>
      </c>
      <c r="K10" s="513"/>
      <c r="L10" s="525" t="s">
        <v>206</v>
      </c>
      <c r="M10" s="515" t="s">
        <v>3</v>
      </c>
      <c r="N10" s="516"/>
      <c r="O10" s="525" t="s">
        <v>206</v>
      </c>
      <c r="P10" s="499" t="s">
        <v>103</v>
      </c>
      <c r="Q10" s="500"/>
      <c r="R10" s="473" t="s">
        <v>207</v>
      </c>
      <c r="S10" s="470" t="s">
        <v>73</v>
      </c>
      <c r="T10" s="471"/>
    </row>
    <row r="11" spans="1:20" s="9" customFormat="1" ht="24" customHeight="1" thickBot="1" x14ac:dyDescent="0.3">
      <c r="B11" s="534"/>
      <c r="C11" s="535"/>
      <c r="D11" s="543"/>
      <c r="E11" s="514"/>
      <c r="F11" s="514"/>
      <c r="G11" s="513"/>
      <c r="H11" s="514"/>
      <c r="I11" s="513"/>
      <c r="J11" s="514"/>
      <c r="K11" s="513"/>
      <c r="L11" s="526"/>
      <c r="M11" s="515"/>
      <c r="N11" s="516"/>
      <c r="O11" s="526"/>
      <c r="P11" s="501"/>
      <c r="Q11" s="502"/>
      <c r="R11" s="474"/>
      <c r="S11" s="154" t="s">
        <v>249</v>
      </c>
      <c r="T11" s="154" t="s">
        <v>224</v>
      </c>
    </row>
    <row r="12" spans="1:20" ht="26.25" customHeight="1" thickBot="1" x14ac:dyDescent="0.25">
      <c r="B12" s="494" t="s">
        <v>119</v>
      </c>
      <c r="C12" s="494" t="s">
        <v>274</v>
      </c>
      <c r="D12" s="495" t="s">
        <v>121</v>
      </c>
      <c r="E12" s="498" t="s">
        <v>6</v>
      </c>
      <c r="F12" s="532" t="s">
        <v>187</v>
      </c>
      <c r="G12" s="507"/>
      <c r="H12" s="506" t="s">
        <v>6</v>
      </c>
      <c r="I12" s="507"/>
      <c r="J12" s="517" t="s">
        <v>187</v>
      </c>
      <c r="K12" s="518"/>
      <c r="L12" s="481"/>
      <c r="M12" s="479" t="s">
        <v>122</v>
      </c>
      <c r="N12" s="480"/>
      <c r="O12" s="481"/>
      <c r="P12" s="524" t="s">
        <v>7</v>
      </c>
      <c r="Q12" s="503">
        <f>IF(Basisdaten!J35="",0,Basisdaten!J35)</f>
        <v>0</v>
      </c>
      <c r="R12" s="475" t="str">
        <f>IF(Q12="",Berechnung1!$F$4,IF(Q12=0, Berechnung1!F4,IF(OR(Q12&lt; Berechnung1!E27,Q12&gt; Berechnung1!F27),Berechnung1!$G$4,IF(OR(ROUND(Q12,4)&lt;Berechnung1!J27,ROUND(Q12,4)&gt;Berechnung1!K27),Berechnung1!$D$4,IF(OR(ROUND(Q12,4)&lt;Berechnung1!G27,ROUND(Q12,4)&gt;Berechnung1!H27),Berechnung1!$E$4,Berechnung1!$C$4)))))</f>
        <v>Unvollständig</v>
      </c>
      <c r="S12" s="433"/>
      <c r="T12" s="472"/>
    </row>
    <row r="13" spans="1:20" ht="26.25" customHeight="1" thickBot="1" x14ac:dyDescent="0.25">
      <c r="B13" s="494"/>
      <c r="C13" s="494"/>
      <c r="D13" s="496"/>
      <c r="E13" s="498"/>
      <c r="F13" s="508"/>
      <c r="G13" s="509"/>
      <c r="H13" s="508"/>
      <c r="I13" s="509"/>
      <c r="J13" s="406"/>
      <c r="K13" s="519"/>
      <c r="L13" s="482"/>
      <c r="M13" s="479"/>
      <c r="N13" s="480"/>
      <c r="O13" s="482"/>
      <c r="P13" s="524"/>
      <c r="Q13" s="504"/>
      <c r="R13" s="476"/>
      <c r="S13" s="434"/>
      <c r="T13" s="432"/>
    </row>
    <row r="14" spans="1:20" ht="26.25" customHeight="1" thickBot="1" x14ac:dyDescent="0.25">
      <c r="B14" s="494"/>
      <c r="C14" s="494"/>
      <c r="D14" s="497"/>
      <c r="E14" s="498"/>
      <c r="F14" s="510"/>
      <c r="G14" s="511"/>
      <c r="H14" s="510"/>
      <c r="I14" s="511"/>
      <c r="J14" s="408"/>
      <c r="K14" s="520"/>
      <c r="L14" s="483"/>
      <c r="M14" s="479"/>
      <c r="N14" s="480"/>
      <c r="O14" s="483"/>
      <c r="P14" s="524"/>
      <c r="Q14" s="504"/>
      <c r="R14" s="477"/>
      <c r="S14" s="434"/>
      <c r="T14" s="432"/>
    </row>
    <row r="15" spans="1:20" ht="26.25" customHeight="1" thickBot="1" x14ac:dyDescent="0.25">
      <c r="B15" s="494"/>
      <c r="C15" s="494" t="s">
        <v>275</v>
      </c>
      <c r="D15" s="495"/>
      <c r="E15" s="498" t="s">
        <v>466</v>
      </c>
      <c r="F15" s="532" t="s">
        <v>187</v>
      </c>
      <c r="G15" s="507"/>
      <c r="H15" s="506" t="s">
        <v>466</v>
      </c>
      <c r="I15" s="507"/>
      <c r="J15" s="517" t="s">
        <v>187</v>
      </c>
      <c r="K15" s="518"/>
      <c r="L15" s="481"/>
      <c r="M15" s="479" t="s">
        <v>122</v>
      </c>
      <c r="N15" s="480"/>
      <c r="O15" s="481"/>
      <c r="P15" s="524" t="s">
        <v>7</v>
      </c>
      <c r="Q15" s="503">
        <f>IF(Basisdaten!J37="",0,Basisdaten!J37)</f>
        <v>0</v>
      </c>
      <c r="R15" s="478" t="str">
        <f>IF(AND(Basisdaten!J37="",Q15=0),Berechnung1!$F$4,IF(AND(Basisdaten!J37=0,Q15=0),Berechnung1!$H$4,IF(OR(Q15&lt;Berechnung1!E30,Q15&gt;Berechnung1!F30),Berechnung1!$G$4,IF(OR(ROUND(Q15,4)&lt;Berechnung1!J30,ROUND(Q15,4)&gt;Berechnung1!K30),Berechnung1!$D$4,IF(OR(ROUND(Q15,4)&lt;Berechnung1!G30,ROUND(Q15,4)&gt;Berechnung1!H30),Berechnung1!$E$4,Berechnung1!$C$4)))))</f>
        <v>Unvollständig</v>
      </c>
      <c r="S15" s="433"/>
      <c r="T15" s="472"/>
    </row>
    <row r="16" spans="1:20" ht="26.25" customHeight="1" thickBot="1" x14ac:dyDescent="0.25">
      <c r="B16" s="494"/>
      <c r="C16" s="494"/>
      <c r="D16" s="496"/>
      <c r="E16" s="498"/>
      <c r="F16" s="508"/>
      <c r="G16" s="509"/>
      <c r="H16" s="508"/>
      <c r="I16" s="509"/>
      <c r="J16" s="406"/>
      <c r="K16" s="519"/>
      <c r="L16" s="482"/>
      <c r="M16" s="479"/>
      <c r="N16" s="480"/>
      <c r="O16" s="482"/>
      <c r="P16" s="524"/>
      <c r="Q16" s="504"/>
      <c r="R16" s="476"/>
      <c r="S16" s="434"/>
      <c r="T16" s="432"/>
    </row>
    <row r="17" spans="2:20" ht="26.25" customHeight="1" thickBot="1" x14ac:dyDescent="0.25">
      <c r="B17" s="494"/>
      <c r="C17" s="494"/>
      <c r="D17" s="497"/>
      <c r="E17" s="498"/>
      <c r="F17" s="510"/>
      <c r="G17" s="511"/>
      <c r="H17" s="510"/>
      <c r="I17" s="511"/>
      <c r="J17" s="408"/>
      <c r="K17" s="520"/>
      <c r="L17" s="483"/>
      <c r="M17" s="479"/>
      <c r="N17" s="480"/>
      <c r="O17" s="483"/>
      <c r="P17" s="524"/>
      <c r="Q17" s="504"/>
      <c r="R17" s="477"/>
      <c r="S17" s="434"/>
      <c r="T17" s="432"/>
    </row>
    <row r="18" spans="2:20" ht="25.5" customHeight="1" thickBot="1" x14ac:dyDescent="0.25">
      <c r="B18" s="494"/>
      <c r="C18" s="494" t="s">
        <v>376</v>
      </c>
      <c r="D18" s="495" t="s">
        <v>121</v>
      </c>
      <c r="E18" s="498" t="s">
        <v>467</v>
      </c>
      <c r="F18" s="506" t="s">
        <v>120</v>
      </c>
      <c r="G18" s="507"/>
      <c r="H18" s="506" t="s">
        <v>467</v>
      </c>
      <c r="I18" s="507"/>
      <c r="J18" s="517" t="s">
        <v>187</v>
      </c>
      <c r="K18" s="518"/>
      <c r="L18" s="481"/>
      <c r="M18" s="479" t="s">
        <v>276</v>
      </c>
      <c r="N18" s="480"/>
      <c r="O18" s="505"/>
      <c r="P18" s="521" t="s">
        <v>7</v>
      </c>
      <c r="Q18" s="503">
        <f>IF(Basisdaten!J39="",0,Basisdaten!J39)</f>
        <v>0</v>
      </c>
      <c r="R18" s="475" t="str">
        <f>IF(Q18="",Berechnung1!$F$4,IF(Q18=0, Berechnung1!F4,IF(OR(Q18&lt; Berechnung1!E33,Q18&gt; Berechnung1!F33),Berechnung1!$G$4,IF(OR(ROUND(Q18,4)&lt;Berechnung1!$J$4,ROUND(Q18,4)&gt;Berechnung1!K33),Berechnung1!$D$4,IF(OR(ROUND(Q18,4)&lt;Berechnung1!G33,ROUND(Q18,4)&gt;Berechnung1!H33),Berechnung1!$E$4,Berechnung1!$C$4)))))</f>
        <v>Unvollständig</v>
      </c>
      <c r="S18" s="433"/>
      <c r="T18" s="472"/>
    </row>
    <row r="19" spans="2:20" ht="25.5" customHeight="1" thickBot="1" x14ac:dyDescent="0.25">
      <c r="B19" s="494"/>
      <c r="C19" s="494"/>
      <c r="D19" s="496"/>
      <c r="E19" s="498"/>
      <c r="F19" s="508"/>
      <c r="G19" s="509"/>
      <c r="H19" s="508"/>
      <c r="I19" s="509"/>
      <c r="J19" s="406"/>
      <c r="K19" s="519"/>
      <c r="L19" s="482"/>
      <c r="M19" s="479"/>
      <c r="N19" s="480"/>
      <c r="O19" s="482"/>
      <c r="P19" s="522"/>
      <c r="Q19" s="504" t="e">
        <f>IF(Basisdaten!#REF!="",0,Basisdaten!#REF!)</f>
        <v>#REF!</v>
      </c>
      <c r="R19" s="476"/>
      <c r="S19" s="434"/>
      <c r="T19" s="432"/>
    </row>
    <row r="20" spans="2:20" ht="25.5" customHeight="1" thickBot="1" x14ac:dyDescent="0.25">
      <c r="B20" s="494"/>
      <c r="C20" s="494"/>
      <c r="D20" s="497"/>
      <c r="E20" s="498"/>
      <c r="F20" s="510"/>
      <c r="G20" s="511"/>
      <c r="H20" s="510"/>
      <c r="I20" s="511"/>
      <c r="J20" s="408"/>
      <c r="K20" s="520"/>
      <c r="L20" s="483"/>
      <c r="M20" s="479"/>
      <c r="N20" s="480"/>
      <c r="O20" s="483"/>
      <c r="P20" s="523"/>
      <c r="Q20" s="504" t="e">
        <f>IF(OR(Q18="",Q19=""),"n.d.",IF(AND(Q18=0,Q19=0),"n.d.",IF(Q19=0,"",Q18/Q19)))</f>
        <v>#REF!</v>
      </c>
      <c r="R20" s="477"/>
      <c r="S20" s="434"/>
      <c r="T20" s="432"/>
    </row>
    <row r="21" spans="2:20" ht="45.75" customHeight="1" thickBot="1" x14ac:dyDescent="0.25">
      <c r="B21" s="442">
        <v>2</v>
      </c>
      <c r="C21" s="551" t="s">
        <v>274</v>
      </c>
      <c r="D21" s="460" t="s">
        <v>277</v>
      </c>
      <c r="E21" s="599" t="s">
        <v>278</v>
      </c>
      <c r="F21" s="404" t="s">
        <v>468</v>
      </c>
      <c r="G21" s="405"/>
      <c r="H21" s="404" t="s">
        <v>469</v>
      </c>
      <c r="I21" s="405"/>
      <c r="J21" s="593" t="s">
        <v>406</v>
      </c>
      <c r="K21" s="594"/>
      <c r="L21" s="439"/>
      <c r="M21" s="438" t="s">
        <v>234</v>
      </c>
      <c r="N21" s="441"/>
      <c r="O21" s="439"/>
      <c r="P21" s="31" t="s">
        <v>2</v>
      </c>
      <c r="Q21" s="39"/>
      <c r="R21" s="475" t="str">
        <f>IF(Q23=Berechnung1!D36,Berechnung1!$F$4,IF(OR(Q23&lt; Berechnung1!E36,Q23&gt; Berechnung1!F36),Berechnung1!$G$4,IF(OR(ROUND(Q23,4)&lt;Berechnung1!J36,ROUND(Q23,4)&gt;Berechnung1!K36),Berechnung1!$D$4,IF(OR(ROUND(Q23,4)&lt;Berechnung1!G36,ROUND(Q23,4)&gt;Berechnung1!H36),Berechnung1!$E$4,Berechnung1!$C$4))))</f>
        <v>Unvollständig</v>
      </c>
      <c r="S21" s="433"/>
      <c r="T21" s="472"/>
    </row>
    <row r="22" spans="2:20" ht="45.75" customHeight="1" thickBot="1" x14ac:dyDescent="0.25">
      <c r="B22" s="444"/>
      <c r="C22" s="552"/>
      <c r="D22" s="461"/>
      <c r="E22" s="600"/>
      <c r="F22" s="406"/>
      <c r="G22" s="407"/>
      <c r="H22" s="406"/>
      <c r="I22" s="407"/>
      <c r="J22" s="595"/>
      <c r="K22" s="596"/>
      <c r="L22" s="440"/>
      <c r="M22" s="429"/>
      <c r="N22" s="430"/>
      <c r="O22" s="440"/>
      <c r="P22" s="36" t="s">
        <v>4</v>
      </c>
      <c r="Q22" s="91"/>
      <c r="R22" s="476"/>
      <c r="S22" s="434"/>
      <c r="T22" s="432"/>
    </row>
    <row r="23" spans="2:20" ht="36" customHeight="1" thickBot="1" x14ac:dyDescent="0.25">
      <c r="B23" s="444"/>
      <c r="C23" s="553"/>
      <c r="D23" s="461"/>
      <c r="E23" s="600"/>
      <c r="F23" s="406"/>
      <c r="G23" s="407"/>
      <c r="H23" s="406"/>
      <c r="I23" s="407"/>
      <c r="J23" s="597"/>
      <c r="K23" s="598"/>
      <c r="L23" s="441"/>
      <c r="M23" s="429"/>
      <c r="N23" s="430"/>
      <c r="O23" s="441"/>
      <c r="P23" s="36" t="s">
        <v>5</v>
      </c>
      <c r="Q23" s="179" t="str">
        <f>IF(Q21="","n.d.",IF(Q22="","n.d.",IF(Q22=0,"",Q21/Q22)))</f>
        <v>n.d.</v>
      </c>
      <c r="R23" s="477"/>
      <c r="S23" s="434"/>
      <c r="T23" s="432"/>
    </row>
    <row r="24" spans="2:20" s="34" customFormat="1" ht="25.5" customHeight="1" thickBot="1" x14ac:dyDescent="0.25">
      <c r="B24" s="444"/>
      <c r="C24" s="551" t="s">
        <v>275</v>
      </c>
      <c r="D24" s="461"/>
      <c r="E24" s="600"/>
      <c r="F24" s="406"/>
      <c r="G24" s="407"/>
      <c r="H24" s="406"/>
      <c r="I24" s="407"/>
      <c r="J24" s="404" t="s">
        <v>470</v>
      </c>
      <c r="K24" s="405"/>
      <c r="L24" s="425"/>
      <c r="M24" s="565" t="s">
        <v>234</v>
      </c>
      <c r="N24" s="566"/>
      <c r="O24" s="422"/>
      <c r="P24" s="31" t="s">
        <v>2</v>
      </c>
      <c r="Q24" s="39"/>
      <c r="R24" s="475" t="str">
        <f>IF(Q26=Berechnung1!D39,Berechnung1!$F$4,IF(OR(Q26&lt; Berechnung1!E39,Q26&gt; Berechnung1!F39),Berechnung1!$G$4,IF(OR(ROUND(Q26,4)&lt;Berechnung1!J39,ROUND(Q26,4)&gt;Berechnung1!K39),Berechnung1!$D$4,IF(OR(ROUND(Q26,4)&lt;Berechnung1!G39,ROUND(Q26,4)&gt;Berechnung1!H39),Berechnung1!$E$4,Berechnung1!$C$4))))</f>
        <v>Unvollständig</v>
      </c>
      <c r="S24" s="433"/>
      <c r="T24" s="472"/>
    </row>
    <row r="25" spans="2:20" s="34" customFormat="1" ht="25.5" customHeight="1" thickBot="1" x14ac:dyDescent="0.25">
      <c r="B25" s="444"/>
      <c r="C25" s="552"/>
      <c r="D25" s="461"/>
      <c r="E25" s="600"/>
      <c r="F25" s="406"/>
      <c r="G25" s="407"/>
      <c r="H25" s="406"/>
      <c r="I25" s="407"/>
      <c r="J25" s="406"/>
      <c r="K25" s="407"/>
      <c r="L25" s="423"/>
      <c r="M25" s="567"/>
      <c r="N25" s="568"/>
      <c r="O25" s="530"/>
      <c r="P25" s="36" t="s">
        <v>4</v>
      </c>
      <c r="Q25" s="69">
        <f>IF(Basisdaten!J37="",0,Basisdaten!J37)</f>
        <v>0</v>
      </c>
      <c r="R25" s="476"/>
      <c r="S25" s="434"/>
      <c r="T25" s="487"/>
    </row>
    <row r="26" spans="2:20" s="34" customFormat="1" ht="25.5" customHeight="1" thickBot="1" x14ac:dyDescent="0.25">
      <c r="B26" s="446"/>
      <c r="C26" s="553"/>
      <c r="D26" s="462"/>
      <c r="E26" s="601"/>
      <c r="F26" s="408"/>
      <c r="G26" s="409"/>
      <c r="H26" s="408"/>
      <c r="I26" s="409"/>
      <c r="J26" s="408"/>
      <c r="K26" s="409"/>
      <c r="L26" s="424"/>
      <c r="M26" s="569"/>
      <c r="N26" s="570"/>
      <c r="O26" s="531"/>
      <c r="P26" s="36" t="s">
        <v>5</v>
      </c>
      <c r="Q26" s="179" t="str">
        <f>IF(Q24="","n.d.",IF(Q25="","n.d.",IF(Q25=0,"",Q24/Q25)))</f>
        <v>n.d.</v>
      </c>
      <c r="R26" s="477"/>
      <c r="S26" s="434"/>
      <c r="T26" s="488"/>
    </row>
    <row r="27" spans="2:20" s="34" customFormat="1" ht="25.5" customHeight="1" thickBot="1" x14ac:dyDescent="0.25">
      <c r="B27" s="544" t="s">
        <v>507</v>
      </c>
      <c r="C27" s="545"/>
      <c r="D27" s="548"/>
      <c r="E27" s="588" t="s">
        <v>508</v>
      </c>
      <c r="F27" s="536" t="s">
        <v>509</v>
      </c>
      <c r="G27" s="537"/>
      <c r="H27" s="536" t="s">
        <v>510</v>
      </c>
      <c r="I27" s="537"/>
      <c r="J27" s="577" t="s">
        <v>511</v>
      </c>
      <c r="K27" s="578"/>
      <c r="L27" s="583"/>
      <c r="M27" s="571" t="s">
        <v>512</v>
      </c>
      <c r="N27" s="572"/>
      <c r="O27" s="527"/>
      <c r="P27" s="320" t="s">
        <v>2</v>
      </c>
      <c r="Q27" s="321"/>
      <c r="R27" s="491" t="str">
        <f>IF(Q29=Berechnung1!D42,Berechnung1!$F$13,IF(OR(Q29&lt; Berechnung1!E42,Q29&gt; Berechnung1!F42),Berechnung1!$G$13,IF(OR(ROUND(Q29,4)&lt;Berechnung1!J42,ROUND(Q29,4)&gt;Berechnung1!K42),Berechnung1!$D$13,IF(OR(ROUND(Q29,4)&lt;Berechnung1!G42,ROUND(Q29,4)&gt;Berechnung1!H42),Berechnung1!$E$13,Berechnung1!$C$13))))</f>
        <v>optional - unvollständig</v>
      </c>
      <c r="S27" s="489"/>
      <c r="T27" s="484"/>
    </row>
    <row r="28" spans="2:20" s="34" customFormat="1" ht="25.5" customHeight="1" thickBot="1" x14ac:dyDescent="0.25">
      <c r="B28" s="544"/>
      <c r="C28" s="545"/>
      <c r="D28" s="549"/>
      <c r="E28" s="589"/>
      <c r="F28" s="538"/>
      <c r="G28" s="539"/>
      <c r="H28" s="538"/>
      <c r="I28" s="539"/>
      <c r="J28" s="579"/>
      <c r="K28" s="580"/>
      <c r="L28" s="584"/>
      <c r="M28" s="573"/>
      <c r="N28" s="574"/>
      <c r="O28" s="528"/>
      <c r="P28" s="320" t="s">
        <v>4</v>
      </c>
      <c r="Q28" s="322">
        <f>Q12+Q25</f>
        <v>0</v>
      </c>
      <c r="R28" s="492"/>
      <c r="S28" s="490"/>
      <c r="T28" s="485"/>
    </row>
    <row r="29" spans="2:20" s="34" customFormat="1" ht="25.5" customHeight="1" thickBot="1" x14ac:dyDescent="0.25">
      <c r="B29" s="546"/>
      <c r="C29" s="547"/>
      <c r="D29" s="550"/>
      <c r="E29" s="590"/>
      <c r="F29" s="540"/>
      <c r="G29" s="541"/>
      <c r="H29" s="540"/>
      <c r="I29" s="541"/>
      <c r="J29" s="581"/>
      <c r="K29" s="582"/>
      <c r="L29" s="585"/>
      <c r="M29" s="575"/>
      <c r="N29" s="576"/>
      <c r="O29" s="529"/>
      <c r="P29" s="320" t="s">
        <v>5</v>
      </c>
      <c r="Q29" s="323" t="str">
        <f>IF(Q27="","n.d.",IF(Q28="","n.d.",IF(Q28=0,"",Q27/Q28)))</f>
        <v>n.d.</v>
      </c>
      <c r="R29" s="493"/>
      <c r="S29" s="490"/>
      <c r="T29" s="486"/>
    </row>
    <row r="30" spans="2:20" ht="25.5" customHeight="1" thickBot="1" x14ac:dyDescent="0.25">
      <c r="B30" s="442">
        <v>4</v>
      </c>
      <c r="C30" s="443"/>
      <c r="D30" s="460" t="s">
        <v>404</v>
      </c>
      <c r="E30" s="606" t="s">
        <v>8</v>
      </c>
      <c r="F30" s="506" t="s">
        <v>123</v>
      </c>
      <c r="G30" s="507"/>
      <c r="H30" s="506" t="s">
        <v>471</v>
      </c>
      <c r="I30" s="507"/>
      <c r="J30" s="404" t="s">
        <v>472</v>
      </c>
      <c r="K30" s="405"/>
      <c r="L30" s="425" t="s">
        <v>377</v>
      </c>
      <c r="M30" s="565" t="s">
        <v>122</v>
      </c>
      <c r="N30" s="566"/>
      <c r="O30" s="425"/>
      <c r="P30" s="70" t="s">
        <v>2</v>
      </c>
      <c r="Q30" s="39"/>
      <c r="R30" s="475" t="str">
        <f>IF(Q32=Berechnung1!D45,Berechnung1!$F$4,IF(OR(Q32&lt; Berechnung1!E45,Q32&gt; Berechnung1!F45),Berechnung1!$G$4,IF(OR(ROUND(Q32,4)&lt;Berechnung1!J45,ROUND(Q32,4)&gt;Berechnung1!K45),Berechnung1!$D$4,IF(OR(ROUND(Q32,4)&lt;Berechnung1!G45,ROUND(Q32,4)&gt;Berechnung1!H45),Berechnung1!$E$4,Berechnung1!$C$4))))</f>
        <v>Unvollständig</v>
      </c>
      <c r="S30" s="433"/>
      <c r="T30" s="472"/>
    </row>
    <row r="31" spans="2:20" ht="25.5" customHeight="1" thickBot="1" x14ac:dyDescent="0.25">
      <c r="B31" s="444"/>
      <c r="C31" s="445"/>
      <c r="D31" s="461"/>
      <c r="E31" s="607"/>
      <c r="F31" s="508"/>
      <c r="G31" s="509"/>
      <c r="H31" s="508"/>
      <c r="I31" s="509"/>
      <c r="J31" s="406"/>
      <c r="K31" s="407"/>
      <c r="L31" s="423"/>
      <c r="M31" s="567"/>
      <c r="N31" s="568"/>
      <c r="O31" s="423"/>
      <c r="P31" s="70" t="s">
        <v>4</v>
      </c>
      <c r="Q31" s="69">
        <f>Q12+Q25</f>
        <v>0</v>
      </c>
      <c r="R31" s="476"/>
      <c r="S31" s="434"/>
      <c r="T31" s="432"/>
    </row>
    <row r="32" spans="2:20" ht="25.5" customHeight="1" thickBot="1" x14ac:dyDescent="0.25">
      <c r="B32" s="446"/>
      <c r="C32" s="447"/>
      <c r="D32" s="462"/>
      <c r="E32" s="608"/>
      <c r="F32" s="510"/>
      <c r="G32" s="511"/>
      <c r="H32" s="510"/>
      <c r="I32" s="511"/>
      <c r="J32" s="408"/>
      <c r="K32" s="409"/>
      <c r="L32" s="424"/>
      <c r="M32" s="569"/>
      <c r="N32" s="570"/>
      <c r="O32" s="424"/>
      <c r="P32" s="70" t="s">
        <v>5</v>
      </c>
      <c r="Q32" s="179" t="str">
        <f>IF(Q30="","n.d.",IF(Q31="","n.d.",IF(Q31=0,"",Q30/Q31)))</f>
        <v>n.d.</v>
      </c>
      <c r="R32" s="477"/>
      <c r="S32" s="434"/>
      <c r="T32" s="432"/>
    </row>
    <row r="33" spans="2:21" ht="25.5" customHeight="1" thickBot="1" x14ac:dyDescent="0.25">
      <c r="B33" s="444">
        <v>5</v>
      </c>
      <c r="C33" s="445"/>
      <c r="D33" s="460" t="s">
        <v>405</v>
      </c>
      <c r="E33" s="457" t="s">
        <v>473</v>
      </c>
      <c r="F33" s="410" t="s">
        <v>513</v>
      </c>
      <c r="G33" s="411"/>
      <c r="H33" s="602" t="s">
        <v>474</v>
      </c>
      <c r="I33" s="603"/>
      <c r="J33" s="410" t="s">
        <v>279</v>
      </c>
      <c r="K33" s="411"/>
      <c r="L33" s="469"/>
      <c r="M33" s="416" t="s">
        <v>254</v>
      </c>
      <c r="N33" s="417"/>
      <c r="O33" s="422"/>
      <c r="P33" s="70" t="s">
        <v>2</v>
      </c>
      <c r="Q33" s="39"/>
      <c r="R33" s="475" t="str">
        <f>IF(Q35=Berechnung1!D48,Berechnung1!$F$4,IF(OR(Q35&lt; Berechnung1!E48,Q35&gt; Berechnung1!F48),Berechnung1!$G$4,IF(OR(ROUND(Q35,4)&lt;Berechnung1!J48,ROUND(Q35,4)&gt;Berechnung1!K48),Berechnung1!$D$4,IF(OR(ROUND(Q35,4)&lt;Berechnung1!G48,ROUND(Q35,4)&gt;Berechnung1!H48),Berechnung1!$E$4,Berechnung1!$C$4))))</f>
        <v>Unvollständig</v>
      </c>
      <c r="S33" s="433"/>
      <c r="T33" s="472"/>
    </row>
    <row r="34" spans="2:21" ht="25.5" customHeight="1" thickBot="1" x14ac:dyDescent="0.25">
      <c r="B34" s="444"/>
      <c r="C34" s="445"/>
      <c r="D34" s="461"/>
      <c r="E34" s="458"/>
      <c r="F34" s="412"/>
      <c r="G34" s="413"/>
      <c r="H34" s="465"/>
      <c r="I34" s="604"/>
      <c r="J34" s="412"/>
      <c r="K34" s="413"/>
      <c r="L34" s="437"/>
      <c r="M34" s="418"/>
      <c r="N34" s="419"/>
      <c r="O34" s="423"/>
      <c r="P34" s="70" t="s">
        <v>4</v>
      </c>
      <c r="Q34" s="69">
        <f>Q12</f>
        <v>0</v>
      </c>
      <c r="R34" s="476"/>
      <c r="S34" s="434"/>
      <c r="T34" s="432"/>
    </row>
    <row r="35" spans="2:21" ht="25.5" customHeight="1" thickBot="1" x14ac:dyDescent="0.25">
      <c r="B35" s="446"/>
      <c r="C35" s="447"/>
      <c r="D35" s="462"/>
      <c r="E35" s="459"/>
      <c r="F35" s="414"/>
      <c r="G35" s="415"/>
      <c r="H35" s="467"/>
      <c r="I35" s="605"/>
      <c r="J35" s="414"/>
      <c r="K35" s="415"/>
      <c r="L35" s="438"/>
      <c r="M35" s="420"/>
      <c r="N35" s="421"/>
      <c r="O35" s="424"/>
      <c r="P35" s="70" t="s">
        <v>5</v>
      </c>
      <c r="Q35" s="179" t="str">
        <f>IF(Q33="","n.d.",IF(Q34="","n.d.",IF(Q34=0,"",Q33/Q34)))</f>
        <v>n.d.</v>
      </c>
      <c r="R35" s="477"/>
      <c r="S35" s="434"/>
      <c r="T35" s="432"/>
    </row>
    <row r="36" spans="2:21" s="34" customFormat="1" ht="25.5" customHeight="1" thickBot="1" x14ac:dyDescent="0.25">
      <c r="B36" s="448">
        <v>6</v>
      </c>
      <c r="C36" s="449"/>
      <c r="D36" s="454" t="s">
        <v>383</v>
      </c>
      <c r="E36" s="457" t="s">
        <v>280</v>
      </c>
      <c r="F36" s="410" t="s">
        <v>375</v>
      </c>
      <c r="G36" s="411"/>
      <c r="H36" s="410" t="s">
        <v>281</v>
      </c>
      <c r="I36" s="411"/>
      <c r="J36" s="459" t="s">
        <v>309</v>
      </c>
      <c r="K36" s="459"/>
      <c r="L36" s="469"/>
      <c r="M36" s="416" t="s">
        <v>263</v>
      </c>
      <c r="N36" s="417"/>
      <c r="O36" s="422"/>
      <c r="P36" s="188" t="s">
        <v>2</v>
      </c>
      <c r="Q36" s="189"/>
      <c r="R36" s="426" t="str">
        <f>IF(AND(Q36&lt;&gt;"",Q37&lt;&gt;"",Q36=0,Q37=0),Berechnung1!$H$4,IF(Q38=Berechnung1!D51,Berechnung1!$F$4,IF(OR(Q38&lt;Berechnung1!E51,Q38&gt;Berechnung1!F51),Berechnung1!$G$4,IF(OR(ROUND(Q38,4)&lt;Berechnung1!J51,ROUND(Q38,4)&gt;Berechnung1!K51),Berechnung1!$D$4,IF(OR(ROUND(Q38,4)&lt;Berechnung1!G51,ROUND(Q38,4)&gt;Berechnung1!H51),Berechnung1!$E$4,Berechnung1!$C$4)))))</f>
        <v>Unvollständig</v>
      </c>
      <c r="S36" s="433"/>
      <c r="T36" s="399"/>
    </row>
    <row r="37" spans="2:21" s="34" customFormat="1" ht="25.5" customHeight="1" thickBot="1" x14ac:dyDescent="0.25">
      <c r="B37" s="450"/>
      <c r="C37" s="451"/>
      <c r="D37" s="455"/>
      <c r="E37" s="458"/>
      <c r="F37" s="412"/>
      <c r="G37" s="413"/>
      <c r="H37" s="412"/>
      <c r="I37" s="413"/>
      <c r="J37" s="402"/>
      <c r="K37" s="402"/>
      <c r="L37" s="437"/>
      <c r="M37" s="418"/>
      <c r="N37" s="419"/>
      <c r="O37" s="423"/>
      <c r="P37" s="190" t="s">
        <v>4</v>
      </c>
      <c r="Q37" s="250">
        <f>IF(Basisdaten!E35="",0,Basisdaten!E35)</f>
        <v>0</v>
      </c>
      <c r="R37" s="427"/>
      <c r="S37" s="434"/>
      <c r="T37" s="400"/>
    </row>
    <row r="38" spans="2:21" s="34" customFormat="1" ht="25.5" customHeight="1" thickBot="1" x14ac:dyDescent="0.25">
      <c r="B38" s="452"/>
      <c r="C38" s="453"/>
      <c r="D38" s="456"/>
      <c r="E38" s="459"/>
      <c r="F38" s="414"/>
      <c r="G38" s="415"/>
      <c r="H38" s="414"/>
      <c r="I38" s="415"/>
      <c r="J38" s="402"/>
      <c r="K38" s="402"/>
      <c r="L38" s="438"/>
      <c r="M38" s="420"/>
      <c r="N38" s="421"/>
      <c r="O38" s="424"/>
      <c r="P38" s="190" t="s">
        <v>5</v>
      </c>
      <c r="Q38" s="191" t="str">
        <f>IF(Q36="","n.d.",IF(Q37="","n.d.",IF(Q37=0,"",Q36/Q37)))</f>
        <v>n.d.</v>
      </c>
      <c r="R38" s="428"/>
      <c r="S38" s="434"/>
      <c r="T38" s="401"/>
    </row>
    <row r="39" spans="2:21" ht="25.5" customHeight="1" thickBot="1" x14ac:dyDescent="0.25">
      <c r="B39" s="448">
        <v>7</v>
      </c>
      <c r="C39" s="449"/>
      <c r="D39" s="454" t="s">
        <v>383</v>
      </c>
      <c r="E39" s="458" t="s">
        <v>304</v>
      </c>
      <c r="F39" s="412" t="s">
        <v>282</v>
      </c>
      <c r="G39" s="413"/>
      <c r="H39" s="410" t="s">
        <v>475</v>
      </c>
      <c r="I39" s="411"/>
      <c r="J39" s="402" t="s">
        <v>283</v>
      </c>
      <c r="K39" s="402"/>
      <c r="L39" s="469"/>
      <c r="M39" s="416" t="s">
        <v>263</v>
      </c>
      <c r="N39" s="417"/>
      <c r="O39" s="422"/>
      <c r="P39" s="190" t="s">
        <v>2</v>
      </c>
      <c r="Q39" s="189"/>
      <c r="R39" s="426" t="str">
        <f>IF(AND(Q39&lt;&gt;"",Q40&lt;&gt;"",Q39=0,Q40=0),Berechnung1!$H$4,IF(Q41=Berechnung1!D54,Berechnung1!$F$4,IF(OR(Q41&lt;Berechnung1!E54,Q41&gt;Berechnung1!F54),Berechnung1!$G$4,IF(OR(ROUND(Q41,4)&lt;Berechnung1!J54,ROUND(Q41,4)&gt;Berechnung1!K54),Berechnung1!$D$4,IF(OR(ROUND(Q41,4)&lt;Berechnung1!G54,ROUND(Q41,4)&gt;Berechnung1!H54),Berechnung1!$E$4,Berechnung1!$C$4)))))</f>
        <v>Unvollständig</v>
      </c>
      <c r="S39" s="433"/>
      <c r="T39" s="431"/>
      <c r="U39" s="5">
        <f>IF(Basisdaten!H35="",0,Basisdaten!H35)</f>
        <v>0</v>
      </c>
    </row>
    <row r="40" spans="2:21" ht="25.5" customHeight="1" thickBot="1" x14ac:dyDescent="0.25">
      <c r="B40" s="450"/>
      <c r="C40" s="451"/>
      <c r="D40" s="455"/>
      <c r="E40" s="458"/>
      <c r="F40" s="412"/>
      <c r="G40" s="413"/>
      <c r="H40" s="412"/>
      <c r="I40" s="413"/>
      <c r="J40" s="402"/>
      <c r="K40" s="402"/>
      <c r="L40" s="437"/>
      <c r="M40" s="418"/>
      <c r="N40" s="419"/>
      <c r="O40" s="423"/>
      <c r="P40" s="190" t="s">
        <v>4</v>
      </c>
      <c r="Q40" s="189"/>
      <c r="R40" s="427"/>
      <c r="S40" s="434"/>
      <c r="T40" s="432"/>
      <c r="U40" s="5">
        <f>IF(Basisdaten!J39="",0,Basisdaten!J39)</f>
        <v>0</v>
      </c>
    </row>
    <row r="41" spans="2:21" ht="25.5" customHeight="1" thickBot="1" x14ac:dyDescent="0.25">
      <c r="B41" s="452"/>
      <c r="C41" s="453"/>
      <c r="D41" s="456"/>
      <c r="E41" s="459"/>
      <c r="F41" s="414"/>
      <c r="G41" s="415"/>
      <c r="H41" s="414"/>
      <c r="I41" s="415"/>
      <c r="J41" s="402"/>
      <c r="K41" s="402"/>
      <c r="L41" s="438"/>
      <c r="M41" s="420"/>
      <c r="N41" s="421"/>
      <c r="O41" s="424"/>
      <c r="P41" s="190" t="s">
        <v>5</v>
      </c>
      <c r="Q41" s="191" t="str">
        <f>IF(Q39="","n.d.",IF(Q40="","n.d.",IF(Q40=0,"",Q39/Q40)))</f>
        <v>n.d.</v>
      </c>
      <c r="R41" s="428"/>
      <c r="S41" s="434"/>
      <c r="T41" s="432"/>
    </row>
    <row r="42" spans="2:21" s="35" customFormat="1" ht="25.5" customHeight="1" thickBot="1" x14ac:dyDescent="0.25">
      <c r="B42" s="450">
        <v>8</v>
      </c>
      <c r="C42" s="451"/>
      <c r="D42" s="454" t="s">
        <v>383</v>
      </c>
      <c r="E42" s="402" t="s">
        <v>284</v>
      </c>
      <c r="F42" s="402" t="s">
        <v>285</v>
      </c>
      <c r="G42" s="403"/>
      <c r="H42" s="402" t="s">
        <v>374</v>
      </c>
      <c r="I42" s="403"/>
      <c r="J42" s="463" t="s">
        <v>294</v>
      </c>
      <c r="K42" s="464"/>
      <c r="L42" s="469"/>
      <c r="M42" s="416" t="s">
        <v>263</v>
      </c>
      <c r="N42" s="417"/>
      <c r="O42" s="422"/>
      <c r="P42" s="192" t="s">
        <v>2</v>
      </c>
      <c r="Q42" s="189"/>
      <c r="R42" s="426" t="str">
        <f>IF(Q44=Berechnung1!D57,Berechnung1!$F$4,IF(OR(Q44&lt; Berechnung1!E57,Q44&gt; Berechnung1!F57),Berechnung1!$G$4,IF(OR(ROUND(Q44,4)&lt;Berechnung1!J57,ROUND(Q44,4)&gt;Berechnung1!K57),Berechnung1!$D$4,IF(OR(ROUND(Q44,4)&lt;Berechnung1!G57,ROUND(Q44,4)&gt;Berechnung1!H57),Berechnung1!$E$4,Berechnung1!$C$4))))</f>
        <v>Unvollständig</v>
      </c>
      <c r="S42" s="433"/>
      <c r="T42" s="399"/>
    </row>
    <row r="43" spans="2:21" s="34" customFormat="1" ht="25.5" customHeight="1" thickBot="1" x14ac:dyDescent="0.25">
      <c r="B43" s="450"/>
      <c r="C43" s="451"/>
      <c r="D43" s="455"/>
      <c r="E43" s="402"/>
      <c r="F43" s="402"/>
      <c r="G43" s="403"/>
      <c r="H43" s="402"/>
      <c r="I43" s="403"/>
      <c r="J43" s="465"/>
      <c r="K43" s="466"/>
      <c r="L43" s="437"/>
      <c r="M43" s="418"/>
      <c r="N43" s="419"/>
      <c r="O43" s="423"/>
      <c r="P43" s="190" t="s">
        <v>4</v>
      </c>
      <c r="Q43" s="250">
        <f>IFERROR(SUM(Basisdaten!F35,Basisdaten!G35),0)</f>
        <v>0</v>
      </c>
      <c r="R43" s="427"/>
      <c r="S43" s="434"/>
      <c r="T43" s="400"/>
    </row>
    <row r="44" spans="2:21" s="34" customFormat="1" ht="25.5" customHeight="1" thickBot="1" x14ac:dyDescent="0.25">
      <c r="B44" s="452"/>
      <c r="C44" s="453"/>
      <c r="D44" s="456"/>
      <c r="E44" s="402"/>
      <c r="F44" s="402"/>
      <c r="G44" s="403"/>
      <c r="H44" s="402"/>
      <c r="I44" s="403"/>
      <c r="J44" s="467"/>
      <c r="K44" s="468"/>
      <c r="L44" s="438"/>
      <c r="M44" s="420"/>
      <c r="N44" s="421"/>
      <c r="O44" s="424"/>
      <c r="P44" s="190" t="s">
        <v>5</v>
      </c>
      <c r="Q44" s="191" t="str">
        <f>IF(Q42="","n.d.",IF(Q43="","n.d.",IF(Q43=0,"",Q42/Q43)))</f>
        <v>n.d.</v>
      </c>
      <c r="R44" s="428"/>
      <c r="S44" s="434"/>
      <c r="T44" s="401"/>
    </row>
    <row r="45" spans="2:21" s="34" customFormat="1" ht="25.5" customHeight="1" thickBot="1" x14ac:dyDescent="0.25">
      <c r="B45" s="448">
        <v>9</v>
      </c>
      <c r="C45" s="449"/>
      <c r="D45" s="454" t="s">
        <v>383</v>
      </c>
      <c r="E45" s="402" t="s">
        <v>286</v>
      </c>
      <c r="F45" s="402" t="s">
        <v>289</v>
      </c>
      <c r="G45" s="403"/>
      <c r="H45" s="402" t="s">
        <v>292</v>
      </c>
      <c r="I45" s="403"/>
      <c r="J45" s="402" t="s">
        <v>294</v>
      </c>
      <c r="K45" s="403"/>
      <c r="L45" s="439"/>
      <c r="M45" s="429" t="s">
        <v>263</v>
      </c>
      <c r="N45" s="430"/>
      <c r="O45" s="436"/>
      <c r="P45" s="190" t="s">
        <v>2</v>
      </c>
      <c r="Q45" s="189"/>
      <c r="R45" s="435" t="str">
        <f>IF(AND(Q45&lt;&gt;"",Q46&lt;&gt;"",Q45=0,Q46=0),Berechnung1!$H$4,IF(Q47=Berechnung1!D60,Berechnung1!$F$4,IF(OR(Q47&lt;Berechnung1!E60,Q47&gt;Berechnung1!F60),Berechnung1!$G$4,IF(OR(ROUND(Q47,4)&lt;Berechnung1!J60,ROUND(Q47,4)&gt;Berechnung1!K60),Berechnung1!$D$4,IF(OR(ROUND(Q47,4)&lt;Berechnung1!G60,ROUND(Q47,4)&gt;Berechnung1!H60),Berechnung1!$E$4,Berechnung1!$C$4)))))</f>
        <v>Unvollständig</v>
      </c>
      <c r="S45" s="433"/>
      <c r="T45" s="399"/>
    </row>
    <row r="46" spans="2:21" s="34" customFormat="1" ht="25.5" customHeight="1" thickBot="1" x14ac:dyDescent="0.25">
      <c r="B46" s="450"/>
      <c r="C46" s="451"/>
      <c r="D46" s="455"/>
      <c r="E46" s="402"/>
      <c r="F46" s="402"/>
      <c r="G46" s="403"/>
      <c r="H46" s="402"/>
      <c r="I46" s="403"/>
      <c r="J46" s="402"/>
      <c r="K46" s="403"/>
      <c r="L46" s="440"/>
      <c r="M46" s="429"/>
      <c r="N46" s="430"/>
      <c r="O46" s="437"/>
      <c r="P46" s="190" t="s">
        <v>4</v>
      </c>
      <c r="Q46" s="259">
        <f>IFERROR(SUM(Basisdaten!F35,Basisdaten!G35),0)</f>
        <v>0</v>
      </c>
      <c r="R46" s="427"/>
      <c r="S46" s="434"/>
      <c r="T46" s="400"/>
    </row>
    <row r="47" spans="2:21" s="34" customFormat="1" ht="25.5" customHeight="1" thickBot="1" x14ac:dyDescent="0.25">
      <c r="B47" s="452"/>
      <c r="C47" s="453"/>
      <c r="D47" s="456"/>
      <c r="E47" s="402"/>
      <c r="F47" s="402"/>
      <c r="G47" s="403"/>
      <c r="H47" s="402"/>
      <c r="I47" s="403"/>
      <c r="J47" s="402"/>
      <c r="K47" s="403"/>
      <c r="L47" s="441"/>
      <c r="M47" s="429"/>
      <c r="N47" s="430"/>
      <c r="O47" s="438"/>
      <c r="P47" s="190" t="s">
        <v>5</v>
      </c>
      <c r="Q47" s="191" t="str">
        <f>IF(Q45="","n.d.",IF(Q46="","n.d.",IF(Q46=0,"",Q45/Q46)))</f>
        <v>n.d.</v>
      </c>
      <c r="R47" s="428"/>
      <c r="S47" s="434"/>
      <c r="T47" s="401"/>
    </row>
    <row r="48" spans="2:21" ht="25.5" customHeight="1" thickBot="1" x14ac:dyDescent="0.25">
      <c r="B48" s="450">
        <v>10</v>
      </c>
      <c r="C48" s="451"/>
      <c r="D48" s="454" t="s">
        <v>383</v>
      </c>
      <c r="E48" s="457" t="s">
        <v>287</v>
      </c>
      <c r="F48" s="402" t="s">
        <v>290</v>
      </c>
      <c r="G48" s="403"/>
      <c r="H48" s="402" t="s">
        <v>293</v>
      </c>
      <c r="I48" s="403"/>
      <c r="J48" s="402" t="s">
        <v>295</v>
      </c>
      <c r="K48" s="403"/>
      <c r="L48" s="439"/>
      <c r="M48" s="416" t="s">
        <v>403</v>
      </c>
      <c r="N48" s="417"/>
      <c r="O48" s="436"/>
      <c r="P48" s="190" t="s">
        <v>2</v>
      </c>
      <c r="Q48" s="189"/>
      <c r="R48" s="426" t="str">
        <f>IF(AND(Q48&lt;&gt;"",Q49&lt;&gt;"",Q48=0,Q49=0),Berechnung1!$H$4,IF(Q50=Berechnung1!D63,Berechnung1!$F$4,IF(OR(Q50&lt;Berechnung1!E63,Q50&gt;Berechnung1!F63),Berechnung1!$G$4,IF(OR(ROUND(Q50,4)&lt;Berechnung1!J63,ROUND(Q50,4)&gt;Berechnung1!K63),Berechnung1!$D$4,IF(OR(ROUND(Q50,4)&lt;Berechnung1!G63,ROUND(Q50,4)&gt;Berechnung1!H63),Berechnung1!$E$4,Berechnung1!$C$4)))))</f>
        <v>Unvollständig</v>
      </c>
      <c r="S48" s="433"/>
      <c r="T48" s="431"/>
    </row>
    <row r="49" spans="2:21" ht="25.5" customHeight="1" thickBot="1" x14ac:dyDescent="0.25">
      <c r="B49" s="450"/>
      <c r="C49" s="451"/>
      <c r="D49" s="455"/>
      <c r="E49" s="458"/>
      <c r="F49" s="402"/>
      <c r="G49" s="403"/>
      <c r="H49" s="402"/>
      <c r="I49" s="403"/>
      <c r="J49" s="402"/>
      <c r="K49" s="403"/>
      <c r="L49" s="440"/>
      <c r="M49" s="418"/>
      <c r="N49" s="419"/>
      <c r="O49" s="437"/>
      <c r="P49" s="190" t="s">
        <v>4</v>
      </c>
      <c r="Q49" s="250">
        <f>IFERROR(SUM(Basisdaten!F31,Basisdaten!G31),0)</f>
        <v>0</v>
      </c>
      <c r="R49" s="427"/>
      <c r="S49" s="434"/>
      <c r="T49" s="432"/>
    </row>
    <row r="50" spans="2:21" ht="25.5" customHeight="1" thickBot="1" x14ac:dyDescent="0.25">
      <c r="B50" s="452"/>
      <c r="C50" s="453"/>
      <c r="D50" s="456"/>
      <c r="E50" s="459"/>
      <c r="F50" s="402"/>
      <c r="G50" s="403"/>
      <c r="H50" s="402"/>
      <c r="I50" s="403"/>
      <c r="J50" s="402"/>
      <c r="K50" s="403"/>
      <c r="L50" s="441"/>
      <c r="M50" s="420"/>
      <c r="N50" s="421"/>
      <c r="O50" s="438"/>
      <c r="P50" s="190" t="s">
        <v>5</v>
      </c>
      <c r="Q50" s="191" t="str">
        <f>IF(Q48="","n.d.",IF(Q49="","n.d.",IF(Q49=0,"",Q48/Q49)))</f>
        <v>n.d.</v>
      </c>
      <c r="R50" s="428"/>
      <c r="S50" s="434"/>
      <c r="T50" s="432"/>
    </row>
    <row r="51" spans="2:21" s="34" customFormat="1" ht="25.5" customHeight="1" thickBot="1" x14ac:dyDescent="0.25">
      <c r="B51" s="448">
        <v>11</v>
      </c>
      <c r="C51" s="449"/>
      <c r="D51" s="454" t="s">
        <v>383</v>
      </c>
      <c r="E51" s="402" t="s">
        <v>288</v>
      </c>
      <c r="F51" s="402" t="s">
        <v>291</v>
      </c>
      <c r="G51" s="403"/>
      <c r="H51" s="402" t="s">
        <v>514</v>
      </c>
      <c r="I51" s="403"/>
      <c r="J51" s="592" t="s">
        <v>515</v>
      </c>
      <c r="K51" s="403"/>
      <c r="L51" s="439"/>
      <c r="M51" s="416" t="s">
        <v>263</v>
      </c>
      <c r="N51" s="417"/>
      <c r="O51" s="436"/>
      <c r="P51" s="192" t="s">
        <v>2</v>
      </c>
      <c r="Q51" s="189"/>
      <c r="R51" s="426" t="str">
        <f>IF(AND(Q51&lt;&gt;"",Q52&lt;&gt;"",Q51=0,Q52=0),Berechnung1!$H$4,IF(Q53=Berechnung1!D66,Berechnung1!$F$4,IF(OR(Q53&lt;Berechnung1!E66,Q53&gt;Berechnung1!F66),Berechnung1!$G$4,IF(OR(ROUND(Q53,4)&lt;Berechnung1!J66,ROUND(Q53,4)&gt;Berechnung1!K66),Berechnung1!$D$4,IF(OR(ROUND(Q53,4)&lt;Berechnung1!G66,ROUND(Q53,4)&gt;Berechnung1!H66),Berechnung1!$E$4,Berechnung1!$C$4)))))</f>
        <v>Unvollständig</v>
      </c>
      <c r="S51" s="433"/>
      <c r="T51" s="399"/>
    </row>
    <row r="52" spans="2:21" s="34" customFormat="1" ht="25.5" customHeight="1" thickBot="1" x14ac:dyDescent="0.25">
      <c r="B52" s="450"/>
      <c r="C52" s="451"/>
      <c r="D52" s="455"/>
      <c r="E52" s="402"/>
      <c r="F52" s="402"/>
      <c r="G52" s="403"/>
      <c r="H52" s="402"/>
      <c r="I52" s="403"/>
      <c r="J52" s="402"/>
      <c r="K52" s="403"/>
      <c r="L52" s="440"/>
      <c r="M52" s="418"/>
      <c r="N52" s="419"/>
      <c r="O52" s="437"/>
      <c r="P52" s="190" t="s">
        <v>4</v>
      </c>
      <c r="Q52" s="91"/>
      <c r="R52" s="427"/>
      <c r="S52" s="434"/>
      <c r="T52" s="400"/>
    </row>
    <row r="53" spans="2:21" s="34" customFormat="1" ht="25.5" customHeight="1" thickBot="1" x14ac:dyDescent="0.25">
      <c r="B53" s="452"/>
      <c r="C53" s="453"/>
      <c r="D53" s="456"/>
      <c r="E53" s="402"/>
      <c r="F53" s="402"/>
      <c r="G53" s="403"/>
      <c r="H53" s="402"/>
      <c r="I53" s="403"/>
      <c r="J53" s="402"/>
      <c r="K53" s="403"/>
      <c r="L53" s="441"/>
      <c r="M53" s="420"/>
      <c r="N53" s="421"/>
      <c r="O53" s="438"/>
      <c r="P53" s="190" t="s">
        <v>5</v>
      </c>
      <c r="Q53" s="191" t="str">
        <f>IF(Q51="","n.d.",IF(Q52="","n.d.",IF(Q52=0,"",Q51/Q52)))</f>
        <v>n.d.</v>
      </c>
      <c r="R53" s="428"/>
      <c r="S53" s="434"/>
      <c r="T53" s="401"/>
    </row>
    <row r="54" spans="2:21" s="34" customFormat="1" ht="25.5" customHeight="1" thickBot="1" x14ac:dyDescent="0.25">
      <c r="B54" s="448">
        <v>12</v>
      </c>
      <c r="C54" s="449"/>
      <c r="D54" s="454"/>
      <c r="E54" s="402" t="s">
        <v>301</v>
      </c>
      <c r="F54" s="402" t="s">
        <v>120</v>
      </c>
      <c r="G54" s="403"/>
      <c r="H54" s="402" t="s">
        <v>330</v>
      </c>
      <c r="I54" s="403"/>
      <c r="J54" s="592" t="s">
        <v>187</v>
      </c>
      <c r="K54" s="403"/>
      <c r="L54" s="439"/>
      <c r="M54" s="416" t="s">
        <v>302</v>
      </c>
      <c r="N54" s="417"/>
      <c r="O54" s="436"/>
      <c r="P54" s="521" t="s">
        <v>7</v>
      </c>
      <c r="Q54" s="503">
        <f>IF(Basisdaten!J41="",0,Basisdaten!J41)</f>
        <v>0</v>
      </c>
      <c r="R54" s="435" t="str">
        <f>IF(Q54="",Berechnung1!$F$4,IF(Q54=0, Berechnung1!F4,IF(OR(Q54&lt; Berechnung1!E69,Q54&gt; Berechnung1!F69),Berechnung1!$G$4,IF(OR(ROUND(Q54,4)&lt;Berechnung1!J69,ROUND(Q54,4)&gt;Berechnung1!K69),Berechnung1!$D$4,IF(OR(ROUND(Q54,4)&lt;Berechnung1!G69,ROUND(Q54,4)&gt;Berechnung1!H69),Berechnung1!$E$4,Berechnung1!$C$4)))))</f>
        <v>Unvollständig</v>
      </c>
      <c r="S54" s="433"/>
      <c r="T54" s="399"/>
    </row>
    <row r="55" spans="2:21" s="34" customFormat="1" ht="25.5" customHeight="1" thickBot="1" x14ac:dyDescent="0.25">
      <c r="B55" s="450"/>
      <c r="C55" s="451"/>
      <c r="D55" s="455"/>
      <c r="E55" s="402"/>
      <c r="F55" s="402"/>
      <c r="G55" s="403"/>
      <c r="H55" s="402"/>
      <c r="I55" s="403"/>
      <c r="J55" s="402"/>
      <c r="K55" s="403"/>
      <c r="L55" s="440"/>
      <c r="M55" s="418"/>
      <c r="N55" s="419"/>
      <c r="O55" s="437"/>
      <c r="P55" s="522"/>
      <c r="Q55" s="504"/>
      <c r="R55" s="427"/>
      <c r="S55" s="434"/>
      <c r="T55" s="400"/>
    </row>
    <row r="56" spans="2:21" s="34" customFormat="1" ht="25.5" customHeight="1" thickBot="1" x14ac:dyDescent="0.25">
      <c r="B56" s="452"/>
      <c r="C56" s="453"/>
      <c r="D56" s="456"/>
      <c r="E56" s="402"/>
      <c r="F56" s="402"/>
      <c r="G56" s="403"/>
      <c r="H56" s="402"/>
      <c r="I56" s="403"/>
      <c r="J56" s="402"/>
      <c r="K56" s="403"/>
      <c r="L56" s="441"/>
      <c r="M56" s="420"/>
      <c r="N56" s="421"/>
      <c r="O56" s="438"/>
      <c r="P56" s="523"/>
      <c r="Q56" s="504"/>
      <c r="R56" s="428"/>
      <c r="S56" s="434"/>
      <c r="T56" s="401"/>
    </row>
    <row r="57" spans="2:21" s="34" customFormat="1" ht="25.5" customHeight="1" thickBot="1" x14ac:dyDescent="0.25">
      <c r="B57" s="448" t="s">
        <v>407</v>
      </c>
      <c r="C57" s="449"/>
      <c r="D57" s="454"/>
      <c r="E57" s="402" t="s">
        <v>378</v>
      </c>
      <c r="F57" s="402" t="s">
        <v>379</v>
      </c>
      <c r="G57" s="403"/>
      <c r="H57" s="402" t="s">
        <v>380</v>
      </c>
      <c r="I57" s="403"/>
      <c r="J57" s="592" t="s">
        <v>381</v>
      </c>
      <c r="K57" s="403"/>
      <c r="L57" s="439"/>
      <c r="M57" s="416" t="s">
        <v>122</v>
      </c>
      <c r="N57" s="417"/>
      <c r="O57" s="436" t="s">
        <v>382</v>
      </c>
      <c r="P57" s="192" t="s">
        <v>2</v>
      </c>
      <c r="Q57" s="189"/>
      <c r="R57" s="435" t="str">
        <f>IF(AND(Q57&lt;&gt;"",Q58&lt;&gt;"",Q57=0,Q58=0),Berechnung1!$H$4,IF(Q59="",Berechnung1!$G$4,IF(Q59=Berechnung1!D72,Berechnung1!$F$4,IF(OR(Q59&lt; Berechnung1!E72,Q59&gt; Berechnung1!F72),Berechnung1!$G$4,IF(OR(ROUND(Q59,4)&lt;Berechnung1!J72,ROUND(Q59,4)&gt;Berechnung1!K72),Berechnung1!$D$4,IF(OR(ROUND(Q59,4)&lt;Berechnung1!G72,ROUND(Q59,4)&gt;Berechnung1!H72),Berechnung1!$E$4,Berechnung1!$C$4))))))</f>
        <v>Unvollständig</v>
      </c>
      <c r="S57" s="433"/>
      <c r="T57" s="399"/>
    </row>
    <row r="58" spans="2:21" s="34" customFormat="1" ht="25.5" customHeight="1" thickBot="1" x14ac:dyDescent="0.25">
      <c r="B58" s="450"/>
      <c r="C58" s="451"/>
      <c r="D58" s="455"/>
      <c r="E58" s="402"/>
      <c r="F58" s="402"/>
      <c r="G58" s="403"/>
      <c r="H58" s="402"/>
      <c r="I58" s="403"/>
      <c r="J58" s="402"/>
      <c r="K58" s="403"/>
      <c r="L58" s="440"/>
      <c r="M58" s="418"/>
      <c r="N58" s="419"/>
      <c r="O58" s="437"/>
      <c r="P58" s="190" t="s">
        <v>4</v>
      </c>
      <c r="Q58" s="298">
        <f>IF(Basisdaten!F35="",0,Basisdaten!F35)</f>
        <v>0</v>
      </c>
      <c r="R58" s="427"/>
      <c r="S58" s="434"/>
      <c r="T58" s="400"/>
    </row>
    <row r="59" spans="2:21" s="34" customFormat="1" ht="25.5" customHeight="1" thickBot="1" x14ac:dyDescent="0.25">
      <c r="B59" s="452"/>
      <c r="C59" s="453"/>
      <c r="D59" s="456"/>
      <c r="E59" s="402"/>
      <c r="F59" s="402"/>
      <c r="G59" s="403"/>
      <c r="H59" s="402"/>
      <c r="I59" s="403"/>
      <c r="J59" s="402"/>
      <c r="K59" s="403"/>
      <c r="L59" s="441"/>
      <c r="M59" s="420"/>
      <c r="N59" s="421"/>
      <c r="O59" s="438"/>
      <c r="P59" s="190" t="s">
        <v>5</v>
      </c>
      <c r="Q59" s="191" t="str">
        <f>IF(Q57="","n.d.",IF(Q58="","n.d.",IF(Q58=0,"",Q57/Q58)))</f>
        <v>n.d.</v>
      </c>
      <c r="R59" s="428"/>
      <c r="S59" s="434"/>
      <c r="T59" s="401"/>
    </row>
    <row r="60" spans="2:21" s="34" customFormat="1" ht="25.5" customHeight="1" thickBot="1" x14ac:dyDescent="0.25">
      <c r="B60" s="612" t="s">
        <v>516</v>
      </c>
      <c r="C60" s="613"/>
      <c r="D60" s="548"/>
      <c r="E60" s="614" t="s">
        <v>517</v>
      </c>
      <c r="F60" s="577" t="s">
        <v>518</v>
      </c>
      <c r="G60" s="578"/>
      <c r="H60" s="577" t="s">
        <v>519</v>
      </c>
      <c r="I60" s="578"/>
      <c r="J60" s="615" t="s">
        <v>520</v>
      </c>
      <c r="K60" s="616"/>
      <c r="L60" s="621"/>
      <c r="M60" s="571" t="s">
        <v>122</v>
      </c>
      <c r="N60" s="624"/>
      <c r="O60" s="629" t="s">
        <v>521</v>
      </c>
      <c r="P60" s="324" t="s">
        <v>2</v>
      </c>
      <c r="Q60" s="321"/>
      <c r="R60" s="491" t="str">
        <f>IF(AND(Q60&lt;&gt;"",Q61&lt;&gt;"",Q60=0,Q61=0),Berechnung1!$H$13,IF(Q62="",Berechnung1!$G$13,IF(Q62=Berechnung1!D75,Berechnung1!$F$13,IF(OR(Q62&lt; Berechnung1!E75,Q62&gt; Berechnung1!F75),Berechnung1!$G$13,IF(OR(ROUND(Q62,4)&lt;Berechnung1!J75,ROUND(Q62,4)&gt;Berechnung1!K75),Berechnung1!$D$13,IF(OR(ROUND(Q62,4)&lt;Berechnung1!G75,ROUND(Q62,4)&gt;Berechnung1!H75),Berechnung1!$E$13,Berechnung1!$C$13))))))</f>
        <v>optional - unvollständig</v>
      </c>
      <c r="S60" s="489"/>
      <c r="T60" s="609"/>
    </row>
    <row r="61" spans="2:21" s="34" customFormat="1" ht="25.5" customHeight="1" thickBot="1" x14ac:dyDescent="0.25">
      <c r="B61" s="544"/>
      <c r="C61" s="545"/>
      <c r="D61" s="549"/>
      <c r="E61" s="614"/>
      <c r="F61" s="579"/>
      <c r="G61" s="580"/>
      <c r="H61" s="579"/>
      <c r="I61" s="580"/>
      <c r="J61" s="617"/>
      <c r="K61" s="618"/>
      <c r="L61" s="622"/>
      <c r="M61" s="625"/>
      <c r="N61" s="626"/>
      <c r="O61" s="622"/>
      <c r="P61" s="325" t="s">
        <v>4</v>
      </c>
      <c r="Q61" s="322">
        <f>IF(U61="",0,U61)</f>
        <v>0</v>
      </c>
      <c r="R61" s="492"/>
      <c r="S61" s="490"/>
      <c r="T61" s="610"/>
      <c r="U61" s="34" t="str">
        <f>IF(AND(Basisdaten!F35="",Basisdaten!G35=""),"",SUM(Basisdaten!F35+Basisdaten!G35))</f>
        <v/>
      </c>
    </row>
    <row r="62" spans="2:21" s="34" customFormat="1" ht="25.5" customHeight="1" thickBot="1" x14ac:dyDescent="0.25">
      <c r="B62" s="546"/>
      <c r="C62" s="547"/>
      <c r="D62" s="550"/>
      <c r="E62" s="614"/>
      <c r="F62" s="581"/>
      <c r="G62" s="582"/>
      <c r="H62" s="581"/>
      <c r="I62" s="582"/>
      <c r="J62" s="619"/>
      <c r="K62" s="620"/>
      <c r="L62" s="623"/>
      <c r="M62" s="627"/>
      <c r="N62" s="628"/>
      <c r="O62" s="623"/>
      <c r="P62" s="325" t="s">
        <v>5</v>
      </c>
      <c r="Q62" s="323" t="str">
        <f>IF(Q60="","n.d.",IF(Q61="","n.d.",IF(Q61=0,"",Q60/Q61)))</f>
        <v>n.d.</v>
      </c>
      <c r="R62" s="493"/>
      <c r="S62" s="490"/>
      <c r="T62" s="611"/>
    </row>
    <row r="63" spans="2:21" s="34" customFormat="1" ht="7.5" customHeight="1" x14ac:dyDescent="0.2">
      <c r="B63" s="299"/>
      <c r="C63" s="299"/>
      <c r="D63" s="300"/>
      <c r="E63" s="301"/>
      <c r="F63" s="301"/>
      <c r="G63" s="302"/>
      <c r="H63" s="301"/>
      <c r="I63" s="302"/>
      <c r="J63" s="301"/>
      <c r="K63" s="302"/>
      <c r="L63" s="245"/>
      <c r="M63" s="246"/>
      <c r="N63" s="246"/>
      <c r="O63" s="246"/>
      <c r="P63" s="303"/>
      <c r="Q63" s="304"/>
      <c r="R63" s="248"/>
      <c r="S63" s="305"/>
      <c r="T63" s="306"/>
    </row>
    <row r="64" spans="2:21" s="34" customFormat="1" ht="18" customHeight="1" thickBot="1" x14ac:dyDescent="0.3">
      <c r="B64" s="307" t="s">
        <v>76</v>
      </c>
      <c r="C64" s="299"/>
      <c r="D64" s="300"/>
      <c r="E64" s="301"/>
      <c r="F64" s="301"/>
      <c r="G64" s="302"/>
      <c r="H64" s="301"/>
      <c r="I64" s="302"/>
      <c r="J64" s="301"/>
      <c r="K64" s="302"/>
      <c r="L64" s="245"/>
      <c r="M64" s="246"/>
      <c r="N64" s="246"/>
      <c r="O64" s="246"/>
      <c r="P64" s="303"/>
      <c r="Q64" s="304"/>
      <c r="R64" s="248"/>
      <c r="S64" s="305"/>
      <c r="T64" s="306"/>
    </row>
    <row r="65" spans="2:20" s="34" customFormat="1" ht="18" customHeight="1" thickBot="1" x14ac:dyDescent="0.25">
      <c r="B65" s="299"/>
      <c r="C65" s="299"/>
      <c r="D65" s="385" t="s">
        <v>409</v>
      </c>
      <c r="E65" s="386"/>
      <c r="F65" s="308" t="s">
        <v>87</v>
      </c>
      <c r="G65" s="309" t="str">
        <f>CONCATENATE(TEXT(Berechnung1!C8,"0,00%")," (",Berechnung1!C5, ")")</f>
        <v>0,00% (0)</v>
      </c>
      <c r="H65" s="389" t="str">
        <f>CONCATENATE(TEXT(Berechnung1!D9,"0,00%")," (",Berechnung1!D6, ")")</f>
        <v>0,00% (0)</v>
      </c>
      <c r="I65" s="390" t="s">
        <v>93</v>
      </c>
      <c r="J65" s="301"/>
      <c r="K65" s="302"/>
      <c r="L65" s="245"/>
      <c r="M65" s="246"/>
      <c r="N65" s="246"/>
      <c r="O65" s="246"/>
      <c r="P65" s="303"/>
      <c r="Q65" s="304"/>
      <c r="R65" s="248"/>
      <c r="S65" s="305"/>
      <c r="T65" s="306"/>
    </row>
    <row r="66" spans="2:20" s="34" customFormat="1" ht="18" customHeight="1" thickBot="1" x14ac:dyDescent="0.25">
      <c r="B66" s="299"/>
      <c r="C66" s="299"/>
      <c r="D66" s="387"/>
      <c r="E66" s="388"/>
      <c r="F66" s="310" t="s">
        <v>72</v>
      </c>
      <c r="G66" s="311" t="str">
        <f>CONCATENATE(TEXT(Berechnung1!K8,"0,00%")," (",Berechnung1!K5, ")")</f>
        <v>0,00% (0)</v>
      </c>
      <c r="H66" s="389"/>
      <c r="I66" s="391"/>
      <c r="J66" s="301"/>
      <c r="K66" s="302"/>
      <c r="L66" s="245"/>
      <c r="M66" s="246"/>
      <c r="N66" s="246"/>
      <c r="O66" s="246"/>
      <c r="P66" s="303"/>
      <c r="Q66" s="304"/>
      <c r="R66" s="248"/>
      <c r="S66" s="305"/>
      <c r="T66" s="306"/>
    </row>
    <row r="67" spans="2:20" s="34" customFormat="1" ht="18" customHeight="1" thickBot="1" x14ac:dyDescent="0.25">
      <c r="B67" s="299"/>
      <c r="C67" s="299"/>
      <c r="D67" s="392" t="s">
        <v>410</v>
      </c>
      <c r="E67" s="393"/>
      <c r="F67" s="393"/>
      <c r="G67" s="394"/>
      <c r="H67" s="312" t="str">
        <f>CONCATENATE(TEXT(Berechnung1!E9,"0,00%")," (",Berechnung1!E6, ")")</f>
        <v>0,00% (0)</v>
      </c>
      <c r="I67" s="313" t="str">
        <f>CONCATENATE(TEXT(Berechnung1!E10,"0,00%")," (",Berechnung1!E7, ")")</f>
        <v>0,00% (0)</v>
      </c>
      <c r="J67" s="301"/>
      <c r="K67" s="302"/>
      <c r="L67" s="245"/>
      <c r="M67" s="246"/>
      <c r="N67" s="246"/>
      <c r="O67" s="246"/>
      <c r="P67" s="303"/>
      <c r="Q67" s="304"/>
      <c r="R67" s="248"/>
      <c r="S67" s="305"/>
      <c r="T67" s="306"/>
    </row>
    <row r="68" spans="2:20" s="34" customFormat="1" ht="18" customHeight="1" thickBot="1" x14ac:dyDescent="0.25">
      <c r="B68" s="299"/>
      <c r="C68" s="299"/>
      <c r="D68" s="395" t="s">
        <v>89</v>
      </c>
      <c r="E68" s="396"/>
      <c r="F68" s="314" t="s">
        <v>88</v>
      </c>
      <c r="G68" s="315" t="str">
        <f>CONCATENATE(TEXT(Berechnung1!G8,"0,00%")," (",Berechnung1!G5, ")")</f>
        <v>0,00% (0)</v>
      </c>
      <c r="H68" s="389" t="str">
        <f>CONCATENATE(TEXT(Berechnung1!G9,"0,00%")," (",Berechnung1!G7, ")")</f>
        <v>100,00% (15)</v>
      </c>
      <c r="I68" s="389"/>
      <c r="J68" s="301"/>
      <c r="K68" s="302"/>
      <c r="L68" s="245"/>
      <c r="M68" s="246"/>
      <c r="N68" s="246"/>
      <c r="O68" s="246"/>
      <c r="P68" s="303"/>
      <c r="Q68" s="304"/>
      <c r="R68" s="248"/>
      <c r="S68" s="305"/>
      <c r="T68" s="306"/>
    </row>
    <row r="69" spans="2:20" s="34" customFormat="1" ht="18" customHeight="1" thickBot="1" x14ac:dyDescent="0.25">
      <c r="B69" s="299"/>
      <c r="C69" s="299"/>
      <c r="D69" s="397"/>
      <c r="E69" s="398"/>
      <c r="F69" s="316" t="s">
        <v>90</v>
      </c>
      <c r="G69" s="317" t="str">
        <f>CONCATENATE(TEXT(Berechnung1!F8,"0,00%")," (",Berechnung1!F5, ")")</f>
        <v>100,00% (15)</v>
      </c>
      <c r="H69" s="389"/>
      <c r="I69" s="389"/>
      <c r="J69" s="301"/>
      <c r="K69" s="302"/>
      <c r="L69" s="245"/>
      <c r="M69" s="246"/>
      <c r="N69" s="246"/>
      <c r="O69" s="246"/>
      <c r="P69" s="303"/>
      <c r="Q69" s="304"/>
      <c r="R69" s="248"/>
      <c r="S69" s="305"/>
      <c r="T69" s="306"/>
    </row>
    <row r="70" spans="2:20" s="34" customFormat="1" ht="7.5" customHeight="1" x14ac:dyDescent="0.2">
      <c r="B70" s="299"/>
      <c r="C70" s="299"/>
      <c r="D70" s="300"/>
      <c r="E70" s="301"/>
      <c r="F70" s="301"/>
      <c r="G70" s="302"/>
      <c r="H70" s="301"/>
      <c r="I70" s="302"/>
      <c r="J70" s="301"/>
      <c r="K70" s="302"/>
      <c r="L70" s="245"/>
      <c r="M70" s="246"/>
      <c r="N70" s="246"/>
      <c r="O70" s="246"/>
      <c r="P70" s="303"/>
      <c r="Q70" s="304"/>
      <c r="R70" s="248"/>
      <c r="S70" s="305"/>
      <c r="T70" s="306"/>
    </row>
    <row r="71" spans="2:20" s="247" customFormat="1" ht="11.25" customHeight="1" x14ac:dyDescent="0.2">
      <c r="B71" s="554" t="s">
        <v>235</v>
      </c>
      <c r="C71" s="555"/>
      <c r="D71" s="555"/>
      <c r="E71" s="555"/>
      <c r="F71" s="555"/>
      <c r="G71" s="555"/>
      <c r="H71" s="555"/>
      <c r="I71" s="555"/>
      <c r="J71" s="555"/>
      <c r="K71" s="555"/>
      <c r="L71" s="555"/>
      <c r="M71" s="555"/>
      <c r="N71" s="555"/>
      <c r="O71" s="555"/>
      <c r="P71" s="555"/>
      <c r="Q71" s="555"/>
      <c r="R71" s="555"/>
      <c r="S71" s="5"/>
      <c r="T71" s="5"/>
    </row>
    <row r="72" spans="2:20" ht="24.75" customHeight="1" x14ac:dyDescent="0.2">
      <c r="B72" s="555" t="s">
        <v>476</v>
      </c>
      <c r="C72" s="556"/>
      <c r="D72" s="556"/>
      <c r="E72" s="556"/>
      <c r="F72" s="556"/>
      <c r="G72" s="556"/>
      <c r="H72" s="556"/>
      <c r="I72" s="556"/>
      <c r="J72" s="556"/>
      <c r="K72" s="556"/>
      <c r="L72" s="556"/>
      <c r="M72" s="556"/>
      <c r="N72" s="556"/>
      <c r="O72" s="556"/>
      <c r="P72" s="556"/>
      <c r="Q72" s="556"/>
      <c r="R72" s="556"/>
    </row>
    <row r="73" spans="2:20" ht="131.25" customHeight="1" x14ac:dyDescent="0.2">
      <c r="B73" s="591" t="s">
        <v>488</v>
      </c>
      <c r="C73" s="591"/>
      <c r="D73" s="591"/>
      <c r="E73" s="591"/>
      <c r="F73" s="591"/>
      <c r="G73" s="591"/>
      <c r="H73" s="591"/>
      <c r="I73" s="591"/>
      <c r="J73" s="591"/>
      <c r="K73" s="591"/>
      <c r="L73" s="591"/>
      <c r="M73" s="591"/>
      <c r="N73" s="591"/>
      <c r="O73" s="591"/>
      <c r="P73" s="591"/>
      <c r="Q73" s="591"/>
      <c r="R73" s="591"/>
    </row>
    <row r="74" spans="2:20" ht="15" customHeight="1" x14ac:dyDescent="0.2">
      <c r="B74" s="554" t="s">
        <v>331</v>
      </c>
      <c r="C74" s="555"/>
      <c r="D74" s="555"/>
      <c r="E74" s="555"/>
      <c r="F74" s="555"/>
      <c r="G74" s="555"/>
      <c r="H74" s="555"/>
      <c r="I74" s="555"/>
      <c r="J74" s="555"/>
      <c r="K74" s="555"/>
      <c r="L74" s="555"/>
      <c r="M74" s="555"/>
      <c r="N74" s="555"/>
      <c r="O74" s="555"/>
      <c r="P74" s="555"/>
      <c r="Q74" s="555"/>
      <c r="R74" s="555"/>
    </row>
    <row r="75" spans="2:20" ht="20.25" customHeight="1" x14ac:dyDescent="0.2">
      <c r="B75" s="591" t="s">
        <v>411</v>
      </c>
      <c r="C75" s="591"/>
      <c r="D75" s="591"/>
      <c r="E75" s="591"/>
      <c r="F75" s="591"/>
      <c r="G75" s="591"/>
      <c r="H75" s="591"/>
      <c r="I75" s="591"/>
      <c r="J75" s="591"/>
      <c r="K75" s="591"/>
      <c r="L75" s="591"/>
      <c r="M75" s="591"/>
      <c r="N75" s="591"/>
      <c r="O75" s="591"/>
      <c r="P75" s="591"/>
      <c r="Q75" s="591"/>
      <c r="R75" s="591"/>
    </row>
    <row r="76" spans="2:20" x14ac:dyDescent="0.2">
      <c r="C76" s="84"/>
      <c r="D76" s="84"/>
      <c r="E76" s="84"/>
      <c r="F76" s="84"/>
      <c r="G76" s="84"/>
      <c r="H76" s="84"/>
      <c r="I76" s="84"/>
      <c r="J76" s="84"/>
    </row>
    <row r="77" spans="2:20" x14ac:dyDescent="0.2">
      <c r="C77" s="84"/>
      <c r="D77" s="84"/>
      <c r="E77" s="84"/>
      <c r="F77" s="84"/>
      <c r="G77" s="84"/>
      <c r="H77" s="84"/>
      <c r="I77" s="84"/>
      <c r="J77" s="84"/>
    </row>
    <row r="78" spans="2:20" x14ac:dyDescent="0.2">
      <c r="C78" s="84"/>
      <c r="D78" s="84"/>
      <c r="E78" s="84"/>
      <c r="F78" s="84"/>
      <c r="G78" s="84"/>
      <c r="H78" s="84"/>
      <c r="I78" s="84"/>
      <c r="J78" s="84"/>
    </row>
    <row r="82" spans="5:5" x14ac:dyDescent="0.2">
      <c r="E82" s="92"/>
    </row>
  </sheetData>
  <sheetProtection algorithmName="SHA-512" hashValue="2jahSt/8ErCfez4q/0qazrAgw6487rhZckCVJO9tLe9u+Z9wbsSc4pKD393YrNdCBSpH1FXbv8pGY8s31tD3NQ==" saltValue="cgzz79ZSsmYw5aJn4qPNx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37">
    <mergeCell ref="R60:R62"/>
    <mergeCell ref="S60:S62"/>
    <mergeCell ref="T60:T62"/>
    <mergeCell ref="B60:C62"/>
    <mergeCell ref="D60:D62"/>
    <mergeCell ref="E60:E62"/>
    <mergeCell ref="F60:G62"/>
    <mergeCell ref="H60:I62"/>
    <mergeCell ref="J60:K62"/>
    <mergeCell ref="L60:L62"/>
    <mergeCell ref="M60:N62"/>
    <mergeCell ref="O60:O62"/>
    <mergeCell ref="B74:R74"/>
    <mergeCell ref="B75:R75"/>
    <mergeCell ref="R54:R56"/>
    <mergeCell ref="S54:S56"/>
    <mergeCell ref="T54:T56"/>
    <mergeCell ref="Q54:Q56"/>
    <mergeCell ref="P54:P56"/>
    <mergeCell ref="B54:C56"/>
    <mergeCell ref="D54:D56"/>
    <mergeCell ref="E54:E56"/>
    <mergeCell ref="F54:G56"/>
    <mergeCell ref="H54:I56"/>
    <mergeCell ref="J54:K56"/>
    <mergeCell ref="L54:L56"/>
    <mergeCell ref="M54:N56"/>
    <mergeCell ref="O54:O56"/>
    <mergeCell ref="B57:C59"/>
    <mergeCell ref="D57:D59"/>
    <mergeCell ref="E57:E59"/>
    <mergeCell ref="F57:G59"/>
    <mergeCell ref="H57:I59"/>
    <mergeCell ref="J57:K59"/>
    <mergeCell ref="L57:L59"/>
    <mergeCell ref="M57:N59"/>
    <mergeCell ref="B73:R73"/>
    <mergeCell ref="J51:K53"/>
    <mergeCell ref="B51:C53"/>
    <mergeCell ref="D51:D53"/>
    <mergeCell ref="R51:R53"/>
    <mergeCell ref="F51:G53"/>
    <mergeCell ref="E51:E53"/>
    <mergeCell ref="L21:L23"/>
    <mergeCell ref="J21:K23"/>
    <mergeCell ref="M21:N23"/>
    <mergeCell ref="J36:K38"/>
    <mergeCell ref="M36:N38"/>
    <mergeCell ref="L42:L44"/>
    <mergeCell ref="O42:O44"/>
    <mergeCell ref="E21:E26"/>
    <mergeCell ref="F21:G26"/>
    <mergeCell ref="H33:I35"/>
    <mergeCell ref="L36:L38"/>
    <mergeCell ref="E30:E32"/>
    <mergeCell ref="F36:G38"/>
    <mergeCell ref="F33:G35"/>
    <mergeCell ref="L33:L35"/>
    <mergeCell ref="F42:G44"/>
    <mergeCell ref="H42:I44"/>
    <mergeCell ref="H51:I53"/>
    <mergeCell ref="B71:R71"/>
    <mergeCell ref="B72:R72"/>
    <mergeCell ref="F6:N6"/>
    <mergeCell ref="F8:G8"/>
    <mergeCell ref="K8:N8"/>
    <mergeCell ref="L24:L26"/>
    <mergeCell ref="L10:L11"/>
    <mergeCell ref="H30:I32"/>
    <mergeCell ref="F30:G32"/>
    <mergeCell ref="M30:N32"/>
    <mergeCell ref="M27:N29"/>
    <mergeCell ref="J24:K26"/>
    <mergeCell ref="J27:K29"/>
    <mergeCell ref="L27:L29"/>
    <mergeCell ref="M24:N26"/>
    <mergeCell ref="L30:L32"/>
    <mergeCell ref="I8:J8"/>
    <mergeCell ref="E27:E29"/>
    <mergeCell ref="D18:D20"/>
    <mergeCell ref="F12:G14"/>
    <mergeCell ref="F27:G29"/>
    <mergeCell ref="O21:O23"/>
    <mergeCell ref="J10:K11"/>
    <mergeCell ref="M12:N14"/>
    <mergeCell ref="J12:K14"/>
    <mergeCell ref="O27:O29"/>
    <mergeCell ref="O24:O26"/>
    <mergeCell ref="F15:G17"/>
    <mergeCell ref="B10:C11"/>
    <mergeCell ref="E12:E14"/>
    <mergeCell ref="D12:D14"/>
    <mergeCell ref="H27:I29"/>
    <mergeCell ref="D10:D11"/>
    <mergeCell ref="B27:C29"/>
    <mergeCell ref="E18:E20"/>
    <mergeCell ref="F18:G20"/>
    <mergeCell ref="D27:D29"/>
    <mergeCell ref="B12:B20"/>
    <mergeCell ref="C12:C14"/>
    <mergeCell ref="C18:C20"/>
    <mergeCell ref="B21:B26"/>
    <mergeCell ref="C21:C23"/>
    <mergeCell ref="C24:C26"/>
    <mergeCell ref="D21:D26"/>
    <mergeCell ref="H21:I26"/>
    <mergeCell ref="E10:E11"/>
    <mergeCell ref="F10:G11"/>
    <mergeCell ref="C15:C17"/>
    <mergeCell ref="D15:D17"/>
    <mergeCell ref="E15:E17"/>
    <mergeCell ref="P10:Q11"/>
    <mergeCell ref="Q12:Q14"/>
    <mergeCell ref="O12:O14"/>
    <mergeCell ref="O18:O20"/>
    <mergeCell ref="H12:I14"/>
    <mergeCell ref="H18:I20"/>
    <mergeCell ref="H10:I11"/>
    <mergeCell ref="M10:N11"/>
    <mergeCell ref="L12:L14"/>
    <mergeCell ref="L18:L20"/>
    <mergeCell ref="J18:K20"/>
    <mergeCell ref="M18:N20"/>
    <mergeCell ref="P18:P20"/>
    <mergeCell ref="Q18:Q20"/>
    <mergeCell ref="P15:P17"/>
    <mergeCell ref="Q15:Q17"/>
    <mergeCell ref="P12:P14"/>
    <mergeCell ref="O10:O11"/>
    <mergeCell ref="H15:I17"/>
    <mergeCell ref="J15:K17"/>
    <mergeCell ref="L15:L17"/>
    <mergeCell ref="M15:N17"/>
    <mergeCell ref="O15:O17"/>
    <mergeCell ref="T27:T29"/>
    <mergeCell ref="T30:T32"/>
    <mergeCell ref="S30:S32"/>
    <mergeCell ref="T24:T26"/>
    <mergeCell ref="S27:S29"/>
    <mergeCell ref="S24:S26"/>
    <mergeCell ref="T33:T35"/>
    <mergeCell ref="R27:R29"/>
    <mergeCell ref="R24:R26"/>
    <mergeCell ref="R30:R32"/>
    <mergeCell ref="S33:S35"/>
    <mergeCell ref="R33:R35"/>
    <mergeCell ref="S10:T10"/>
    <mergeCell ref="S12:S14"/>
    <mergeCell ref="T12:T14"/>
    <mergeCell ref="S21:S23"/>
    <mergeCell ref="T21:T23"/>
    <mergeCell ref="R10:R11"/>
    <mergeCell ref="R12:R14"/>
    <mergeCell ref="T18:T20"/>
    <mergeCell ref="S18:S20"/>
    <mergeCell ref="R21:R23"/>
    <mergeCell ref="R18:R20"/>
    <mergeCell ref="R15:R17"/>
    <mergeCell ref="S15:S17"/>
    <mergeCell ref="T15:T17"/>
    <mergeCell ref="F48:G50"/>
    <mergeCell ref="H48:I50"/>
    <mergeCell ref="H39:I41"/>
    <mergeCell ref="O33:O35"/>
    <mergeCell ref="F45:G47"/>
    <mergeCell ref="H45:I47"/>
    <mergeCell ref="J45:K47"/>
    <mergeCell ref="M39:N41"/>
    <mergeCell ref="J39:K41"/>
    <mergeCell ref="F39:G41"/>
    <mergeCell ref="H36:I38"/>
    <mergeCell ref="J42:K44"/>
    <mergeCell ref="L39:L41"/>
    <mergeCell ref="L45:L47"/>
    <mergeCell ref="O45:O47"/>
    <mergeCell ref="B30:C32"/>
    <mergeCell ref="B33:C35"/>
    <mergeCell ref="B36:C38"/>
    <mergeCell ref="B39:C41"/>
    <mergeCell ref="B48:C50"/>
    <mergeCell ref="D45:D47"/>
    <mergeCell ref="D48:D50"/>
    <mergeCell ref="E48:E50"/>
    <mergeCell ref="D33:D35"/>
    <mergeCell ref="D30:D32"/>
    <mergeCell ref="B45:C47"/>
    <mergeCell ref="E45:E47"/>
    <mergeCell ref="B42:C44"/>
    <mergeCell ref="E33:E35"/>
    <mergeCell ref="D36:D38"/>
    <mergeCell ref="D42:D44"/>
    <mergeCell ref="D39:D41"/>
    <mergeCell ref="E36:E38"/>
    <mergeCell ref="E39:E41"/>
    <mergeCell ref="E42:E44"/>
    <mergeCell ref="M51:N53"/>
    <mergeCell ref="L48:L50"/>
    <mergeCell ref="O48:O50"/>
    <mergeCell ref="T48:T50"/>
    <mergeCell ref="M48:N50"/>
    <mergeCell ref="S48:S50"/>
    <mergeCell ref="R48:R50"/>
    <mergeCell ref="L51:L53"/>
    <mergeCell ref="O51:O53"/>
    <mergeCell ref="S36:S38"/>
    <mergeCell ref="R36:R38"/>
    <mergeCell ref="S39:S41"/>
    <mergeCell ref="O57:O59"/>
    <mergeCell ref="R57:R59"/>
    <mergeCell ref="S57:S59"/>
    <mergeCell ref="T57:T59"/>
    <mergeCell ref="T51:T53"/>
    <mergeCell ref="S51:S53"/>
    <mergeCell ref="D65:E66"/>
    <mergeCell ref="H65:H66"/>
    <mergeCell ref="I65:I66"/>
    <mergeCell ref="D67:G67"/>
    <mergeCell ref="D68:E69"/>
    <mergeCell ref="H68:I69"/>
    <mergeCell ref="T45:T47"/>
    <mergeCell ref="J48:K50"/>
    <mergeCell ref="J30:K32"/>
    <mergeCell ref="J33:K35"/>
    <mergeCell ref="M33:N35"/>
    <mergeCell ref="O36:O38"/>
    <mergeCell ref="O30:O32"/>
    <mergeCell ref="T36:T38"/>
    <mergeCell ref="R39:R41"/>
    <mergeCell ref="O39:O41"/>
    <mergeCell ref="M45:N47"/>
    <mergeCell ref="T39:T41"/>
    <mergeCell ref="S45:S47"/>
    <mergeCell ref="R45:R47"/>
    <mergeCell ref="S42:S44"/>
    <mergeCell ref="R42:R44"/>
    <mergeCell ref="M42:N44"/>
    <mergeCell ref="T42:T44"/>
  </mergeCells>
  <phoneticPr fontId="34" type="noConversion"/>
  <conditionalFormatting sqref="R12:R14 R18:R26 R30:R35">
    <cfRule type="cellIs" dxfId="110" priority="351" stopIfTrue="1" operator="equal">
      <formula>"Sollvorgabe nicht erfüllt"</formula>
    </cfRule>
    <cfRule type="cellIs" dxfId="109" priority="359" stopIfTrue="1" operator="equal">
      <formula>"I.O. (Plausibilität unklar)"</formula>
    </cfRule>
    <cfRule type="cellIs" dxfId="108" priority="360" stopIfTrue="1" operator="equal">
      <formula>"I.O."</formula>
    </cfRule>
  </conditionalFormatting>
  <conditionalFormatting sqref="R36:R38">
    <cfRule type="expression" dxfId="107" priority="91" stopIfTrue="1">
      <formula>OR(R36=$F$68,R36=$F$69)</formula>
    </cfRule>
    <cfRule type="cellIs" dxfId="106" priority="267" stopIfTrue="1" operator="equal">
      <formula>"Ausnahme (Plausibilität unklar)"</formula>
    </cfRule>
    <cfRule type="cellIs" dxfId="105" priority="291" stopIfTrue="1" operator="equal">
      <formula>"Sollvorgabe nicht erfüllt"</formula>
    </cfRule>
    <cfRule type="cellIs" dxfId="104" priority="315" stopIfTrue="1" operator="equal">
      <formula>"I.O. (Plausibilität unklar)"</formula>
    </cfRule>
    <cfRule type="cellIs" dxfId="103" priority="341" stopIfTrue="1" operator="equal">
      <formula>"I.O."</formula>
    </cfRule>
  </conditionalFormatting>
  <conditionalFormatting sqref="R39:R41">
    <cfRule type="expression" dxfId="102" priority="90" stopIfTrue="1">
      <formula>OR(R39=$F$68,R39=$F$69)</formula>
    </cfRule>
    <cfRule type="cellIs" dxfId="101" priority="266" stopIfTrue="1" operator="equal">
      <formula>"Ausnahme (Plausibilität unklar)"</formula>
    </cfRule>
    <cfRule type="cellIs" dxfId="100" priority="290" stopIfTrue="1" operator="equal">
      <formula>"Sollvorgabe nicht erfüllt"</formula>
    </cfRule>
    <cfRule type="cellIs" dxfId="99" priority="314" stopIfTrue="1" operator="equal">
      <formula>"I.O. (Plausibilität unklar)"</formula>
    </cfRule>
    <cfRule type="cellIs" dxfId="98" priority="340" stopIfTrue="1" operator="equal">
      <formula>"I.O."</formula>
    </cfRule>
  </conditionalFormatting>
  <conditionalFormatting sqref="R42:R44">
    <cfRule type="expression" dxfId="97" priority="108" stopIfTrue="1">
      <formula>OR(R42=$F$68,R42=$F$69)</formula>
    </cfRule>
    <cfRule type="cellIs" dxfId="96" priority="264" stopIfTrue="1" operator="equal">
      <formula>"Sollvorgabe nicht erfüllt"</formula>
    </cfRule>
    <cfRule type="cellIs" dxfId="95" priority="312" stopIfTrue="1" operator="equal">
      <formula>"I.O. (Plausibilität unklar)"</formula>
    </cfRule>
    <cfRule type="cellIs" dxfId="94" priority="338" stopIfTrue="1" operator="equal">
      <formula>"I.O."</formula>
    </cfRule>
  </conditionalFormatting>
  <conditionalFormatting sqref="R45:R53">
    <cfRule type="cellIs" dxfId="93" priority="263" stopIfTrue="1" operator="equal">
      <formula>"Sollvorgabe nicht erfüllt"</formula>
    </cfRule>
    <cfRule type="cellIs" dxfId="92" priority="311" stopIfTrue="1" operator="equal">
      <formula>"I.O. (Plausibilität unklar)"</formula>
    </cfRule>
    <cfRule type="cellIs" dxfId="91" priority="337" stopIfTrue="1" operator="equal">
      <formula>"I.O."</formula>
    </cfRule>
  </conditionalFormatting>
  <conditionalFormatting sqref="Q21">
    <cfRule type="expression" dxfId="90" priority="210" stopIfTrue="1">
      <formula>LEN(TRIM(Q21))=0</formula>
    </cfRule>
  </conditionalFormatting>
  <conditionalFormatting sqref="Q24">
    <cfRule type="expression" dxfId="89" priority="208" stopIfTrue="1">
      <formula>LEN(TRIM(Q24))=0</formula>
    </cfRule>
  </conditionalFormatting>
  <conditionalFormatting sqref="Q27">
    <cfRule type="expression" dxfId="88" priority="204" stopIfTrue="1">
      <formula>LEN(TRIM(Q27))=0</formula>
    </cfRule>
  </conditionalFormatting>
  <conditionalFormatting sqref="Q30">
    <cfRule type="expression" dxfId="87" priority="203" stopIfTrue="1">
      <formula>LEN(TRIM(Q30))=0</formula>
    </cfRule>
  </conditionalFormatting>
  <conditionalFormatting sqref="Q33">
    <cfRule type="expression" dxfId="86" priority="201" stopIfTrue="1">
      <formula>LEN(TRIM(Q33))=0</formula>
    </cfRule>
  </conditionalFormatting>
  <conditionalFormatting sqref="Q22">
    <cfRule type="expression" dxfId="85" priority="199" stopIfTrue="1">
      <formula>LEN(TRIM(Q22))=0</formula>
    </cfRule>
  </conditionalFormatting>
  <conditionalFormatting sqref="Q36">
    <cfRule type="expression" dxfId="84" priority="197" stopIfTrue="1">
      <formula>LEN(TRIM(Q36))=0</formula>
    </cfRule>
  </conditionalFormatting>
  <conditionalFormatting sqref="Q39">
    <cfRule type="expression" dxfId="83" priority="196" stopIfTrue="1">
      <formula>LEN(TRIM(Q39))=0</formula>
    </cfRule>
  </conditionalFormatting>
  <conditionalFormatting sqref="Q42">
    <cfRule type="expression" dxfId="82" priority="195" stopIfTrue="1">
      <formula>LEN(TRIM(Q42))=0</formula>
    </cfRule>
  </conditionalFormatting>
  <conditionalFormatting sqref="Q45">
    <cfRule type="expression" dxfId="81" priority="194" stopIfTrue="1">
      <formula>LEN(TRIM(Q45))=0</formula>
    </cfRule>
  </conditionalFormatting>
  <conditionalFormatting sqref="Q48">
    <cfRule type="expression" dxfId="80" priority="192" stopIfTrue="1">
      <formula>LEN(TRIM(Q48))=0</formula>
    </cfRule>
  </conditionalFormatting>
  <conditionalFormatting sqref="Q51">
    <cfRule type="expression" dxfId="79" priority="190" stopIfTrue="1">
      <formula>LEN(TRIM(Q51))=0</formula>
    </cfRule>
  </conditionalFormatting>
  <conditionalFormatting sqref="R45:R47">
    <cfRule type="expression" dxfId="78" priority="15" stopIfTrue="1">
      <formula>OR(R45=$F$68,R45=$F$69)</formula>
    </cfRule>
    <cfRule type="cellIs" dxfId="77" priority="287" operator="equal">
      <formula>"Ausnahme (Plausibilität unklar)"</formula>
    </cfRule>
  </conditionalFormatting>
  <conditionalFormatting sqref="R54:R56">
    <cfRule type="expression" dxfId="76" priority="96" stopIfTrue="1">
      <formula>OR(R54=$F$68,R54=$F$69)</formula>
    </cfRule>
    <cfRule type="cellIs" dxfId="75" priority="99" stopIfTrue="1" operator="equal">
      <formula>"Sollvorgabe nicht erfüllt"</formula>
    </cfRule>
    <cfRule type="cellIs" dxfId="74" priority="100" stopIfTrue="1" operator="equal">
      <formula>"I.O. (Plausibilität unklar)"</formula>
    </cfRule>
    <cfRule type="cellIs" dxfId="73" priority="101" stopIfTrue="1" operator="equal">
      <formula>"I.O."</formula>
    </cfRule>
  </conditionalFormatting>
  <conditionalFormatting sqref="Q52">
    <cfRule type="expression" dxfId="72" priority="94" stopIfTrue="1">
      <formula>LEN(TRIM(Q52))=0</formula>
    </cfRule>
  </conditionalFormatting>
  <conditionalFormatting sqref="S18:S53">
    <cfRule type="notContainsBlanks" dxfId="71" priority="93">
      <formula>LEN(TRIM(S18))&gt;0</formula>
    </cfRule>
    <cfRule type="expression" dxfId="70" priority="106">
      <formula>OR($R18="Unvollständig",$R18="Sollvorgabe nicht erfüllt",$R18="I.O. (Plausibilität unklar)",$R18="Ausnahme (Plausibilität unklar)",$R18="optional - unvollständig",$R18="optional - Sollvorgabe nicht erfüllt",$R18="optional - I.O. (Plausibilität unklar)", $R18="optional - I.O. (Plausibilität unklar)",$R18="optional - Ausnahme (Plausibilität unklar)")</formula>
    </cfRule>
  </conditionalFormatting>
  <conditionalFormatting sqref="Q40">
    <cfRule type="expression" dxfId="69" priority="92" stopIfTrue="1">
      <formula>LEN(TRIM(Q40))=0</formula>
    </cfRule>
  </conditionalFormatting>
  <conditionalFormatting sqref="R48:R50">
    <cfRule type="expression" dxfId="68" priority="13">
      <formula>OR(R48=$F$68,R48=$F$69)</formula>
    </cfRule>
    <cfRule type="cellIs" dxfId="67" priority="107" stopIfTrue="1" operator="equal">
      <formula>"Ausnahme (Plausibilität unklar)"</formula>
    </cfRule>
  </conditionalFormatting>
  <conditionalFormatting sqref="R51:R53">
    <cfRule type="expression" dxfId="66" priority="12">
      <formula>OR(R51=$F$68,R51=$F$69)</formula>
    </cfRule>
    <cfRule type="cellIs" dxfId="65" priority="88" stopIfTrue="1" operator="equal">
      <formula>"Ausnahme (Plausibilität unklar)"</formula>
    </cfRule>
  </conditionalFormatting>
  <conditionalFormatting sqref="R15:R17">
    <cfRule type="cellIs" dxfId="64" priority="11" operator="equal">
      <formula>"I.O. (Plausibilität unklar)"</formula>
    </cfRule>
    <cfRule type="cellIs" dxfId="63" priority="82" stopIfTrue="1" operator="equal">
      <formula>"Sollvorgabe nicht erfüllt"</formula>
    </cfRule>
    <cfRule type="expression" dxfId="62" priority="83" stopIfTrue="1">
      <formula>OR(R15=$F$68,R15=$F$69)</formula>
    </cfRule>
    <cfRule type="cellIs" dxfId="61" priority="84" stopIfTrue="1" operator="equal">
      <formula>"Ausnahme (Plausibilität unklar)"</formula>
    </cfRule>
    <cfRule type="cellIs" dxfId="60" priority="85" stopIfTrue="1" operator="equal">
      <formula>"I.O."</formula>
    </cfRule>
  </conditionalFormatting>
  <conditionalFormatting sqref="Q57 Q60">
    <cfRule type="expression" dxfId="59" priority="79" stopIfTrue="1">
      <formula>LEN(TRIM(Q57))=0</formula>
    </cfRule>
  </conditionalFormatting>
  <conditionalFormatting sqref="S54:S56">
    <cfRule type="notContainsBlanks" dxfId="58" priority="41">
      <formula>LEN(TRIM(S54))&gt;0</formula>
    </cfRule>
    <cfRule type="expression" dxfId="57" priority="42">
      <formula>OR($R54="Unvollständig",$R54="Sollvorgabe nicht erfüllt",$R54="I.O. (Plausibilität unklar)",$R54="Ausnahme (Plausibilität unklar)",$R54="optional - unvollständig",$R54="optional - Sollvorgabe nicht erfüllt",$R54="optional - I.O. (Plausibilität unklar)", $R54="optional - I.O. (Plausibilität unklar)",$R54="optional - Ausnahme (Plausibilität unklar)")</formula>
    </cfRule>
  </conditionalFormatting>
  <conditionalFormatting sqref="S57:S70">
    <cfRule type="notContainsBlanks" dxfId="56" priority="31">
      <formula>LEN(TRIM(S57))&gt;0</formula>
    </cfRule>
    <cfRule type="expression" dxfId="55" priority="32">
      <formula>OR($R57="Unvollständig",$R57="Sollvorgabe nicht erfüllt",$R57="I.O. (Plausibilität unklar)",$R57="Ausnahme (Plausibilität unklar)",$R57="optional - unvollständig",$R57="optional - Sollvorgabe nicht erfüllt",$R57="optional - I.O. (Plausibilität unklar)", $R57="optional - I.O. (Plausibilität unklar)",$R57="optional - Ausnahme (Plausibilität unklar)")</formula>
    </cfRule>
  </conditionalFormatting>
  <conditionalFormatting sqref="S15:S17">
    <cfRule type="notContainsBlanks" dxfId="54" priority="25">
      <formula>LEN(TRIM(S15))&gt;0</formula>
    </cfRule>
    <cfRule type="expression" dxfId="53" priority="26">
      <formula>OR($R15="Unvollständig",$R15="Sollvorgabe nicht erfüllt",$R15="I.O. (Plausibilität unklar)",$R15="Ausnahme (Plausibilität unklar)",$R15="optional - unvollständig",$R15="optional - Sollvorgabe nicht erfüllt",$R15="optional - I.O. (Plausibilität unklar)", $R15="optional - I.O. (Plausibilität unklar)",$R15="optional - Ausnahme (Plausibilität unklar)")</formula>
    </cfRule>
  </conditionalFormatting>
  <conditionalFormatting sqref="S12:S14">
    <cfRule type="notContainsBlanks" dxfId="52" priority="23">
      <formula>LEN(TRIM(S12))&gt;0</formula>
    </cfRule>
    <cfRule type="expression" dxfId="51" priority="24">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R18:R20">
    <cfRule type="expression" dxfId="50" priority="22" stopIfTrue="1">
      <formula>OR(R18=$F$68,R18=$F$69)</formula>
    </cfRule>
  </conditionalFormatting>
  <conditionalFormatting sqref="R12:R14">
    <cfRule type="expression" dxfId="49" priority="21" stopIfTrue="1">
      <formula>OR(R12=$F$68,R12=$F$69)</formula>
    </cfRule>
  </conditionalFormatting>
  <conditionalFormatting sqref="R21:R23">
    <cfRule type="expression" dxfId="48" priority="20" stopIfTrue="1">
      <formula>OR(R21=$F$68,R21=$F$69)</formula>
    </cfRule>
  </conditionalFormatting>
  <conditionalFormatting sqref="R24:R26">
    <cfRule type="expression" dxfId="47" priority="19" stopIfTrue="1">
      <formula>OR(R24=$F$68,R24=$F$69)</formula>
    </cfRule>
  </conditionalFormatting>
  <conditionalFormatting sqref="R30:R32">
    <cfRule type="expression" dxfId="46" priority="17" stopIfTrue="1">
      <formula>OR(R30=$F$68,R30=$F$69)</formula>
    </cfRule>
  </conditionalFormatting>
  <conditionalFormatting sqref="R33:R35">
    <cfRule type="expression" dxfId="45" priority="16" stopIfTrue="1">
      <formula>OR(R33=$F$68,R33=$F$69)</formula>
    </cfRule>
  </conditionalFormatting>
  <conditionalFormatting sqref="R57:R59">
    <cfRule type="cellIs" dxfId="44" priority="67" stopIfTrue="1" operator="equal">
      <formula>"Ausnahme (Plausibilität unklar)"</formula>
    </cfRule>
    <cfRule type="expression" dxfId="43" priority="68" stopIfTrue="1">
      <formula>OR(R57=$F$68,R57=$F$69)</formula>
    </cfRule>
    <cfRule type="cellIs" dxfId="42" priority="69" stopIfTrue="1" operator="equal">
      <formula>"Sollvorgabe nicht erfüllt"</formula>
    </cfRule>
    <cfRule type="cellIs" dxfId="41" priority="70" stopIfTrue="1" operator="equal">
      <formula>"I.O. (Plausibilität unklar)"</formula>
    </cfRule>
    <cfRule type="cellIs" dxfId="40" priority="71" stopIfTrue="1" operator="equal">
      <formula>"I.O."</formula>
    </cfRule>
  </conditionalFormatting>
  <conditionalFormatting sqref="R60:R62">
    <cfRule type="cellIs" dxfId="39" priority="8" stopIfTrue="1" operator="equal">
      <formula>"optional - Sollvorgabe nicht erfüllt"</formula>
    </cfRule>
    <cfRule type="cellIs" dxfId="38" priority="9" stopIfTrue="1" operator="equal">
      <formula>"optional - I.O. (Plausibilität unklar)"</formula>
    </cfRule>
    <cfRule type="cellIs" dxfId="37" priority="10" stopIfTrue="1" operator="equal">
      <formula>"optional - I.O."</formula>
    </cfRule>
  </conditionalFormatting>
  <conditionalFormatting sqref="R60:R62">
    <cfRule type="cellIs" dxfId="36" priority="7" stopIfTrue="1" operator="equal">
      <formula>"optional - Ausnahme (Plausibilität unklar)"</formula>
    </cfRule>
  </conditionalFormatting>
  <conditionalFormatting sqref="R27:R29">
    <cfRule type="cellIs" dxfId="35" priority="2" stopIfTrue="1" operator="equal">
      <formula>"optional - Sollvorgabe nicht erfüllt"</formula>
    </cfRule>
    <cfRule type="cellIs" dxfId="34" priority="3" stopIfTrue="1" operator="equal">
      <formula>"optional - I.O. (Plausibilität unklar)"</formula>
    </cfRule>
    <cfRule type="cellIs" dxfId="33" priority="4" stopIfTrue="1" operator="equal">
      <formula>"optional - I.O."</formula>
    </cfRule>
  </conditionalFormatting>
  <conditionalFormatting sqref="R27:R29">
    <cfRule type="cellIs" dxfId="32" priority="1" stopIfTrue="1" operator="equal">
      <formula>"optional - Ausnahme (Plausibilität unklar)"</formula>
    </cfRule>
  </conditionalFormatting>
  <dataValidations count="16">
    <dataValidation type="whole" showInputMessage="1" showErrorMessage="1" errorTitle="Eingabefehler" error="1. Zähler muss eine positive ganze Zahl sein._x000a_2. Zähler kann nicht größer als Nenner sein." sqref="Q24 Q45 Q21 Q51 Q48">
      <formula1>0</formula1>
      <formula2>IF(Q22="",5000,Q22)</formula2>
    </dataValidation>
    <dataValidation operator="equal" showInputMessage="1" showErrorMessage="1" sqref="Q34 Q43 Q28 Q46"/>
    <dataValidation errorStyle="information" allowBlank="1" showInputMessage="1" showErrorMessage="1" errorTitle="Kennzahl" promptTitle="Kennzahl" sqref="D10 B10"/>
    <dataValidation operator="equal" showInputMessage="1" showErrorMessage="1" error="_x000a_" sqref="Q37"/>
    <dataValidation type="whole" showInputMessage="1" showErrorMessage="1" errorTitle="Eingabefehler" error="1. Tabellenblatt Basisdaten muss vollständig ausgefüllt sein._x000a_2. Zähler muss eine positive ganze Zahl sein._x000a_3. Zähler kann nicht größer als Nenner sein." sqref="Q42 Q39 Q30 Q36">
      <formula1>0</formula1>
      <formula2>IF(Q31="",5000,Q31)</formula2>
    </dataValidation>
    <dataValidation showInputMessage="1" showErrorMessage="1" errorTitle="Eingabefehler" error="1. Nur positive ganze Zahlen._x000a_2. Maximalwert 5000." sqref="Q12:Q17"/>
    <dataValidation operator="equal" showInputMessage="1" showErrorMessage="1" errorTitle="Eingabefehler" error="1. Zähler muss eine positive ganze Zahl sein._x000a_2. Nenner kann nicht kleiner als Zähler sein._x000a_3. Nenner kann nicht kleiner sein als Anzahl Primärfälle." sqref="Q25"/>
    <dataValidation type="whole" showInputMessage="1" showErrorMessage="1" errorTitle="Eingabefehler" error="1. Tabellenblatt Basisdaten muss vollständig ausgefüllt sein._x000a_2. Zähler muss eine positive ganze Zahl sein._x000a_3. Zähler kann nich größer als Nenner sein. " sqref="Q27">
      <formula1>0</formula1>
      <formula2>IF(Q28="",5000,Q28)</formula2>
    </dataValidation>
    <dataValidation type="whole" operator="equal" showErrorMessage="1" errorTitle="Eingabefehler" error="1. Tabellenblatt Basisdaten muss vollständig ausgefüllt sein._x000a_2. Nenner muss eine positive ganze Zahl sein._x000a_3. Nenner kann nicht kleiner als Zähler sein._x000a_4. Nenner kann nicht größer sein als Anzahl Primärfälle." sqref="Q22">
      <formula1>IF(ISNUMBER(Q22),IF(Q22&gt;0,IF(AND(Q22&gt;=Q21,Q22&lt;=Q12),Q22,FALSE),FALSE),FALSE)</formula1>
    </dataValidation>
    <dataValidation type="textLength" allowBlank="1" showInputMessage="1" showErrorMessage="1" errorTitle="Zeichenlänge" error="Minimal 30 Zeichen und max. 500 Zeichen." promptTitle="Hinweis" prompt="Wenn die Datenqualität nicht &quot;I.O.&quot;ist, ist der Kennzahlenwert zu begründen." sqref="S12:S70">
      <formula1>30</formula1>
      <formula2>500</formula2>
    </dataValidation>
    <dataValidation type="textLength" allowBlank="1" showInputMessage="1" showErrorMessage="1" errorTitle="Zeichenlänge" error="Minimal 30 Zeichen und max. 500 Zeichen." sqref="T12:T70">
      <formula1>30</formula1>
      <formula2>500</formula2>
    </dataValidation>
    <dataValidation showInputMessage="1" showErrorMessage="1" errorTitle="Eingabefehler" error="1. Basisdaten vollständig ausfüllen._x000a_2. Nenner muss eine positive ganze Zahl sein. _x000a_3. Nenner kann nicht kleiner als Zähler sein._x000a_4. Nenner kann nicht größer sein als Anzahl Primärfälle Mundhöhlenkarzinom." sqref="Q49"/>
    <dataValidation type="whole" showErrorMessage="1" errorTitle="Eingabefehler" error="1. Tabellenblatt Basisdaten muss vollständig ausgefüllt sein._x000a_2. Nenner muss eine positive ganze Zahl sein._x000a_3. Nenner kann nicht kleiner als Zähler sein._x000a_4. Nenner kann nicht größer als Zentrumspatienten sein." sqref="Q52">
      <formula1>Q51</formula1>
      <formula2>IF(ISNUMBER(Q52),IF(Q52&gt;0,IF(Q52&gt;=Q51,$Q$18,FALSE),FALSE),FALSE)</formula2>
    </dataValidation>
    <dataValidation type="whole" showInputMessage="1" showErrorMessage="1" errorTitle="Eingabefehler" error="1. Tabellenblatt Basisdaten muss vollständig ausgefüllt sein._x000a_2. Zähler muss eine positive ganze Zahl sein." sqref="Q33">
      <formula1>0</formula1>
      <formula2>5000</formula2>
    </dataValidation>
    <dataValidation type="whole" showInputMessage="1" showErrorMessage="1" errorTitle="Eingabefehler" error="1. Tabellenblatt Basisdaten muss vollständig ausgefüllt sein._x000a_2. Nenner kann nicht kleiner sein als Primärfälle mit ausschließlicher systemischer Therapie._x000a_3. Nenner kann nicht größer sein als Zentrumspatienten Gesamt." sqref="Q40">
      <formula1>IF(Q39&gt;U39,Q39,U39)</formula1>
      <formula2>U40</formula2>
    </dataValidation>
    <dataValidation type="whole" allowBlank="1" showInputMessage="1" showErrorMessage="1" errorTitle="Eingabefehler" error="1. Zähler muss eine positive ganze Zahl sein._x000a_2. Zähler kann nicht größer als Nenner sein." sqref="Q57 Q60">
      <formula1>0</formula1>
      <formula2>IF(Q58="",5000,Q58)</formula2>
    </dataValidation>
  </dataValidations>
  <pageMargins left="0.25" right="0.25" top="0.75" bottom="0.75" header="0.3" footer="0.3"/>
  <pageSetup paperSize="9" scale="96"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0" max="17" man="1"/>
    <brk id="32" max="17" man="1"/>
    <brk id="44" max="17" man="1"/>
    <brk id="56" max="17" man="1"/>
  </rowBreaks>
  <ignoredErrors>
    <ignoredError sqref="D12:D14 D31:D32 D34:D35 D19:D21" twoDigitTextYear="1"/>
    <ignoredError sqref="B43:C44 C42 B40:C41 C39 B37:C38 C36 B46:C47 C45 B49:C50 C48 B52:C53 C51 B28:C29 C27 B31:C32 C30 B34:C35 C33 B12" numberStoredAsText="1"/>
    <ignoredError sqref="Q23 Q26 Q35 Q41" unlockedFormula="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28"/>
  <sheetViews>
    <sheetView showGridLines="0" workbookViewId="0">
      <selection activeCell="K28" sqref="K28"/>
    </sheetView>
  </sheetViews>
  <sheetFormatPr baseColWidth="10" defaultColWidth="11.42578125" defaultRowHeight="15" x14ac:dyDescent="0.25"/>
  <cols>
    <col min="1" max="2" width="22.28515625" style="48" customWidth="1"/>
    <col min="3" max="3" width="16.5703125" style="48" customWidth="1"/>
    <col min="4" max="4" width="18" style="48" customWidth="1"/>
    <col min="5" max="5" width="9.140625" style="48" customWidth="1"/>
    <col min="6" max="6" width="39.140625" style="48" customWidth="1"/>
    <col min="7" max="7" width="33.28515625" style="72" customWidth="1"/>
    <col min="8" max="8" width="9.28515625" style="48" customWidth="1"/>
    <col min="9" max="9" width="21.140625" style="72" customWidth="1"/>
    <col min="10" max="10" width="20.7109375" style="48" customWidth="1"/>
    <col min="11" max="11" width="25" style="48" customWidth="1"/>
    <col min="12" max="16384" width="11.42578125" style="48"/>
  </cols>
  <sheetData>
    <row r="1" spans="1:11" x14ac:dyDescent="0.25">
      <c r="A1" s="87" t="s">
        <v>63</v>
      </c>
      <c r="B1" s="318">
        <v>181</v>
      </c>
    </row>
    <row r="2" spans="1:11" x14ac:dyDescent="0.25">
      <c r="A2" s="87" t="s">
        <v>13</v>
      </c>
      <c r="B2" s="101" t="str">
        <f>IF(Basisdaten!C6=0,"",Basisdaten!C6)</f>
        <v/>
      </c>
      <c r="K2" s="83"/>
    </row>
    <row r="3" spans="1:11" x14ac:dyDescent="0.25">
      <c r="A3" s="87" t="s">
        <v>71</v>
      </c>
      <c r="B3" s="102" t="str">
        <f>IF(Basisdaten!I12=0,"",Basisdaten!I12)</f>
        <v/>
      </c>
    </row>
    <row r="5" spans="1:11" x14ac:dyDescent="0.25">
      <c r="A5" s="101" t="s">
        <v>209</v>
      </c>
      <c r="B5" s="104"/>
    </row>
    <row r="6" spans="1:11" x14ac:dyDescent="0.25">
      <c r="A6" s="101" t="s">
        <v>210</v>
      </c>
      <c r="B6" s="104"/>
    </row>
    <row r="7" spans="1:11" x14ac:dyDescent="0.25">
      <c r="A7" s="101" t="s">
        <v>211</v>
      </c>
      <c r="B7" s="104"/>
    </row>
    <row r="8" spans="1:11" x14ac:dyDescent="0.25">
      <c r="A8" s="101" t="s">
        <v>212</v>
      </c>
      <c r="B8" s="104"/>
    </row>
    <row r="9" spans="1:11" x14ac:dyDescent="0.25">
      <c r="A9" s="101" t="s">
        <v>213</v>
      </c>
      <c r="B9" s="104"/>
    </row>
    <row r="11" spans="1:11" x14ac:dyDescent="0.25">
      <c r="A11" s="38" t="s">
        <v>62</v>
      </c>
      <c r="B11" s="38" t="s">
        <v>61</v>
      </c>
      <c r="C11" s="38" t="s">
        <v>4</v>
      </c>
      <c r="D11" s="38" t="s">
        <v>12</v>
      </c>
      <c r="E11" s="38" t="s">
        <v>60</v>
      </c>
      <c r="F11" s="38" t="s">
        <v>64</v>
      </c>
      <c r="G11" s="38" t="s">
        <v>58</v>
      </c>
      <c r="H11" s="42" t="s">
        <v>59</v>
      </c>
      <c r="I11" s="107" t="s">
        <v>214</v>
      </c>
      <c r="J11" s="106" t="s">
        <v>215</v>
      </c>
      <c r="K11" s="106" t="s">
        <v>216</v>
      </c>
    </row>
    <row r="12" spans="1:11" ht="18" customHeight="1" x14ac:dyDescent="0.25">
      <c r="A12" s="53" t="s">
        <v>310</v>
      </c>
      <c r="B12" s="81">
        <f>IF('Kennzahlenbogen_(KB)'!Q12="","n.d.",'Kennzahlenbogen_(KB)'!Q12)</f>
        <v>0</v>
      </c>
      <c r="C12" s="76"/>
      <c r="D12" s="135"/>
      <c r="E12" s="81">
        <f>Berechnung1!N27</f>
        <v>1</v>
      </c>
      <c r="F12" s="82" t="str">
        <f>IF('Kennzahlenbogen_(KB)'!S12=0,"",'Kennzahlenbogen_(KB)'!S12)</f>
        <v/>
      </c>
      <c r="G12" s="82" t="str">
        <f>IF('Kennzahlenbogen_(KB)'!T12=0,"",'Kennzahlenbogen_(KB)'!T12)</f>
        <v/>
      </c>
      <c r="H12" s="81">
        <f>Berechnung1!O27</f>
        <v>0</v>
      </c>
      <c r="I12" s="103"/>
      <c r="J12" s="104"/>
      <c r="K12" s="104"/>
    </row>
    <row r="13" spans="1:11" ht="18" customHeight="1" x14ac:dyDescent="0.25">
      <c r="A13" s="53" t="s">
        <v>311</v>
      </c>
      <c r="B13" s="295" t="str">
        <f>IF('Kennzahlenbogen_(KB)'!Q15=0,"n.d.",'Kennzahlenbogen_(KB)'!Q15)</f>
        <v>n.d.</v>
      </c>
      <c r="C13" s="76"/>
      <c r="D13" s="135"/>
      <c r="E13" s="81">
        <f>Berechnung1!N30</f>
        <v>1</v>
      </c>
      <c r="F13" s="82" t="str">
        <f>IF('Kennzahlenbogen_(KB)'!S15=0,"",'Kennzahlenbogen_(KB)'!S15)</f>
        <v/>
      </c>
      <c r="G13" s="82" t="str">
        <f>IF('Kennzahlenbogen_(KB)'!T15=0,"",'Kennzahlenbogen_(KB)'!T15)</f>
        <v/>
      </c>
      <c r="H13" s="81">
        <f>Berechnung1!O30</f>
        <v>0</v>
      </c>
      <c r="I13" s="103"/>
      <c r="J13" s="104"/>
      <c r="K13" s="104"/>
    </row>
    <row r="14" spans="1:11" ht="18" customHeight="1" x14ac:dyDescent="0.25">
      <c r="A14" s="53" t="s">
        <v>386</v>
      </c>
      <c r="B14" s="81">
        <f>IF('Kennzahlenbogen_(KB)'!Q18="","",'Kennzahlenbogen_(KB)'!Q18)</f>
        <v>0</v>
      </c>
      <c r="C14" s="76"/>
      <c r="D14" s="135"/>
      <c r="E14" s="81">
        <f>Berechnung1!N33</f>
        <v>1</v>
      </c>
      <c r="F14" s="82" t="str">
        <f>IF('Kennzahlenbogen_(KB)'!S18=0,"",'Kennzahlenbogen_(KB)'!S18)</f>
        <v/>
      </c>
      <c r="G14" s="82" t="str">
        <f>IF('Kennzahlenbogen_(KB)'!T18=0,"",'Kennzahlenbogen_(KB)'!T18)</f>
        <v/>
      </c>
      <c r="H14" s="81">
        <f>Berechnung1!O33</f>
        <v>0</v>
      </c>
      <c r="I14" s="103"/>
      <c r="J14" s="104"/>
      <c r="K14" s="104"/>
    </row>
    <row r="15" spans="1:11" ht="18" customHeight="1" x14ac:dyDescent="0.25">
      <c r="A15" s="53" t="s">
        <v>312</v>
      </c>
      <c r="B15" s="81" t="str">
        <f>IF('Kennzahlenbogen_(KB)'!Q21="","",'Kennzahlenbogen_(KB)'!Q21)</f>
        <v/>
      </c>
      <c r="C15" s="77" t="str">
        <f>IF('Kennzahlenbogen_(KB)'!Q22="","",'Kennzahlenbogen_(KB)'!Q22)</f>
        <v/>
      </c>
      <c r="D15" s="136" t="str">
        <f>IF('Kennzahlenbogen_(KB)'!Q23="n.d.","n.d.",'Kennzahlenbogen_(KB)'!Q23*100)</f>
        <v>n.d.</v>
      </c>
      <c r="E15" s="81">
        <f>Berechnung1!N36</f>
        <v>1</v>
      </c>
      <c r="F15" s="82" t="str">
        <f>IF('Kennzahlenbogen_(KB)'!S21=0,"",'Kennzahlenbogen_(KB)'!S21)</f>
        <v/>
      </c>
      <c r="G15" s="82" t="str">
        <f>IF('Kennzahlenbogen_(KB)'!T21=0,"",'Kennzahlenbogen_(KB)'!T21)</f>
        <v/>
      </c>
      <c r="H15" s="81">
        <f>Berechnung1!O36</f>
        <v>0</v>
      </c>
      <c r="I15" s="103"/>
      <c r="J15" s="104"/>
      <c r="K15" s="105"/>
    </row>
    <row r="16" spans="1:11" ht="18" customHeight="1" x14ac:dyDescent="0.25">
      <c r="A16" s="53" t="s">
        <v>313</v>
      </c>
      <c r="B16" s="81" t="str">
        <f>IF('Kennzahlenbogen_(KB)'!Q24="","",'Kennzahlenbogen_(KB)'!Q24)</f>
        <v/>
      </c>
      <c r="C16" s="77">
        <f>IF('Kennzahlenbogen_(KB)'!Q25="","",'Kennzahlenbogen_(KB)'!Q25)</f>
        <v>0</v>
      </c>
      <c r="D16" s="136" t="str">
        <f>IF('Kennzahlenbogen_(KB)'!Q26="n.d.","n.d.",'Kennzahlenbogen_(KB)'!Q26*100)</f>
        <v>n.d.</v>
      </c>
      <c r="E16" s="81">
        <f>Berechnung1!N39</f>
        <v>1</v>
      </c>
      <c r="F16" s="82" t="str">
        <f>IF('Kennzahlenbogen_(KB)'!S24=0,"",'Kennzahlenbogen_(KB)'!S24)</f>
        <v/>
      </c>
      <c r="G16" s="82" t="str">
        <f>IF('Kennzahlenbogen_(KB)'!T24=0,"",'Kennzahlenbogen_(KB)'!T24)</f>
        <v/>
      </c>
      <c r="H16" s="81">
        <f>Berechnung1!O39</f>
        <v>0</v>
      </c>
      <c r="I16" s="103"/>
      <c r="J16" s="104"/>
      <c r="K16" s="105"/>
    </row>
    <row r="17" spans="1:11" ht="18" customHeight="1" x14ac:dyDescent="0.25">
      <c r="A17" s="81">
        <v>3</v>
      </c>
      <c r="B17" s="81" t="str">
        <f>IF('Kennzahlenbogen_(KB)'!Q27="","",'Kennzahlenbogen_(KB)'!Q27)</f>
        <v/>
      </c>
      <c r="C17" s="77">
        <f>IF('Kennzahlenbogen_(KB)'!Q28="","",'Kennzahlenbogen_(KB)'!Q28)</f>
        <v>0</v>
      </c>
      <c r="D17" s="136" t="str">
        <f>IF('Kennzahlenbogen_(KB)'!Q29="n.d.","n.d.",'Kennzahlenbogen_(KB)'!Q29*100)</f>
        <v>n.d.</v>
      </c>
      <c r="E17" s="77">
        <f>Berechnung1!N42</f>
        <v>1</v>
      </c>
      <c r="F17" s="82" t="str">
        <f>IF('Kennzahlenbogen_(KB)'!S27=0,"",'Kennzahlenbogen_(KB)'!S27)</f>
        <v/>
      </c>
      <c r="G17" s="82" t="str">
        <f>IF('Kennzahlenbogen_(KB)'!T27=0,"",'Kennzahlenbogen_(KB)'!T27)</f>
        <v/>
      </c>
      <c r="H17" s="77">
        <f>Berechnung1!O42</f>
        <v>0</v>
      </c>
      <c r="I17" s="103"/>
      <c r="J17" s="104"/>
      <c r="K17" s="104"/>
    </row>
    <row r="18" spans="1:11" ht="18" customHeight="1" x14ac:dyDescent="0.25">
      <c r="A18" s="81">
        <v>4</v>
      </c>
      <c r="B18" s="81" t="str">
        <f>IF('Kennzahlenbogen_(KB)'!Q30="","",'Kennzahlenbogen_(KB)'!Q30)</f>
        <v/>
      </c>
      <c r="C18" s="77">
        <f>IF('Kennzahlenbogen_(KB)'!Q31="","",'Kennzahlenbogen_(KB)'!Q31)</f>
        <v>0</v>
      </c>
      <c r="D18" s="136" t="str">
        <f>IF('Kennzahlenbogen_(KB)'!Q32="n.d.","n.d.",'Kennzahlenbogen_(KB)'!Q32*100)</f>
        <v>n.d.</v>
      </c>
      <c r="E18" s="81">
        <f>Berechnung1!N45</f>
        <v>1</v>
      </c>
      <c r="F18" s="82" t="str">
        <f>IF('Kennzahlenbogen_(KB)'!S30=0,"",'Kennzahlenbogen_(KB)'!S30)</f>
        <v/>
      </c>
      <c r="G18" s="82" t="str">
        <f>IF('Kennzahlenbogen_(KB)'!T30=0,"",'Kennzahlenbogen_(KB)'!T30)</f>
        <v/>
      </c>
      <c r="H18" s="81">
        <f>Berechnung1!O45</f>
        <v>0</v>
      </c>
      <c r="I18" s="103"/>
      <c r="J18" s="104"/>
      <c r="K18" s="104"/>
    </row>
    <row r="19" spans="1:11" s="72" customFormat="1" ht="18" customHeight="1" x14ac:dyDescent="0.25">
      <c r="A19" s="81">
        <v>5</v>
      </c>
      <c r="B19" s="81" t="str">
        <f>IF('Kennzahlenbogen_(KB)'!Q33="","",'Kennzahlenbogen_(KB)'!Q33)</f>
        <v/>
      </c>
      <c r="C19" s="77">
        <f>IF('Kennzahlenbogen_(KB)'!Q34="","",'Kennzahlenbogen_(KB)'!Q34)</f>
        <v>0</v>
      </c>
      <c r="D19" s="136" t="str">
        <f>IF('Kennzahlenbogen_(KB)'!Q35="n.d.","n.d.",'Kennzahlenbogen_(KB)'!Q35*100)</f>
        <v>n.d.</v>
      </c>
      <c r="E19" s="81">
        <f>Berechnung1!N48</f>
        <v>1</v>
      </c>
      <c r="F19" s="82" t="str">
        <f>IF('Kennzahlenbogen_(KB)'!S33=0,"",'Kennzahlenbogen_(KB)'!S33)</f>
        <v/>
      </c>
      <c r="G19" s="82" t="str">
        <f>IF('Kennzahlenbogen_(KB)'!T33=0,"",'Kennzahlenbogen_(KB)'!T33)</f>
        <v/>
      </c>
      <c r="H19" s="81">
        <f>Berechnung1!O48</f>
        <v>0</v>
      </c>
      <c r="I19" s="103"/>
      <c r="J19" s="104"/>
      <c r="K19" s="104"/>
    </row>
    <row r="20" spans="1:11" s="72" customFormat="1" ht="18" customHeight="1" x14ac:dyDescent="0.25">
      <c r="A20" s="81">
        <v>6</v>
      </c>
      <c r="B20" s="81" t="str">
        <f>IF('Kennzahlenbogen_(KB)'!Q36="","",'Kennzahlenbogen_(KB)'!Q36)</f>
        <v/>
      </c>
      <c r="C20" s="77">
        <f>IF('Kennzahlenbogen_(KB)'!Q37="","",'Kennzahlenbogen_(KB)'!Q37)</f>
        <v>0</v>
      </c>
      <c r="D20" s="289" t="str">
        <f>IF('Kennzahlenbogen_(KB)'!Q38="n.d.","n.d.",IF('Kennzahlenbogen_(KB)'!$Q38="","n.d.",'Kennzahlenbogen_(KB)'!Q38*100))</f>
        <v>n.d.</v>
      </c>
      <c r="E20" s="81">
        <f>Berechnung1!N51</f>
        <v>1</v>
      </c>
      <c r="F20" s="82" t="str">
        <f>IF('Kennzahlenbogen_(KB)'!S36=0,"",'Kennzahlenbogen_(KB)'!S36)</f>
        <v/>
      </c>
      <c r="G20" s="82" t="str">
        <f>IF('Kennzahlenbogen_(KB)'!T36=0,"",'Kennzahlenbogen_(KB)'!T36)</f>
        <v/>
      </c>
      <c r="H20" s="81">
        <f>Berechnung1!O51</f>
        <v>0</v>
      </c>
      <c r="I20" s="103"/>
      <c r="J20" s="104"/>
      <c r="K20" s="104"/>
    </row>
    <row r="21" spans="1:11" s="72" customFormat="1" ht="18" customHeight="1" x14ac:dyDescent="0.25">
      <c r="A21" s="81">
        <v>7</v>
      </c>
      <c r="B21" s="78" t="str">
        <f>IF('Kennzahlenbogen_(KB)'!Q39="","",'Kennzahlenbogen_(KB)'!Q39)</f>
        <v/>
      </c>
      <c r="C21" s="79" t="str">
        <f>IF('Kennzahlenbogen_(KB)'!Q40="","",'Kennzahlenbogen_(KB)'!Q40)</f>
        <v/>
      </c>
      <c r="D21" s="289" t="str">
        <f>IF('Kennzahlenbogen_(KB)'!Q41="n.d.","n.d.",IF('Kennzahlenbogen_(KB)'!$Q41="","n.d.",'Kennzahlenbogen_(KB)'!Q41*100))</f>
        <v>n.d.</v>
      </c>
      <c r="E21" s="81">
        <f>Berechnung1!N54</f>
        <v>1</v>
      </c>
      <c r="F21" s="82" t="str">
        <f>IF('Kennzahlenbogen_(KB)'!S39=0,"",'Kennzahlenbogen_(KB)'!S39)</f>
        <v/>
      </c>
      <c r="G21" s="82" t="str">
        <f>IF('Kennzahlenbogen_(KB)'!T39=0,"",'Kennzahlenbogen_(KB)'!T39)</f>
        <v/>
      </c>
      <c r="H21" s="81">
        <f>Berechnung1!O54</f>
        <v>0</v>
      </c>
      <c r="I21" s="103"/>
      <c r="J21" s="104"/>
      <c r="K21" s="104"/>
    </row>
    <row r="22" spans="1:11" s="72" customFormat="1" ht="18" customHeight="1" x14ac:dyDescent="0.25">
      <c r="A22" s="81">
        <v>8</v>
      </c>
      <c r="B22" s="78" t="str">
        <f>IF('Kennzahlenbogen_(KB)'!Q42="","",'Kennzahlenbogen_(KB)'!Q42)</f>
        <v/>
      </c>
      <c r="C22" s="79">
        <f>IF('Kennzahlenbogen_(KB)'!Q43="","",'Kennzahlenbogen_(KB)'!Q43)</f>
        <v>0</v>
      </c>
      <c r="D22" s="136" t="str">
        <f>IF('Kennzahlenbogen_(KB)'!Q44="n.d.","n.d.",'Kennzahlenbogen_(KB)'!Q44*100)</f>
        <v>n.d.</v>
      </c>
      <c r="E22" s="81">
        <f>Berechnung1!N57</f>
        <v>1</v>
      </c>
      <c r="F22" s="82" t="str">
        <f>IF('Kennzahlenbogen_(KB)'!S42=0,"",'Kennzahlenbogen_(KB)'!S42)</f>
        <v/>
      </c>
      <c r="G22" s="82" t="str">
        <f>IF('Kennzahlenbogen_(KB)'!T42=0,"",'Kennzahlenbogen_(KB)'!T42)</f>
        <v/>
      </c>
      <c r="H22" s="81">
        <f>Berechnung1!O57</f>
        <v>0</v>
      </c>
      <c r="I22" s="103"/>
      <c r="J22" s="104"/>
      <c r="K22" s="104"/>
    </row>
    <row r="23" spans="1:11" s="72" customFormat="1" ht="18" customHeight="1" x14ac:dyDescent="0.25">
      <c r="A23" s="81">
        <v>9</v>
      </c>
      <c r="B23" s="78" t="str">
        <f>IF('Kennzahlenbogen_(KB)'!Q45="","",'Kennzahlenbogen_(KB)'!Q45)</f>
        <v/>
      </c>
      <c r="C23" s="79">
        <f>IF('Kennzahlenbogen_(KB)'!Q46="","",'Kennzahlenbogen_(KB)'!Q46)</f>
        <v>0</v>
      </c>
      <c r="D23" s="289" t="str">
        <f>IF('Kennzahlenbogen_(KB)'!Q47="n.d.","n.d.",IF('Kennzahlenbogen_(KB)'!$Q47="","n.d.",'Kennzahlenbogen_(KB)'!Q47*100))</f>
        <v>n.d.</v>
      </c>
      <c r="E23" s="81">
        <f>Berechnung1!N60</f>
        <v>1</v>
      </c>
      <c r="F23" s="82" t="str">
        <f>IF('Kennzahlenbogen_(KB)'!S45=0,"",'Kennzahlenbogen_(KB)'!S45)</f>
        <v/>
      </c>
      <c r="G23" s="82" t="str">
        <f>IF('Kennzahlenbogen_(KB)'!T45=0,"",'Kennzahlenbogen_(KB)'!T45)</f>
        <v/>
      </c>
      <c r="H23" s="81">
        <f>Berechnung1!O60</f>
        <v>0</v>
      </c>
      <c r="I23" s="103"/>
      <c r="J23" s="104"/>
      <c r="K23" s="104"/>
    </row>
    <row r="24" spans="1:11" s="72" customFormat="1" ht="18" customHeight="1" x14ac:dyDescent="0.25">
      <c r="A24" s="81">
        <v>10</v>
      </c>
      <c r="B24" s="78" t="str">
        <f>IF('Kennzahlenbogen_(KB)'!Q48="","",'Kennzahlenbogen_(KB)'!Q48)</f>
        <v/>
      </c>
      <c r="C24" s="79">
        <f>IF('Kennzahlenbogen_(KB)'!Q49="","",'Kennzahlenbogen_(KB)'!Q49)</f>
        <v>0</v>
      </c>
      <c r="D24" s="289" t="str">
        <f>IF('Kennzahlenbogen_(KB)'!Q50="n.d.","n.d.",IF('Kennzahlenbogen_(KB)'!$Q50="","n.d.",'Kennzahlenbogen_(KB)'!Q50*100))</f>
        <v>n.d.</v>
      </c>
      <c r="E24" s="81">
        <f>Berechnung1!N63</f>
        <v>1</v>
      </c>
      <c r="F24" s="82" t="str">
        <f>IF('Kennzahlenbogen_(KB)'!S48=0,"",'Kennzahlenbogen_(KB)'!S48)</f>
        <v/>
      </c>
      <c r="G24" s="82" t="str">
        <f>IF('Kennzahlenbogen_(KB)'!T48=0,"",'Kennzahlenbogen_(KB)'!T48)</f>
        <v/>
      </c>
      <c r="H24" s="81">
        <f>Berechnung1!O63</f>
        <v>0</v>
      </c>
      <c r="I24" s="103"/>
      <c r="J24" s="104"/>
      <c r="K24" s="104"/>
    </row>
    <row r="25" spans="1:11" s="72" customFormat="1" ht="18" customHeight="1" x14ac:dyDescent="0.25">
      <c r="A25" s="81">
        <v>11</v>
      </c>
      <c r="B25" s="78" t="str">
        <f>IF('Kennzahlenbogen_(KB)'!Q51="","",'Kennzahlenbogen_(KB)'!Q51)</f>
        <v/>
      </c>
      <c r="C25" s="77" t="str">
        <f>IF('Kennzahlenbogen_(KB)'!Q52="","",'Kennzahlenbogen_(KB)'!Q52)</f>
        <v/>
      </c>
      <c r="D25" s="289" t="str">
        <f>IF('Kennzahlenbogen_(KB)'!Q53="n.d.","n.d.",IF('Kennzahlenbogen_(KB)'!$Q53="","n.d.",'Kennzahlenbogen_(KB)'!Q53*100))</f>
        <v>n.d.</v>
      </c>
      <c r="E25" s="81">
        <f>Berechnung1!N66</f>
        <v>1</v>
      </c>
      <c r="F25" s="82" t="str">
        <f>IF('Kennzahlenbogen_(KB)'!S51=0,"",'Kennzahlenbogen_(KB)'!S51)</f>
        <v/>
      </c>
      <c r="G25" s="82" t="str">
        <f>IF('Kennzahlenbogen_(KB)'!T51=0,"",'Kennzahlenbogen_(KB)'!T51)</f>
        <v/>
      </c>
      <c r="H25" s="81">
        <f>Berechnung1!O66</f>
        <v>0</v>
      </c>
      <c r="I25" s="103"/>
      <c r="J25" s="104"/>
      <c r="K25" s="104"/>
    </row>
    <row r="26" spans="1:11" s="72" customFormat="1" ht="18" customHeight="1" x14ac:dyDescent="0.25">
      <c r="A26" s="81">
        <v>12</v>
      </c>
      <c r="B26" s="78">
        <f>IF('Kennzahlenbogen_(KB)'!Q54="","",'Kennzahlenbogen_(KB)'!Q54)</f>
        <v>0</v>
      </c>
      <c r="C26" s="76"/>
      <c r="D26" s="135"/>
      <c r="E26" s="81">
        <f>Berechnung1!N69</f>
        <v>1</v>
      </c>
      <c r="F26" s="82" t="str">
        <f>IF('Kennzahlenbogen_(KB)'!S54=0,"",'Kennzahlenbogen_(KB)'!S54)</f>
        <v/>
      </c>
      <c r="G26" s="82" t="str">
        <f>IF('Kennzahlenbogen_(KB)'!T54=0,"",'Kennzahlenbogen_(KB)'!T54)</f>
        <v/>
      </c>
      <c r="H26" s="81">
        <f>Berechnung1!O69</f>
        <v>0</v>
      </c>
      <c r="I26" s="103"/>
      <c r="J26" s="104"/>
      <c r="K26" s="104"/>
    </row>
    <row r="27" spans="1:11" s="72" customFormat="1" ht="19.5" customHeight="1" x14ac:dyDescent="0.25">
      <c r="A27" s="81">
        <v>13</v>
      </c>
      <c r="B27" s="78" t="str">
        <f>IF('Kennzahlenbogen_(KB)'!Q57="","",'Kennzahlenbogen_(KB)'!Q57)</f>
        <v/>
      </c>
      <c r="C27" s="77">
        <f>IF('Kennzahlenbogen_(KB)'!Q58="","",'Kennzahlenbogen_(KB)'!Q58)</f>
        <v>0</v>
      </c>
      <c r="D27" s="289" t="str">
        <f>IF('Kennzahlenbogen_(KB)'!Q59="n.d.","n.d.",IF('Kennzahlenbogen_(KB)'!$Q59="","n.d.",'Kennzahlenbogen_(KB)'!Q59*100))</f>
        <v>n.d.</v>
      </c>
      <c r="E27" s="81">
        <f>Berechnung1!N72</f>
        <v>1</v>
      </c>
      <c r="F27" s="82" t="str">
        <f>IF('Kennzahlenbogen_(KB)'!S57=0,"",'Kennzahlenbogen_(KB)'!S57)</f>
        <v/>
      </c>
      <c r="G27" s="82" t="str">
        <f>IF('Kennzahlenbogen_(KB)'!T57=0,"",'Kennzahlenbogen_(KB)'!T57)</f>
        <v/>
      </c>
      <c r="H27" s="81">
        <f>Berechnung1!O72</f>
        <v>0</v>
      </c>
      <c r="I27" s="103"/>
      <c r="J27" s="104"/>
      <c r="K27" s="104"/>
    </row>
    <row r="28" spans="1:11" s="72" customFormat="1" ht="23.25" customHeight="1" x14ac:dyDescent="0.25">
      <c r="A28" s="81">
        <v>14</v>
      </c>
      <c r="B28" s="78" t="str">
        <f>IF('Kennzahlenbogen_(KB)'!Q60="","",'Kennzahlenbogen_(KB)'!Q60)</f>
        <v/>
      </c>
      <c r="C28" s="77">
        <f>IF('Kennzahlenbogen_(KB)'!Q61="","",'Kennzahlenbogen_(KB)'!Q61)</f>
        <v>0</v>
      </c>
      <c r="D28" s="289" t="str">
        <f>IF('Kennzahlenbogen_(KB)'!Q62="n.d.","n.d.",IF('Kennzahlenbogen_(KB)'!$Q62="","n.d.",'Kennzahlenbogen_(KB)'!Q62*100))</f>
        <v>n.d.</v>
      </c>
      <c r="E28" s="81">
        <f>Berechnung1!N75</f>
        <v>1</v>
      </c>
      <c r="F28" s="82" t="str">
        <f>IF('Kennzahlenbogen_(KB)'!S60=0,"",'Kennzahlenbogen_(KB)'!S60)</f>
        <v/>
      </c>
      <c r="G28" s="82" t="str">
        <f>IF('Kennzahlenbogen_(KB)'!T60=0,"",'Kennzahlenbogen_(KB)'!T60)</f>
        <v/>
      </c>
      <c r="H28" s="81">
        <f>Berechnung1!O75</f>
        <v>0</v>
      </c>
      <c r="I28" s="103"/>
      <c r="J28" s="104"/>
      <c r="K28" s="104"/>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34" type="noConversion"/>
  <pageMargins left="0.7" right="0.7" top="0.78740157499999996" bottom="0.78740157499999996" header="0.3" footer="0.3"/>
  <pageSetup paperSize="9" orientation="portrait" horizontalDpi="0" verticalDpi="0"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2:P101"/>
  <sheetViews>
    <sheetView showGridLines="0" zoomScale="80" zoomScaleNormal="80" workbookViewId="0">
      <selection activeCell="D9" sqref="D9"/>
    </sheetView>
  </sheetViews>
  <sheetFormatPr baseColWidth="10" defaultColWidth="11.42578125" defaultRowHeight="15" x14ac:dyDescent="0.25"/>
  <cols>
    <col min="1" max="1" width="9.140625" style="2" customWidth="1"/>
    <col min="2" max="2" width="14.85546875" style="2" customWidth="1"/>
    <col min="3" max="3" width="24.42578125" style="2" customWidth="1"/>
    <col min="4" max="4" width="21.7109375" style="2" customWidth="1"/>
    <col min="5" max="5" width="21.85546875" style="2" customWidth="1"/>
    <col min="6" max="6" width="15.42578125" style="2" customWidth="1"/>
    <col min="7" max="7" width="23.28515625" style="2" customWidth="1"/>
    <col min="8" max="8" width="22.42578125" style="2" customWidth="1"/>
    <col min="9" max="9" width="20.28515625" style="2" customWidth="1"/>
    <col min="10" max="10" width="14.5703125" style="2" customWidth="1"/>
    <col min="11" max="11" width="15.42578125" style="2" customWidth="1"/>
    <col min="12" max="12" width="16.28515625" style="2" customWidth="1"/>
    <col min="13" max="16384" width="11.42578125" style="2"/>
  </cols>
  <sheetData>
    <row r="2" spans="1:15" x14ac:dyDescent="0.25">
      <c r="A2" s="3"/>
      <c r="B2" s="3"/>
      <c r="C2" s="23"/>
      <c r="D2" s="3"/>
      <c r="E2" s="3"/>
      <c r="F2" s="3"/>
      <c r="G2" s="3"/>
      <c r="H2" s="3"/>
      <c r="I2" s="3"/>
      <c r="J2" s="3"/>
      <c r="K2" s="3"/>
    </row>
    <row r="3" spans="1:15" s="8" customFormat="1" ht="30.75" customHeight="1" x14ac:dyDescent="0.25">
      <c r="C3" s="23"/>
      <c r="D3" s="193" t="s">
        <v>72</v>
      </c>
      <c r="M3" s="17"/>
      <c r="N3" s="17"/>
      <c r="O3" s="17"/>
    </row>
    <row r="4" spans="1:15" s="8" customFormat="1" ht="38.25" customHeight="1" x14ac:dyDescent="0.2">
      <c r="A4" s="44" t="s">
        <v>80</v>
      </c>
      <c r="C4" s="41" t="s">
        <v>78</v>
      </c>
      <c r="D4" s="41" t="s">
        <v>79</v>
      </c>
      <c r="E4" s="41" t="s">
        <v>9</v>
      </c>
      <c r="F4" s="41" t="s">
        <v>90</v>
      </c>
      <c r="G4" s="41" t="s">
        <v>88</v>
      </c>
      <c r="H4" s="41" t="s">
        <v>265</v>
      </c>
      <c r="I4" s="41" t="s">
        <v>10</v>
      </c>
      <c r="K4" s="265" t="s">
        <v>264</v>
      </c>
      <c r="M4" s="17"/>
      <c r="N4" s="17"/>
      <c r="O4" s="17"/>
    </row>
    <row r="5" spans="1:15" s="8" customFormat="1" ht="14.25" x14ac:dyDescent="0.2">
      <c r="A5" s="29"/>
      <c r="C5" s="40">
        <f>COUNTIF('Kennzahlenbogen_(KB)'!$R$12:$R$57,C4)</f>
        <v>0</v>
      </c>
      <c r="D5" s="40">
        <f>COUNTIF('Kennzahlenbogen_(KB)'!$R$12:$R$57,D4)</f>
        <v>0</v>
      </c>
      <c r="E5" s="40">
        <f>COUNTIF('Kennzahlenbogen_(KB)'!$R$12:$R$57,E4)</f>
        <v>0</v>
      </c>
      <c r="F5" s="40">
        <f>COUNTIF('Kennzahlenbogen_(KB)'!$R$12:$R$57,F4)</f>
        <v>15</v>
      </c>
      <c r="G5" s="40">
        <f>COUNTIF('Kennzahlenbogen_(KB)'!$R$12:$R$57,G4)</f>
        <v>0</v>
      </c>
      <c r="H5" s="40">
        <f>COUNTIF('Kennzahlenbogen_(KB)'!$R$12:$R$57,H4)</f>
        <v>0</v>
      </c>
      <c r="I5" s="40">
        <f>SUM(C5:H5)</f>
        <v>15</v>
      </c>
      <c r="K5" s="40">
        <f>D5+H5</f>
        <v>0</v>
      </c>
      <c r="M5" s="17"/>
      <c r="N5" s="17"/>
      <c r="O5" s="17"/>
    </row>
    <row r="6" spans="1:15" s="8" customFormat="1" ht="14.25" x14ac:dyDescent="0.2">
      <c r="A6" s="29"/>
      <c r="C6" s="40"/>
      <c r="D6" s="40">
        <f>C5+D5+H5</f>
        <v>0</v>
      </c>
      <c r="E6" s="40">
        <f>E5</f>
        <v>0</v>
      </c>
      <c r="F6" s="40"/>
      <c r="G6" s="40">
        <f>F5+G5</f>
        <v>15</v>
      </c>
      <c r="H6" s="40">
        <f>H5+D5+C5</f>
        <v>0</v>
      </c>
      <c r="I6" s="40">
        <f>SUM(C6:H6)</f>
        <v>15</v>
      </c>
      <c r="K6" s="40"/>
      <c r="M6" s="17"/>
      <c r="N6" s="17"/>
      <c r="O6" s="17"/>
    </row>
    <row r="7" spans="1:15" s="8" customFormat="1" ht="14.25" x14ac:dyDescent="0.2">
      <c r="A7" s="29"/>
      <c r="B7" s="8" t="s">
        <v>233</v>
      </c>
      <c r="C7" s="40"/>
      <c r="D7" s="40"/>
      <c r="E7" s="40">
        <f>D6+E6</f>
        <v>0</v>
      </c>
      <c r="F7" s="40"/>
      <c r="G7" s="40">
        <f>G6</f>
        <v>15</v>
      </c>
      <c r="H7" s="40"/>
      <c r="I7" s="40">
        <f>SUM(C7:H7)</f>
        <v>15</v>
      </c>
      <c r="K7" s="40"/>
      <c r="M7" s="17"/>
      <c r="N7" s="17"/>
      <c r="O7" s="17"/>
    </row>
    <row r="8" spans="1:15" s="8" customFormat="1" ht="14.25" x14ac:dyDescent="0.2">
      <c r="A8" s="29"/>
      <c r="B8" s="210">
        <v>15</v>
      </c>
      <c r="C8" s="201">
        <f>ROUND(C5/$B$8,4)</f>
        <v>0</v>
      </c>
      <c r="D8" s="201">
        <f>ROUND(D5/$B$8,4)</f>
        <v>0</v>
      </c>
      <c r="E8" s="201">
        <f t="shared" ref="E8:G8" si="0">ROUND(E5/$B$8,4)</f>
        <v>0</v>
      </c>
      <c r="F8" s="201">
        <f>ROUND(F5/$B$8,4)</f>
        <v>1</v>
      </c>
      <c r="G8" s="201">
        <f t="shared" si="0"/>
        <v>0</v>
      </c>
      <c r="H8" s="201">
        <f>ROUND(H5/$B$8,4)</f>
        <v>0</v>
      </c>
      <c r="I8" s="201">
        <f>SUM(C8:H8)</f>
        <v>1</v>
      </c>
      <c r="K8" s="201">
        <f>D8+H8</f>
        <v>0</v>
      </c>
      <c r="M8" s="17"/>
      <c r="N8" s="17"/>
      <c r="O8" s="17"/>
    </row>
    <row r="9" spans="1:15" s="8" customFormat="1" ht="14.25" x14ac:dyDescent="0.2">
      <c r="A9" s="29"/>
      <c r="C9" s="201"/>
      <c r="D9" s="201">
        <f>ROUND((C5+D5+H5)/$B$8,4)</f>
        <v>0</v>
      </c>
      <c r="E9" s="201">
        <f>ROUND(E5/$B$8,4)</f>
        <v>0</v>
      </c>
      <c r="F9" s="201"/>
      <c r="G9" s="201">
        <f>ROUND((F5+G5)/$B$8,4)</f>
        <v>1</v>
      </c>
      <c r="H9" s="201">
        <f>ROUND((H5+D5+C5)/$B$8,4)</f>
        <v>0</v>
      </c>
      <c r="I9" s="201">
        <f>SUM(C9:G9)</f>
        <v>1</v>
      </c>
      <c r="K9" s="201"/>
      <c r="M9" s="17"/>
      <c r="N9" s="17"/>
      <c r="O9" s="17"/>
    </row>
    <row r="10" spans="1:15" s="8" customFormat="1" ht="14.25" x14ac:dyDescent="0.2">
      <c r="A10" s="29"/>
      <c r="C10" s="202"/>
      <c r="D10" s="202"/>
      <c r="E10" s="201">
        <f>ROUND((C5+D5+E5+H5)/$B$8,4)</f>
        <v>0</v>
      </c>
      <c r="F10" s="202"/>
      <c r="G10" s="201">
        <f>G9</f>
        <v>1</v>
      </c>
      <c r="H10" s="201"/>
      <c r="I10" s="201">
        <f>SUM(C10:H10)</f>
        <v>1</v>
      </c>
      <c r="K10" s="40"/>
      <c r="M10" s="17"/>
      <c r="N10" s="17"/>
      <c r="O10" s="17"/>
    </row>
    <row r="11" spans="1:15" s="8" customFormat="1" ht="14.25" x14ac:dyDescent="0.2">
      <c r="A11" s="29"/>
      <c r="E11" s="30"/>
      <c r="G11" s="30"/>
      <c r="H11" s="30"/>
      <c r="I11" s="30"/>
      <c r="M11" s="17"/>
      <c r="N11" s="17"/>
      <c r="O11" s="17"/>
    </row>
    <row r="12" spans="1:15" s="8" customFormat="1" x14ac:dyDescent="0.25">
      <c r="A12" s="29"/>
      <c r="C12" s="23"/>
      <c r="M12" s="17"/>
      <c r="N12" s="17"/>
      <c r="O12" s="17"/>
    </row>
    <row r="13" spans="1:15" s="8" customFormat="1" ht="47.25" customHeight="1" x14ac:dyDescent="0.2">
      <c r="A13" s="44" t="s">
        <v>81</v>
      </c>
      <c r="C13" s="41" t="s">
        <v>82</v>
      </c>
      <c r="D13" s="41" t="s">
        <v>83</v>
      </c>
      <c r="E13" s="41" t="s">
        <v>84</v>
      </c>
      <c r="F13" s="41" t="s">
        <v>85</v>
      </c>
      <c r="G13" s="41" t="s">
        <v>86</v>
      </c>
      <c r="H13" s="41" t="s">
        <v>266</v>
      </c>
      <c r="M13" s="17"/>
      <c r="N13" s="17"/>
      <c r="O13" s="17"/>
    </row>
    <row r="14" spans="1:15" s="8" customFormat="1" ht="14.25" x14ac:dyDescent="0.2">
      <c r="A14" s="29"/>
      <c r="C14" s="24"/>
      <c r="D14" s="24"/>
      <c r="E14" s="24"/>
      <c r="F14" s="24"/>
      <c r="G14" s="24"/>
      <c r="M14" s="17"/>
      <c r="N14" s="17"/>
      <c r="O14" s="17"/>
    </row>
    <row r="15" spans="1:15" s="8" customFormat="1" x14ac:dyDescent="0.2">
      <c r="A15" s="44"/>
      <c r="C15" s="24"/>
      <c r="D15" s="24"/>
      <c r="E15" s="24"/>
      <c r="F15" s="24"/>
      <c r="G15" s="24"/>
      <c r="M15" s="17"/>
      <c r="N15" s="17"/>
      <c r="O15" s="17"/>
    </row>
    <row r="16" spans="1:15" s="8" customFormat="1" ht="26.25" customHeight="1" x14ac:dyDescent="0.25">
      <c r="A16"/>
      <c r="B16"/>
      <c r="C16"/>
      <c r="D16"/>
      <c r="E16"/>
      <c r="G16" s="17"/>
      <c r="H16" s="17"/>
      <c r="I16" s="17"/>
    </row>
    <row r="17" spans="1:15" s="8" customFormat="1" ht="27" customHeight="1" x14ac:dyDescent="0.25">
      <c r="A17"/>
      <c r="B17"/>
      <c r="C17"/>
      <c r="D17"/>
      <c r="E17"/>
      <c r="G17" s="17"/>
      <c r="H17" s="17"/>
      <c r="I17" s="17"/>
    </row>
    <row r="18" spans="1:15" s="8" customFormat="1" ht="27.75" customHeight="1" x14ac:dyDescent="0.25">
      <c r="A18"/>
      <c r="B18"/>
      <c r="C18"/>
      <c r="D18"/>
      <c r="E18"/>
      <c r="G18" s="17"/>
      <c r="H18" s="17"/>
      <c r="I18" s="17"/>
    </row>
    <row r="19" spans="1:15" s="8" customFormat="1" ht="4.5" customHeight="1" x14ac:dyDescent="0.25">
      <c r="A19"/>
      <c r="B19"/>
      <c r="C19"/>
      <c r="D19"/>
      <c r="E19"/>
      <c r="G19" s="17"/>
      <c r="H19" s="17"/>
      <c r="I19" s="17"/>
    </row>
    <row r="20" spans="1:15" ht="29.25" customHeight="1" x14ac:dyDescent="0.25">
      <c r="A20"/>
      <c r="B20"/>
      <c r="C20"/>
      <c r="D20"/>
      <c r="E20"/>
      <c r="F20" s="25"/>
      <c r="G20" s="25"/>
      <c r="H20" s="25"/>
      <c r="I20" s="25"/>
      <c r="J20" s="25"/>
      <c r="K20" s="3"/>
    </row>
    <row r="21" spans="1:15" s="8" customFormat="1" ht="30.75" customHeight="1" x14ac:dyDescent="0.25">
      <c r="A21"/>
      <c r="B21"/>
      <c r="C21"/>
      <c r="D21"/>
      <c r="E21"/>
      <c r="F21" s="24"/>
      <c r="G21" s="24"/>
      <c r="M21" s="17"/>
      <c r="N21" s="17"/>
      <c r="O21" s="17"/>
    </row>
    <row r="22" spans="1:15" s="8" customFormat="1" ht="21.75" customHeight="1" x14ac:dyDescent="0.25">
      <c r="A22"/>
      <c r="B22"/>
      <c r="C22"/>
      <c r="D22"/>
      <c r="E22"/>
      <c r="F22" s="24"/>
      <c r="G22" s="24"/>
      <c r="M22" s="17"/>
      <c r="N22" s="17"/>
      <c r="O22" s="17"/>
    </row>
    <row r="23" spans="1:15" s="8" customFormat="1" ht="14.25" x14ac:dyDescent="0.2">
      <c r="C23" s="24"/>
      <c r="D23" s="24"/>
      <c r="E23" s="24"/>
      <c r="F23" s="24"/>
      <c r="G23" s="24"/>
      <c r="M23" s="17"/>
      <c r="N23" s="17"/>
      <c r="O23" s="17"/>
    </row>
    <row r="24" spans="1:15" s="8" customFormat="1" ht="14.25" x14ac:dyDescent="0.2">
      <c r="C24" s="24"/>
      <c r="D24" s="24"/>
      <c r="E24" s="24"/>
      <c r="F24" s="24"/>
      <c r="G24" s="24"/>
      <c r="M24" s="17"/>
      <c r="N24" s="17"/>
      <c r="O24" s="17"/>
    </row>
    <row r="25" spans="1:15" s="5" customFormat="1" x14ac:dyDescent="0.25">
      <c r="A25" s="33" t="s">
        <v>70</v>
      </c>
      <c r="C25" s="38" t="s">
        <v>0</v>
      </c>
      <c r="D25" s="38" t="s">
        <v>91</v>
      </c>
      <c r="E25" s="38" t="s">
        <v>99</v>
      </c>
      <c r="F25" s="38" t="s">
        <v>98</v>
      </c>
      <c r="G25" s="38" t="s">
        <v>96</v>
      </c>
      <c r="H25" s="38" t="s">
        <v>97</v>
      </c>
      <c r="I25" s="38"/>
      <c r="J25" s="38" t="s">
        <v>100</v>
      </c>
      <c r="K25" s="38" t="s">
        <v>101</v>
      </c>
      <c r="L25" s="38" t="s">
        <v>95</v>
      </c>
      <c r="M25" s="14" t="s">
        <v>57</v>
      </c>
      <c r="N25" s="14" t="s">
        <v>56</v>
      </c>
      <c r="O25" s="15" t="s">
        <v>55</v>
      </c>
    </row>
    <row r="26" spans="1:15" s="5" customFormat="1" ht="14.25" x14ac:dyDescent="0.2">
      <c r="A26" s="10"/>
      <c r="B26" s="8"/>
      <c r="C26" s="47"/>
      <c r="D26" s="47"/>
      <c r="E26" s="47"/>
      <c r="F26" s="47"/>
      <c r="G26" s="47"/>
      <c r="H26" s="47"/>
      <c r="I26" s="47"/>
      <c r="J26" s="47"/>
      <c r="K26" s="47"/>
      <c r="L26" s="47"/>
      <c r="M26" s="14"/>
      <c r="N26" s="14"/>
      <c r="O26" s="14"/>
    </row>
    <row r="27" spans="1:15" s="5" customFormat="1" ht="14.25" x14ac:dyDescent="0.2">
      <c r="A27" s="45"/>
      <c r="B27" s="8" t="s">
        <v>7</v>
      </c>
      <c r="C27" s="205" t="s">
        <v>310</v>
      </c>
      <c r="D27" s="49" t="s">
        <v>92</v>
      </c>
      <c r="E27" s="50">
        <v>0</v>
      </c>
      <c r="F27" s="50">
        <v>100000000</v>
      </c>
      <c r="G27" s="50">
        <v>-100000000</v>
      </c>
      <c r="H27" s="50">
        <v>100000000</v>
      </c>
      <c r="I27" s="50"/>
      <c r="J27" s="50">
        <v>-100000000</v>
      </c>
      <c r="K27" s="50">
        <v>100000000</v>
      </c>
      <c r="L27" s="51">
        <f>'Kennzahlenbogen_(KB)'!Q12</f>
        <v>0</v>
      </c>
      <c r="M27" s="49">
        <f>IF('Kennzahlenbogen_(KB)'!R12=Berechnung1!$G$4,1,IF('Kennzahlenbogen_(KB)'!R12=Berechnung1!$F$4,1,IF('Kennzahlenbogen_(KB)'!R12=Berechnung1!$E$4,2,IF('Kennzahlenbogen_(KB)'!R12=Berechnung1!$D$4,3,IF('Kennzahlenbogen_(KB)'!R12=Berechnung1!$C$4,4,"")))))</f>
        <v>1</v>
      </c>
      <c r="N27" s="49">
        <f>IF(M27&gt;1,M27+3,M27)</f>
        <v>1</v>
      </c>
      <c r="O27" s="49">
        <f>IF('Kennzahlenbogen_(KB)'!T12="",0,1)</f>
        <v>0</v>
      </c>
    </row>
    <row r="28" spans="1:15" s="5" customFormat="1" ht="14.25" x14ac:dyDescent="0.2">
      <c r="A28" s="10"/>
      <c r="B28" s="8"/>
      <c r="C28" s="291"/>
      <c r="D28" s="292"/>
      <c r="E28" s="293"/>
      <c r="F28" s="293"/>
      <c r="G28" s="293"/>
      <c r="H28" s="293"/>
      <c r="I28" s="293"/>
      <c r="J28" s="293"/>
      <c r="K28" s="293"/>
      <c r="L28" s="294"/>
      <c r="M28" s="292"/>
      <c r="N28" s="292"/>
      <c r="O28" s="292"/>
    </row>
    <row r="29" spans="1:15" s="5" customFormat="1" ht="14.25" x14ac:dyDescent="0.2">
      <c r="A29" s="10"/>
      <c r="B29" s="8"/>
      <c r="C29" s="291"/>
      <c r="D29" s="292"/>
      <c r="E29" s="293"/>
      <c r="F29" s="293"/>
      <c r="G29" s="293"/>
      <c r="H29" s="293"/>
      <c r="I29" s="293"/>
      <c r="J29" s="293"/>
      <c r="K29" s="293"/>
      <c r="L29" s="294"/>
      <c r="M29" s="292"/>
      <c r="N29" s="292"/>
      <c r="O29" s="292"/>
    </row>
    <row r="30" spans="1:15" s="5" customFormat="1" ht="14.25" x14ac:dyDescent="0.2">
      <c r="A30" s="10"/>
      <c r="B30" s="8" t="s">
        <v>7</v>
      </c>
      <c r="C30" s="285" t="s">
        <v>384</v>
      </c>
      <c r="D30" s="286" t="s">
        <v>92</v>
      </c>
      <c r="E30" s="296">
        <v>0</v>
      </c>
      <c r="F30" s="296">
        <v>100000000</v>
      </c>
      <c r="G30" s="296">
        <v>-100000000</v>
      </c>
      <c r="H30" s="296">
        <v>100000000</v>
      </c>
      <c r="I30" s="296"/>
      <c r="J30" s="296">
        <v>-100000000</v>
      </c>
      <c r="K30" s="296">
        <v>100000000</v>
      </c>
      <c r="L30" s="297">
        <f>'Kennzahlenbogen_(KB)'!Q15</f>
        <v>0</v>
      </c>
      <c r="M30" s="286">
        <f>IF('Kennzahlenbogen_(KB)'!R15=Berechnung1!$H$4,5,IF('Kennzahlenbogen_(KB)'!R15=Berechnung1!$G$4,1,IF('Kennzahlenbogen_(KB)'!R15=Berechnung1!$F$4,1,IF('Kennzahlenbogen_(KB)'!R15=Berechnung1!$E$4,2,IF('Kennzahlenbogen_(KB)'!R15=Berechnung1!$D$4,3,IF('Kennzahlenbogen_(KB)'!R15=Berechnung1!$C$4,4,""))))))</f>
        <v>1</v>
      </c>
      <c r="N30" s="286">
        <f t="shared" ref="N30" si="1">IF(M30&gt;1,M30+3,M30)</f>
        <v>1</v>
      </c>
      <c r="O30" s="286">
        <f>IF('Kennzahlenbogen_(KB)'!T15="",0,1)</f>
        <v>0</v>
      </c>
    </row>
    <row r="31" spans="1:15" s="5" customFormat="1" ht="14.25" x14ac:dyDescent="0.2">
      <c r="A31" s="10"/>
      <c r="B31" s="8"/>
      <c r="C31" s="52"/>
      <c r="D31" s="53"/>
      <c r="E31" s="54"/>
      <c r="F31" s="54"/>
      <c r="G31" s="54"/>
      <c r="H31" s="54"/>
      <c r="I31" s="54"/>
      <c r="J31" s="54"/>
      <c r="K31" s="54"/>
      <c r="L31" s="55"/>
      <c r="M31" s="1"/>
      <c r="N31" s="1"/>
      <c r="O31" s="56"/>
    </row>
    <row r="32" spans="1:15" s="5" customFormat="1" ht="14.25" x14ac:dyDescent="0.2">
      <c r="A32" s="10"/>
      <c r="B32" s="8"/>
      <c r="C32" s="52"/>
      <c r="D32" s="53"/>
      <c r="E32" s="54"/>
      <c r="F32" s="54"/>
      <c r="G32" s="54"/>
      <c r="H32" s="54"/>
      <c r="I32" s="54"/>
      <c r="J32" s="54"/>
      <c r="K32" s="54"/>
      <c r="L32" s="55"/>
      <c r="M32" s="1"/>
      <c r="N32" s="1"/>
      <c r="O32" s="56"/>
    </row>
    <row r="33" spans="1:15" s="5" customFormat="1" ht="14.25" x14ac:dyDescent="0.2">
      <c r="A33" s="10"/>
      <c r="B33" s="8" t="s">
        <v>7</v>
      </c>
      <c r="C33" s="205" t="s">
        <v>385</v>
      </c>
      <c r="D33" s="49" t="s">
        <v>92</v>
      </c>
      <c r="E33" s="50">
        <v>0</v>
      </c>
      <c r="F33" s="50">
        <v>100000000</v>
      </c>
      <c r="G33" s="50">
        <v>35</v>
      </c>
      <c r="H33" s="50">
        <v>100000000</v>
      </c>
      <c r="I33" s="50"/>
      <c r="J33" s="50">
        <v>-100000000</v>
      </c>
      <c r="K33" s="50">
        <v>100000000</v>
      </c>
      <c r="L33" s="51">
        <f>'Kennzahlenbogen_(KB)'!Q18</f>
        <v>0</v>
      </c>
      <c r="M33" s="49">
        <f>IF('Kennzahlenbogen_(KB)'!R18=Berechnung1!$G$4,1,IF('Kennzahlenbogen_(KB)'!R18=Berechnung1!$F$4,1,IF('Kennzahlenbogen_(KB)'!R18=Berechnung1!$E$4,2,IF('Kennzahlenbogen_(KB)'!R18=Berechnung1!$D$4,3,IF('Kennzahlenbogen_(KB)'!R18=Berechnung1!$C$4,4,"")))))</f>
        <v>1</v>
      </c>
      <c r="N33" s="49">
        <f>IF(M33&gt;1,M33+3,M33)</f>
        <v>1</v>
      </c>
      <c r="O33" s="49">
        <f>IF('Kennzahlenbogen_(KB)'!T18="",0,1)</f>
        <v>0</v>
      </c>
    </row>
    <row r="34" spans="1:15" s="5" customFormat="1" ht="14.25" x14ac:dyDescent="0.2">
      <c r="A34" s="10"/>
      <c r="B34" s="8"/>
      <c r="C34" s="57"/>
      <c r="D34" s="58"/>
      <c r="E34" s="58"/>
      <c r="F34" s="58"/>
      <c r="G34" s="58"/>
      <c r="H34" s="58"/>
      <c r="I34" s="58"/>
      <c r="J34" s="58"/>
      <c r="K34" s="58"/>
      <c r="L34" s="94"/>
      <c r="M34" s="1"/>
      <c r="N34" s="1"/>
      <c r="O34" s="1"/>
    </row>
    <row r="35" spans="1:15" s="5" customFormat="1" ht="14.25" x14ac:dyDescent="0.2">
      <c r="A35" s="10"/>
      <c r="B35" s="8"/>
      <c r="C35" s="59"/>
      <c r="D35" s="59"/>
      <c r="E35" s="60"/>
      <c r="F35" s="60"/>
      <c r="G35" s="60"/>
      <c r="H35" s="60"/>
      <c r="I35" s="60"/>
      <c r="J35" s="60"/>
      <c r="K35" s="60"/>
      <c r="L35" s="94"/>
      <c r="M35" s="1"/>
      <c r="N35" s="1"/>
      <c r="O35" s="1"/>
    </row>
    <row r="36" spans="1:15" s="5" customFormat="1" ht="14.25" x14ac:dyDescent="0.2">
      <c r="A36" s="10"/>
      <c r="B36" s="8"/>
      <c r="C36" s="61" t="s">
        <v>312</v>
      </c>
      <c r="D36" s="61" t="s">
        <v>92</v>
      </c>
      <c r="E36" s="62">
        <v>0</v>
      </c>
      <c r="F36" s="74">
        <v>1</v>
      </c>
      <c r="G36" s="62">
        <v>0.95</v>
      </c>
      <c r="H36" s="62">
        <v>10000</v>
      </c>
      <c r="I36" s="63"/>
      <c r="J36" s="62">
        <v>-10000</v>
      </c>
      <c r="K36" s="62">
        <v>10000</v>
      </c>
      <c r="L36" s="93" t="str">
        <f>'Kennzahlenbogen_(KB)'!Q23</f>
        <v>n.d.</v>
      </c>
      <c r="M36" s="64">
        <f>IF('Kennzahlenbogen_(KB)'!R21=Berechnung1!$G$4,1,IF('Kennzahlenbogen_(KB)'!R21=Berechnung1!$F$4,1,IF('Kennzahlenbogen_(KB)'!R21=Berechnung1!$E$4,2,IF('Kennzahlenbogen_(KB)'!R21=Berechnung1!$D$4,3,IF('Kennzahlenbogen_(KB)'!R21=Berechnung1!$C$4,4,"")))))</f>
        <v>1</v>
      </c>
      <c r="N36" s="64">
        <f>IF(M36&gt;1,M36+3,M36)</f>
        <v>1</v>
      </c>
      <c r="O36" s="64">
        <f>IF('Kennzahlenbogen_(KB)'!T21="",0,1)</f>
        <v>0</v>
      </c>
    </row>
    <row r="37" spans="1:15" s="5" customFormat="1" ht="14.25" x14ac:dyDescent="0.2">
      <c r="A37" s="10"/>
      <c r="B37" s="8"/>
      <c r="C37" s="59"/>
      <c r="D37" s="59"/>
      <c r="E37" s="60"/>
      <c r="F37" s="60"/>
      <c r="G37" s="60"/>
      <c r="H37" s="60"/>
      <c r="I37" s="60"/>
      <c r="J37" s="60"/>
      <c r="K37" s="60"/>
      <c r="L37" s="94"/>
      <c r="M37" s="1"/>
      <c r="N37" s="1"/>
      <c r="O37" s="1"/>
    </row>
    <row r="38" spans="1:15" s="5" customFormat="1" ht="14.25" x14ac:dyDescent="0.2">
      <c r="A38" s="10"/>
      <c r="B38" s="8"/>
      <c r="C38" s="59"/>
      <c r="D38" s="59"/>
      <c r="E38" s="60"/>
      <c r="F38" s="60"/>
      <c r="G38" s="60"/>
      <c r="H38" s="60"/>
      <c r="I38" s="60"/>
      <c r="J38" s="60"/>
      <c r="K38" s="60"/>
      <c r="L38" s="94"/>
      <c r="M38" s="1"/>
      <c r="N38" s="1"/>
      <c r="O38" s="1"/>
    </row>
    <row r="39" spans="1:15" s="5" customFormat="1" ht="14.25" x14ac:dyDescent="0.2">
      <c r="A39" s="10"/>
      <c r="B39" s="8"/>
      <c r="C39" s="61" t="s">
        <v>313</v>
      </c>
      <c r="D39" s="61" t="s">
        <v>92</v>
      </c>
      <c r="E39" s="62">
        <v>0</v>
      </c>
      <c r="F39" s="74">
        <v>1</v>
      </c>
      <c r="G39" s="62">
        <v>0.95</v>
      </c>
      <c r="H39" s="62">
        <v>10000</v>
      </c>
      <c r="I39" s="63"/>
      <c r="J39" s="62">
        <v>-10000</v>
      </c>
      <c r="K39" s="62">
        <v>10000</v>
      </c>
      <c r="L39" s="93" t="str">
        <f>'Kennzahlenbogen_(KB)'!Q26</f>
        <v>n.d.</v>
      </c>
      <c r="M39" s="64">
        <f>IF('Kennzahlenbogen_(KB)'!R24=Berechnung1!$G$4,1,IF('Kennzahlenbogen_(KB)'!R24=Berechnung1!$F$4,1,IF('Kennzahlenbogen_(KB)'!R24=Berechnung1!$E$4,2,IF('Kennzahlenbogen_(KB)'!R24=Berechnung1!$D$4,3,IF('Kennzahlenbogen_(KB)'!R24=Berechnung1!$C$4,4,"")))))</f>
        <v>1</v>
      </c>
      <c r="N39" s="64">
        <f>IF(M39&gt;1,M39+3,M39)</f>
        <v>1</v>
      </c>
      <c r="O39" s="64">
        <f>IF('Kennzahlenbogen_(KB)'!T24="",0,1)</f>
        <v>0</v>
      </c>
    </row>
    <row r="40" spans="1:15" s="5" customFormat="1" ht="14.25" x14ac:dyDescent="0.2">
      <c r="A40" s="10"/>
      <c r="B40" s="8"/>
      <c r="C40" s="59"/>
      <c r="D40" s="59"/>
      <c r="E40" s="60"/>
      <c r="F40" s="60"/>
      <c r="G40" s="60"/>
      <c r="H40" s="60"/>
      <c r="I40" s="60"/>
      <c r="J40" s="60"/>
      <c r="K40" s="60"/>
      <c r="L40" s="94"/>
      <c r="M40" s="1"/>
      <c r="N40" s="1"/>
      <c r="O40" s="1"/>
    </row>
    <row r="41" spans="1:15" s="5" customFormat="1" ht="14.25" x14ac:dyDescent="0.2">
      <c r="A41" s="10"/>
      <c r="B41" s="8"/>
      <c r="C41" s="59"/>
      <c r="D41" s="59"/>
      <c r="E41" s="60"/>
      <c r="F41" s="60"/>
      <c r="G41" s="60"/>
      <c r="H41" s="60"/>
      <c r="I41" s="60"/>
      <c r="J41" s="60"/>
      <c r="K41" s="60"/>
      <c r="L41" s="94"/>
      <c r="M41" s="1"/>
      <c r="N41" s="1"/>
      <c r="O41" s="1"/>
    </row>
    <row r="42" spans="1:15" s="5" customFormat="1" ht="14.25" x14ac:dyDescent="0.2">
      <c r="A42" s="10"/>
      <c r="B42" s="8" t="s">
        <v>522</v>
      </c>
      <c r="C42" s="326">
        <v>3</v>
      </c>
      <c r="D42" s="327" t="s">
        <v>92</v>
      </c>
      <c r="E42" s="328">
        <v>0</v>
      </c>
      <c r="F42" s="328">
        <v>1</v>
      </c>
      <c r="G42" s="328">
        <v>0.65</v>
      </c>
      <c r="H42" s="328">
        <v>10000</v>
      </c>
      <c r="I42" s="328"/>
      <c r="J42" s="328">
        <v>-10000</v>
      </c>
      <c r="K42" s="328">
        <v>10000</v>
      </c>
      <c r="L42" s="329" t="str">
        <f>'Kennzahlenbogen_(KB)'!Q29</f>
        <v>n.d.</v>
      </c>
      <c r="M42" s="327">
        <f>IF('Kennzahlenbogen_(KB)'!R27=Berechnung1!$G$13,1,IF('Kennzahlenbogen_(KB)'!R27=Berechnung1!$F$13,1,IF('Kennzahlenbogen_(KB)'!R27=Berechnung1!$E$13,2,IF('Kennzahlenbogen_(KB)'!R27=Berechnung1!$D$13,3,IF('Kennzahlenbogen_(KB)'!R27=Berechnung1!$C$13,4,"")))))</f>
        <v>1</v>
      </c>
      <c r="N42" s="327">
        <f>IF(M42&gt;1,M42+3,M42)</f>
        <v>1</v>
      </c>
      <c r="O42" s="327">
        <f>IF('Kennzahlenbogen_(KB)'!T27="",0,1)</f>
        <v>0</v>
      </c>
    </row>
    <row r="43" spans="1:15" s="5" customFormat="1" ht="14.25" x14ac:dyDescent="0.2">
      <c r="A43" s="10"/>
      <c r="B43" s="8"/>
      <c r="C43" s="52"/>
      <c r="D43" s="53"/>
      <c r="E43" s="54"/>
      <c r="F43" s="54"/>
      <c r="G43" s="54"/>
      <c r="H43" s="54"/>
      <c r="I43" s="54"/>
      <c r="J43" s="54"/>
      <c r="K43" s="54"/>
      <c r="L43" s="94"/>
      <c r="M43" s="1"/>
      <c r="N43" s="1"/>
      <c r="O43" s="1"/>
    </row>
    <row r="44" spans="1:15" s="5" customFormat="1" ht="14.25" x14ac:dyDescent="0.2">
      <c r="A44" s="10"/>
      <c r="B44" s="8"/>
      <c r="C44" s="52"/>
      <c r="D44" s="53"/>
      <c r="E44" s="54"/>
      <c r="F44" s="54"/>
      <c r="G44" s="54"/>
      <c r="H44" s="54"/>
      <c r="I44" s="54"/>
      <c r="J44" s="54"/>
      <c r="K44" s="54"/>
      <c r="L44" s="94"/>
      <c r="M44" s="1"/>
      <c r="N44" s="1"/>
      <c r="O44" s="1"/>
    </row>
    <row r="45" spans="1:15" s="5" customFormat="1" ht="14.25" x14ac:dyDescent="0.2">
      <c r="A45" s="10"/>
      <c r="B45" s="8"/>
      <c r="C45" s="61">
        <v>4</v>
      </c>
      <c r="D45" s="64" t="s">
        <v>92</v>
      </c>
      <c r="E45" s="62">
        <v>0</v>
      </c>
      <c r="F45" s="62">
        <v>1</v>
      </c>
      <c r="G45" s="62">
        <v>-10000</v>
      </c>
      <c r="H45" s="62">
        <v>10000</v>
      </c>
      <c r="I45" s="62"/>
      <c r="J45" s="62">
        <v>0.5</v>
      </c>
      <c r="K45" s="62">
        <v>10000</v>
      </c>
      <c r="L45" s="93" t="str">
        <f>'Kennzahlenbogen_(KB)'!Q32</f>
        <v>n.d.</v>
      </c>
      <c r="M45" s="64">
        <f>IF('Kennzahlenbogen_(KB)'!R30=Berechnung1!$G$4,1,IF('Kennzahlenbogen_(KB)'!R30=Berechnung1!$F$4,1,IF('Kennzahlenbogen_(KB)'!R30=Berechnung1!$E$4,2,IF('Kennzahlenbogen_(KB)'!R30=Berechnung1!$D$4,3,IF('Kennzahlenbogen_(KB)'!R30=Berechnung1!$C$4,4,"")))))</f>
        <v>1</v>
      </c>
      <c r="N45" s="64">
        <f>IF(M45&gt;1,M45+3,M45)</f>
        <v>1</v>
      </c>
      <c r="O45" s="64">
        <f>IF('Kennzahlenbogen_(KB)'!T30="",0,1)</f>
        <v>0</v>
      </c>
    </row>
    <row r="46" spans="1:15" s="5" customFormat="1" ht="14.25" x14ac:dyDescent="0.2">
      <c r="A46" s="10"/>
      <c r="B46" s="8"/>
      <c r="C46" s="52"/>
      <c r="D46" s="53"/>
      <c r="E46" s="54"/>
      <c r="F46" s="54"/>
      <c r="G46" s="54"/>
      <c r="H46" s="54"/>
      <c r="I46" s="54"/>
      <c r="J46" s="54"/>
      <c r="K46" s="54"/>
      <c r="L46" s="94"/>
      <c r="M46" s="1"/>
      <c r="N46" s="1"/>
      <c r="O46" s="1"/>
    </row>
    <row r="47" spans="1:15" s="5" customFormat="1" ht="14.25" x14ac:dyDescent="0.2">
      <c r="A47" s="10"/>
      <c r="B47" s="8"/>
      <c r="C47" s="52"/>
      <c r="D47" s="53"/>
      <c r="E47" s="54"/>
      <c r="F47" s="54"/>
      <c r="G47" s="54"/>
      <c r="H47" s="54"/>
      <c r="I47" s="54"/>
      <c r="J47" s="54"/>
      <c r="K47" s="54"/>
      <c r="L47" s="94"/>
      <c r="M47" s="1"/>
      <c r="N47" s="1"/>
      <c r="O47" s="1"/>
    </row>
    <row r="48" spans="1:15" s="5" customFormat="1" ht="14.25" x14ac:dyDescent="0.2">
      <c r="A48" s="10"/>
      <c r="B48" s="8"/>
      <c r="C48" s="61">
        <v>5</v>
      </c>
      <c r="D48" s="64" t="s">
        <v>92</v>
      </c>
      <c r="E48" s="62">
        <v>0</v>
      </c>
      <c r="F48" s="62">
        <v>100000</v>
      </c>
      <c r="G48" s="62">
        <v>0.05</v>
      </c>
      <c r="H48" s="62">
        <v>10000</v>
      </c>
      <c r="I48" s="62"/>
      <c r="J48" s="62">
        <v>-10000</v>
      </c>
      <c r="K48" s="62">
        <v>10000</v>
      </c>
      <c r="L48" s="93" t="str">
        <f>'Kennzahlenbogen_(KB)'!Q35</f>
        <v>n.d.</v>
      </c>
      <c r="M48" s="64">
        <f>IF('Kennzahlenbogen_(KB)'!R33=Berechnung1!$G$4,1,IF('Kennzahlenbogen_(KB)'!R33=Berechnung1!$F$4,1,IF('Kennzahlenbogen_(KB)'!R33=Berechnung1!$E$4,2,IF('Kennzahlenbogen_(KB)'!R33=Berechnung1!$D$4,3,IF('Kennzahlenbogen_(KB)'!R33=Berechnung1!$C$4,4,"")))))</f>
        <v>1</v>
      </c>
      <c r="N48" s="64">
        <f>IF(M48&gt;1,M48+3,M48)</f>
        <v>1</v>
      </c>
      <c r="O48" s="64">
        <f>IF('Kennzahlenbogen_(KB)'!T33="",0,1)</f>
        <v>0</v>
      </c>
    </row>
    <row r="49" spans="1:16" s="5" customFormat="1" ht="14.25" x14ac:dyDescent="0.2">
      <c r="A49" s="10"/>
      <c r="B49" s="8"/>
      <c r="C49" s="52"/>
      <c r="D49" s="53"/>
      <c r="E49" s="54"/>
      <c r="F49" s="54"/>
      <c r="G49" s="54"/>
      <c r="H49" s="54"/>
      <c r="I49" s="54"/>
      <c r="J49" s="54"/>
      <c r="K49" s="54"/>
      <c r="L49" s="94"/>
      <c r="M49" s="1"/>
      <c r="N49" s="1"/>
      <c r="O49" s="1"/>
    </row>
    <row r="50" spans="1:16" s="5" customFormat="1" ht="14.25" x14ac:dyDescent="0.2">
      <c r="A50" s="284"/>
      <c r="B50" s="8"/>
      <c r="C50" s="52"/>
      <c r="D50" s="53"/>
      <c r="E50" s="54"/>
      <c r="F50" s="54"/>
      <c r="G50" s="54"/>
      <c r="H50" s="54"/>
      <c r="I50" s="54"/>
      <c r="J50" s="54"/>
      <c r="K50" s="54"/>
      <c r="L50" s="94"/>
      <c r="M50" s="1"/>
      <c r="N50" s="1"/>
      <c r="O50" s="1"/>
    </row>
    <row r="51" spans="1:16" s="5" customFormat="1" ht="14.25" x14ac:dyDescent="0.2">
      <c r="A51" s="10"/>
      <c r="B51" s="8"/>
      <c r="C51" s="285">
        <v>6</v>
      </c>
      <c r="D51" s="286" t="s">
        <v>92</v>
      </c>
      <c r="E51" s="287">
        <v>0</v>
      </c>
      <c r="F51" s="287">
        <v>1</v>
      </c>
      <c r="G51" s="287">
        <v>0.9</v>
      </c>
      <c r="H51" s="287">
        <v>10000</v>
      </c>
      <c r="I51" s="287"/>
      <c r="J51" s="287">
        <v>-10000</v>
      </c>
      <c r="K51" s="287">
        <v>10000</v>
      </c>
      <c r="L51" s="288" t="str">
        <f>'Kennzahlenbogen_(KB)'!Q38</f>
        <v>n.d.</v>
      </c>
      <c r="M51" s="286">
        <f>IF('Kennzahlenbogen_(KB)'!R36=Berechnung1!$H$4,5,IF('Kennzahlenbogen_(KB)'!R36=Berechnung1!$G$4,1,IF('Kennzahlenbogen_(KB)'!R36=Berechnung1!$F$4,1,IF('Kennzahlenbogen_(KB)'!R36=Berechnung1!$E$4,2,IF('Kennzahlenbogen_(KB)'!R36=Berechnung1!$D$4,3,IF('Kennzahlenbogen_(KB)'!R36=Berechnung1!$C$4,4,""))))))</f>
        <v>1</v>
      </c>
      <c r="N51" s="286">
        <f>IF(M51&gt;1,M51+3,M51)</f>
        <v>1</v>
      </c>
      <c r="O51" s="286">
        <f>IF('Kennzahlenbogen_(KB)'!T36="",0,1)</f>
        <v>0</v>
      </c>
    </row>
    <row r="52" spans="1:16" s="5" customFormat="1" ht="14.25" x14ac:dyDescent="0.2">
      <c r="A52" s="10"/>
      <c r="B52" s="8"/>
      <c r="C52" s="52"/>
      <c r="D52" s="53"/>
      <c r="E52" s="54"/>
      <c r="F52" s="54"/>
      <c r="G52" s="54"/>
      <c r="H52" s="54"/>
      <c r="I52" s="54"/>
      <c r="J52" s="54"/>
      <c r="K52" s="54"/>
      <c r="L52" s="94"/>
      <c r="M52" s="1" t="str">
        <f>IF('Kennzahlenbogen_(KB)'!R37=Berechnung1!$G$13,1,IF('Kennzahlenbogen_(KB)'!R37=Berechnung1!$F$13,1,IF('Kennzahlenbogen_(KB)'!R37=Berechnung1!$E$13,2,IF('Kennzahlenbogen_(KB)'!R37=Berechnung1!$D$13,3,IF('Kennzahlenbogen_(KB)'!R37=Berechnung1!$C$13,4,"")))))</f>
        <v/>
      </c>
      <c r="N52" s="1"/>
      <c r="O52" s="1"/>
    </row>
    <row r="53" spans="1:16" s="5" customFormat="1" ht="14.25" x14ac:dyDescent="0.2">
      <c r="A53" s="10"/>
      <c r="B53" s="8"/>
      <c r="C53" s="52"/>
      <c r="D53" s="53"/>
      <c r="E53" s="54"/>
      <c r="F53" s="54"/>
      <c r="G53" s="54"/>
      <c r="H53" s="54"/>
      <c r="I53" s="54"/>
      <c r="J53" s="54"/>
      <c r="K53" s="54"/>
      <c r="L53" s="94"/>
      <c r="M53" s="1" t="str">
        <f>IF('Kennzahlenbogen_(KB)'!R38=Berechnung1!$G$13,1,IF('Kennzahlenbogen_(KB)'!R38=Berechnung1!$F$13,1,IF('Kennzahlenbogen_(KB)'!R38=Berechnung1!$E$13,2,IF('Kennzahlenbogen_(KB)'!R38=Berechnung1!$D$13,3,IF('Kennzahlenbogen_(KB)'!R38=Berechnung1!$C$13,4,"")))))</f>
        <v/>
      </c>
      <c r="N53" s="1"/>
      <c r="O53" s="1"/>
    </row>
    <row r="54" spans="1:16" s="5" customFormat="1" ht="14.25" x14ac:dyDescent="0.2">
      <c r="A54" s="10"/>
      <c r="B54" s="8"/>
      <c r="C54" s="285">
        <v>7</v>
      </c>
      <c r="D54" s="286" t="s">
        <v>92</v>
      </c>
      <c r="E54" s="287">
        <v>0</v>
      </c>
      <c r="F54" s="287">
        <v>1</v>
      </c>
      <c r="G54" s="287">
        <v>0.9</v>
      </c>
      <c r="H54" s="287">
        <v>10000</v>
      </c>
      <c r="I54" s="287"/>
      <c r="J54" s="287">
        <v>-10000</v>
      </c>
      <c r="K54" s="287">
        <v>10000</v>
      </c>
      <c r="L54" s="288" t="str">
        <f>'Kennzahlenbogen_(KB)'!Q41</f>
        <v>n.d.</v>
      </c>
      <c r="M54" s="286">
        <f>IF('Kennzahlenbogen_(KB)'!R39=Berechnung1!$H$4,5,IF('Kennzahlenbogen_(KB)'!R39=Berechnung1!$G$4,1,IF('Kennzahlenbogen_(KB)'!R39=Berechnung1!$F$4,1,IF('Kennzahlenbogen_(KB)'!R39=Berechnung1!$E$4,2,IF('Kennzahlenbogen_(KB)'!R39=Berechnung1!$D$4,3,IF('Kennzahlenbogen_(KB)'!R39=Berechnung1!$C$4,4,""))))))</f>
        <v>1</v>
      </c>
      <c r="N54" s="286">
        <f>IF(M54&gt;1,M54+3,M54)</f>
        <v>1</v>
      </c>
      <c r="O54" s="286">
        <f>IF('Kennzahlenbogen_(KB)'!T39="",0,1)</f>
        <v>0</v>
      </c>
    </row>
    <row r="55" spans="1:16" s="5" customFormat="1" ht="14.25" x14ac:dyDescent="0.2">
      <c r="A55" s="10"/>
      <c r="B55" s="8"/>
      <c r="C55" s="52"/>
      <c r="D55" s="53"/>
      <c r="E55" s="54"/>
      <c r="F55" s="54"/>
      <c r="G55" s="54"/>
      <c r="H55" s="54"/>
      <c r="I55" s="54"/>
      <c r="J55" s="54"/>
      <c r="K55" s="54"/>
      <c r="L55" s="94"/>
      <c r="M55" s="1" t="str">
        <f>IF('Kennzahlenbogen_(KB)'!R40=Berechnung1!$G$13,1,IF('Kennzahlenbogen_(KB)'!R40=Berechnung1!$F$13,1,IF('Kennzahlenbogen_(KB)'!R40=Berechnung1!$E$13,2,IF('Kennzahlenbogen_(KB)'!R40=Berechnung1!$D$13,3,IF('Kennzahlenbogen_(KB)'!R40=Berechnung1!$C$13,4,"")))))</f>
        <v/>
      </c>
      <c r="N55" s="1"/>
      <c r="O55" s="1"/>
    </row>
    <row r="56" spans="1:16" s="5" customFormat="1" ht="14.25" x14ac:dyDescent="0.2">
      <c r="A56" s="10"/>
      <c r="B56" s="8"/>
      <c r="C56" s="52"/>
      <c r="D56" s="53"/>
      <c r="E56" s="54"/>
      <c r="F56" s="54"/>
      <c r="G56" s="54"/>
      <c r="H56" s="54"/>
      <c r="I56" s="54"/>
      <c r="J56" s="54"/>
      <c r="K56" s="54"/>
      <c r="L56" s="94"/>
      <c r="M56" s="1" t="str">
        <f>IF('Kennzahlenbogen_(KB)'!R41=Berechnung1!$G$13,1,IF('Kennzahlenbogen_(KB)'!R41=Berechnung1!$F$13,1,IF('Kennzahlenbogen_(KB)'!R41=Berechnung1!$E$13,2,IF('Kennzahlenbogen_(KB)'!R41=Berechnung1!$D$13,3,IF('Kennzahlenbogen_(KB)'!R41=Berechnung1!$C$13,4,"")))))</f>
        <v/>
      </c>
      <c r="N56" s="1"/>
      <c r="O56" s="1"/>
    </row>
    <row r="57" spans="1:16" s="5" customFormat="1" ht="14.25" x14ac:dyDescent="0.2">
      <c r="A57" s="10"/>
      <c r="C57" s="61">
        <v>8</v>
      </c>
      <c r="D57" s="64" t="s">
        <v>92</v>
      </c>
      <c r="E57" s="62">
        <v>0</v>
      </c>
      <c r="F57" s="62">
        <v>1</v>
      </c>
      <c r="G57" s="62">
        <v>0.9</v>
      </c>
      <c r="H57" s="62">
        <v>10000</v>
      </c>
      <c r="I57" s="62"/>
      <c r="J57" s="62">
        <v>-10000</v>
      </c>
      <c r="K57" s="62">
        <v>10000</v>
      </c>
      <c r="L57" s="93" t="str">
        <f>'Kennzahlenbogen_(KB)'!Q44</f>
        <v>n.d.</v>
      </c>
      <c r="M57" s="64">
        <f>IF('Kennzahlenbogen_(KB)'!R42=Berechnung1!$G$4,1,IF('Kennzahlenbogen_(KB)'!R42=Berechnung1!$F$4,1,IF('Kennzahlenbogen_(KB)'!R42=Berechnung1!$E$4,2,IF('Kennzahlenbogen_(KB)'!R42=Berechnung1!$D$4,3,IF('Kennzahlenbogen_(KB)'!R42=Berechnung1!$C$4,4,"")))))</f>
        <v>1</v>
      </c>
      <c r="N57" s="64">
        <f>IF(M57&gt;1,M57+3,M57)</f>
        <v>1</v>
      </c>
      <c r="O57" s="64">
        <f>IF('Kennzahlenbogen_(KB)'!T42="",0,1)</f>
        <v>0</v>
      </c>
    </row>
    <row r="58" spans="1:16" s="5" customFormat="1" ht="14.25" x14ac:dyDescent="0.2">
      <c r="A58" s="10"/>
      <c r="B58" s="8"/>
      <c r="C58" s="52"/>
      <c r="D58" s="53"/>
      <c r="E58" s="54"/>
      <c r="F58" s="54"/>
      <c r="G58" s="54"/>
      <c r="H58" s="54"/>
      <c r="I58" s="54"/>
      <c r="J58" s="54"/>
      <c r="K58" s="54"/>
      <c r="L58" s="94"/>
      <c r="M58" s="1"/>
      <c r="N58" s="1"/>
      <c r="O58" s="1"/>
    </row>
    <row r="59" spans="1:16" s="5" customFormat="1" ht="14.25" x14ac:dyDescent="0.2">
      <c r="A59" s="10"/>
      <c r="B59" s="8"/>
      <c r="C59" s="52"/>
      <c r="D59" s="53"/>
      <c r="E59" s="54"/>
      <c r="F59" s="54"/>
      <c r="G59" s="54"/>
      <c r="H59" s="54"/>
      <c r="I59" s="54"/>
      <c r="J59" s="54"/>
      <c r="K59" s="54"/>
      <c r="L59" s="94"/>
      <c r="M59" s="1"/>
      <c r="N59" s="1"/>
      <c r="O59" s="1"/>
    </row>
    <row r="60" spans="1:16" s="5" customFormat="1" ht="14.25" x14ac:dyDescent="0.2">
      <c r="A60" s="10"/>
      <c r="B60" s="8"/>
      <c r="C60" s="285">
        <v>9</v>
      </c>
      <c r="D60" s="286" t="s">
        <v>92</v>
      </c>
      <c r="E60" s="287">
        <v>0</v>
      </c>
      <c r="F60" s="287">
        <v>1</v>
      </c>
      <c r="G60" s="287">
        <v>0.9</v>
      </c>
      <c r="H60" s="287">
        <v>10000</v>
      </c>
      <c r="I60" s="287"/>
      <c r="J60" s="287">
        <v>-10000</v>
      </c>
      <c r="K60" s="287">
        <v>10000</v>
      </c>
      <c r="L60" s="288" t="str">
        <f>'Kennzahlenbogen_(KB)'!Q47</f>
        <v>n.d.</v>
      </c>
      <c r="M60" s="286">
        <f>IF('Kennzahlenbogen_(KB)'!R45=Berechnung1!$H$4,5,IF('Kennzahlenbogen_(KB)'!R45=Berechnung1!$G$4,1,IF('Kennzahlenbogen_(KB)'!R45=Berechnung1!$F$4,1,IF('Kennzahlenbogen_(KB)'!R45=Berechnung1!$E$4,2,IF('Kennzahlenbogen_(KB)'!R45=Berechnung1!$D$4,3,IF('Kennzahlenbogen_(KB)'!R45=Berechnung1!$C$4,4,""))))))</f>
        <v>1</v>
      </c>
      <c r="N60" s="286">
        <f>IF(M60&gt;1,M60+3,M60)</f>
        <v>1</v>
      </c>
      <c r="O60" s="286">
        <f>IF('Kennzahlenbogen_(KB)'!T45="",0,1)</f>
        <v>0</v>
      </c>
    </row>
    <row r="61" spans="1:16" s="5" customFormat="1" ht="14.25" x14ac:dyDescent="0.2">
      <c r="A61" s="10"/>
      <c r="B61" s="8"/>
      <c r="C61" s="52"/>
      <c r="D61" s="53"/>
      <c r="E61" s="54"/>
      <c r="F61" s="54"/>
      <c r="G61" s="54"/>
      <c r="H61" s="54"/>
      <c r="I61" s="54"/>
      <c r="J61" s="54"/>
      <c r="K61" s="54"/>
      <c r="L61" s="94"/>
      <c r="M61" s="1" t="str">
        <f>IF('Kennzahlenbogen_(KB)'!R46=Berechnung1!$G$13,1,IF('Kennzahlenbogen_(KB)'!R46=Berechnung1!$F$13,1,IF('Kennzahlenbogen_(KB)'!R46=Berechnung1!$E$13,2,IF('Kennzahlenbogen_(KB)'!R46=Berechnung1!$D$13,3,IF('Kennzahlenbogen_(KB)'!R46=Berechnung1!$C$13,4,"")))))</f>
        <v/>
      </c>
      <c r="N61" s="1"/>
      <c r="O61" s="1"/>
    </row>
    <row r="62" spans="1:16" s="5" customFormat="1" ht="14.25" x14ac:dyDescent="0.2">
      <c r="A62" s="10"/>
      <c r="B62" s="8"/>
      <c r="C62" s="52"/>
      <c r="D62" s="53"/>
      <c r="E62" s="54"/>
      <c r="F62" s="54"/>
      <c r="G62" s="54"/>
      <c r="H62" s="54"/>
      <c r="I62" s="54"/>
      <c r="J62" s="54"/>
      <c r="K62" s="54"/>
      <c r="L62" s="94"/>
      <c r="M62" s="1" t="str">
        <f>IF('Kennzahlenbogen_(KB)'!R47=Berechnung1!$G$13,1,IF('Kennzahlenbogen_(KB)'!R47=Berechnung1!$F$13,1,IF('Kennzahlenbogen_(KB)'!R47=Berechnung1!$E$13,2,IF('Kennzahlenbogen_(KB)'!R47=Berechnung1!$D$13,3,IF('Kennzahlenbogen_(KB)'!R47=Berechnung1!$C$13,4,"")))))</f>
        <v/>
      </c>
      <c r="N62" s="1"/>
      <c r="O62" s="1"/>
    </row>
    <row r="63" spans="1:16" s="5" customFormat="1" ht="14.25" x14ac:dyDescent="0.2">
      <c r="A63" s="10"/>
      <c r="B63" s="8"/>
      <c r="C63" s="285">
        <v>10</v>
      </c>
      <c r="D63" s="286" t="s">
        <v>92</v>
      </c>
      <c r="E63" s="287">
        <v>0</v>
      </c>
      <c r="F63" s="287">
        <v>1</v>
      </c>
      <c r="G63" s="287">
        <v>-10000</v>
      </c>
      <c r="H63" s="287">
        <v>0.3</v>
      </c>
      <c r="I63" s="287"/>
      <c r="J63" s="287">
        <v>-10000</v>
      </c>
      <c r="K63" s="287">
        <v>10000</v>
      </c>
      <c r="L63" s="288" t="str">
        <f>'Kennzahlenbogen_(KB)'!Q50</f>
        <v>n.d.</v>
      </c>
      <c r="M63" s="286">
        <f>IF('Kennzahlenbogen_(KB)'!R48=Berechnung1!$H$4,5,IF('Kennzahlenbogen_(KB)'!R48=Berechnung1!$G$4,1,IF('Kennzahlenbogen_(KB)'!R48=Berechnung1!$F$4,1,IF('Kennzahlenbogen_(KB)'!R48=Berechnung1!$E$4,2,IF('Kennzahlenbogen_(KB)'!R48=Berechnung1!$D$4,3,IF('Kennzahlenbogen_(KB)'!R48=Berechnung1!$C$4,4,""))))))</f>
        <v>1</v>
      </c>
      <c r="N63" s="286">
        <f>IF(M63&gt;1,M63+3,M63)</f>
        <v>1</v>
      </c>
      <c r="O63" s="286">
        <f>IF('Kennzahlenbogen_(KB)'!T48="",0,1)</f>
        <v>0</v>
      </c>
    </row>
    <row r="64" spans="1:16" s="5" customFormat="1" x14ac:dyDescent="0.25">
      <c r="A64" s="10"/>
      <c r="B64" s="8"/>
      <c r="C64" s="52"/>
      <c r="D64" s="53"/>
      <c r="E64" s="54"/>
      <c r="F64" s="54"/>
      <c r="G64" s="54"/>
      <c r="H64" s="54"/>
      <c r="I64" s="54"/>
      <c r="J64" s="54"/>
      <c r="K64" s="54"/>
      <c r="L64" s="94"/>
      <c r="M64" s="1" t="str">
        <f>IF('Kennzahlenbogen_(KB)'!R49=Berechnung1!$G$13,1,IF('Kennzahlenbogen_(KB)'!R49=Berechnung1!$F$13,1,IF('Kennzahlenbogen_(KB)'!R49=Berechnung1!$E$13,2,IF('Kennzahlenbogen_(KB)'!R49=Berechnung1!$D$13,3,IF('Kennzahlenbogen_(KB)'!R49=Berechnung1!$C$13,4,"")))))</f>
        <v/>
      </c>
      <c r="N64" s="1"/>
      <c r="O64" s="1"/>
      <c r="P64" s="2"/>
    </row>
    <row r="65" spans="1:16" s="5" customFormat="1" x14ac:dyDescent="0.25">
      <c r="A65" s="10"/>
      <c r="B65" s="8"/>
      <c r="C65" s="65"/>
      <c r="D65" s="1"/>
      <c r="E65" s="66"/>
      <c r="F65" s="66"/>
      <c r="G65" s="66"/>
      <c r="H65" s="66"/>
      <c r="I65" s="66"/>
      <c r="J65" s="66"/>
      <c r="K65" s="66"/>
      <c r="L65" s="94"/>
      <c r="M65" s="1" t="str">
        <f>IF('Kennzahlenbogen_(KB)'!R50=Berechnung1!$G$13,1,IF('Kennzahlenbogen_(KB)'!R50=Berechnung1!$F$13,1,IF('Kennzahlenbogen_(KB)'!R50=Berechnung1!$E$13,2,IF('Kennzahlenbogen_(KB)'!R50=Berechnung1!$D$13,3,IF('Kennzahlenbogen_(KB)'!R50=Berechnung1!$C$13,4,"")))))</f>
        <v/>
      </c>
      <c r="N65" s="1"/>
      <c r="O65" s="1"/>
      <c r="P65" s="2"/>
    </row>
    <row r="66" spans="1:16" x14ac:dyDescent="0.25">
      <c r="C66" s="285">
        <v>11</v>
      </c>
      <c r="D66" s="286" t="s">
        <v>92</v>
      </c>
      <c r="E66" s="287">
        <v>0</v>
      </c>
      <c r="F66" s="287">
        <v>1</v>
      </c>
      <c r="G66" s="287">
        <v>0.9</v>
      </c>
      <c r="H66" s="287">
        <v>10000</v>
      </c>
      <c r="I66" s="287"/>
      <c r="J66" s="287">
        <v>-10000</v>
      </c>
      <c r="K66" s="287">
        <v>10000</v>
      </c>
      <c r="L66" s="288" t="str">
        <f>'Kennzahlenbogen_(KB)'!Q53</f>
        <v>n.d.</v>
      </c>
      <c r="M66" s="286">
        <f>IF('Kennzahlenbogen_(KB)'!R51=Berechnung1!$H$4,5,IF('Kennzahlenbogen_(KB)'!R51=Berechnung1!$G$4,1,IF('Kennzahlenbogen_(KB)'!R51=Berechnung1!$F$4,1,IF('Kennzahlenbogen_(KB)'!R51=Berechnung1!$E$4,2,IF('Kennzahlenbogen_(KB)'!R51=Berechnung1!$D$4,3,IF('Kennzahlenbogen_(KB)'!R51=Berechnung1!$C$4,4,""))))))</f>
        <v>1</v>
      </c>
      <c r="N66" s="286">
        <f>IF(M66&gt;1,M66+3,M66)</f>
        <v>1</v>
      </c>
      <c r="O66" s="286">
        <f>IF('Kennzahlenbogen_(KB)'!T51="",0,1)</f>
        <v>0</v>
      </c>
    </row>
    <row r="67" spans="1:16" ht="15.75" customHeight="1" x14ac:dyDescent="0.25">
      <c r="C67" s="52"/>
      <c r="D67" s="53"/>
      <c r="E67" s="54"/>
      <c r="F67" s="54"/>
      <c r="G67" s="54"/>
      <c r="H67" s="54"/>
      <c r="I67" s="54"/>
      <c r="J67" s="54"/>
      <c r="K67" s="54"/>
      <c r="L67" s="94"/>
      <c r="M67" s="1" t="str">
        <f>IF('Kennzahlenbogen_(KB)'!R52=Berechnung1!$G$13,1,IF('Kennzahlenbogen_(KB)'!R52=Berechnung1!$F$13,1,IF('Kennzahlenbogen_(KB)'!R52=Berechnung1!$E$13,2,IF('Kennzahlenbogen_(KB)'!R52=Berechnung1!$D$13,3,IF('Kennzahlenbogen_(KB)'!R52=Berechnung1!$C$13,4,"")))))</f>
        <v/>
      </c>
      <c r="N67" s="1"/>
      <c r="O67" s="1"/>
    </row>
    <row r="68" spans="1:16" x14ac:dyDescent="0.25">
      <c r="C68" s="52"/>
      <c r="D68" s="53"/>
      <c r="E68" s="54"/>
      <c r="F68" s="54"/>
      <c r="G68" s="54"/>
      <c r="H68" s="54"/>
      <c r="I68" s="54"/>
      <c r="J68" s="54"/>
      <c r="K68" s="54"/>
      <c r="L68" s="94"/>
      <c r="M68" s="1" t="str">
        <f>IF('Kennzahlenbogen_(KB)'!R53=Berechnung1!$G$13,1,IF('Kennzahlenbogen_(KB)'!R53=Berechnung1!$F$13,1,IF('Kennzahlenbogen_(KB)'!R53=Berechnung1!$E$13,2,IF('Kennzahlenbogen_(KB)'!R53=Berechnung1!$D$13,3,IF('Kennzahlenbogen_(KB)'!R53=Berechnung1!$C$13,4,"")))))</f>
        <v/>
      </c>
      <c r="N68" s="1"/>
      <c r="O68" s="1"/>
    </row>
    <row r="69" spans="1:16" x14ac:dyDescent="0.25">
      <c r="B69" s="2" t="s">
        <v>7</v>
      </c>
      <c r="C69" s="50">
        <v>12</v>
      </c>
      <c r="D69" s="49" t="s">
        <v>92</v>
      </c>
      <c r="E69" s="50">
        <v>0</v>
      </c>
      <c r="F69" s="50">
        <v>100000000</v>
      </c>
      <c r="G69" s="50">
        <v>30</v>
      </c>
      <c r="H69" s="50">
        <v>100000000</v>
      </c>
      <c r="I69" s="50"/>
      <c r="J69" s="50">
        <v>-100000000</v>
      </c>
      <c r="K69" s="50">
        <v>100000000</v>
      </c>
      <c r="L69" s="51">
        <f>'Kennzahlenbogen_(KB)'!Q54</f>
        <v>0</v>
      </c>
      <c r="M69" s="50">
        <f>IF('Kennzahlenbogen_(KB)'!R54=Berechnung1!$G$4,1,IF('Kennzahlenbogen_(KB)'!R54=Berechnung1!$F$4,1,IF('Kennzahlenbogen_(KB)'!R54=Berechnung1!$E$4,2,IF('Kennzahlenbogen_(KB)'!R54=Berechnung1!$D$4,3,IF('Kennzahlenbogen_(KB)'!R54=Berechnung1!$C$4,4,"")))))</f>
        <v>1</v>
      </c>
      <c r="N69" s="50">
        <f>IF(M69&gt;1,M69+3,M69)</f>
        <v>1</v>
      </c>
      <c r="O69" s="50">
        <f>IF('Kennzahlenbogen_(KB)'!T54="",0,1)</f>
        <v>0</v>
      </c>
    </row>
    <row r="70" spans="1:16" x14ac:dyDescent="0.25">
      <c r="C70" s="57"/>
      <c r="D70" s="1"/>
      <c r="E70" s="66"/>
      <c r="F70" s="66"/>
      <c r="G70" s="66"/>
      <c r="H70" s="66"/>
      <c r="I70" s="66"/>
      <c r="J70" s="66"/>
      <c r="K70" s="66"/>
      <c r="L70" s="94"/>
      <c r="M70" s="1"/>
      <c r="N70" s="1"/>
      <c r="O70" s="1"/>
    </row>
    <row r="71" spans="1:16" s="3" customFormat="1" x14ac:dyDescent="0.25">
      <c r="A71" s="96"/>
      <c r="B71" s="97"/>
      <c r="C71" s="57"/>
      <c r="D71" s="1"/>
      <c r="E71" s="66"/>
      <c r="F71" s="66"/>
      <c r="G71" s="66"/>
      <c r="H71" s="66"/>
      <c r="I71" s="66"/>
      <c r="J71" s="66"/>
      <c r="K71" s="66"/>
      <c r="L71" s="94"/>
      <c r="M71" s="1"/>
      <c r="N71" s="1"/>
      <c r="O71" s="1"/>
    </row>
    <row r="72" spans="1:16" s="3" customFormat="1" x14ac:dyDescent="0.25">
      <c r="A72" s="96"/>
      <c r="B72" s="97"/>
      <c r="C72" s="285">
        <v>13</v>
      </c>
      <c r="D72" s="286" t="s">
        <v>92</v>
      </c>
      <c r="E72" s="287">
        <v>0</v>
      </c>
      <c r="F72" s="287">
        <v>1</v>
      </c>
      <c r="G72" s="287">
        <v>-1000000</v>
      </c>
      <c r="H72" s="287">
        <v>10000</v>
      </c>
      <c r="I72" s="287"/>
      <c r="J72" s="287">
        <v>-10000</v>
      </c>
      <c r="K72" s="287">
        <v>0.3</v>
      </c>
      <c r="L72" s="288" t="str">
        <f>'Kennzahlenbogen_(KB)'!Q59</f>
        <v>n.d.</v>
      </c>
      <c r="M72" s="286">
        <f>IF('Kennzahlenbogen_(KB)'!R57=Berechnung1!$H$4,5,IF('Kennzahlenbogen_(KB)'!R57=Berechnung1!$G$4,1,IF('Kennzahlenbogen_(KB)'!R57=Berechnung1!$F$4,1,IF('Kennzahlenbogen_(KB)'!R57=Berechnung1!$E$4,2,IF('Kennzahlenbogen_(KB)'!R57=Berechnung1!$D$4,3,IF('Kennzahlenbogen_(KB)'!R57=Berechnung1!$C$4,4,""))))))</f>
        <v>1</v>
      </c>
      <c r="N72" s="286">
        <f>IF(M72&gt;1,M72+3,M72)</f>
        <v>1</v>
      </c>
      <c r="O72" s="286">
        <f>IF('Kennzahlenbogen_(KB)'!T57="",0,1)</f>
        <v>0</v>
      </c>
    </row>
    <row r="73" spans="1:16" s="3" customFormat="1" x14ac:dyDescent="0.25">
      <c r="A73" s="96"/>
      <c r="B73" s="97"/>
      <c r="C73" s="57"/>
      <c r="D73" s="1"/>
      <c r="E73" s="66"/>
      <c r="F73" s="66"/>
      <c r="G73" s="66"/>
      <c r="H73" s="66"/>
      <c r="I73" s="66"/>
      <c r="J73" s="66"/>
      <c r="K73" s="66"/>
      <c r="L73" s="94"/>
      <c r="M73" s="1"/>
      <c r="N73" s="1"/>
      <c r="O73" s="1"/>
    </row>
    <row r="74" spans="1:16" s="3" customFormat="1" x14ac:dyDescent="0.25">
      <c r="A74" s="99"/>
      <c r="B74" s="97"/>
      <c r="C74" s="57"/>
      <c r="D74" s="1"/>
      <c r="E74" s="66"/>
      <c r="F74" s="66"/>
      <c r="G74" s="66"/>
      <c r="H74" s="66"/>
      <c r="I74" s="66"/>
      <c r="J74" s="66"/>
      <c r="K74" s="66"/>
      <c r="L74" s="94"/>
      <c r="M74" s="1"/>
      <c r="N74" s="1"/>
      <c r="O74" s="1"/>
    </row>
    <row r="75" spans="1:16" s="3" customFormat="1" x14ac:dyDescent="0.25">
      <c r="A75" s="99"/>
      <c r="B75" s="97" t="s">
        <v>522</v>
      </c>
      <c r="C75" s="326">
        <v>14</v>
      </c>
      <c r="D75" s="327" t="s">
        <v>92</v>
      </c>
      <c r="E75" s="328">
        <v>0</v>
      </c>
      <c r="F75" s="328">
        <v>1</v>
      </c>
      <c r="G75" s="328">
        <v>-1000000</v>
      </c>
      <c r="H75" s="328">
        <v>10000</v>
      </c>
      <c r="I75" s="328"/>
      <c r="J75" s="328">
        <v>-10000</v>
      </c>
      <c r="K75" s="328">
        <v>0.05</v>
      </c>
      <c r="L75" s="329" t="str">
        <f>'Kennzahlenbogen_(KB)'!Q62</f>
        <v>n.d.</v>
      </c>
      <c r="M75" s="327">
        <f>IF('Kennzahlenbogen_(KB)'!R60=Berechnung1!$H$13,5,IF('Kennzahlenbogen_(KB)'!R60=Berechnung1!$G$13,1,IF('Kennzahlenbogen_(KB)'!R60=Berechnung1!$F$13,1,IF('Kennzahlenbogen_(KB)'!R60=Berechnung1!$E$13,2,IF('Kennzahlenbogen_(KB)'!R60=Berechnung1!$D$13,3,IF('Kennzahlenbogen_(KB)'!R60=Berechnung1!$C$13,4,""))))))</f>
        <v>1</v>
      </c>
      <c r="N75" s="327">
        <f t="shared" ref="N75" si="2">IF(M75&gt;1,M75+3,M75)</f>
        <v>1</v>
      </c>
      <c r="O75" s="327">
        <f>IF('Kennzahlenbogen_(KB)'!T60="",0,1)</f>
        <v>0</v>
      </c>
    </row>
    <row r="76" spans="1:16" s="3" customFormat="1" x14ac:dyDescent="0.25">
      <c r="A76" s="99"/>
      <c r="B76" s="97"/>
      <c r="C76" s="57"/>
      <c r="D76" s="1"/>
      <c r="E76" s="66"/>
      <c r="F76" s="66"/>
      <c r="G76" s="66"/>
      <c r="H76" s="66"/>
      <c r="I76" s="66"/>
      <c r="J76" s="66"/>
      <c r="K76" s="66"/>
      <c r="L76" s="94"/>
      <c r="M76" s="1"/>
      <c r="N76" s="1"/>
      <c r="O76" s="1"/>
    </row>
    <row r="77" spans="1:16" s="3" customFormat="1" x14ac:dyDescent="0.25">
      <c r="A77" s="99"/>
      <c r="B77" s="95"/>
      <c r="C77" s="57"/>
      <c r="D77" s="1"/>
      <c r="E77" s="66"/>
      <c r="F77" s="66"/>
      <c r="G77" s="66"/>
      <c r="H77" s="66"/>
      <c r="I77" s="66"/>
      <c r="J77" s="66"/>
      <c r="K77" s="66"/>
      <c r="L77" s="94"/>
      <c r="M77" s="1"/>
      <c r="N77" s="1"/>
      <c r="O77" s="1"/>
    </row>
    <row r="78" spans="1:16" s="3" customFormat="1" x14ac:dyDescent="0.25">
      <c r="A78" s="100"/>
      <c r="B78" s="97"/>
      <c r="C78" s="98"/>
      <c r="D78" s="97"/>
      <c r="E78" s="98"/>
      <c r="F78" s="4"/>
      <c r="G78" s="4"/>
    </row>
    <row r="79" spans="1:16" s="3" customFormat="1" x14ac:dyDescent="0.25">
      <c r="A79" s="99"/>
      <c r="B79" s="97"/>
      <c r="C79" s="97"/>
      <c r="D79" s="97"/>
      <c r="E79" s="98"/>
      <c r="F79" s="4"/>
      <c r="G79" s="4"/>
    </row>
    <row r="80" spans="1:16" s="3" customFormat="1" x14ac:dyDescent="0.25">
      <c r="A80" s="99"/>
      <c r="B80" s="97"/>
      <c r="C80" s="98"/>
      <c r="D80" s="97"/>
      <c r="E80" s="98"/>
      <c r="F80" s="4"/>
      <c r="G80" s="4"/>
    </row>
    <row r="81" spans="1:16" s="3" customFormat="1" x14ac:dyDescent="0.25">
      <c r="A81" s="99"/>
      <c r="B81" s="97"/>
      <c r="C81" s="98"/>
      <c r="D81" s="98"/>
      <c r="E81" s="98"/>
      <c r="F81" s="4"/>
      <c r="G81" s="4"/>
    </row>
    <row r="82" spans="1:16" s="3" customFormat="1" x14ac:dyDescent="0.25">
      <c r="A82" s="99"/>
      <c r="B82" s="95"/>
      <c r="C82" s="97"/>
      <c r="D82" s="97"/>
      <c r="E82" s="98"/>
      <c r="F82" s="4"/>
      <c r="G82" s="4"/>
    </row>
    <row r="83" spans="1:16" s="3" customFormat="1" x14ac:dyDescent="0.25">
      <c r="A83" s="100"/>
      <c r="B83" s="97"/>
      <c r="C83" s="98"/>
      <c r="D83" s="97"/>
      <c r="E83" s="98"/>
      <c r="F83" s="4"/>
      <c r="G83" s="4"/>
    </row>
    <row r="84" spans="1:16" s="3" customFormat="1" x14ac:dyDescent="0.25">
      <c r="A84" s="97"/>
      <c r="B84" s="97"/>
      <c r="C84" s="98"/>
      <c r="D84" s="97"/>
      <c r="E84" s="98"/>
      <c r="F84" s="4"/>
      <c r="G84" s="4"/>
    </row>
    <row r="85" spans="1:16" s="3" customFormat="1" x14ac:dyDescent="0.25">
      <c r="A85" s="97"/>
      <c r="B85" s="97"/>
      <c r="C85" s="98"/>
      <c r="D85" s="98"/>
      <c r="E85" s="97"/>
    </row>
    <row r="86" spans="1:16" s="3" customFormat="1" x14ac:dyDescent="0.25">
      <c r="A86" s="97"/>
      <c r="B86" s="97"/>
      <c r="C86" s="97"/>
      <c r="D86" s="97"/>
      <c r="E86" s="97"/>
    </row>
    <row r="87" spans="1:16" s="3" customFormat="1" x14ac:dyDescent="0.25">
      <c r="A87" s="97"/>
      <c r="B87" s="97"/>
      <c r="C87" s="98"/>
      <c r="D87" s="97"/>
      <c r="E87" s="97"/>
    </row>
    <row r="88" spans="1:16" s="3" customFormat="1" x14ac:dyDescent="0.25">
      <c r="A88" s="97"/>
      <c r="B88" s="97"/>
      <c r="C88" s="98"/>
      <c r="D88" s="97"/>
      <c r="E88" s="97"/>
    </row>
    <row r="89" spans="1:16" s="3" customFormat="1" x14ac:dyDescent="0.25">
      <c r="A89" s="97"/>
      <c r="B89" s="97"/>
      <c r="C89" s="97"/>
      <c r="D89" s="97"/>
      <c r="E89" s="97"/>
    </row>
    <row r="90" spans="1:16" s="3" customFormat="1" x14ac:dyDescent="0.25">
      <c r="A90" s="97"/>
      <c r="B90" s="97"/>
      <c r="C90" s="97"/>
      <c r="D90" s="97"/>
      <c r="E90" s="97"/>
    </row>
    <row r="91" spans="1:16" s="3" customFormat="1" x14ac:dyDescent="0.25">
      <c r="A91" s="97"/>
      <c r="B91" s="97"/>
      <c r="C91" s="98"/>
      <c r="D91" s="97"/>
      <c r="E91" s="97"/>
    </row>
    <row r="92" spans="1:16" s="3" customFormat="1" x14ac:dyDescent="0.25">
      <c r="A92" s="97"/>
      <c r="B92" s="97"/>
      <c r="C92" s="98"/>
      <c r="D92" s="98"/>
      <c r="E92" s="97"/>
    </row>
    <row r="93" spans="1:16" s="3" customFormat="1" x14ac:dyDescent="0.25">
      <c r="A93" s="100"/>
      <c r="B93" s="97"/>
      <c r="C93" s="97"/>
      <c r="D93" s="97"/>
      <c r="E93" s="97"/>
    </row>
    <row r="94" spans="1:16" s="3" customFormat="1" x14ac:dyDescent="0.25">
      <c r="A94" s="97"/>
      <c r="B94" s="97"/>
      <c r="C94" s="98"/>
      <c r="D94" s="97"/>
      <c r="E94" s="97"/>
      <c r="P94" s="2"/>
    </row>
    <row r="95" spans="1:16" s="3" customFormat="1" x14ac:dyDescent="0.25">
      <c r="A95" s="97"/>
      <c r="B95" s="97"/>
      <c r="C95" s="97"/>
      <c r="D95" s="97"/>
      <c r="E95" s="97"/>
      <c r="P95" s="2"/>
    </row>
    <row r="96" spans="1:16" x14ac:dyDescent="0.25">
      <c r="C96" s="97"/>
      <c r="D96" s="97"/>
      <c r="E96" s="97"/>
      <c r="F96" s="3"/>
      <c r="G96" s="3"/>
      <c r="H96" s="3"/>
      <c r="I96" s="3"/>
      <c r="J96" s="3"/>
      <c r="K96" s="3"/>
      <c r="L96" s="3"/>
      <c r="M96" s="3"/>
      <c r="N96" s="3"/>
      <c r="O96" s="3"/>
    </row>
    <row r="97" spans="3:15" x14ac:dyDescent="0.25">
      <c r="C97" s="97"/>
      <c r="D97" s="97"/>
      <c r="E97" s="97"/>
      <c r="F97" s="3"/>
      <c r="G97" s="3"/>
      <c r="H97" s="3"/>
      <c r="I97" s="3"/>
      <c r="J97" s="3"/>
      <c r="K97" s="3"/>
      <c r="L97" s="3"/>
      <c r="M97" s="3"/>
      <c r="N97" s="3"/>
      <c r="O97" s="3"/>
    </row>
    <row r="98" spans="3:15" x14ac:dyDescent="0.25">
      <c r="C98" s="97"/>
      <c r="D98" s="97"/>
      <c r="E98" s="97"/>
      <c r="F98" s="3"/>
      <c r="G98" s="3"/>
      <c r="H98" s="3"/>
      <c r="I98" s="3"/>
      <c r="J98" s="3"/>
      <c r="K98" s="3"/>
      <c r="L98" s="3"/>
      <c r="M98" s="3"/>
      <c r="N98" s="3"/>
      <c r="O98" s="3"/>
    </row>
    <row r="99" spans="3:15" x14ac:dyDescent="0.25">
      <c r="C99" s="97"/>
      <c r="D99" s="97"/>
      <c r="E99" s="97"/>
      <c r="F99" s="3"/>
      <c r="G99" s="3"/>
      <c r="H99" s="3"/>
      <c r="I99" s="3"/>
      <c r="J99" s="3"/>
      <c r="K99" s="3"/>
      <c r="L99" s="3"/>
      <c r="M99" s="3"/>
      <c r="N99" s="3"/>
      <c r="O99" s="3"/>
    </row>
    <row r="100" spans="3:15" x14ac:dyDescent="0.25">
      <c r="C100" s="97"/>
      <c r="D100" s="97"/>
      <c r="E100" s="97"/>
      <c r="F100" s="3"/>
      <c r="G100" s="3"/>
      <c r="H100" s="3"/>
      <c r="I100" s="3"/>
      <c r="J100" s="3"/>
      <c r="K100" s="3"/>
      <c r="L100" s="3"/>
      <c r="M100" s="3"/>
      <c r="N100" s="3"/>
      <c r="O100" s="3"/>
    </row>
    <row r="101" spans="3:15" x14ac:dyDescent="0.25">
      <c r="C101" s="97"/>
      <c r="D101" s="97"/>
      <c r="E101" s="97"/>
      <c r="F101" s="3"/>
      <c r="G101" s="3"/>
      <c r="H101" s="3"/>
      <c r="I101" s="3"/>
      <c r="J101" s="3"/>
      <c r="K101" s="3"/>
      <c r="L101" s="3"/>
      <c r="M101" s="3"/>
      <c r="N101" s="3"/>
      <c r="O101" s="3"/>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34" type="noConversion"/>
  <conditionalFormatting sqref="M25:O26">
    <cfRule type="cellIs" dxfId="31" priority="1971" operator="equal">
      <formula>$G$4</formula>
    </cfRule>
    <cfRule type="cellIs" dxfId="30" priority="1972" operator="equal">
      <formula>$F$4</formula>
    </cfRule>
    <cfRule type="cellIs" dxfId="29" priority="1973" operator="equal">
      <formula>$E$4</formula>
    </cfRule>
    <cfRule type="cellIs" dxfId="28" priority="1974" operator="equal">
      <formula>$D$4</formula>
    </cfRule>
  </conditionalFormatting>
  <conditionalFormatting sqref="O31:O32">
    <cfRule type="cellIs" dxfId="27" priority="23" operator="equal">
      <formula>$G$4</formula>
    </cfRule>
    <cfRule type="cellIs" dxfId="26" priority="24" operator="equal">
      <formula>$F$4</formula>
    </cfRule>
    <cfRule type="cellIs" dxfId="25" priority="25" operator="equal">
      <formula>$E$4</formula>
    </cfRule>
    <cfRule type="cellIs" dxfId="24" priority="26" operator="equal">
      <formula>$D$4</formula>
    </cfRule>
  </conditionalFormatting>
  <pageMargins left="0.7" right="0.7" top="0.78740157499999996" bottom="0.78740157499999996" header="0.3" footer="0.3"/>
  <pageSetup paperSize="9" orientation="portrait" horizontalDpi="0" verticalDpi="0"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N28"/>
  <sheetViews>
    <sheetView showGridLines="0" showWhiteSpace="0" topLeftCell="A2" zoomScaleNormal="100" workbookViewId="0">
      <selection activeCell="S12" sqref="S12"/>
    </sheetView>
  </sheetViews>
  <sheetFormatPr baseColWidth="10" defaultColWidth="11.42578125" defaultRowHeight="15" x14ac:dyDescent="0.25"/>
  <cols>
    <col min="1" max="1" width="0.7109375" style="198" customWidth="1"/>
    <col min="2" max="2" width="3.85546875" style="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5" customFormat="1" ht="18" hidden="1" customHeight="1" x14ac:dyDescent="0.2">
      <c r="C1" s="161" t="str">
        <f ca="1">IF($N$11=TRUE,"A1:L15",CONCATENATE("A1:L",MATCH(0,B:B,-1)))</f>
        <v>A1:L27</v>
      </c>
    </row>
    <row r="2" spans="2:14" s="8" customFormat="1" ht="21.75" customHeight="1" x14ac:dyDescent="0.2">
      <c r="B2" s="290" t="s">
        <v>504</v>
      </c>
      <c r="L2" s="5"/>
    </row>
    <row r="3" spans="2:14" s="5" customFormat="1" ht="16.5" x14ac:dyDescent="0.25">
      <c r="B3" s="26" t="s">
        <v>316</v>
      </c>
      <c r="L3" s="18"/>
    </row>
    <row r="4" spans="2:14" s="5" customFormat="1" ht="9" customHeight="1" x14ac:dyDescent="0.2">
      <c r="L4" s="18"/>
    </row>
    <row r="5" spans="2:14" s="5" customFormat="1" ht="9" customHeight="1" x14ac:dyDescent="0.2">
      <c r="D5" s="12"/>
      <c r="E5" s="12"/>
      <c r="F5" s="12"/>
      <c r="G5" s="12"/>
      <c r="H5" s="12"/>
      <c r="I5" s="12"/>
      <c r="J5" s="12"/>
      <c r="K5" s="12"/>
      <c r="L5" s="18"/>
    </row>
    <row r="6" spans="2:14" s="20" customFormat="1" ht="15" customHeight="1" x14ac:dyDescent="0.2">
      <c r="C6" s="22" t="s">
        <v>104</v>
      </c>
      <c r="D6" s="630" t="str">
        <f>IF(Basisdaten!C8=0,"",Basisdaten!C8)</f>
        <v/>
      </c>
      <c r="E6" s="631"/>
      <c r="F6" s="631"/>
      <c r="G6" s="631"/>
      <c r="H6" s="631"/>
      <c r="I6" s="631"/>
      <c r="J6" s="631"/>
      <c r="K6" s="632"/>
      <c r="L6" s="18"/>
    </row>
    <row r="7" spans="2:14" s="20" customFormat="1" ht="6.95" customHeight="1" x14ac:dyDescent="0.2">
      <c r="C7" s="6"/>
      <c r="D7" s="12"/>
      <c r="E7" s="12"/>
      <c r="F7" s="12"/>
      <c r="G7" s="12"/>
      <c r="H7" s="12"/>
      <c r="I7" s="12"/>
      <c r="J7" s="12"/>
      <c r="K7" s="12"/>
      <c r="L7" s="18"/>
    </row>
    <row r="8" spans="2:14" s="20" customFormat="1" ht="15" customHeight="1" x14ac:dyDescent="0.25">
      <c r="C8" s="22" t="s">
        <v>74</v>
      </c>
      <c r="D8" s="557" t="str">
        <f>IF(Basisdaten!C6=0,"",Basisdaten!C6)</f>
        <v/>
      </c>
      <c r="E8" s="636"/>
      <c r="F8" s="560"/>
      <c r="G8" s="18"/>
      <c r="I8" s="156" t="s">
        <v>226</v>
      </c>
      <c r="K8" s="27" t="str">
        <f>IF(Basisdaten!I12=0,"",Basisdaten!I12)</f>
        <v/>
      </c>
      <c r="L8" s="18"/>
    </row>
    <row r="9" spans="2:14" s="5" customFormat="1" ht="14.25" customHeight="1" x14ac:dyDescent="0.2">
      <c r="L9" s="18"/>
    </row>
    <row r="10" spans="2:14" s="5" customFormat="1" ht="14.25" customHeight="1" x14ac:dyDescent="0.2">
      <c r="C10" s="187" t="str">
        <f ca="1">IF($N$11=TRUE,"Kein Datendefizit vorhanden","")</f>
        <v/>
      </c>
      <c r="L10" s="18"/>
      <c r="N10" s="158" t="s">
        <v>225</v>
      </c>
    </row>
    <row r="11" spans="2:14" s="5" customFormat="1" ht="14.25" customHeight="1" x14ac:dyDescent="0.2">
      <c r="C11" s="157" t="str">
        <f ca="1">IF($N$11=TRUE,"","Übertragung erfolgt automatisch aus Kennzahlenbogen (Ist-Werte, Begründungen und Aktionen)")</f>
        <v>Übertragung erfolgt automatisch aus Kennzahlenbogen (Ist-Werte, Begründungen und Aktionen)</v>
      </c>
      <c r="L11" s="18"/>
      <c r="N11" s="158" t="b">
        <f t="array" aca="1" ref="N11" ca="1">$B$14:$L$28=""</f>
        <v>0</v>
      </c>
    </row>
    <row r="12" spans="2:14" ht="21.95" customHeight="1" x14ac:dyDescent="0.25">
      <c r="B12" s="633" t="str">
        <f ca="1">IF($N$11=TRUE,"","KN")</f>
        <v>KN</v>
      </c>
      <c r="C12" s="633" t="str">
        <f ca="1">IF($N$11=TRUE,"","Kennzahlendefinition")</f>
        <v>Kennzahlendefinition</v>
      </c>
      <c r="D12" s="633" t="str">
        <f ca="1">IF($N$11=TRUE,"","Vorgaben Datenqualität")</f>
        <v>Vorgaben Datenqualität</v>
      </c>
      <c r="E12" s="637"/>
      <c r="F12" s="637"/>
      <c r="G12" s="633" t="str">
        <f ca="1">IF($N$11=TRUE,"","Ist-Werte")</f>
        <v>Ist-Werte</v>
      </c>
      <c r="H12" s="637"/>
      <c r="I12" s="637"/>
      <c r="J12" s="633" t="str">
        <f ca="1">IF($N$11=TRUE,"","Daten-qualität")</f>
        <v>Daten-qualität</v>
      </c>
      <c r="K12" s="186" t="str">
        <f ca="1">IF($N$11=TRUE,"","Verifizierung Zentrum")</f>
        <v>Verifizierung Zentrum</v>
      </c>
      <c r="L12" s="185"/>
    </row>
    <row r="13" spans="2:14" ht="22.5" customHeight="1" x14ac:dyDescent="0.25">
      <c r="B13" s="634"/>
      <c r="C13" s="635"/>
      <c r="D13" s="172" t="str">
        <f ca="1">IF($N$11=TRUE,"","Plausi unklar")</f>
        <v>Plausi unklar</v>
      </c>
      <c r="E13" s="172" t="str">
        <f ca="1">IF($N$11=TRUE,"","Sollvorgabe")</f>
        <v>Sollvorgabe</v>
      </c>
      <c r="F13" s="172" t="str">
        <f ca="1">IF($N$11=TRUE,"","Plausi unklar")</f>
        <v>Plausi unklar</v>
      </c>
      <c r="G13" s="172" t="str">
        <f ca="1">IF($N$11=TRUE,"","Zähler / Anzahl")</f>
        <v>Zähler / Anzahl</v>
      </c>
      <c r="H13" s="172" t="str">
        <f ca="1">IF($N$11=TRUE,"","Nenner")</f>
        <v>Nenner</v>
      </c>
      <c r="I13" s="172" t="str">
        <f ca="1">IF($N$11=TRUE,"","Quote")</f>
        <v>Quote</v>
      </c>
      <c r="J13" s="635"/>
      <c r="K13" s="184" t="str">
        <f ca="1">IF($N$11=TRUE,"","Begründung / Ursache")</f>
        <v>Begründung / Ursache</v>
      </c>
      <c r="L13" s="173" t="str">
        <f ca="1">IF($N$11=TRUE,"","Eingeleitete / geplante Aktionen")</f>
        <v>Eingeleitete / geplante Aktionen</v>
      </c>
    </row>
    <row r="14" spans="2:14" ht="139.5" customHeight="1" x14ac:dyDescent="0.25">
      <c r="B14" s="174" t="str">
        <f ca="1">'Hilfstabelle Datendef_KB'!O2</f>
        <v>1  a)</v>
      </c>
      <c r="C14" s="175" t="str">
        <f ca="1">'Hilfstabelle Datendef_KB'!P2</f>
        <v>Primärfälle</v>
      </c>
      <c r="D14" s="176" t="str">
        <f ca="1">'Hilfstabelle Datendef_KB'!Q2</f>
        <v>-----</v>
      </c>
      <c r="E14" s="176" t="str">
        <f ca="1">'Hilfstabelle Datendef_KB'!R2</f>
        <v>Derzeit keine Vorgaben</v>
      </c>
      <c r="F14" s="176" t="str">
        <f ca="1">'Hilfstabelle Datendef_KB'!S2</f>
        <v>-----</v>
      </c>
      <c r="G14" s="177">
        <f ca="1">'Hilfstabelle Datendef_KB'!T2</f>
        <v>0</v>
      </c>
      <c r="H14" s="177" t="str">
        <f ca="1">'Hilfstabelle Datendef_KB'!U2</f>
        <v>-----</v>
      </c>
      <c r="I14" s="178" t="str">
        <f ca="1">'Hilfstabelle Datendef_KB'!V2</f>
        <v>-----</v>
      </c>
      <c r="J14" s="174" t="str">
        <f ca="1">'Hilfstabelle Datendef_KB'!W2</f>
        <v>Unvollständig</v>
      </c>
      <c r="K14" s="183" t="str">
        <f ca="1">'Hilfstabelle Datendef_KB'!X2</f>
        <v>-----</v>
      </c>
      <c r="L14" s="175" t="str">
        <f ca="1">'Hilfstabelle Datendef_KB'!Y2</f>
        <v>-----</v>
      </c>
    </row>
    <row r="15" spans="2:14" s="198" customFormat="1" ht="139.5" customHeight="1" x14ac:dyDescent="0.25">
      <c r="B15" s="174" t="str">
        <f ca="1">'Hilfstabelle Datendef_KB'!O3</f>
        <v>1  b)</v>
      </c>
      <c r="C15" s="175" t="str">
        <f ca="1">'Hilfstabelle Datendef_KB'!P3</f>
        <v>Pat. mit neuaufgetretenem Rezidiv und/oder Fernmetastasen</v>
      </c>
      <c r="D15" s="176" t="str">
        <f ca="1">'Hilfstabelle Datendef_KB'!Q3</f>
        <v>-----</v>
      </c>
      <c r="E15" s="176" t="str">
        <f ca="1">'Hilfstabelle Datendef_KB'!R3</f>
        <v>Derzeit keine Vorgaben</v>
      </c>
      <c r="F15" s="176" t="str">
        <f ca="1">'Hilfstabelle Datendef_KB'!S3</f>
        <v>-----</v>
      </c>
      <c r="G15" s="177">
        <f ca="1">'Hilfstabelle Datendef_KB'!T3</f>
        <v>0</v>
      </c>
      <c r="H15" s="177" t="str">
        <f ca="1">'Hilfstabelle Datendef_KB'!U3</f>
        <v>-----</v>
      </c>
      <c r="I15" s="178" t="str">
        <f ca="1">'Hilfstabelle Datendef_KB'!V3</f>
        <v>-----</v>
      </c>
      <c r="J15" s="174" t="str">
        <f ca="1">'Hilfstabelle Datendef_KB'!W3</f>
        <v>Unvollständig</v>
      </c>
      <c r="K15" s="183" t="str">
        <f ca="1">'Hilfstabelle Datendef_KB'!X3</f>
        <v>-----</v>
      </c>
      <c r="L15" s="175" t="str">
        <f ca="1">'Hilfstabelle Datendef_KB'!Y3</f>
        <v>-----</v>
      </c>
    </row>
    <row r="16" spans="2:14" ht="139.5" customHeight="1" x14ac:dyDescent="0.25">
      <c r="B16" s="174" t="str">
        <f ca="1">'Hilfstabelle Datendef_KB'!O4</f>
        <v>1  c)</v>
      </c>
      <c r="C16" s="175" t="str">
        <f ca="1">'Hilfstabelle Datendef_KB'!P4</f>
        <v>Zentrumspat.</v>
      </c>
      <c r="D16" s="176" t="str">
        <f ca="1">'Hilfstabelle Datendef_KB'!Q4</f>
        <v>-----</v>
      </c>
      <c r="E16" s="176" t="str">
        <f ca="1">'Hilfstabelle Datendef_KB'!R4</f>
        <v>≥ 35</v>
      </c>
      <c r="F16" s="176" t="str">
        <f ca="1">'Hilfstabelle Datendef_KB'!S4</f>
        <v>-----</v>
      </c>
      <c r="G16" s="177">
        <f ca="1">'Hilfstabelle Datendef_KB'!T4</f>
        <v>0</v>
      </c>
      <c r="H16" s="177" t="str">
        <f ca="1">'Hilfstabelle Datendef_KB'!U4</f>
        <v>-----</v>
      </c>
      <c r="I16" s="178" t="str">
        <f ca="1">'Hilfstabelle Datendef_KB'!V4</f>
        <v>-----</v>
      </c>
      <c r="J16" s="174" t="str">
        <f ca="1">'Hilfstabelle Datendef_KB'!W4</f>
        <v>Unvollständig</v>
      </c>
      <c r="K16" s="183" t="str">
        <f ca="1">'Hilfstabelle Datendef_KB'!X4</f>
        <v>-----</v>
      </c>
      <c r="L16" s="175" t="str">
        <f ca="1">'Hilfstabelle Datendef_KB'!Y4</f>
        <v>-----</v>
      </c>
    </row>
    <row r="17" spans="2:12" ht="139.5" customHeight="1" x14ac:dyDescent="0.25">
      <c r="B17" s="174" t="str">
        <f ca="1">'Hilfstabelle Datendef_KB'!O5</f>
        <v>2 a)</v>
      </c>
      <c r="C17" s="175" t="str">
        <f ca="1">'Hilfstabelle Datendef_KB'!P5</f>
        <v>Tumorkonferenz</v>
      </c>
      <c r="D17" s="176" t="str">
        <f ca="1">'Hilfstabelle Datendef_KB'!Q5</f>
        <v>-----</v>
      </c>
      <c r="E17" s="176" t="str">
        <f ca="1">'Hilfstabelle Datendef_KB'!R5</f>
        <v>≥ 95%</v>
      </c>
      <c r="F17" s="176" t="str">
        <f ca="1">'Hilfstabelle Datendef_KB'!S5</f>
        <v>-----</v>
      </c>
      <c r="G17" s="177" t="str">
        <f ca="1">'Hilfstabelle Datendef_KB'!T5</f>
        <v>-----</v>
      </c>
      <c r="H17" s="177" t="str">
        <f ca="1">'Hilfstabelle Datendef_KB'!U5</f>
        <v>-----</v>
      </c>
      <c r="I17" s="178" t="str">
        <f ca="1">'Hilfstabelle Datendef_KB'!V5</f>
        <v>n.d.</v>
      </c>
      <c r="J17" s="174" t="str">
        <f ca="1">'Hilfstabelle Datendef_KB'!W5</f>
        <v>Unvollständig</v>
      </c>
      <c r="K17" s="183" t="str">
        <f ca="1">'Hilfstabelle Datendef_KB'!X5</f>
        <v>-----</v>
      </c>
      <c r="L17" s="175" t="str">
        <f ca="1">'Hilfstabelle Datendef_KB'!Y5</f>
        <v>-----</v>
      </c>
    </row>
    <row r="18" spans="2:12" ht="139.5" customHeight="1" x14ac:dyDescent="0.25">
      <c r="B18" s="174" t="str">
        <f ca="1">'Hilfstabelle Datendef_KB'!O6</f>
        <v>2 b)</v>
      </c>
      <c r="C18" s="175" t="str">
        <f ca="1">'Hilfstabelle Datendef_KB'!P6</f>
        <v>Tumorkonferenz</v>
      </c>
      <c r="D18" s="176" t="str">
        <f ca="1">'Hilfstabelle Datendef_KB'!Q6</f>
        <v>-----</v>
      </c>
      <c r="E18" s="176" t="str">
        <f ca="1">'Hilfstabelle Datendef_KB'!R6</f>
        <v>≥ 95%</v>
      </c>
      <c r="F18" s="176" t="str">
        <f ca="1">'Hilfstabelle Datendef_KB'!S6</f>
        <v>-----</v>
      </c>
      <c r="G18" s="177" t="str">
        <f ca="1">'Hilfstabelle Datendef_KB'!T6</f>
        <v>-----</v>
      </c>
      <c r="H18" s="177">
        <f ca="1">'Hilfstabelle Datendef_KB'!U6</f>
        <v>0</v>
      </c>
      <c r="I18" s="178" t="str">
        <f ca="1">'Hilfstabelle Datendef_KB'!V6</f>
        <v>n.d.</v>
      </c>
      <c r="J18" s="174" t="str">
        <f ca="1">'Hilfstabelle Datendef_KB'!W6</f>
        <v>Unvollständig</v>
      </c>
      <c r="K18" s="183" t="str">
        <f ca="1">'Hilfstabelle Datendef_KB'!X6</f>
        <v>-----</v>
      </c>
      <c r="L18" s="175" t="str">
        <f ca="1">'Hilfstabelle Datendef_KB'!Y6</f>
        <v>-----</v>
      </c>
    </row>
    <row r="19" spans="2:12" ht="139.5" customHeight="1" x14ac:dyDescent="0.25">
      <c r="B19" s="174">
        <f ca="1">'Hilfstabelle Datendef_KB'!O7</f>
        <v>4</v>
      </c>
      <c r="C19" s="175" t="str">
        <f ca="1">'Hilfstabelle Datendef_KB'!P7</f>
        <v>Beratung Sozialdienst</v>
      </c>
      <c r="D19" s="176" t="str">
        <f ca="1">'Hilfstabelle Datendef_KB'!Q7</f>
        <v>&lt; 50%</v>
      </c>
      <c r="E19" s="176" t="str">
        <f ca="1">'Hilfstabelle Datendef_KB'!R7</f>
        <v>Derzeit keine Vorgaben</v>
      </c>
      <c r="F19" s="176" t="str">
        <f ca="1">'Hilfstabelle Datendef_KB'!S7</f>
        <v>-----</v>
      </c>
      <c r="G19" s="177" t="str">
        <f ca="1">'Hilfstabelle Datendef_KB'!T7</f>
        <v>-----</v>
      </c>
      <c r="H19" s="177">
        <f ca="1">'Hilfstabelle Datendef_KB'!U7</f>
        <v>0</v>
      </c>
      <c r="I19" s="178" t="str">
        <f ca="1">'Hilfstabelle Datendef_KB'!V7</f>
        <v>n.d.</v>
      </c>
      <c r="J19" s="174" t="str">
        <f ca="1">'Hilfstabelle Datendef_KB'!W7</f>
        <v>Unvollständig</v>
      </c>
      <c r="K19" s="183" t="str">
        <f ca="1">'Hilfstabelle Datendef_KB'!X7</f>
        <v>-----</v>
      </c>
      <c r="L19" s="175" t="str">
        <f ca="1">'Hilfstabelle Datendef_KB'!Y7</f>
        <v>-----</v>
      </c>
    </row>
    <row r="20" spans="2:12" ht="139.5" customHeight="1" x14ac:dyDescent="0.25">
      <c r="B20" s="174">
        <f ca="1">'Hilfstabelle Datendef_KB'!O8</f>
        <v>5</v>
      </c>
      <c r="C20" s="175" t="str">
        <f ca="1">'Hilfstabelle Datendef_KB'!P8</f>
        <v>Anteil 
Studienpat.</v>
      </c>
      <c r="D20" s="176" t="str">
        <f ca="1">'Hilfstabelle Datendef_KB'!Q8</f>
        <v>-----</v>
      </c>
      <c r="E20" s="176" t="str">
        <f ca="1">'Hilfstabelle Datendef_KB'!R8</f>
        <v>≥ 5%</v>
      </c>
      <c r="F20" s="176" t="str">
        <f ca="1">'Hilfstabelle Datendef_KB'!S8</f>
        <v>-----</v>
      </c>
      <c r="G20" s="177" t="str">
        <f ca="1">'Hilfstabelle Datendef_KB'!T8</f>
        <v>-----</v>
      </c>
      <c r="H20" s="177">
        <f ca="1">'Hilfstabelle Datendef_KB'!U8</f>
        <v>0</v>
      </c>
      <c r="I20" s="178" t="str">
        <f ca="1">'Hilfstabelle Datendef_KB'!V8</f>
        <v>n.d.</v>
      </c>
      <c r="J20" s="174" t="str">
        <f ca="1">'Hilfstabelle Datendef_KB'!W8</f>
        <v>Unvollständig</v>
      </c>
      <c r="K20" s="183" t="str">
        <f ca="1">'Hilfstabelle Datendef_KB'!X8</f>
        <v>-----</v>
      </c>
      <c r="L20" s="175" t="str">
        <f ca="1">'Hilfstabelle Datendef_KB'!Y8</f>
        <v>-----</v>
      </c>
    </row>
    <row r="21" spans="2:12" ht="139.5" customHeight="1" x14ac:dyDescent="0.25">
      <c r="B21" s="174">
        <f ca="1">'Hilfstabelle Datendef_KB'!O9</f>
        <v>6</v>
      </c>
      <c r="C21" s="175" t="str">
        <f ca="1">'Hilfstabelle Datendef_KB'!P9</f>
        <v>Biopsie vor ablativer Therapie</v>
      </c>
      <c r="D21" s="176" t="str">
        <f ca="1">'Hilfstabelle Datendef_KB'!Q9</f>
        <v>-----</v>
      </c>
      <c r="E21" s="176" t="str">
        <f ca="1">'Hilfstabelle Datendef_KB'!R9</f>
        <v>≥ 90%</v>
      </c>
      <c r="F21" s="176" t="str">
        <f ca="1">'Hilfstabelle Datendef_KB'!S9</f>
        <v>-----</v>
      </c>
      <c r="G21" s="177" t="str">
        <f ca="1">'Hilfstabelle Datendef_KB'!T9</f>
        <v>-----</v>
      </c>
      <c r="H21" s="177">
        <f ca="1">'Hilfstabelle Datendef_KB'!U9</f>
        <v>0</v>
      </c>
      <c r="I21" s="178" t="str">
        <f ca="1">'Hilfstabelle Datendef_KB'!V9</f>
        <v>n.d.</v>
      </c>
      <c r="J21" s="174" t="str">
        <f ca="1">'Hilfstabelle Datendef_KB'!W9</f>
        <v>Unvollständig</v>
      </c>
      <c r="K21" s="183" t="str">
        <f ca="1">'Hilfstabelle Datendef_KB'!X9</f>
        <v>-----</v>
      </c>
      <c r="L21" s="175" t="str">
        <f ca="1">'Hilfstabelle Datendef_KB'!Y9</f>
        <v>-----</v>
      </c>
    </row>
    <row r="22" spans="2:12" ht="139.5" customHeight="1" x14ac:dyDescent="0.25">
      <c r="B22" s="174">
        <f ca="1">'Hilfstabelle Datendef_KB'!O10</f>
        <v>7</v>
      </c>
      <c r="C22" s="175" t="str">
        <f ca="1">'Hilfstabelle Datendef_KB'!P10</f>
        <v>Histologie vor systemischer Therapie</v>
      </c>
      <c r="D22" s="176" t="str">
        <f ca="1">'Hilfstabelle Datendef_KB'!Q10</f>
        <v>-----</v>
      </c>
      <c r="E22" s="176" t="str">
        <f ca="1">'Hilfstabelle Datendef_KB'!R10</f>
        <v>≥ 90%</v>
      </c>
      <c r="F22" s="176" t="str">
        <f ca="1">'Hilfstabelle Datendef_KB'!S10</f>
        <v>-----</v>
      </c>
      <c r="G22" s="177" t="str">
        <f ca="1">'Hilfstabelle Datendef_KB'!T10</f>
        <v>-----</v>
      </c>
      <c r="H22" s="177" t="str">
        <f ca="1">'Hilfstabelle Datendef_KB'!U10</f>
        <v>-----</v>
      </c>
      <c r="I22" s="178" t="str">
        <f ca="1">'Hilfstabelle Datendef_KB'!V10</f>
        <v>n.d.</v>
      </c>
      <c r="J22" s="174" t="str">
        <f ca="1">'Hilfstabelle Datendef_KB'!W10</f>
        <v>Unvollständig</v>
      </c>
      <c r="K22" s="183" t="str">
        <f ca="1">'Hilfstabelle Datendef_KB'!X10</f>
        <v>-----</v>
      </c>
      <c r="L22" s="175" t="str">
        <f ca="1">'Hilfstabelle Datendef_KB'!Y10</f>
        <v>-----</v>
      </c>
    </row>
    <row r="23" spans="2:12" ht="139.5" customHeight="1" x14ac:dyDescent="0.25">
      <c r="B23" s="174">
        <f ca="1">'Hilfstabelle Datendef_KB'!O11</f>
        <v>8</v>
      </c>
      <c r="C23" s="175" t="str">
        <f ca="1">'Hilfstabelle Datendef_KB'!P11</f>
        <v>Histologischer Typ nach aktueller WHO-Klassifikation</v>
      </c>
      <c r="D23" s="176" t="str">
        <f ca="1">'Hilfstabelle Datendef_KB'!Q11</f>
        <v>-----</v>
      </c>
      <c r="E23" s="176" t="str">
        <f ca="1">'Hilfstabelle Datendef_KB'!R11</f>
        <v>≥ 90%</v>
      </c>
      <c r="F23" s="176" t="str">
        <f ca="1">'Hilfstabelle Datendef_KB'!S11</f>
        <v>-----</v>
      </c>
      <c r="G23" s="177" t="str">
        <f ca="1">'Hilfstabelle Datendef_KB'!T11</f>
        <v>-----</v>
      </c>
      <c r="H23" s="177">
        <f ca="1">'Hilfstabelle Datendef_KB'!U11</f>
        <v>0</v>
      </c>
      <c r="I23" s="178" t="str">
        <f ca="1">'Hilfstabelle Datendef_KB'!V11</f>
        <v>n.d.</v>
      </c>
      <c r="J23" s="174" t="str">
        <f ca="1">'Hilfstabelle Datendef_KB'!W11</f>
        <v>Unvollständig</v>
      </c>
      <c r="K23" s="183" t="str">
        <f ca="1">'Hilfstabelle Datendef_KB'!X11</f>
        <v>-----</v>
      </c>
      <c r="L23" s="175" t="str">
        <f ca="1">'Hilfstabelle Datendef_KB'!Y11</f>
        <v>-----</v>
      </c>
    </row>
    <row r="24" spans="2:12" ht="139.5" customHeight="1" x14ac:dyDescent="0.25">
      <c r="B24" s="174">
        <f ca="1">'Hilfstabelle Datendef_KB'!O12</f>
        <v>9</v>
      </c>
      <c r="C24" s="175" t="str">
        <f ca="1">'Hilfstabelle Datendef_KB'!P12</f>
        <v>R0-Resektion</v>
      </c>
      <c r="D24" s="176" t="str">
        <f ca="1">'Hilfstabelle Datendef_KB'!Q12</f>
        <v>-----</v>
      </c>
      <c r="E24" s="176" t="str">
        <f ca="1">'Hilfstabelle Datendef_KB'!R12</f>
        <v>≥ 90%</v>
      </c>
      <c r="F24" s="176" t="str">
        <f ca="1">'Hilfstabelle Datendef_KB'!S12</f>
        <v>-----</v>
      </c>
      <c r="G24" s="177" t="str">
        <f ca="1">'Hilfstabelle Datendef_KB'!T12</f>
        <v>-----</v>
      </c>
      <c r="H24" s="177">
        <f ca="1">'Hilfstabelle Datendef_KB'!U12</f>
        <v>0</v>
      </c>
      <c r="I24" s="178" t="str">
        <f ca="1">'Hilfstabelle Datendef_KB'!V12</f>
        <v>n.d.</v>
      </c>
      <c r="J24" s="174" t="str">
        <f ca="1">'Hilfstabelle Datendef_KB'!W12</f>
        <v>Unvollständig</v>
      </c>
      <c r="K24" s="183" t="str">
        <f ca="1">'Hilfstabelle Datendef_KB'!X12</f>
        <v>-----</v>
      </c>
      <c r="L24" s="175" t="str">
        <f ca="1">'Hilfstabelle Datendef_KB'!Y12</f>
        <v>-----</v>
      </c>
    </row>
    <row r="25" spans="2:12" ht="139.5" customHeight="1" x14ac:dyDescent="0.25">
      <c r="B25" s="174">
        <f ca="1">'Hilfstabelle Datendef_KB'!O13</f>
        <v>10</v>
      </c>
      <c r="C25" s="175" t="str">
        <f ca="1">'Hilfstabelle Datendef_KB'!P13</f>
        <v>Nephrektomie bei pT1</v>
      </c>
      <c r="D25" s="176" t="str">
        <f ca="1">'Hilfstabelle Datendef_KB'!Q13</f>
        <v>-----</v>
      </c>
      <c r="E25" s="176" t="str">
        <f ca="1">'Hilfstabelle Datendef_KB'!R13</f>
        <v>≤ 30%</v>
      </c>
      <c r="F25" s="176" t="str">
        <f ca="1">'Hilfstabelle Datendef_KB'!S13</f>
        <v>-----</v>
      </c>
      <c r="G25" s="177" t="str">
        <f ca="1">'Hilfstabelle Datendef_KB'!T13</f>
        <v>-----</v>
      </c>
      <c r="H25" s="177">
        <f ca="1">'Hilfstabelle Datendef_KB'!U13</f>
        <v>0</v>
      </c>
      <c r="I25" s="178" t="str">
        <f ca="1">'Hilfstabelle Datendef_KB'!V13</f>
        <v>n.d.</v>
      </c>
      <c r="J25" s="174" t="str">
        <f ca="1">'Hilfstabelle Datendef_KB'!W13</f>
        <v>Unvollständig</v>
      </c>
      <c r="K25" s="183" t="str">
        <f ca="1">'Hilfstabelle Datendef_KB'!X13</f>
        <v>-----</v>
      </c>
      <c r="L25" s="175" t="str">
        <f ca="1">'Hilfstabelle Datendef_KB'!Y13</f>
        <v>-----</v>
      </c>
    </row>
    <row r="26" spans="2:12" ht="139.5" customHeight="1" x14ac:dyDescent="0.25">
      <c r="B26" s="174">
        <f ca="1">'Hilfstabelle Datendef_KB'!O14</f>
        <v>11</v>
      </c>
      <c r="C26" s="175" t="str">
        <f ca="1">'Hilfstabelle Datendef_KB'!P14</f>
        <v>Zahnärztliche Untersuchung vor Bisphosphonat-/ Denosumab-Therapie</v>
      </c>
      <c r="D26" s="176" t="str">
        <f ca="1">'Hilfstabelle Datendef_KB'!Q14</f>
        <v>-----</v>
      </c>
      <c r="E26" s="176" t="str">
        <f ca="1">'Hilfstabelle Datendef_KB'!R14</f>
        <v>≥ 90%</v>
      </c>
      <c r="F26" s="176" t="str">
        <f ca="1">'Hilfstabelle Datendef_KB'!S14</f>
        <v>-----</v>
      </c>
      <c r="G26" s="177" t="str">
        <f ca="1">'Hilfstabelle Datendef_KB'!T14</f>
        <v>-----</v>
      </c>
      <c r="H26" s="177" t="str">
        <f ca="1">'Hilfstabelle Datendef_KB'!U14</f>
        <v>-----</v>
      </c>
      <c r="I26" s="178" t="str">
        <f ca="1">'Hilfstabelle Datendef_KB'!V14</f>
        <v>n.d.</v>
      </c>
      <c r="J26" s="174" t="str">
        <f ca="1">'Hilfstabelle Datendef_KB'!W14</f>
        <v>Unvollständig</v>
      </c>
      <c r="K26" s="183" t="str">
        <f ca="1">'Hilfstabelle Datendef_KB'!X14</f>
        <v>-----</v>
      </c>
      <c r="L26" s="175" t="str">
        <f ca="1">'Hilfstabelle Datendef_KB'!Y14</f>
        <v>-----</v>
      </c>
    </row>
    <row r="27" spans="2:12" ht="139.5" customHeight="1" x14ac:dyDescent="0.25">
      <c r="B27" s="174">
        <f ca="1">'Hilfstabelle Datendef_KB'!O15</f>
        <v>12</v>
      </c>
      <c r="C27" s="175" t="str">
        <f ca="1">'Hilfstabelle Datendef_KB'!P15</f>
        <v>Operative Expertise</v>
      </c>
      <c r="D27" s="176" t="str">
        <f ca="1">'Hilfstabelle Datendef_KB'!Q15</f>
        <v>-----</v>
      </c>
      <c r="E27" s="176" t="str">
        <f ca="1">'Hilfstabelle Datendef_KB'!R15</f>
        <v>≥ 30</v>
      </c>
      <c r="F27" s="176" t="str">
        <f ca="1">'Hilfstabelle Datendef_KB'!S15</f>
        <v>-----</v>
      </c>
      <c r="G27" s="177">
        <f ca="1">'Hilfstabelle Datendef_KB'!T15</f>
        <v>0</v>
      </c>
      <c r="H27" s="177" t="str">
        <f ca="1">'Hilfstabelle Datendef_KB'!U15</f>
        <v>-----</v>
      </c>
      <c r="I27" s="178" t="str">
        <f ca="1">'Hilfstabelle Datendef_KB'!V15</f>
        <v>-----</v>
      </c>
      <c r="J27" s="174" t="str">
        <f ca="1">'Hilfstabelle Datendef_KB'!W15</f>
        <v>Unvollständig</v>
      </c>
      <c r="K27" s="183" t="str">
        <f ca="1">'Hilfstabelle Datendef_KB'!X15</f>
        <v>-----</v>
      </c>
      <c r="L27" s="175" t="str">
        <f ca="1">'Hilfstabelle Datendef_KB'!Y15</f>
        <v>-----</v>
      </c>
    </row>
    <row r="28" spans="2:12" ht="132.75" customHeight="1" x14ac:dyDescent="0.25">
      <c r="B28" s="174" t="str">
        <f ca="1">'Hilfstabelle Datendef_KB'!O16</f>
        <v xml:space="preserve">13
</v>
      </c>
      <c r="C28" s="175" t="str">
        <f ca="1">'Hilfstabelle Datendef_KB'!P16</f>
        <v>Postoperative Kom-plikationen nach Nierenteilresektion</v>
      </c>
      <c r="D28" s="176" t="str">
        <f ca="1">'Hilfstabelle Datendef_KB'!Q16</f>
        <v>-----</v>
      </c>
      <c r="E28" s="176" t="str">
        <f ca="1">'Hilfstabelle Datendef_KB'!R16</f>
        <v>Derzeit keine Vorgaben</v>
      </c>
      <c r="F28" s="176" t="str">
        <f ca="1">'Hilfstabelle Datendef_KB'!S16</f>
        <v>&gt; 30%</v>
      </c>
      <c r="G28" s="177" t="str">
        <f ca="1">'Hilfstabelle Datendef_KB'!T16</f>
        <v>-----</v>
      </c>
      <c r="H28" s="177">
        <f ca="1">'Hilfstabelle Datendef_KB'!U16</f>
        <v>0</v>
      </c>
      <c r="I28" s="178" t="str">
        <f ca="1">'Hilfstabelle Datendef_KB'!V16</f>
        <v>n.d.</v>
      </c>
      <c r="J28" s="174" t="str">
        <f ca="1">'Hilfstabelle Datendef_KB'!W16</f>
        <v>Unvollständig</v>
      </c>
      <c r="K28" s="183" t="str">
        <f ca="1">'Hilfstabelle Datendef_KB'!X16</f>
        <v>-----</v>
      </c>
      <c r="L28" s="175" t="str">
        <f ca="1">'Hilfstabelle Datendef_KB'!Y16</f>
        <v>-----</v>
      </c>
    </row>
  </sheetData>
  <sheetProtection algorithmName="SHA-512" hashValue="nhaFIeLztL4BN+Nqkz8sNkYi3b5IRDZ+gEfZMTgKD0ivX1P+wr2m8pLETwk6ct+zjJShK5tbLjQT+kPhEVdt7Q==" saltValue="0ZBq5ac4YQluNDoXF9DJLg=="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4" type="noConversion"/>
  <conditionalFormatting sqref="B12:B13 K12">
    <cfRule type="expression" dxfId="23" priority="26" stopIfTrue="1">
      <formula>$C$10="Kein Datendefizit vorhanden"</formula>
    </cfRule>
  </conditionalFormatting>
  <conditionalFormatting sqref="C12:C13">
    <cfRule type="expression" dxfId="22" priority="25" stopIfTrue="1">
      <formula>$C$10="Kein Datendefizit vorhanden"</formula>
    </cfRule>
  </conditionalFormatting>
  <conditionalFormatting sqref="D12:F12">
    <cfRule type="expression" dxfId="21" priority="24" stopIfTrue="1">
      <formula>$C$10="Kein Datendefizit vorhanden"</formula>
    </cfRule>
  </conditionalFormatting>
  <conditionalFormatting sqref="G12:I12">
    <cfRule type="expression" dxfId="20" priority="23" stopIfTrue="1">
      <formula>$C$10="Kein Datendefizit vorhanden"</formula>
    </cfRule>
  </conditionalFormatting>
  <conditionalFormatting sqref="D13">
    <cfRule type="expression" dxfId="19" priority="22" stopIfTrue="1">
      <formula>$C$10="Kein Datendefizit vorhanden"</formula>
    </cfRule>
  </conditionalFormatting>
  <conditionalFormatting sqref="E13">
    <cfRule type="expression" dxfId="18" priority="21" stopIfTrue="1">
      <formula>$C$10="Kein Datendefizit vorhanden"</formula>
    </cfRule>
  </conditionalFormatting>
  <conditionalFormatting sqref="F13">
    <cfRule type="expression" dxfId="17" priority="20" stopIfTrue="1">
      <formula>$C$10="Kein Datendefizit vorhanden"</formula>
    </cfRule>
  </conditionalFormatting>
  <conditionalFormatting sqref="G13">
    <cfRule type="expression" dxfId="16" priority="19" stopIfTrue="1">
      <formula>$C$10="Kein Datendefizit vorhanden"</formula>
    </cfRule>
  </conditionalFormatting>
  <conditionalFormatting sqref="H13">
    <cfRule type="expression" dxfId="15" priority="18" stopIfTrue="1">
      <formula>$C$10="Kein Datendefizit vorhanden"</formula>
    </cfRule>
  </conditionalFormatting>
  <conditionalFormatting sqref="I13">
    <cfRule type="expression" dxfId="14" priority="17" stopIfTrue="1">
      <formula>$C$10="Kein Datendefizit vorhanden"</formula>
    </cfRule>
  </conditionalFormatting>
  <conditionalFormatting sqref="J12:J13">
    <cfRule type="expression" dxfId="13" priority="16" stopIfTrue="1">
      <formula>$C$10="Kein Datendefizit vorhanden"</formula>
    </cfRule>
  </conditionalFormatting>
  <conditionalFormatting sqref="K13">
    <cfRule type="expression" dxfId="12" priority="14" stopIfTrue="1">
      <formula>$C$10="Kein Datendefizit vorhanden"</formula>
    </cfRule>
  </conditionalFormatting>
  <conditionalFormatting sqref="L13">
    <cfRule type="expression" dxfId="11" priority="13" stopIfTrue="1">
      <formula>$C$10="Kein Datendefizit vorhanden"</formula>
    </cfRule>
  </conditionalFormatting>
  <conditionalFormatting sqref="B14:I27 K14:L27">
    <cfRule type="notContainsBlanks" dxfId="10" priority="12" stopIfTrue="1">
      <formula>LEN(TRIM(B14))&gt;0</formula>
    </cfRule>
  </conditionalFormatting>
  <conditionalFormatting sqref="J14:J27">
    <cfRule type="expression" dxfId="9" priority="6" stopIfTrue="1">
      <formula>OR(AND($J14&lt;&gt;"",$J14="Unvollständig"),AND($J14&lt;&gt;"",$J14="Inkorrekt"))</formula>
    </cfRule>
    <cfRule type="expression" dxfId="8" priority="8" stopIfTrue="1">
      <formula>AND($J14&lt;&gt;"",$J14="Sollvorgabe nicht erfüllt")</formula>
    </cfRule>
    <cfRule type="expression" dxfId="7" priority="9">
      <formula>AND($J14&lt;&gt;"",$J14="Ausnahme (Plausibilität unklar)")=TRUE</formula>
    </cfRule>
    <cfRule type="expression" dxfId="6" priority="10" stopIfTrue="1">
      <formula>AND($J14&lt;&gt;"",$J14="I.O. (Plausibilität unklar)")</formula>
    </cfRule>
  </conditionalFormatting>
  <conditionalFormatting sqref="L12">
    <cfRule type="expression" dxfId="5" priority="7" stopIfTrue="1">
      <formula>$C$10="Kein Datendefizit vorhanden"</formula>
    </cfRule>
  </conditionalFormatting>
  <conditionalFormatting sqref="B28:I28 K28:L28">
    <cfRule type="notContainsBlanks" dxfId="4" priority="5" stopIfTrue="1">
      <formula>LEN(TRIM(B28))&gt;0</formula>
    </cfRule>
  </conditionalFormatting>
  <conditionalFormatting sqref="J28">
    <cfRule type="expression" dxfId="3" priority="1" stopIfTrue="1">
      <formula>OR(AND($J28&lt;&gt;"",$J28="Unvollständig"),AND($J28&lt;&gt;"",$J28="Inkorrekt"))</formula>
    </cfRule>
    <cfRule type="expression" dxfId="2" priority="2" stopIfTrue="1">
      <formula>AND($J28&lt;&gt;"",$J28="Sollvorgabe nicht erfüllt")</formula>
    </cfRule>
    <cfRule type="expression" dxfId="1" priority="3">
      <formula>AND($J28&lt;&gt;"",$J28="Ausnahme (Plausibilität unklar)")=TRUE</formula>
    </cfRule>
    <cfRule type="expression" dxfId="0" priority="4" stopIfTrue="1">
      <formula>AND($J28&lt;&gt;"",$J28="I.O.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rowBreaks count="3" manualBreakCount="3">
    <brk id="16" min="1" max="11" man="1"/>
    <brk id="20" min="1" max="11" man="1"/>
    <brk id="24" min="1" max="11" man="1"/>
  </rowBreaks>
  <ignoredErrors>
    <ignoredError sqref="E13" 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Y16"/>
  <sheetViews>
    <sheetView showGridLines="0" zoomScale="80" zoomScaleNormal="80" workbookViewId="0">
      <selection activeCell="J13" sqref="J13"/>
    </sheetView>
  </sheetViews>
  <sheetFormatPr baseColWidth="10" defaultColWidth="11.42578125" defaultRowHeight="11.25" x14ac:dyDescent="0.25"/>
  <cols>
    <col min="1" max="1" width="21.42578125" style="159" customWidth="1"/>
    <col min="2" max="2" width="6" style="159" customWidth="1"/>
    <col min="3" max="3" width="7.28515625" style="159" customWidth="1"/>
    <col min="4" max="4" width="28.42578125" style="195" customWidth="1"/>
    <col min="5" max="5" width="9.140625" style="159" customWidth="1"/>
    <col min="6" max="6" width="16.140625" style="160" customWidth="1"/>
    <col min="7" max="10" width="9.140625" style="159" customWidth="1"/>
    <col min="11" max="11" width="16.85546875" style="159" customWidth="1"/>
    <col min="12" max="12" width="23.7109375" style="159" customWidth="1"/>
    <col min="13" max="13" width="25.28515625" style="159" customWidth="1"/>
    <col min="14" max="14" width="9.140625" style="159" customWidth="1"/>
    <col min="15" max="15" width="5.28515625" style="159" customWidth="1"/>
    <col min="16" max="16" width="27.85546875" style="159" customWidth="1"/>
    <col min="17" max="17" width="9.140625" style="159" customWidth="1"/>
    <col min="18" max="18" width="14.42578125" style="160" customWidth="1"/>
    <col min="19" max="22" width="9.140625" style="159" customWidth="1"/>
    <col min="23" max="23" width="21.42578125" style="159" customWidth="1"/>
    <col min="24" max="24" width="18.7109375" style="159" customWidth="1"/>
    <col min="25" max="25" width="20.7109375" style="159" customWidth="1"/>
    <col min="26" max="16384" width="11.42578125" style="159"/>
  </cols>
  <sheetData>
    <row r="1" spans="1:25" ht="36" customHeight="1" x14ac:dyDescent="0.25">
      <c r="A1" s="165" t="s">
        <v>54</v>
      </c>
      <c r="C1" s="166" t="s">
        <v>233</v>
      </c>
      <c r="D1" s="166" t="s">
        <v>227</v>
      </c>
      <c r="E1" s="166" t="s">
        <v>206</v>
      </c>
      <c r="F1" s="167" t="s">
        <v>3</v>
      </c>
      <c r="G1" s="166" t="s">
        <v>206</v>
      </c>
      <c r="H1" s="166" t="s">
        <v>228</v>
      </c>
      <c r="I1" s="166" t="s">
        <v>4</v>
      </c>
      <c r="J1" s="166" t="s">
        <v>12</v>
      </c>
      <c r="K1" s="166" t="s">
        <v>54</v>
      </c>
      <c r="L1" s="166" t="s">
        <v>229</v>
      </c>
      <c r="M1" s="166" t="s">
        <v>230</v>
      </c>
      <c r="O1" s="164" t="s">
        <v>231</v>
      </c>
    </row>
    <row r="2" spans="1:25" ht="36" customHeight="1" x14ac:dyDescent="0.25">
      <c r="A2" s="168" t="str">
        <f>IF('Kennzahlenbogen_(KB)'!R12=0,"",'Kennzahlenbogen_(KB)'!R12)</f>
        <v>Unvollständig</v>
      </c>
      <c r="C2" s="168" t="str">
        <f>IF($A2="I.O.","",'Kennzahlenbogen_(KB)'!B12 &amp; " " &amp; 'Kennzahlenbogen_(KB)'!C12)</f>
        <v>1  a)</v>
      </c>
      <c r="D2" s="194" t="str">
        <f>IF($A2="I.O.","",'Kennzahlenbogen_(KB)'!E12)</f>
        <v>Primärfälle</v>
      </c>
      <c r="E2" s="170" t="str">
        <f>IF(AND('Kennzahlenbogen_(KB)'!L12="",$A2&lt;&gt;"I.O."),"-----",IF($A2="I.O.","",'Kennzahlenbogen_(KB)'!L12))</f>
        <v>-----</v>
      </c>
      <c r="F2" s="171" t="str">
        <f>IF($A2="I.O.","",'Kennzahlenbogen_(KB)'!M12)</f>
        <v>Derzeit keine Vorgaben</v>
      </c>
      <c r="G2" s="170" t="str">
        <f>IF(AND('Kennzahlenbogen_(KB)'!O12="",$A2&lt;&gt;"I.O."),"-----",IF($A2="I.O.","",'Kennzahlenbogen_(KB)'!O12))</f>
        <v>-----</v>
      </c>
      <c r="H2" s="162">
        <f>IF($A2="I.O.","",IF('Kennzahlenbogen_(KB)'!Q12="","-----",'Kennzahlenbogen_(KB)'!Q12))</f>
        <v>0</v>
      </c>
      <c r="I2" s="162" t="str">
        <f>IF($A2="I.O.","","-----")</f>
        <v>-----</v>
      </c>
      <c r="J2" s="170" t="str">
        <f>IF($A2="I.O.","","-----")</f>
        <v>-----</v>
      </c>
      <c r="K2" s="168" t="str">
        <f>IF($A2="I.O.","",'Kennzahlenbogen_(KB)'!R12)</f>
        <v>Unvollständig</v>
      </c>
      <c r="L2" s="169" t="str">
        <f>IF(AND('Kennzahlenbogen_(KB)'!S12="",$A2&lt;&gt;"I.O."),"-----",IF($A2="I.O.","",'Kennzahlenbogen_(KB)'!S12))</f>
        <v>-----</v>
      </c>
      <c r="M2" s="169" t="str">
        <f>IF(AND('Kennzahlenbogen_(KB)'!T12="",$A2&lt;&gt;"I.O."),"-----",IF($A2="I.O.","",'Kennzahlenbogen_(KB)'!T12))</f>
        <v>-----</v>
      </c>
      <c r="O2" s="168" t="str">
        <f t="array" aca="1" ref="O2" ca="1">IF(ROW()-ROW($D$2:$D$16)+1&gt;ROWS($C$2:$C$16)-COUNTBLANK($C$2:$C$16),"",INDIRECT(ADDRESS(SMALL((IF($C$2:$C$16&lt;&gt;"",ROW($C$2:$C$16),ROW()+ROWS($C$2:$C$16))),ROW()-ROW($D$2:$D$16)+1),COLUMN($C$2:$C$16),4)))</f>
        <v>1  a)</v>
      </c>
      <c r="P2" s="169" t="str">
        <f t="array" aca="1" ref="P2" ca="1">IF(ROW()-ROW($E$2:$E$16)+1&gt;ROWS($D$2:$D$16)-COUNTBLANK($D$2:$D$16),"",INDIRECT(ADDRESS(SMALL((IF($D$2:$D$16&gt;"",ROW($D$2:$D$16),ROW()+ROWS($D$2:$D$16))),ROW()-ROW($E$2:$E$16)+1),COLUMN($D$2:$D$16),4)))</f>
        <v>Primärfälle</v>
      </c>
      <c r="Q2" s="170" t="str">
        <f t="array" aca="1" ref="Q2" ca="1">IF(ROW()-ROW($F$2:$F$16)+1&gt;ROWS($E$2:$E$16)-COUNTBLANK($E$2:$E$16),"",INDIRECT(ADDRESS(SMALL((IF($E$2:$E$16&gt;"",ROW($E$2:$E$16),ROW()+ROWS($E$2:$E$16))),ROW()-ROW($F$2:$F$16)+1),COLUMN($E$2:$E$16),4)))</f>
        <v>-----</v>
      </c>
      <c r="R2" s="171" t="str">
        <f t="array" aca="1" ref="R2" ca="1">IF(ROW()-ROW($G$2:$G$16)+1&gt;ROWS($F$2:$F$16)-COUNTBLANK($F$2:$F$16),"",INDIRECT(ADDRESS(SMALL((IF($F$2:$F$16&gt;"",ROW($F$2:$F$16),ROW()+ROWS($F$2:$F$16))),ROW()-ROW($G$2:$G$16)+1),COLUMN($F$2:$F$16),4)))</f>
        <v>Derzeit keine Vorgaben</v>
      </c>
      <c r="S2" s="170" t="str">
        <f t="array" aca="1" ref="S2" ca="1">IF(ROW()-ROW($H$2:$H$16)+1&gt;ROWS($G$2:$G$16)-COUNTBLANK($G$2:$G$16),"",INDIRECT(ADDRESS(SMALL((IF($G$2:$G$16&lt;&gt;"",ROW($G$2:$G$16),ROW()+ROWS($G$2:$G$16))),ROW()-ROW($H$2:$H$16)+1),COLUMN($G$2:$G$16),4)))</f>
        <v>-----</v>
      </c>
      <c r="T2" s="162">
        <f t="array" aca="1" ref="T2" ca="1">IF(ROW()-ROW($I$2:$I$16)+1&gt;ROWS($H$2:$H$16)-COUNTBLANK($H$2:$H$16),"",INDIRECT(ADDRESS(SMALL((IF($H$2:$H$16&lt;&gt;"",ROW($H$2:$H$16),ROW()+ROWS($H$2:$H$16))),ROW()-ROW($I$2:$I$16)+1),COLUMN($H$2:$H$16),4)))</f>
        <v>0</v>
      </c>
      <c r="U2" s="162" t="str">
        <f t="array" aca="1" ref="U2" ca="1">IF(ROW()-ROW($J$2:$J$16)+1&gt;ROWS($I$2:$I$16)-COUNTBLANK($I$2:$I$16),"",INDIRECT(ADDRESS(SMALL((IF($I$2:$I$16&lt;&gt;"",ROW($I$2:$I$16),ROW()+ROWS($I$2:$I$16))),ROW()-ROW($J$2:$J$16)+1),COLUMN($I$2:$I$16),4)))</f>
        <v>-----</v>
      </c>
      <c r="V2" s="163" t="str">
        <f t="array" aca="1" ref="V2" ca="1">IF(ROW()-ROW($K$2:$K$16)+1&gt;ROWS($J$2:$J$16)-COUNTBLANK($J$2:$J$16),"",INDIRECT(ADDRESS(SMALL((IF($J$2:$J$16&lt;&gt;"",ROW($J$2:$J$16),ROW()+ROWS($J$2:$J$16))),ROW()-ROW($K$2:$K$16)+1),COLUMN($J$2:$J$16),4)))</f>
        <v>-----</v>
      </c>
      <c r="W2" s="168" t="str">
        <f t="array" aca="1" ref="W2" ca="1">IF(ROW()-ROW($L$2:$L$16)+1&gt;ROWS($K$2:$K$16)-COUNTBLANK($K$2:$K$16),"",INDIRECT(ADDRESS(SMALL((IF($K$2:$K$16&lt;&gt;"",ROW($K$2:$K$16),ROW()+ROWS($K$2:$K$16))),ROW()-ROW($L$2:$L$16)+1),COLUMN($K$2:$K$16),4)))</f>
        <v>Unvollständig</v>
      </c>
      <c r="X2" s="169" t="str">
        <f t="array" aca="1" ref="X2" ca="1">IF(ROW()-ROW($M$2:$M$16)+1&gt;ROWS($L$2:$L$16)-COUNTBLANK($L$2:$L$16),"",INDIRECT(ADDRESS(SMALL((IF($L$2:$L$16&lt;&gt;"",ROW($L$2:$L$16),ROW()+ROWS($L$2:$L$16))),ROW()-ROW($M$2:$M$16)+1),COLUMN($L$2:$L$16),4)))</f>
        <v>-----</v>
      </c>
      <c r="Y2" s="169" t="str">
        <f t="array" aca="1" ref="Y2" ca="1">IF(ROW()-ROW($N$2:$N$16)+1&gt;ROWS($M$2:$M$16)-COUNTBLANK($M$2:$M$16),"",INDIRECT(ADDRESS(SMALL((IF($M$2:$M$16&lt;&gt;"",ROW($M$2:$M$16),ROW()+ROWS($M$2:$M$16))),ROW()-ROW($N$2:$N$16)+1),COLUMN($M$2:$M$16),4)))</f>
        <v>-----</v>
      </c>
    </row>
    <row r="3" spans="1:25" ht="36" customHeight="1" x14ac:dyDescent="0.25">
      <c r="A3" s="200" t="str">
        <f>IF('Kennzahlenbogen_(KB)'!R15=0,"",'Kennzahlenbogen_(KB)'!R15)</f>
        <v>Unvollständig</v>
      </c>
      <c r="C3" s="200" t="str">
        <f>IF($A3="I.O.","",'Kennzahlenbogen_(KB)'!B12 &amp; " " &amp; 'Kennzahlenbogen_(KB)'!C15)</f>
        <v>1  b)</v>
      </c>
      <c r="D3" s="194" t="str">
        <f>IF($A3="I.O.","",'Kennzahlenbogen_(KB)'!E15)</f>
        <v>Pat. mit neuaufgetretenem Rezidiv und/oder Fernmetastasen</v>
      </c>
      <c r="E3" s="170" t="str">
        <f>IF(AND('Kennzahlenbogen_(KB)'!L15="",$A3&lt;&gt;"I.O."),"-----",IF($A3="I.O.","",'Kennzahlenbogen_(KB)'!L15))</f>
        <v>-----</v>
      </c>
      <c r="F3" s="171" t="str">
        <f>IF($A3="I.O.","",'Kennzahlenbogen_(KB)'!M15)</f>
        <v>Derzeit keine Vorgaben</v>
      </c>
      <c r="G3" s="170" t="str">
        <f>IF(AND('Kennzahlenbogen_(KB)'!O15="",$A3&lt;&gt;"I.O."),"-----",IF($A3="I.O.","",'Kennzahlenbogen_(KB)'!O15))</f>
        <v>-----</v>
      </c>
      <c r="H3" s="162">
        <f>IF($A3="I.O.","",IF('Kennzahlenbogen_(KB)'!Q15="","-----",'Kennzahlenbogen_(KB)'!Q15))</f>
        <v>0</v>
      </c>
      <c r="I3" s="162" t="str">
        <f t="shared" ref="I3:J3" si="0">IF($A3="I.O.","","-----")</f>
        <v>-----</v>
      </c>
      <c r="J3" s="170" t="str">
        <f t="shared" si="0"/>
        <v>-----</v>
      </c>
      <c r="K3" s="200" t="str">
        <f>IF($A3="I.O.","",'Kennzahlenbogen_(KB)'!R15)</f>
        <v>Unvollständig</v>
      </c>
      <c r="L3" s="169" t="str">
        <f>IF(AND('Kennzahlenbogen_(KB)'!S15="",$A3&lt;&gt;"I.O."),"-----",IF($A3="I.O.","",'Kennzahlenbogen_(KB)'!S15))</f>
        <v>-----</v>
      </c>
      <c r="M3" s="169" t="str">
        <f>IF(AND('Kennzahlenbogen_(KB)'!T15="",$A3&lt;&gt;"I.O."),"-----",IF($A3="I.O.","",'Kennzahlenbogen_(KB)'!T15))</f>
        <v>-----</v>
      </c>
      <c r="O3" s="200" t="str">
        <f t="array" aca="1" ref="O3" ca="1">IF(ROW()-ROW($D$2:$D$16)+1&gt;ROWS($C$2:$C$16)-COUNTBLANK($C$2:$C$16),"",INDIRECT(ADDRESS(SMALL((IF($C$2:$C$16&lt;&gt;"",ROW($C$2:$C$16),ROW()+ROWS($C$2:$C$16))),ROW()-ROW($D$2:$D$16)+1),COLUMN($C$2:$C$16),4)))</f>
        <v>1  b)</v>
      </c>
      <c r="P3" s="169" t="str">
        <f t="array" aca="1" ref="P3" ca="1">IF(ROW()-ROW($E$2:$E$16)+1&gt;ROWS($D$2:$D$16)-COUNTBLANK($D$2:$D$16),"",INDIRECT(ADDRESS(SMALL((IF($D$2:$D$16&gt;"",ROW($D$2:$D$16),ROW()+ROWS($D$2:$D$16))),ROW()-ROW($E$2:$E$16)+1),COLUMN($D$2:$D$16),4)))</f>
        <v>Pat. mit neuaufgetretenem Rezidiv und/oder Fernmetastasen</v>
      </c>
      <c r="Q3" s="170" t="str">
        <f t="array" aca="1" ref="Q3" ca="1">IF(ROW()-ROW($F$2:$F$16)+1&gt;ROWS($E$2:$E$16)-COUNTBLANK($E$2:$E$16),"",INDIRECT(ADDRESS(SMALL((IF($E$2:$E$16&gt;"",ROW($E$2:$E$16),ROW()+ROWS($E$2:$E$16))),ROW()-ROW($F$2:$F$16)+1),COLUMN($E$2:$E$16),4)))</f>
        <v>-----</v>
      </c>
      <c r="R3" s="171" t="str">
        <f t="array" aca="1" ref="R3" ca="1">IF(ROW()-ROW($G$2:$G$16)+1&gt;ROWS($F$2:$F$16)-COUNTBLANK($F$2:$F$16),"",INDIRECT(ADDRESS(SMALL((IF($F$2:$F$16&gt;"",ROW($F$2:$F$16),ROW()+ROWS($F$2:$F$16))),ROW()-ROW($G$2:$G$16)+1),COLUMN($F$2:$F$16),4)))</f>
        <v>Derzeit keine Vorgaben</v>
      </c>
      <c r="S3" s="170" t="str">
        <f t="array" aca="1" ref="S3" ca="1">IF(ROW()-ROW($H$2:$H$16)+1&gt;ROWS($G$2:$G$16)-COUNTBLANK($G$2:$G$16),"",INDIRECT(ADDRESS(SMALL((IF($G$2:$G$16&lt;&gt;"",ROW($G$2:$G$16),ROW()+ROWS($G$2:$G$16))),ROW()-ROW($H$2:$H$16)+1),COLUMN($G$2:$G$16),4)))</f>
        <v>-----</v>
      </c>
      <c r="T3" s="162">
        <f t="array" aca="1" ref="T3" ca="1">IF(ROW()-ROW($I$2:$I$16)+1&gt;ROWS($H$2:$H$16)-COUNTBLANK($H$2:$H$16),"",INDIRECT(ADDRESS(SMALL((IF($H$2:$H$16&lt;&gt;"",ROW($H$2:$H$16),ROW()+ROWS($H$2:$H$16))),ROW()-ROW($I$2:$I$16)+1),COLUMN($H$2:$H$16),4)))</f>
        <v>0</v>
      </c>
      <c r="U3" s="162" t="str">
        <f t="array" aca="1" ref="U3" ca="1">IF(ROW()-ROW($J$2:$J$16)+1&gt;ROWS($I$2:$I$16)-COUNTBLANK($I$2:$I$16),"",INDIRECT(ADDRESS(SMALL((IF($I$2:$I$16&lt;&gt;"",ROW($I$2:$I$16),ROW()+ROWS($I$2:$I$16))),ROW()-ROW($J$2:$J$16)+1),COLUMN($I$2:$I$16),4)))</f>
        <v>-----</v>
      </c>
      <c r="V3" s="163" t="str">
        <f t="array" aca="1" ref="V3" ca="1">IF(ROW()-ROW($K$2:$K$16)+1&gt;ROWS($J$2:$J$16)-COUNTBLANK($J$2:$J$16),"",INDIRECT(ADDRESS(SMALL((IF($J$2:$J$16&lt;&gt;"",ROW($J$2:$J$16),ROW()+ROWS($J$2:$J$16))),ROW()-ROW($K$2:$K$16)+1),COLUMN($J$2:$J$16),4)))</f>
        <v>-----</v>
      </c>
      <c r="W3" s="200" t="str">
        <f t="array" aca="1" ref="W3" ca="1">IF(ROW()-ROW($L$2:$L$16)+1&gt;ROWS($K$2:$K$16)-COUNTBLANK($K$2:$K$16),"",INDIRECT(ADDRESS(SMALL((IF($K$2:$K$16&lt;&gt;"",ROW($K$2:$K$16),ROW()+ROWS($K$2:$K$16))),ROW()-ROW($L$2:$L$16)+1),COLUMN($K$2:$K$16),4)))</f>
        <v>Unvollständig</v>
      </c>
      <c r="X3" s="169" t="str">
        <f t="array" aca="1" ref="X3" ca="1">IF(ROW()-ROW($M$2:$M$16)+1&gt;ROWS($L$2:$L$16)-COUNTBLANK($L$2:$L$16),"",INDIRECT(ADDRESS(SMALL((IF($L$2:$L$16&lt;&gt;"",ROW($L$2:$L$16),ROW()+ROWS($L$2:$L$16))),ROW()-ROW($M$2:$M$16)+1),COLUMN($L$2:$L$16),4)))</f>
        <v>-----</v>
      </c>
      <c r="Y3" s="169" t="str">
        <f t="array" aca="1" ref="Y3" ca="1">IF(ROW()-ROW($N$2:$N$16)+1&gt;ROWS($M$2:$M$16)-COUNTBLANK($M$2:$M$16),"",INDIRECT(ADDRESS(SMALL((IF($M$2:$M$16&lt;&gt;"",ROW($M$2:$M$16),ROW()+ROWS($M$2:$M$16))),ROW()-ROW($N$2:$N$16)+1),COLUMN($M$2:$M$16),4)))</f>
        <v>-----</v>
      </c>
    </row>
    <row r="4" spans="1:25" ht="36" customHeight="1" x14ac:dyDescent="0.25">
      <c r="A4" s="168" t="str">
        <f>IF('Kennzahlenbogen_(KB)'!R18=0,"",'Kennzahlenbogen_(KB)'!R18)</f>
        <v>Unvollständig</v>
      </c>
      <c r="C4" s="168" t="str">
        <f>IF($A4="I.O.","",'Kennzahlenbogen_(KB)'!B12 &amp; " " &amp; 'Kennzahlenbogen_(KB)'!C18)</f>
        <v>1  c)</v>
      </c>
      <c r="D4" s="194" t="str">
        <f>IF($A4="I.O.","",'Kennzahlenbogen_(KB)'!E18)</f>
        <v>Zentrumspat.</v>
      </c>
      <c r="E4" s="170" t="str">
        <f>IF(AND('Kennzahlenbogen_(KB)'!L18="",$A4&lt;&gt;"I.O."),"-----",IF($A4="I.O.","",'Kennzahlenbogen_(KB)'!L18))</f>
        <v>-----</v>
      </c>
      <c r="F4" s="171" t="str">
        <f>IF($A4="I.O.","",'Kennzahlenbogen_(KB)'!M18)</f>
        <v>≥ 35</v>
      </c>
      <c r="G4" s="170" t="str">
        <f>IF(AND('Kennzahlenbogen_(KB)'!O18="",$A4&lt;&gt;"I.O."),"-----",IF($A4="I.O.","",'Kennzahlenbogen_(KB)'!O18))</f>
        <v>-----</v>
      </c>
      <c r="H4" s="162">
        <f>IF($A4="I.O.","",IF('Kennzahlenbogen_(KB)'!Q18="","-----",'Kennzahlenbogen_(KB)'!Q18))</f>
        <v>0</v>
      </c>
      <c r="I4" s="162" t="str">
        <f>IF($A4="I.O.","","-----")</f>
        <v>-----</v>
      </c>
      <c r="J4" s="170" t="str">
        <f>IF($A4="I.O.","","-----")</f>
        <v>-----</v>
      </c>
      <c r="K4" s="168" t="str">
        <f>IF($A4="I.O.","",'Kennzahlenbogen_(KB)'!R18)</f>
        <v>Unvollständig</v>
      </c>
      <c r="L4" s="169" t="str">
        <f>IF(AND('Kennzahlenbogen_(KB)'!S18="",$A4&lt;&gt;"I.O."),"-----",IF($A4="I.O.","",'Kennzahlenbogen_(KB)'!S18))</f>
        <v>-----</v>
      </c>
      <c r="M4" s="169" t="str">
        <f>IF(AND('Kennzahlenbogen_(KB)'!T18="",$A4&lt;&gt;"I.O."),"-----",IF($A4="I.O.","",'Kennzahlenbogen_(KB)'!T18))</f>
        <v>-----</v>
      </c>
      <c r="O4" s="200" t="str">
        <f t="array" aca="1" ref="O4" ca="1">IF(ROW()-ROW($D$2:$D$16)+1&gt;ROWS($C$2:$C$16)-COUNTBLANK($C$2:$C$16),"",INDIRECT(ADDRESS(SMALL((IF($C$2:$C$16&lt;&gt;"",ROW($C$2:$C$16),ROW()+ROWS($C$2:$C$16))),ROW()-ROW($D$2:$D$16)+1),COLUMN($C$2:$C$16),4)))</f>
        <v>1  c)</v>
      </c>
      <c r="P4" s="169" t="str">
        <f t="array" aca="1" ref="P4" ca="1">IF(ROW()-ROW($E$2:$E$16)+1&gt;ROWS($D$2:$D$16)-COUNTBLANK($D$2:$D$16),"",INDIRECT(ADDRESS(SMALL((IF($D$2:$D$16&gt;"",ROW($D$2:$D$16),ROW()+ROWS($D$2:$D$16))),ROW()-ROW($E$2:$E$16)+1),COLUMN($D$2:$D$16),4)))</f>
        <v>Zentrumspat.</v>
      </c>
      <c r="Q4" s="170" t="str">
        <f t="array" aca="1" ref="Q4" ca="1">IF(ROW()-ROW($F$2:$F$16)+1&gt;ROWS($E$2:$E$16)-COUNTBLANK($E$2:$E$16),"",INDIRECT(ADDRESS(SMALL((IF($E$2:$E$16&gt;"",ROW($E$2:$E$16),ROW()+ROWS($E$2:$E$16))),ROW()-ROW($F$2:$F$16)+1),COLUMN($E$2:$E$16),4)))</f>
        <v>-----</v>
      </c>
      <c r="R4" s="171" t="str">
        <f t="array" aca="1" ref="R4" ca="1">IF(ROW()-ROW($G$2:$G$16)+1&gt;ROWS($F$2:$F$16)-COUNTBLANK($F$2:$F$16),"",INDIRECT(ADDRESS(SMALL((IF($F$2:$F$16&gt;"",ROW($F$2:$F$16),ROW()+ROWS($F$2:$F$16))),ROW()-ROW($G$2:$G$16)+1),COLUMN($F$2:$F$16),4)))</f>
        <v>≥ 35</v>
      </c>
      <c r="S4" s="170" t="str">
        <f t="array" aca="1" ref="S4" ca="1">IF(ROW()-ROW($H$2:$H$16)+1&gt;ROWS($G$2:$G$16)-COUNTBLANK($G$2:$G$16),"",INDIRECT(ADDRESS(SMALL((IF($G$2:$G$16&lt;&gt;"",ROW($G$2:$G$16),ROW()+ROWS($G$2:$G$16))),ROW()-ROW($H$2:$H$16)+1),COLUMN($G$2:$G$16),4)))</f>
        <v>-----</v>
      </c>
      <c r="T4" s="162">
        <f t="array" aca="1" ref="T4" ca="1">IF(ROW()-ROW($I$2:$I$16)+1&gt;ROWS($H$2:$H$16)-COUNTBLANK($H$2:$H$16),"",INDIRECT(ADDRESS(SMALL((IF($H$2:$H$16&lt;&gt;"",ROW($H$2:$H$16),ROW()+ROWS($H$2:$H$16))),ROW()-ROW($I$2:$I$16)+1),COLUMN($H$2:$H$16),4)))</f>
        <v>0</v>
      </c>
      <c r="U4" s="162" t="str">
        <f t="array" aca="1" ref="U4" ca="1">IF(ROW()-ROW($J$2:$J$16)+1&gt;ROWS($I$2:$I$16)-COUNTBLANK($I$2:$I$16),"",INDIRECT(ADDRESS(SMALL((IF($I$2:$I$16&lt;&gt;"",ROW($I$2:$I$16),ROW()+ROWS($I$2:$I$16))),ROW()-ROW($J$2:$J$16)+1),COLUMN($I$2:$I$16),4)))</f>
        <v>-----</v>
      </c>
      <c r="V4" s="163" t="str">
        <f t="array" aca="1" ref="V4" ca="1">IF(ROW()-ROW($K$2:$K$16)+1&gt;ROWS($J$2:$J$16)-COUNTBLANK($J$2:$J$16),"",INDIRECT(ADDRESS(SMALL((IF($J$2:$J$16&lt;&gt;"",ROW($J$2:$J$16),ROW()+ROWS($J$2:$J$16))),ROW()-ROW($K$2:$K$16)+1),COLUMN($J$2:$J$16),4)))</f>
        <v>-----</v>
      </c>
      <c r="W4" s="200" t="str">
        <f t="array" aca="1" ref="W4" ca="1">IF(ROW()-ROW($L$2:$L$16)+1&gt;ROWS($K$2:$K$16)-COUNTBLANK($K$2:$K$16),"",INDIRECT(ADDRESS(SMALL((IF($K$2:$K$16&lt;&gt;"",ROW($K$2:$K$16),ROW()+ROWS($K$2:$K$16))),ROW()-ROW($L$2:$L$16)+1),COLUMN($K$2:$K$16),4)))</f>
        <v>Unvollständig</v>
      </c>
      <c r="X4" s="169" t="str">
        <f t="array" aca="1" ref="X4" ca="1">IF(ROW()-ROW($M$2:$M$16)+1&gt;ROWS($L$2:$L$16)-COUNTBLANK($L$2:$L$16),"",INDIRECT(ADDRESS(SMALL((IF($L$2:$L$16&lt;&gt;"",ROW($L$2:$L$16),ROW()+ROWS($L$2:$L$16))),ROW()-ROW($M$2:$M$16)+1),COLUMN($L$2:$L$16),4)))</f>
        <v>-----</v>
      </c>
      <c r="Y4" s="169" t="str">
        <f t="array" aca="1" ref="Y4" ca="1">IF(ROW()-ROW($N$2:$N$16)+1&gt;ROWS($M$2:$M$16)-COUNTBLANK($M$2:$M$16),"",INDIRECT(ADDRESS(SMALL((IF($M$2:$M$16&lt;&gt;"",ROW($M$2:$M$16),ROW()+ROWS($M$2:$M$16))),ROW()-ROW($N$2:$N$16)+1),COLUMN($M$2:$M$16),4)))</f>
        <v>-----</v>
      </c>
    </row>
    <row r="5" spans="1:25" ht="36" customHeight="1" x14ac:dyDescent="0.25">
      <c r="A5" s="168" t="str">
        <f>IF('Kennzahlenbogen_(KB)'!R21=0,"",'Kennzahlenbogen_(KB)'!R21)</f>
        <v>Unvollständig</v>
      </c>
      <c r="C5" s="168" t="str">
        <f>IF($A5="I.O.","",'Kennzahlenbogen_(KB)'!B21 &amp; " " &amp; 'Kennzahlenbogen_(KB)'!C21)</f>
        <v>2 a)</v>
      </c>
      <c r="D5" s="194" t="str">
        <f>IF($A5="I.O.","",'Kennzahlenbogen_(KB)'!E21)</f>
        <v>Tumorkonferenz</v>
      </c>
      <c r="E5" s="170" t="str">
        <f>IF(AND('Kennzahlenbogen_(KB)'!L21="",$A5&lt;&gt;"I.O."),"-----",IF($A5="I.O.","",'Kennzahlenbogen_(KB)'!L21))</f>
        <v>-----</v>
      </c>
      <c r="F5" s="171" t="str">
        <f>IF($A5="I.O.","",'Kennzahlenbogen_(KB)'!M21)</f>
        <v>≥ 95%</v>
      </c>
      <c r="G5" s="170" t="str">
        <f>IF(AND('Kennzahlenbogen_(KB)'!O21="",$A5&lt;&gt;"I.O."),"-----",IF($A5="I.O.","",'Kennzahlenbogen_(KB)'!O21))</f>
        <v>-----</v>
      </c>
      <c r="H5" s="162" t="str">
        <f>IF($A5="I.O.","",IF('Kennzahlenbogen_(KB)'!Q21="","-----",'Kennzahlenbogen_(KB)'!Q21))</f>
        <v>-----</v>
      </c>
      <c r="I5" s="162" t="str">
        <f>IF($A5="I.O.","",IF('Kennzahlenbogen_(KB)'!Q22="","-----",'Kennzahlenbogen_(KB)'!Q22))</f>
        <v>-----</v>
      </c>
      <c r="J5" s="170" t="str">
        <f>IF($A5="I.O.","",IF('Kennzahlenbogen_(KB)'!Q23="",0,'Kennzahlenbogen_(KB)'!Q23))</f>
        <v>n.d.</v>
      </c>
      <c r="K5" s="168" t="str">
        <f>IF($A5="I.O.","",'Kennzahlenbogen_(KB)'!R21)</f>
        <v>Unvollständig</v>
      </c>
      <c r="L5" s="169" t="str">
        <f>IF(AND('Kennzahlenbogen_(KB)'!S21="",$A5&lt;&gt;"I.O."),"-----",IF($A5="I.O.","",'Kennzahlenbogen_(KB)'!S21))</f>
        <v>-----</v>
      </c>
      <c r="M5" s="169" t="str">
        <f>IF(AND('Kennzahlenbogen_(KB)'!T21="",$A5&lt;&gt;"I.O."),"-----",IF($A5="I.O.","",'Kennzahlenbogen_(KB)'!T21))</f>
        <v>-----</v>
      </c>
      <c r="O5" s="200" t="str">
        <f t="array" aca="1" ref="O5" ca="1">IF(ROW()-ROW($D$2:$D$16)+1&gt;ROWS($C$2:$C$16)-COUNTBLANK($C$2:$C$16),"",INDIRECT(ADDRESS(SMALL((IF($C$2:$C$16&lt;&gt;"",ROW($C$2:$C$16),ROW()+ROWS($C$2:$C$16))),ROW()-ROW($D$2:$D$16)+1),COLUMN($C$2:$C$16),4)))</f>
        <v>2 a)</v>
      </c>
      <c r="P5" s="169" t="str">
        <f t="array" aca="1" ref="P5" ca="1">IF(ROW()-ROW($E$2:$E$16)+1&gt;ROWS($D$2:$D$16)-COUNTBLANK($D$2:$D$16),"",INDIRECT(ADDRESS(SMALL((IF($D$2:$D$16&gt;"",ROW($D$2:$D$16),ROW()+ROWS($D$2:$D$16))),ROW()-ROW($E$2:$E$16)+1),COLUMN($D$2:$D$16),4)))</f>
        <v>Tumorkonferenz</v>
      </c>
      <c r="Q5" s="170" t="str">
        <f t="array" aca="1" ref="Q5" ca="1">IF(ROW()-ROW($F$2:$F$16)+1&gt;ROWS($E$2:$E$16)-COUNTBLANK($E$2:$E$16),"",INDIRECT(ADDRESS(SMALL((IF($E$2:$E$16&gt;"",ROW($E$2:$E$16),ROW()+ROWS($E$2:$E$16))),ROW()-ROW($F$2:$F$16)+1),COLUMN($E$2:$E$16),4)))</f>
        <v>-----</v>
      </c>
      <c r="R5" s="171" t="str">
        <f t="array" aca="1" ref="R5" ca="1">IF(ROW()-ROW($G$2:$G$16)+1&gt;ROWS($F$2:$F$16)-COUNTBLANK($F$2:$F$16),"",INDIRECT(ADDRESS(SMALL((IF($F$2:$F$16&gt;"",ROW($F$2:$F$16),ROW()+ROWS($F$2:$F$16))),ROW()-ROW($G$2:$G$16)+1),COLUMN($F$2:$F$16),4)))</f>
        <v>≥ 95%</v>
      </c>
      <c r="S5" s="170" t="str">
        <f t="array" aca="1" ref="S5" ca="1">IF(ROW()-ROW($H$2:$H$16)+1&gt;ROWS($G$2:$G$16)-COUNTBLANK($G$2:$G$16),"",INDIRECT(ADDRESS(SMALL((IF($G$2:$G$16&lt;&gt;"",ROW($G$2:$G$16),ROW()+ROWS($G$2:$G$16))),ROW()-ROW($H$2:$H$16)+1),COLUMN($G$2:$G$16),4)))</f>
        <v>-----</v>
      </c>
      <c r="T5" s="162" t="str">
        <f t="array" aca="1" ref="T5" ca="1">IF(ROW()-ROW($I$2:$I$16)+1&gt;ROWS($H$2:$H$16)-COUNTBLANK($H$2:$H$16),"",INDIRECT(ADDRESS(SMALL((IF($H$2:$H$16&lt;&gt;"",ROW($H$2:$H$16),ROW()+ROWS($H$2:$H$16))),ROW()-ROW($I$2:$I$16)+1),COLUMN($H$2:$H$16),4)))</f>
        <v>-----</v>
      </c>
      <c r="U5" s="162" t="str">
        <f t="array" aca="1" ref="U5" ca="1">IF(ROW()-ROW($J$2:$J$16)+1&gt;ROWS($I$2:$I$16)-COUNTBLANK($I$2:$I$16),"",INDIRECT(ADDRESS(SMALL((IF($I$2:$I$16&lt;&gt;"",ROW($I$2:$I$16),ROW()+ROWS($I$2:$I$16))),ROW()-ROW($J$2:$J$16)+1),COLUMN($I$2:$I$16),4)))</f>
        <v>-----</v>
      </c>
      <c r="V5" s="163" t="str">
        <f t="array" aca="1" ref="V5" ca="1">IF(ROW()-ROW($K$2:$K$16)+1&gt;ROWS($J$2:$J$16)-COUNTBLANK($J$2:$J$16),"",INDIRECT(ADDRESS(SMALL((IF($J$2:$J$16&lt;&gt;"",ROW($J$2:$J$16),ROW()+ROWS($J$2:$J$16))),ROW()-ROW($K$2:$K$16)+1),COLUMN($J$2:$J$16),4)))</f>
        <v>n.d.</v>
      </c>
      <c r="W5" s="200" t="str">
        <f t="array" aca="1" ref="W5" ca="1">IF(ROW()-ROW($L$2:$L$16)+1&gt;ROWS($K$2:$K$16)-COUNTBLANK($K$2:$K$16),"",INDIRECT(ADDRESS(SMALL((IF($K$2:$K$16&lt;&gt;"",ROW($K$2:$K$16),ROW()+ROWS($K$2:$K$16))),ROW()-ROW($L$2:$L$16)+1),COLUMN($K$2:$K$16),4)))</f>
        <v>Unvollständig</v>
      </c>
      <c r="X5" s="169" t="str">
        <f t="array" aca="1" ref="X5" ca="1">IF(ROW()-ROW($M$2:$M$16)+1&gt;ROWS($L$2:$L$16)-COUNTBLANK($L$2:$L$16),"",INDIRECT(ADDRESS(SMALL((IF($L$2:$L$16&lt;&gt;"",ROW($L$2:$L$16),ROW()+ROWS($L$2:$L$16))),ROW()-ROW($M$2:$M$16)+1),COLUMN($L$2:$L$16),4)))</f>
        <v>-----</v>
      </c>
      <c r="Y5" s="169" t="str">
        <f t="array" aca="1" ref="Y5" ca="1">IF(ROW()-ROW($N$2:$N$16)+1&gt;ROWS($M$2:$M$16)-COUNTBLANK($M$2:$M$16),"",INDIRECT(ADDRESS(SMALL((IF($M$2:$M$16&lt;&gt;"",ROW($M$2:$M$16),ROW()+ROWS($M$2:$M$16))),ROW()-ROW($N$2:$N$16)+1),COLUMN($M$2:$M$16),4)))</f>
        <v>-----</v>
      </c>
    </row>
    <row r="6" spans="1:25" ht="36" customHeight="1" x14ac:dyDescent="0.25">
      <c r="A6" s="168" t="str">
        <f>IF('Kennzahlenbogen_(KB)'!R24=0,"",'Kennzahlenbogen_(KB)'!R24)</f>
        <v>Unvollständig</v>
      </c>
      <c r="C6" s="168" t="str">
        <f>IF($A6="I.O.","",'Kennzahlenbogen_(KB)'!B21 &amp; " " &amp; 'Kennzahlenbogen_(KB)'!C24)</f>
        <v>2 b)</v>
      </c>
      <c r="D6" s="194" t="str">
        <f>IF($A6="I.O.","",'Kennzahlenbogen_(KB)'!E21)</f>
        <v>Tumorkonferenz</v>
      </c>
      <c r="E6" s="170" t="str">
        <f>IF(AND('Kennzahlenbogen_(KB)'!L24="",$A6&lt;&gt;"I.O."),"-----",IF($A6="I.O.","",'Kennzahlenbogen_(KB)'!L24))</f>
        <v>-----</v>
      </c>
      <c r="F6" s="171" t="str">
        <f>IF($A6="I.O.","",'Kennzahlenbogen_(KB)'!M24)</f>
        <v>≥ 95%</v>
      </c>
      <c r="G6" s="170" t="str">
        <f>IF(AND('Kennzahlenbogen_(KB)'!O24="",$A6&lt;&gt;"I.O."),"-----",IF($A6="I.O.","",'Kennzahlenbogen_(KB)'!O24))</f>
        <v>-----</v>
      </c>
      <c r="H6" s="162" t="str">
        <f>IF($A6="I.O.","",IF('Kennzahlenbogen_(KB)'!Q24="","-----",'Kennzahlenbogen_(KB)'!Q24))</f>
        <v>-----</v>
      </c>
      <c r="I6" s="162">
        <f>IF($A6="I.O.","",IF('Kennzahlenbogen_(KB)'!Q25="","-----",'Kennzahlenbogen_(KB)'!Q25))</f>
        <v>0</v>
      </c>
      <c r="J6" s="170" t="str">
        <f>IF($A6="I.O.","",IF('Kennzahlenbogen_(KB)'!Q26="",0,'Kennzahlenbogen_(KB)'!Q26))</f>
        <v>n.d.</v>
      </c>
      <c r="K6" s="168" t="str">
        <f>IF($A6="I.O.","",'Kennzahlenbogen_(KB)'!R24)</f>
        <v>Unvollständig</v>
      </c>
      <c r="L6" s="169" t="str">
        <f>IF(AND('Kennzahlenbogen_(KB)'!S24="",$A6&lt;&gt;"I.O."),"-----",IF($A6="I.O.","",'Kennzahlenbogen_(KB)'!S24))</f>
        <v>-----</v>
      </c>
      <c r="M6" s="169" t="str">
        <f>IF(AND('Kennzahlenbogen_(KB)'!T24="",$A6&lt;&gt;"I.O."),"-----",IF($A6="I.O.","",'Kennzahlenbogen_(KB)'!T24))</f>
        <v>-----</v>
      </c>
      <c r="O6" s="200" t="str">
        <f t="array" aca="1" ref="O6" ca="1">IF(ROW()-ROW($D$2:$D$16)+1&gt;ROWS($C$2:$C$16)-COUNTBLANK($C$2:$C$16),"",INDIRECT(ADDRESS(SMALL((IF($C$2:$C$16&lt;&gt;"",ROW($C$2:$C$16),ROW()+ROWS($C$2:$C$16))),ROW()-ROW($D$2:$D$16)+1),COLUMN($C$2:$C$16),4)))</f>
        <v>2 b)</v>
      </c>
      <c r="P6" s="169" t="str">
        <f t="array" aca="1" ref="P6" ca="1">IF(ROW()-ROW($E$2:$E$16)+1&gt;ROWS($D$2:$D$16)-COUNTBLANK($D$2:$D$16),"",INDIRECT(ADDRESS(SMALL((IF($D$2:$D$16&gt;"",ROW($D$2:$D$16),ROW()+ROWS($D$2:$D$16))),ROW()-ROW($E$2:$E$16)+1),COLUMN($D$2:$D$16),4)))</f>
        <v>Tumorkonferenz</v>
      </c>
      <c r="Q6" s="170" t="str">
        <f t="array" aca="1" ref="Q6" ca="1">IF(ROW()-ROW($F$2:$F$16)+1&gt;ROWS($E$2:$E$16)-COUNTBLANK($E$2:$E$16),"",INDIRECT(ADDRESS(SMALL((IF($E$2:$E$16&gt;"",ROW($E$2:$E$16),ROW()+ROWS($E$2:$E$16))),ROW()-ROW($F$2:$F$16)+1),COLUMN($E$2:$E$16),4)))</f>
        <v>-----</v>
      </c>
      <c r="R6" s="171" t="str">
        <f t="array" aca="1" ref="R6" ca="1">IF(ROW()-ROW($G$2:$G$16)+1&gt;ROWS($F$2:$F$16)-COUNTBLANK($F$2:$F$16),"",INDIRECT(ADDRESS(SMALL((IF($F$2:$F$16&gt;"",ROW($F$2:$F$16),ROW()+ROWS($F$2:$F$16))),ROW()-ROW($G$2:$G$16)+1),COLUMN($F$2:$F$16),4)))</f>
        <v>≥ 95%</v>
      </c>
      <c r="S6" s="170" t="str">
        <f t="array" aca="1" ref="S6" ca="1">IF(ROW()-ROW($H$2:$H$16)+1&gt;ROWS($G$2:$G$16)-COUNTBLANK($G$2:$G$16),"",INDIRECT(ADDRESS(SMALL((IF($G$2:$G$16&lt;&gt;"",ROW($G$2:$G$16),ROW()+ROWS($G$2:$G$16))),ROW()-ROW($H$2:$H$16)+1),COLUMN($G$2:$G$16),4)))</f>
        <v>-----</v>
      </c>
      <c r="T6" s="162" t="str">
        <f t="array" aca="1" ref="T6" ca="1">IF(ROW()-ROW($I$2:$I$16)+1&gt;ROWS($H$2:$H$16)-COUNTBLANK($H$2:$H$16),"",INDIRECT(ADDRESS(SMALL((IF($H$2:$H$16&lt;&gt;"",ROW($H$2:$H$16),ROW()+ROWS($H$2:$H$16))),ROW()-ROW($I$2:$I$16)+1),COLUMN($H$2:$H$16),4)))</f>
        <v>-----</v>
      </c>
      <c r="U6" s="162">
        <f t="array" aca="1" ref="U6" ca="1">IF(ROW()-ROW($J$2:$J$16)+1&gt;ROWS($I$2:$I$16)-COUNTBLANK($I$2:$I$16),"",INDIRECT(ADDRESS(SMALL((IF($I$2:$I$16&lt;&gt;"",ROW($I$2:$I$16),ROW()+ROWS($I$2:$I$16))),ROW()-ROW($J$2:$J$16)+1),COLUMN($I$2:$I$16),4)))</f>
        <v>0</v>
      </c>
      <c r="V6" s="163" t="str">
        <f t="array" aca="1" ref="V6" ca="1">IF(ROW()-ROW($K$2:$K$16)+1&gt;ROWS($J$2:$J$16)-COUNTBLANK($J$2:$J$16),"",INDIRECT(ADDRESS(SMALL((IF($J$2:$J$16&lt;&gt;"",ROW($J$2:$J$16),ROW()+ROWS($J$2:$J$16))),ROW()-ROW($K$2:$K$16)+1),COLUMN($J$2:$J$16),4)))</f>
        <v>n.d.</v>
      </c>
      <c r="W6" s="200" t="str">
        <f t="array" aca="1" ref="W6" ca="1">IF(ROW()-ROW($L$2:$L$16)+1&gt;ROWS($K$2:$K$16)-COUNTBLANK($K$2:$K$16),"",INDIRECT(ADDRESS(SMALL((IF($K$2:$K$16&lt;&gt;"",ROW($K$2:$K$16),ROW()+ROWS($K$2:$K$16))),ROW()-ROW($L$2:$L$16)+1),COLUMN($K$2:$K$16),4)))</f>
        <v>Unvollständig</v>
      </c>
      <c r="X6" s="169" t="str">
        <f t="array" aca="1" ref="X6" ca="1">IF(ROW()-ROW($M$2:$M$16)+1&gt;ROWS($L$2:$L$16)-COUNTBLANK($L$2:$L$16),"",INDIRECT(ADDRESS(SMALL((IF($L$2:$L$16&lt;&gt;"",ROW($L$2:$L$16),ROW()+ROWS($L$2:$L$16))),ROW()-ROW($M$2:$M$16)+1),COLUMN($L$2:$L$16),4)))</f>
        <v>-----</v>
      </c>
      <c r="Y6" s="169" t="str">
        <f t="array" aca="1" ref="Y6" ca="1">IF(ROW()-ROW($N$2:$N$16)+1&gt;ROWS($M$2:$M$16)-COUNTBLANK($M$2:$M$16),"",INDIRECT(ADDRESS(SMALL((IF($M$2:$M$16&lt;&gt;"",ROW($M$2:$M$16),ROW()+ROWS($M$2:$M$16))),ROW()-ROW($N$2:$N$16)+1),COLUMN($M$2:$M$16),4)))</f>
        <v>-----</v>
      </c>
    </row>
    <row r="7" spans="1:25" ht="36" customHeight="1" x14ac:dyDescent="0.25">
      <c r="A7" s="168" t="str">
        <f>IF('Kennzahlenbogen_(KB)'!R30=0,"",'Kennzahlenbogen_(KB)'!R30)</f>
        <v>Unvollständig</v>
      </c>
      <c r="C7" s="168">
        <f>IF($A7="I.O.","",'Kennzahlenbogen_(KB)'!B30)</f>
        <v>4</v>
      </c>
      <c r="D7" s="194" t="str">
        <f>IF($A7="I.O.","",'Kennzahlenbogen_(KB)'!E30)</f>
        <v>Beratung Sozialdienst</v>
      </c>
      <c r="E7" s="170" t="str">
        <f>IF(AND('Kennzahlenbogen_(KB)'!L30="",$A7&lt;&gt;"I.O."),"-----",IF($A7="I.O.","",'Kennzahlenbogen_(KB)'!L30))</f>
        <v>&lt; 50%</v>
      </c>
      <c r="F7" s="171" t="str">
        <f>IF($A7="I.O.","",'Kennzahlenbogen_(KB)'!M30)</f>
        <v>Derzeit keine Vorgaben</v>
      </c>
      <c r="G7" s="170" t="str">
        <f>IF(AND('Kennzahlenbogen_(KB)'!O30="",$A7&lt;&gt;"I.O."),"-----",IF($A7="I.O.","",'Kennzahlenbogen_(KB)'!O30))</f>
        <v>-----</v>
      </c>
      <c r="H7" s="162" t="str">
        <f>IF($A7="I.O.","",IF('Kennzahlenbogen_(KB)'!Q30="","-----",'Kennzahlenbogen_(KB)'!Q30))</f>
        <v>-----</v>
      </c>
      <c r="I7" s="162">
        <f>IF($A7="I.O.","",IF('Kennzahlenbogen_(KB)'!Q31="","-----",'Kennzahlenbogen_(KB)'!Q31))</f>
        <v>0</v>
      </c>
      <c r="J7" s="170" t="str">
        <f>IF($A7="I.O.","",IF('Kennzahlenbogen_(KB)'!Q32="",0,'Kennzahlenbogen_(KB)'!Q32))</f>
        <v>n.d.</v>
      </c>
      <c r="K7" s="168" t="str">
        <f>IF($A7="I.O.","",'Kennzahlenbogen_(KB)'!R30)</f>
        <v>Unvollständig</v>
      </c>
      <c r="L7" s="169" t="str">
        <f>IF(AND('Kennzahlenbogen_(KB)'!S30="",$A7&lt;&gt;"I.O."),"-----",IF($A7="I.O.","",'Kennzahlenbogen_(KB)'!S30))</f>
        <v>-----</v>
      </c>
      <c r="M7" s="169" t="str">
        <f>IF(AND('Kennzahlenbogen_(KB)'!T30="",$A7&lt;&gt;"I.O."),"-----",IF($A7="I.O.","",'Kennzahlenbogen_(KB)'!T30))</f>
        <v>-----</v>
      </c>
      <c r="O7" s="200">
        <f t="array" aca="1" ref="O7" ca="1">IF(ROW()-ROW($D$2:$D$16)+1&gt;ROWS($C$2:$C$16)-COUNTBLANK($C$2:$C$16),"",INDIRECT(ADDRESS(SMALL((IF($C$2:$C$16&lt;&gt;"",ROW($C$2:$C$16),ROW()+ROWS($C$2:$C$16))),ROW()-ROW($D$2:$D$16)+1),COLUMN($C$2:$C$16),4)))</f>
        <v>4</v>
      </c>
      <c r="P7" s="169" t="str">
        <f t="array" aca="1" ref="P7" ca="1">IF(ROW()-ROW($E$2:$E$16)+1&gt;ROWS($D$2:$D$16)-COUNTBLANK($D$2:$D$16),"",INDIRECT(ADDRESS(SMALL((IF($D$2:$D$16&gt;"",ROW($D$2:$D$16),ROW()+ROWS($D$2:$D$16))),ROW()-ROW($E$2:$E$16)+1),COLUMN($D$2:$D$16),4)))</f>
        <v>Beratung Sozialdienst</v>
      </c>
      <c r="Q7" s="170" t="str">
        <f t="array" aca="1" ref="Q7" ca="1">IF(ROW()-ROW($F$2:$F$16)+1&gt;ROWS($E$2:$E$16)-COUNTBLANK($E$2:$E$16),"",INDIRECT(ADDRESS(SMALL((IF($E$2:$E$16&gt;"",ROW($E$2:$E$16),ROW()+ROWS($E$2:$E$16))),ROW()-ROW($F$2:$F$16)+1),COLUMN($E$2:$E$16),4)))</f>
        <v>&lt; 50%</v>
      </c>
      <c r="R7" s="171" t="str">
        <f t="array" aca="1" ref="R7" ca="1">IF(ROW()-ROW($G$2:$G$16)+1&gt;ROWS($F$2:$F$16)-COUNTBLANK($F$2:$F$16),"",INDIRECT(ADDRESS(SMALL((IF($F$2:$F$16&gt;"",ROW($F$2:$F$16),ROW()+ROWS($F$2:$F$16))),ROW()-ROW($G$2:$G$16)+1),COLUMN($F$2:$F$16),4)))</f>
        <v>Derzeit keine Vorgaben</v>
      </c>
      <c r="S7" s="170" t="str">
        <f t="array" aca="1" ref="S7" ca="1">IF(ROW()-ROW($H$2:$H$16)+1&gt;ROWS($G$2:$G$16)-COUNTBLANK($G$2:$G$16),"",INDIRECT(ADDRESS(SMALL((IF($G$2:$G$16&lt;&gt;"",ROW($G$2:$G$16),ROW()+ROWS($G$2:$G$16))),ROW()-ROW($H$2:$H$16)+1),COLUMN($G$2:$G$16),4)))</f>
        <v>-----</v>
      </c>
      <c r="T7" s="162" t="str">
        <f t="array" aca="1" ref="T7" ca="1">IF(ROW()-ROW($I$2:$I$16)+1&gt;ROWS($H$2:$H$16)-COUNTBLANK($H$2:$H$16),"",INDIRECT(ADDRESS(SMALL((IF($H$2:$H$16&lt;&gt;"",ROW($H$2:$H$16),ROW()+ROWS($H$2:$H$16))),ROW()-ROW($I$2:$I$16)+1),COLUMN($H$2:$H$16),4)))</f>
        <v>-----</v>
      </c>
      <c r="U7" s="162">
        <f t="array" aca="1" ref="U7" ca="1">IF(ROW()-ROW($J$2:$J$16)+1&gt;ROWS($I$2:$I$16)-COUNTBLANK($I$2:$I$16),"",INDIRECT(ADDRESS(SMALL((IF($I$2:$I$16&lt;&gt;"",ROW($I$2:$I$16),ROW()+ROWS($I$2:$I$16))),ROW()-ROW($J$2:$J$16)+1),COLUMN($I$2:$I$16),4)))</f>
        <v>0</v>
      </c>
      <c r="V7" s="163" t="str">
        <f t="array" aca="1" ref="V7" ca="1">IF(ROW()-ROW($K$2:$K$16)+1&gt;ROWS($J$2:$J$16)-COUNTBLANK($J$2:$J$16),"",INDIRECT(ADDRESS(SMALL((IF($J$2:$J$16&lt;&gt;"",ROW($J$2:$J$16),ROW()+ROWS($J$2:$J$16))),ROW()-ROW($K$2:$K$16)+1),COLUMN($J$2:$J$16),4)))</f>
        <v>n.d.</v>
      </c>
      <c r="W7" s="200" t="str">
        <f t="array" aca="1" ref="W7" ca="1">IF(ROW()-ROW($L$2:$L$16)+1&gt;ROWS($K$2:$K$16)-COUNTBLANK($K$2:$K$16),"",INDIRECT(ADDRESS(SMALL((IF($K$2:$K$16&lt;&gt;"",ROW($K$2:$K$16),ROW()+ROWS($K$2:$K$16))),ROW()-ROW($L$2:$L$16)+1),COLUMN($K$2:$K$16),4)))</f>
        <v>Unvollständig</v>
      </c>
      <c r="X7" s="169" t="str">
        <f t="array" aca="1" ref="X7" ca="1">IF(ROW()-ROW($M$2:$M$16)+1&gt;ROWS($L$2:$L$16)-COUNTBLANK($L$2:$L$16),"",INDIRECT(ADDRESS(SMALL((IF($L$2:$L$16&lt;&gt;"",ROW($L$2:$L$16),ROW()+ROWS($L$2:$L$16))),ROW()-ROW($M$2:$M$16)+1),COLUMN($L$2:$L$16),4)))</f>
        <v>-----</v>
      </c>
      <c r="Y7" s="169" t="str">
        <f t="array" aca="1" ref="Y7" ca="1">IF(ROW()-ROW($N$2:$N$16)+1&gt;ROWS($M$2:$M$16)-COUNTBLANK($M$2:$M$16),"",INDIRECT(ADDRESS(SMALL((IF($M$2:$M$16&lt;&gt;"",ROW($M$2:$M$16),ROW()+ROWS($M$2:$M$16))),ROW()-ROW($N$2:$N$16)+1),COLUMN($M$2:$M$16),4)))</f>
        <v>-----</v>
      </c>
    </row>
    <row r="8" spans="1:25" ht="36" customHeight="1" x14ac:dyDescent="0.25">
      <c r="A8" s="168" t="str">
        <f>IF('Kennzahlenbogen_(KB)'!R33=0,"",'Kennzahlenbogen_(KB)'!R33)</f>
        <v>Unvollständig</v>
      </c>
      <c r="C8" s="168">
        <f>IF($A8="I.O.","",'Kennzahlenbogen_(KB)'!B33)</f>
        <v>5</v>
      </c>
      <c r="D8" s="194" t="str">
        <f>IF($A8="I.O.","",'Kennzahlenbogen_(KB)'!E33)</f>
        <v>Anteil 
Studienpat.</v>
      </c>
      <c r="E8" s="170" t="str">
        <f>IF(AND('Kennzahlenbogen_(KB)'!L33="",$A8&lt;&gt;"I.O."),"-----",IF($A8="I.O.","",'Kennzahlenbogen_(KB)'!L33))</f>
        <v>-----</v>
      </c>
      <c r="F8" s="171" t="str">
        <f>IF($A8="I.O.","",'Kennzahlenbogen_(KB)'!M33)</f>
        <v>≥ 5%</v>
      </c>
      <c r="G8" s="170" t="str">
        <f>IF(AND('Kennzahlenbogen_(KB)'!O33="",$A8&lt;&gt;"I.O."),"-----",IF($A8="I.O.","",'Kennzahlenbogen_(KB)'!O33))</f>
        <v>-----</v>
      </c>
      <c r="H8" s="162" t="str">
        <f>IF($A8="I.O.","",IF('Kennzahlenbogen_(KB)'!Q33="","-----",'Kennzahlenbogen_(KB)'!Q33))</f>
        <v>-----</v>
      </c>
      <c r="I8" s="162">
        <f>IF($A8="I.O.","",IF('Kennzahlenbogen_(KB)'!Q34="","-----",'Kennzahlenbogen_(KB)'!Q34))</f>
        <v>0</v>
      </c>
      <c r="J8" s="170" t="str">
        <f>IF($A8="I.O.","",IF('Kennzahlenbogen_(KB)'!Q35="",0,'Kennzahlenbogen_(KB)'!Q35))</f>
        <v>n.d.</v>
      </c>
      <c r="K8" s="168" t="str">
        <f>IF($A8="I.O.","",'Kennzahlenbogen_(KB)'!R33)</f>
        <v>Unvollständig</v>
      </c>
      <c r="L8" s="169" t="str">
        <f>IF(AND('Kennzahlenbogen_(KB)'!S33="",$A8&lt;&gt;"I.O."),"-----",IF($A8="I.O.","",'Kennzahlenbogen_(KB)'!S33))</f>
        <v>-----</v>
      </c>
      <c r="M8" s="169" t="str">
        <f>IF(AND('Kennzahlenbogen_(KB)'!T33="",$A8&lt;&gt;"I.O."),"-----",IF($A8="I.O.","",'Kennzahlenbogen_(KB)'!T33))</f>
        <v>-----</v>
      </c>
      <c r="O8" s="200">
        <f t="array" aca="1" ref="O8" ca="1">IF(ROW()-ROW($D$2:$D$16)+1&gt;ROWS($C$2:$C$16)-COUNTBLANK($C$2:$C$16),"",INDIRECT(ADDRESS(SMALL((IF($C$2:$C$16&lt;&gt;"",ROW($C$2:$C$16),ROW()+ROWS($C$2:$C$16))),ROW()-ROW($D$2:$D$16)+1),COLUMN($C$2:$C$16),4)))</f>
        <v>5</v>
      </c>
      <c r="P8" s="169" t="str">
        <f t="array" aca="1" ref="P8" ca="1">IF(ROW()-ROW($E$2:$E$16)+1&gt;ROWS($D$2:$D$16)-COUNTBLANK($D$2:$D$16),"",INDIRECT(ADDRESS(SMALL((IF($D$2:$D$16&gt;"",ROW($D$2:$D$16),ROW()+ROWS($D$2:$D$16))),ROW()-ROW($E$2:$E$16)+1),COLUMN($D$2:$D$16),4)))</f>
        <v>Anteil 
Studienpat.</v>
      </c>
      <c r="Q8" s="170" t="str">
        <f t="array" aca="1" ref="Q8" ca="1">IF(ROW()-ROW($F$2:$F$16)+1&gt;ROWS($E$2:$E$16)-COUNTBLANK($E$2:$E$16),"",INDIRECT(ADDRESS(SMALL((IF($E$2:$E$16&gt;"",ROW($E$2:$E$16),ROW()+ROWS($E$2:$E$16))),ROW()-ROW($F$2:$F$16)+1),COLUMN($E$2:$E$16),4)))</f>
        <v>-----</v>
      </c>
      <c r="R8" s="171" t="str">
        <f t="array" aca="1" ref="R8" ca="1">IF(ROW()-ROW($G$2:$G$16)+1&gt;ROWS($F$2:$F$16)-COUNTBLANK($F$2:$F$16),"",INDIRECT(ADDRESS(SMALL((IF($F$2:$F$16&gt;"",ROW($F$2:$F$16),ROW()+ROWS($F$2:$F$16))),ROW()-ROW($G$2:$G$16)+1),COLUMN($F$2:$F$16),4)))</f>
        <v>≥ 5%</v>
      </c>
      <c r="S8" s="170" t="str">
        <f t="array" aca="1" ref="S8" ca="1">IF(ROW()-ROW($H$2:$H$16)+1&gt;ROWS($G$2:$G$16)-COUNTBLANK($G$2:$G$16),"",INDIRECT(ADDRESS(SMALL((IF($G$2:$G$16&lt;&gt;"",ROW($G$2:$G$16),ROW()+ROWS($G$2:$G$16))),ROW()-ROW($H$2:$H$16)+1),COLUMN($G$2:$G$16),4)))</f>
        <v>-----</v>
      </c>
      <c r="T8" s="162" t="str">
        <f t="array" aca="1" ref="T8" ca="1">IF(ROW()-ROW($I$2:$I$16)+1&gt;ROWS($H$2:$H$16)-COUNTBLANK($H$2:$H$16),"",INDIRECT(ADDRESS(SMALL((IF($H$2:$H$16&lt;&gt;"",ROW($H$2:$H$16),ROW()+ROWS($H$2:$H$16))),ROW()-ROW($I$2:$I$16)+1),COLUMN($H$2:$H$16),4)))</f>
        <v>-----</v>
      </c>
      <c r="U8" s="162">
        <f t="array" aca="1" ref="U8" ca="1">IF(ROW()-ROW($J$2:$J$16)+1&gt;ROWS($I$2:$I$16)-COUNTBLANK($I$2:$I$16),"",INDIRECT(ADDRESS(SMALL((IF($I$2:$I$16&lt;&gt;"",ROW($I$2:$I$16),ROW()+ROWS($I$2:$I$16))),ROW()-ROW($J$2:$J$16)+1),COLUMN($I$2:$I$16),4)))</f>
        <v>0</v>
      </c>
      <c r="V8" s="163" t="str">
        <f t="array" aca="1" ref="V8" ca="1">IF(ROW()-ROW($K$2:$K$16)+1&gt;ROWS($J$2:$J$16)-COUNTBLANK($J$2:$J$16),"",INDIRECT(ADDRESS(SMALL((IF($J$2:$J$16&lt;&gt;"",ROW($J$2:$J$16),ROW()+ROWS($J$2:$J$16))),ROW()-ROW($K$2:$K$16)+1),COLUMN($J$2:$J$16),4)))</f>
        <v>n.d.</v>
      </c>
      <c r="W8" s="200" t="str">
        <f t="array" aca="1" ref="W8" ca="1">IF(ROW()-ROW($L$2:$L$16)+1&gt;ROWS($K$2:$K$16)-COUNTBLANK($K$2:$K$16),"",INDIRECT(ADDRESS(SMALL((IF($K$2:$K$16&lt;&gt;"",ROW($K$2:$K$16),ROW()+ROWS($K$2:$K$16))),ROW()-ROW($L$2:$L$16)+1),COLUMN($K$2:$K$16),4)))</f>
        <v>Unvollständig</v>
      </c>
      <c r="X8" s="169" t="str">
        <f t="array" aca="1" ref="X8" ca="1">IF(ROW()-ROW($M$2:$M$16)+1&gt;ROWS($L$2:$L$16)-COUNTBLANK($L$2:$L$16),"",INDIRECT(ADDRESS(SMALL((IF($L$2:$L$16&lt;&gt;"",ROW($L$2:$L$16),ROW()+ROWS($L$2:$L$16))),ROW()-ROW($M$2:$M$16)+1),COLUMN($L$2:$L$16),4)))</f>
        <v>-----</v>
      </c>
      <c r="Y8" s="169" t="str">
        <f t="array" aca="1" ref="Y8" ca="1">IF(ROW()-ROW($N$2:$N$16)+1&gt;ROWS($M$2:$M$16)-COUNTBLANK($M$2:$M$16),"",INDIRECT(ADDRESS(SMALL((IF($M$2:$M$16&lt;&gt;"",ROW($M$2:$M$16),ROW()+ROWS($M$2:$M$16))),ROW()-ROW($N$2:$N$16)+1),COLUMN($M$2:$M$16),4)))</f>
        <v>-----</v>
      </c>
    </row>
    <row r="9" spans="1:25" ht="36" customHeight="1" x14ac:dyDescent="0.25">
      <c r="A9" s="168" t="str">
        <f>IF('Kennzahlenbogen_(KB)'!R36=0,"",'Kennzahlenbogen_(KB)'!R36)</f>
        <v>Unvollständig</v>
      </c>
      <c r="C9" s="168">
        <f>IF($A9="I.O.","",'Kennzahlenbogen_(KB)'!B36)</f>
        <v>6</v>
      </c>
      <c r="D9" s="194" t="str">
        <f>IF($A9="I.O.","",'Kennzahlenbogen_(KB)'!E36)</f>
        <v>Biopsie vor ablativer Therapie</v>
      </c>
      <c r="E9" s="170" t="str">
        <f>IF(AND('Kennzahlenbogen_(KB)'!L36="",$A9&lt;&gt;"I.O."),"-----",IF($A9="I.O.","",'Kennzahlenbogen_(KB)'!L36))</f>
        <v>-----</v>
      </c>
      <c r="F9" s="171" t="str">
        <f>IF($A9="I.O.","",'Kennzahlenbogen_(KB)'!M36)</f>
        <v>≥ 90%</v>
      </c>
      <c r="G9" s="170" t="str">
        <f>IF(AND('Kennzahlenbogen_(KB)'!O36="",$A9&lt;&gt;"I.O."),"-----",IF($A9="I.O.","",'Kennzahlenbogen_(KB)'!O36))</f>
        <v>-----</v>
      </c>
      <c r="H9" s="162" t="str">
        <f>IF($A9="I.O.","",IF('Kennzahlenbogen_(KB)'!Q36="","-----",'Kennzahlenbogen_(KB)'!Q36))</f>
        <v>-----</v>
      </c>
      <c r="I9" s="162">
        <f>IF($A9="I.O.","",IF('Kennzahlenbogen_(KB)'!Q37="","-----",'Kennzahlenbogen_(KB)'!Q37))</f>
        <v>0</v>
      </c>
      <c r="J9" s="170" t="str">
        <f>IF($A9="I.O.","",IF('Kennzahlenbogen_(KB)'!Q38="","-----",'Kennzahlenbogen_(KB)'!Q38))</f>
        <v>n.d.</v>
      </c>
      <c r="K9" s="168" t="str">
        <f>IF($A9="I.O.","",'Kennzahlenbogen_(KB)'!R36)</f>
        <v>Unvollständig</v>
      </c>
      <c r="L9" s="169" t="str">
        <f>IF(AND('Kennzahlenbogen_(KB)'!S36="",$A9&lt;&gt;"I.O."),"-----",IF($A9="I.O.","",'Kennzahlenbogen_(KB)'!S36))</f>
        <v>-----</v>
      </c>
      <c r="M9" s="169" t="str">
        <f>IF(AND('Kennzahlenbogen_(KB)'!T36="",$A9&lt;&gt;"I.O."),"-----",IF($A9="I.O.","",'Kennzahlenbogen_(KB)'!T36))</f>
        <v>-----</v>
      </c>
      <c r="O9" s="200">
        <f t="array" aca="1" ref="O9" ca="1">IF(ROW()-ROW($D$2:$D$16)+1&gt;ROWS($C$2:$C$16)-COUNTBLANK($C$2:$C$16),"",INDIRECT(ADDRESS(SMALL((IF($C$2:$C$16&lt;&gt;"",ROW($C$2:$C$16),ROW()+ROWS($C$2:$C$16))),ROW()-ROW($D$2:$D$16)+1),COLUMN($C$2:$C$16),4)))</f>
        <v>6</v>
      </c>
      <c r="P9" s="169" t="str">
        <f t="array" aca="1" ref="P9" ca="1">IF(ROW()-ROW($E$2:$E$16)+1&gt;ROWS($D$2:$D$16)-COUNTBLANK($D$2:$D$16),"",INDIRECT(ADDRESS(SMALL((IF($D$2:$D$16&gt;"",ROW($D$2:$D$16),ROW()+ROWS($D$2:$D$16))),ROW()-ROW($E$2:$E$16)+1),COLUMN($D$2:$D$16),4)))</f>
        <v>Biopsie vor ablativer Therapie</v>
      </c>
      <c r="Q9" s="170" t="str">
        <f t="array" aca="1" ref="Q9" ca="1">IF(ROW()-ROW($F$2:$F$16)+1&gt;ROWS($E$2:$E$16)-COUNTBLANK($E$2:$E$16),"",INDIRECT(ADDRESS(SMALL((IF($E$2:$E$16&gt;"",ROW($E$2:$E$16),ROW()+ROWS($E$2:$E$16))),ROW()-ROW($F$2:$F$16)+1),COLUMN($E$2:$E$16),4)))</f>
        <v>-----</v>
      </c>
      <c r="R9" s="171" t="str">
        <f t="array" aca="1" ref="R9" ca="1">IF(ROW()-ROW($G$2:$G$16)+1&gt;ROWS($F$2:$F$16)-COUNTBLANK($F$2:$F$16),"",INDIRECT(ADDRESS(SMALL((IF($F$2:$F$16&gt;"",ROW($F$2:$F$16),ROW()+ROWS($F$2:$F$16))),ROW()-ROW($G$2:$G$16)+1),COLUMN($F$2:$F$16),4)))</f>
        <v>≥ 90%</v>
      </c>
      <c r="S9" s="170" t="str">
        <f t="array" aca="1" ref="S9" ca="1">IF(ROW()-ROW($H$2:$H$16)+1&gt;ROWS($G$2:$G$16)-COUNTBLANK($G$2:$G$16),"",INDIRECT(ADDRESS(SMALL((IF($G$2:$G$16&lt;&gt;"",ROW($G$2:$G$16),ROW()+ROWS($G$2:$G$16))),ROW()-ROW($H$2:$H$16)+1),COLUMN($G$2:$G$16),4)))</f>
        <v>-----</v>
      </c>
      <c r="T9" s="162" t="str">
        <f t="array" aca="1" ref="T9" ca="1">IF(ROW()-ROW($I$2:$I$16)+1&gt;ROWS($H$2:$H$16)-COUNTBLANK($H$2:$H$16),"",INDIRECT(ADDRESS(SMALL((IF($H$2:$H$16&lt;&gt;"",ROW($H$2:$H$16),ROW()+ROWS($H$2:$H$16))),ROW()-ROW($I$2:$I$16)+1),COLUMN($H$2:$H$16),4)))</f>
        <v>-----</v>
      </c>
      <c r="U9" s="162">
        <f t="array" aca="1" ref="U9" ca="1">IF(ROW()-ROW($J$2:$J$16)+1&gt;ROWS($I$2:$I$16)-COUNTBLANK($I$2:$I$16),"",INDIRECT(ADDRESS(SMALL((IF($I$2:$I$16&lt;&gt;"",ROW($I$2:$I$16),ROW()+ROWS($I$2:$I$16))),ROW()-ROW($J$2:$J$16)+1),COLUMN($I$2:$I$16),4)))</f>
        <v>0</v>
      </c>
      <c r="V9" s="163" t="str">
        <f t="array" aca="1" ref="V9" ca="1">IF(ROW()-ROW($K$2:$K$16)+1&gt;ROWS($J$2:$J$16)-COUNTBLANK($J$2:$J$16),"",INDIRECT(ADDRESS(SMALL((IF($J$2:$J$16&lt;&gt;"",ROW($J$2:$J$16),ROW()+ROWS($J$2:$J$16))),ROW()-ROW($K$2:$K$16)+1),COLUMN($J$2:$J$16),4)))</f>
        <v>n.d.</v>
      </c>
      <c r="W9" s="200" t="str">
        <f t="array" aca="1" ref="W9" ca="1">IF(ROW()-ROW($L$2:$L$16)+1&gt;ROWS($K$2:$K$16)-COUNTBLANK($K$2:$K$16),"",INDIRECT(ADDRESS(SMALL((IF($K$2:$K$16&lt;&gt;"",ROW($K$2:$K$16),ROW()+ROWS($K$2:$K$16))),ROW()-ROW($L$2:$L$16)+1),COLUMN($K$2:$K$16),4)))</f>
        <v>Unvollständig</v>
      </c>
      <c r="X9" s="169" t="str">
        <f t="array" aca="1" ref="X9" ca="1">IF(ROW()-ROW($M$2:$M$16)+1&gt;ROWS($L$2:$L$16)-COUNTBLANK($L$2:$L$16),"",INDIRECT(ADDRESS(SMALL((IF($L$2:$L$16&lt;&gt;"",ROW($L$2:$L$16),ROW()+ROWS($L$2:$L$16))),ROW()-ROW($M$2:$M$16)+1),COLUMN($L$2:$L$16),4)))</f>
        <v>-----</v>
      </c>
      <c r="Y9" s="169" t="str">
        <f t="array" aca="1" ref="Y9" ca="1">IF(ROW()-ROW($N$2:$N$16)+1&gt;ROWS($M$2:$M$16)-COUNTBLANK($M$2:$M$16),"",INDIRECT(ADDRESS(SMALL((IF($M$2:$M$16&lt;&gt;"",ROW($M$2:$M$16),ROW()+ROWS($M$2:$M$16))),ROW()-ROW($N$2:$N$16)+1),COLUMN($M$2:$M$16),4)))</f>
        <v>-----</v>
      </c>
    </row>
    <row r="10" spans="1:25" ht="36" customHeight="1" x14ac:dyDescent="0.25">
      <c r="A10" s="168" t="str">
        <f>IF('Kennzahlenbogen_(KB)'!R39=0,"",'Kennzahlenbogen_(KB)'!R39)</f>
        <v>Unvollständig</v>
      </c>
      <c r="C10" s="168">
        <f>IF($A10="I.O.","",'Kennzahlenbogen_(KB)'!B39)</f>
        <v>7</v>
      </c>
      <c r="D10" s="194" t="str">
        <f>IF($A10="I.O.","",'Kennzahlenbogen_(KB)'!E39)</f>
        <v>Histologie vor systemischer Therapie</v>
      </c>
      <c r="E10" s="170" t="str">
        <f>IF(AND('Kennzahlenbogen_(KB)'!L39="",$A10&lt;&gt;"I.O."),"-----",IF($A10="I.O.","",'Kennzahlenbogen_(KB)'!L39))</f>
        <v>-----</v>
      </c>
      <c r="F10" s="171" t="str">
        <f>IF($A10="I.O.","",'Kennzahlenbogen_(KB)'!M39)</f>
        <v>≥ 90%</v>
      </c>
      <c r="G10" s="170" t="str">
        <f>IF(AND('Kennzahlenbogen_(KB)'!O39="",$A10&lt;&gt;"I.O."),"-----",IF($A10="I.O.","",'Kennzahlenbogen_(KB)'!O39))</f>
        <v>-----</v>
      </c>
      <c r="H10" s="162" t="str">
        <f>IF($A10="I.O.","",IF('Kennzahlenbogen_(KB)'!Q39="","-----",'Kennzahlenbogen_(KB)'!Q39))</f>
        <v>-----</v>
      </c>
      <c r="I10" s="162" t="str">
        <f>IF($A10="I.O.","",IF('Kennzahlenbogen_(KB)'!Q40="","-----",'Kennzahlenbogen_(KB)'!Q40))</f>
        <v>-----</v>
      </c>
      <c r="J10" s="170" t="str">
        <f>IF($A10="I.O.","",IF('Kennzahlenbogen_(KB)'!Q41="","-----",'Kennzahlenbogen_(KB)'!Q41))</f>
        <v>n.d.</v>
      </c>
      <c r="K10" s="168" t="str">
        <f>IF($A10="I.O.","",'Kennzahlenbogen_(KB)'!R39)</f>
        <v>Unvollständig</v>
      </c>
      <c r="L10" s="169" t="str">
        <f>IF(AND('Kennzahlenbogen_(KB)'!S39="",$A10&lt;&gt;"I.O."),"-----",IF($A10="I.O.","",'Kennzahlenbogen_(KB)'!S39))</f>
        <v>-----</v>
      </c>
      <c r="M10" s="169" t="str">
        <f>IF(AND('Kennzahlenbogen_(KB)'!T39="",$A10&lt;&gt;"I.O."),"-----",IF($A10="I.O.","",'Kennzahlenbogen_(KB)'!T39))</f>
        <v>-----</v>
      </c>
      <c r="O10" s="200">
        <f t="array" aca="1" ref="O10" ca="1">IF(ROW()-ROW($D$2:$D$16)+1&gt;ROWS($C$2:$C$16)-COUNTBLANK($C$2:$C$16),"",INDIRECT(ADDRESS(SMALL((IF($C$2:$C$16&lt;&gt;"",ROW($C$2:$C$16),ROW()+ROWS($C$2:$C$16))),ROW()-ROW($D$2:$D$16)+1),COLUMN($C$2:$C$16),4)))</f>
        <v>7</v>
      </c>
      <c r="P10" s="169" t="str">
        <f t="array" aca="1" ref="P10" ca="1">IF(ROW()-ROW($E$2:$E$16)+1&gt;ROWS($D$2:$D$16)-COUNTBLANK($D$2:$D$16),"",INDIRECT(ADDRESS(SMALL((IF($D$2:$D$16&gt;"",ROW($D$2:$D$16),ROW()+ROWS($D$2:$D$16))),ROW()-ROW($E$2:$E$16)+1),COLUMN($D$2:$D$16),4)))</f>
        <v>Histologie vor systemischer Therapie</v>
      </c>
      <c r="Q10" s="170" t="str">
        <f t="array" aca="1" ref="Q10" ca="1">IF(ROW()-ROW($F$2:$F$16)+1&gt;ROWS($E$2:$E$16)-COUNTBLANK($E$2:$E$16),"",INDIRECT(ADDRESS(SMALL((IF($E$2:$E$16&gt;"",ROW($E$2:$E$16),ROW()+ROWS($E$2:$E$16))),ROW()-ROW($F$2:$F$16)+1),COLUMN($E$2:$E$16),4)))</f>
        <v>-----</v>
      </c>
      <c r="R10" s="171" t="str">
        <f t="array" aca="1" ref="R10" ca="1">IF(ROW()-ROW($G$2:$G$16)+1&gt;ROWS($F$2:$F$16)-COUNTBLANK($F$2:$F$16),"",INDIRECT(ADDRESS(SMALL((IF($F$2:$F$16&gt;"",ROW($F$2:$F$16),ROW()+ROWS($F$2:$F$16))),ROW()-ROW($G$2:$G$16)+1),COLUMN($F$2:$F$16),4)))</f>
        <v>≥ 90%</v>
      </c>
      <c r="S10" s="170" t="str">
        <f t="array" aca="1" ref="S10" ca="1">IF(ROW()-ROW($H$2:$H$16)+1&gt;ROWS($G$2:$G$16)-COUNTBLANK($G$2:$G$16),"",INDIRECT(ADDRESS(SMALL((IF($G$2:$G$16&lt;&gt;"",ROW($G$2:$G$16),ROW()+ROWS($G$2:$G$16))),ROW()-ROW($H$2:$H$16)+1),COLUMN($G$2:$G$16),4)))</f>
        <v>-----</v>
      </c>
      <c r="T10" s="162" t="str">
        <f t="array" aca="1" ref="T10" ca="1">IF(ROW()-ROW($I$2:$I$16)+1&gt;ROWS($H$2:$H$16)-COUNTBLANK($H$2:$H$16),"",INDIRECT(ADDRESS(SMALL((IF($H$2:$H$16&lt;&gt;"",ROW($H$2:$H$16),ROW()+ROWS($H$2:$H$16))),ROW()-ROW($I$2:$I$16)+1),COLUMN($H$2:$H$16),4)))</f>
        <v>-----</v>
      </c>
      <c r="U10" s="162" t="str">
        <f t="array" aca="1" ref="U10" ca="1">IF(ROW()-ROW($J$2:$J$16)+1&gt;ROWS($I$2:$I$16)-COUNTBLANK($I$2:$I$16),"",INDIRECT(ADDRESS(SMALL((IF($I$2:$I$16&lt;&gt;"",ROW($I$2:$I$16),ROW()+ROWS($I$2:$I$16))),ROW()-ROW($J$2:$J$16)+1),COLUMN($I$2:$I$16),4)))</f>
        <v>-----</v>
      </c>
      <c r="V10" s="163" t="str">
        <f t="array" aca="1" ref="V10" ca="1">IF(ROW()-ROW($K$2:$K$16)+1&gt;ROWS($J$2:$J$16)-COUNTBLANK($J$2:$J$16),"",INDIRECT(ADDRESS(SMALL((IF($J$2:$J$16&lt;&gt;"",ROW($J$2:$J$16),ROW()+ROWS($J$2:$J$16))),ROW()-ROW($K$2:$K$16)+1),COLUMN($J$2:$J$16),4)))</f>
        <v>n.d.</v>
      </c>
      <c r="W10" s="200" t="str">
        <f t="array" aca="1" ref="W10" ca="1">IF(ROW()-ROW($L$2:$L$16)+1&gt;ROWS($K$2:$K$16)-COUNTBLANK($K$2:$K$16),"",INDIRECT(ADDRESS(SMALL((IF($K$2:$K$16&lt;&gt;"",ROW($K$2:$K$16),ROW()+ROWS($K$2:$K$16))),ROW()-ROW($L$2:$L$16)+1),COLUMN($K$2:$K$16),4)))</f>
        <v>Unvollständig</v>
      </c>
      <c r="X10" s="169" t="str">
        <f t="array" aca="1" ref="X10" ca="1">IF(ROW()-ROW($M$2:$M$16)+1&gt;ROWS($L$2:$L$16)-COUNTBLANK($L$2:$L$16),"",INDIRECT(ADDRESS(SMALL((IF($L$2:$L$16&lt;&gt;"",ROW($L$2:$L$16),ROW()+ROWS($L$2:$L$16))),ROW()-ROW($M$2:$M$16)+1),COLUMN($L$2:$L$16),4)))</f>
        <v>-----</v>
      </c>
      <c r="Y10" s="169" t="str">
        <f t="array" aca="1" ref="Y10" ca="1">IF(ROW()-ROW($N$2:$N$16)+1&gt;ROWS($M$2:$M$16)-COUNTBLANK($M$2:$M$16),"",INDIRECT(ADDRESS(SMALL((IF($M$2:$M$16&lt;&gt;"",ROW($M$2:$M$16),ROW()+ROWS($M$2:$M$16))),ROW()-ROW($N$2:$N$16)+1),COLUMN($M$2:$M$16),4)))</f>
        <v>-----</v>
      </c>
    </row>
    <row r="11" spans="1:25" ht="36" customHeight="1" x14ac:dyDescent="0.25">
      <c r="A11" s="168" t="str">
        <f>IF('Kennzahlenbogen_(KB)'!R42=0,"",'Kennzahlenbogen_(KB)'!R42)</f>
        <v>Unvollständig</v>
      </c>
      <c r="C11" s="168">
        <f>IF($A11="I.O.","",'Kennzahlenbogen_(KB)'!B42)</f>
        <v>8</v>
      </c>
      <c r="D11" s="194" t="str">
        <f>IF($A11="I.O.","",'Kennzahlenbogen_(KB)'!E42)</f>
        <v>Histologischer Typ nach aktueller WHO-Klassifikation</v>
      </c>
      <c r="E11" s="170" t="str">
        <f>IF(AND('Kennzahlenbogen_(KB)'!L42="",$A11&lt;&gt;"I.O."),"-----",IF($A11="I.O.","",'Kennzahlenbogen_(KB)'!L42))</f>
        <v>-----</v>
      </c>
      <c r="F11" s="171" t="str">
        <f>IF($A11="I.O.","",'Kennzahlenbogen_(KB)'!M42)</f>
        <v>≥ 90%</v>
      </c>
      <c r="G11" s="170" t="str">
        <f>IF(AND('Kennzahlenbogen_(KB)'!O42="",$A11&lt;&gt;"I.O."),"-----",IF($A11="I.O.","",'Kennzahlenbogen_(KB)'!O42))</f>
        <v>-----</v>
      </c>
      <c r="H11" s="162" t="str">
        <f>IF($A11="I.O.","",IF('Kennzahlenbogen_(KB)'!Q42="","-----",'Kennzahlenbogen_(KB)'!Q42))</f>
        <v>-----</v>
      </c>
      <c r="I11" s="162">
        <f>IF($A11="I.O.","",IF('Kennzahlenbogen_(KB)'!Q43="","-----",'Kennzahlenbogen_(KB)'!Q43))</f>
        <v>0</v>
      </c>
      <c r="J11" s="170" t="str">
        <f>IF($A11="I.O.","",IF('Kennzahlenbogen_(KB)'!Q44="",0,'Kennzahlenbogen_(KB)'!Q44))</f>
        <v>n.d.</v>
      </c>
      <c r="K11" s="168" t="str">
        <f>IF($A11="I.O.","",'Kennzahlenbogen_(KB)'!R42)</f>
        <v>Unvollständig</v>
      </c>
      <c r="L11" s="169" t="str">
        <f>IF(AND('Kennzahlenbogen_(KB)'!S42="",$A11&lt;&gt;"I.O."),"-----",IF($A11="I.O.","",'Kennzahlenbogen_(KB)'!S42))</f>
        <v>-----</v>
      </c>
      <c r="M11" s="169" t="str">
        <f>IF(AND('Kennzahlenbogen_(KB)'!T42="",$A11&lt;&gt;"I.O."),"-----",IF($A11="I.O.","",'Kennzahlenbogen_(KB)'!T42))</f>
        <v>-----</v>
      </c>
      <c r="O11" s="200">
        <f t="array" aca="1" ref="O11" ca="1">IF(ROW()-ROW($D$2:$D$16)+1&gt;ROWS($C$2:$C$16)-COUNTBLANK($C$2:$C$16),"",INDIRECT(ADDRESS(SMALL((IF($C$2:$C$16&lt;&gt;"",ROW($C$2:$C$16),ROW()+ROWS($C$2:$C$16))),ROW()-ROW($D$2:$D$16)+1),COLUMN($C$2:$C$16),4)))</f>
        <v>8</v>
      </c>
      <c r="P11" s="169" t="str">
        <f t="array" aca="1" ref="P11" ca="1">IF(ROW()-ROW($E$2:$E$16)+1&gt;ROWS($D$2:$D$16)-COUNTBLANK($D$2:$D$16),"",INDIRECT(ADDRESS(SMALL((IF($D$2:$D$16&gt;"",ROW($D$2:$D$16),ROW()+ROWS($D$2:$D$16))),ROW()-ROW($E$2:$E$16)+1),COLUMN($D$2:$D$16),4)))</f>
        <v>Histologischer Typ nach aktueller WHO-Klassifikation</v>
      </c>
      <c r="Q11" s="170" t="str">
        <f t="array" aca="1" ref="Q11" ca="1">IF(ROW()-ROW($F$2:$F$16)+1&gt;ROWS($E$2:$E$16)-COUNTBLANK($E$2:$E$16),"",INDIRECT(ADDRESS(SMALL((IF($E$2:$E$16&gt;"",ROW($E$2:$E$16),ROW()+ROWS($E$2:$E$16))),ROW()-ROW($F$2:$F$16)+1),COLUMN($E$2:$E$16),4)))</f>
        <v>-----</v>
      </c>
      <c r="R11" s="171" t="str">
        <f t="array" aca="1" ref="R11" ca="1">IF(ROW()-ROW($G$2:$G$16)+1&gt;ROWS($F$2:$F$16)-COUNTBLANK($F$2:$F$16),"",INDIRECT(ADDRESS(SMALL((IF($F$2:$F$16&gt;"",ROW($F$2:$F$16),ROW()+ROWS($F$2:$F$16))),ROW()-ROW($G$2:$G$16)+1),COLUMN($F$2:$F$16),4)))</f>
        <v>≥ 90%</v>
      </c>
      <c r="S11" s="170" t="str">
        <f t="array" aca="1" ref="S11" ca="1">IF(ROW()-ROW($H$2:$H$16)+1&gt;ROWS($G$2:$G$16)-COUNTBLANK($G$2:$G$16),"",INDIRECT(ADDRESS(SMALL((IF($G$2:$G$16&lt;&gt;"",ROW($G$2:$G$16),ROW()+ROWS($G$2:$G$16))),ROW()-ROW($H$2:$H$16)+1),COLUMN($G$2:$G$16),4)))</f>
        <v>-----</v>
      </c>
      <c r="T11" s="162" t="str">
        <f t="array" aca="1" ref="T11" ca="1">IF(ROW()-ROW($I$2:$I$16)+1&gt;ROWS($H$2:$H$16)-COUNTBLANK($H$2:$H$16),"",INDIRECT(ADDRESS(SMALL((IF($H$2:$H$16&lt;&gt;"",ROW($H$2:$H$16),ROW()+ROWS($H$2:$H$16))),ROW()-ROW($I$2:$I$16)+1),COLUMN($H$2:$H$16),4)))</f>
        <v>-----</v>
      </c>
      <c r="U11" s="162">
        <f t="array" aca="1" ref="U11" ca="1">IF(ROW()-ROW($J$2:$J$16)+1&gt;ROWS($I$2:$I$16)-COUNTBLANK($I$2:$I$16),"",INDIRECT(ADDRESS(SMALL((IF($I$2:$I$16&lt;&gt;"",ROW($I$2:$I$16),ROW()+ROWS($I$2:$I$16))),ROW()-ROW($J$2:$J$16)+1),COLUMN($I$2:$I$16),4)))</f>
        <v>0</v>
      </c>
      <c r="V11" s="163" t="str">
        <f t="array" aca="1" ref="V11" ca="1">IF(ROW()-ROW($K$2:$K$16)+1&gt;ROWS($J$2:$J$16)-COUNTBLANK($J$2:$J$16),"",INDIRECT(ADDRESS(SMALL((IF($J$2:$J$16&lt;&gt;"",ROW($J$2:$J$16),ROW()+ROWS($J$2:$J$16))),ROW()-ROW($K$2:$K$16)+1),COLUMN($J$2:$J$16),4)))</f>
        <v>n.d.</v>
      </c>
      <c r="W11" s="200" t="str">
        <f t="array" aca="1" ref="W11" ca="1">IF(ROW()-ROW($L$2:$L$16)+1&gt;ROWS($K$2:$K$16)-COUNTBLANK($K$2:$K$16),"",INDIRECT(ADDRESS(SMALL((IF($K$2:$K$16&lt;&gt;"",ROW($K$2:$K$16),ROW()+ROWS($K$2:$K$16))),ROW()-ROW($L$2:$L$16)+1),COLUMN($K$2:$K$16),4)))</f>
        <v>Unvollständig</v>
      </c>
      <c r="X11" s="169" t="str">
        <f t="array" aca="1" ref="X11" ca="1">IF(ROW()-ROW($M$2:$M$16)+1&gt;ROWS($L$2:$L$16)-COUNTBLANK($L$2:$L$16),"",INDIRECT(ADDRESS(SMALL((IF($L$2:$L$16&lt;&gt;"",ROW($L$2:$L$16),ROW()+ROWS($L$2:$L$16))),ROW()-ROW($M$2:$M$16)+1),COLUMN($L$2:$L$16),4)))</f>
        <v>-----</v>
      </c>
      <c r="Y11" s="169" t="str">
        <f t="array" aca="1" ref="Y11" ca="1">IF(ROW()-ROW($N$2:$N$16)+1&gt;ROWS($M$2:$M$16)-COUNTBLANK($M$2:$M$16),"",INDIRECT(ADDRESS(SMALL((IF($M$2:$M$16&lt;&gt;"",ROW($M$2:$M$16),ROW()+ROWS($M$2:$M$16))),ROW()-ROW($N$2:$N$16)+1),COLUMN($M$2:$M$16),4)))</f>
        <v>-----</v>
      </c>
    </row>
    <row r="12" spans="1:25" ht="36" customHeight="1" x14ac:dyDescent="0.25">
      <c r="A12" s="168" t="str">
        <f>IF('Kennzahlenbogen_(KB)'!R45=0,"",'Kennzahlenbogen_(KB)'!R45)</f>
        <v>Unvollständig</v>
      </c>
      <c r="C12" s="168">
        <f>IF($A12="I.O.","",'Kennzahlenbogen_(KB)'!B45)</f>
        <v>9</v>
      </c>
      <c r="D12" s="194" t="str">
        <f>IF($A12="I.O.","",'Kennzahlenbogen_(KB)'!E45)</f>
        <v>R0-Resektion</v>
      </c>
      <c r="E12" s="170" t="str">
        <f>IF(AND('Kennzahlenbogen_(KB)'!L45="",$A12&lt;&gt;"I.O."),"-----",IF($A12="I.O.","",'Kennzahlenbogen_(KB)'!L45))</f>
        <v>-----</v>
      </c>
      <c r="F12" s="171" t="str">
        <f>IF($A12="I.O.","",'Kennzahlenbogen_(KB)'!M45)</f>
        <v>≥ 90%</v>
      </c>
      <c r="G12" s="170" t="str">
        <f>IF(AND('Kennzahlenbogen_(KB)'!O45="",$A12&lt;&gt;"I.O."),"-----",IF($A12="I.O.","",'Kennzahlenbogen_(KB)'!O45))</f>
        <v>-----</v>
      </c>
      <c r="H12" s="162" t="str">
        <f>IF($A12="I.O.","",IF('Kennzahlenbogen_(KB)'!Q45="","-----",'Kennzahlenbogen_(KB)'!Q45))</f>
        <v>-----</v>
      </c>
      <c r="I12" s="162">
        <f>IF($A12="I.O.","",IF('Kennzahlenbogen_(KB)'!Q46="","-----",'Kennzahlenbogen_(KB)'!Q46))</f>
        <v>0</v>
      </c>
      <c r="J12" s="170" t="str">
        <f>IF($A12="I.O.","",IF('Kennzahlenbogen_(KB)'!Q47="","-----",'Kennzahlenbogen_(KB)'!Q47))</f>
        <v>n.d.</v>
      </c>
      <c r="K12" s="168" t="str">
        <f>IF($A12="I.O.","",'Kennzahlenbogen_(KB)'!R45)</f>
        <v>Unvollständig</v>
      </c>
      <c r="L12" s="169" t="str">
        <f>IF(AND('Kennzahlenbogen_(KB)'!S45="",$A12&lt;&gt;"I.O."),"-----",IF($A12="I.O.","",'Kennzahlenbogen_(KB)'!S45))</f>
        <v>-----</v>
      </c>
      <c r="M12" s="169" t="str">
        <f>IF(AND('Kennzahlenbogen_(KB)'!T45="",$A12&lt;&gt;"I.O."),"-----",IF($A12="I.O.","",'Kennzahlenbogen_(KB)'!T45))</f>
        <v>-----</v>
      </c>
      <c r="O12" s="200">
        <f t="array" aca="1" ref="O12" ca="1">IF(ROW()-ROW($D$2:$D$16)+1&gt;ROWS($C$2:$C$16)-COUNTBLANK($C$2:$C$16),"",INDIRECT(ADDRESS(SMALL((IF($C$2:$C$16&lt;&gt;"",ROW($C$2:$C$16),ROW()+ROWS($C$2:$C$16))),ROW()-ROW($D$2:$D$16)+1),COLUMN($C$2:$C$16),4)))</f>
        <v>9</v>
      </c>
      <c r="P12" s="169" t="str">
        <f t="array" aca="1" ref="P12" ca="1">IF(ROW()-ROW($E$2:$E$16)+1&gt;ROWS($D$2:$D$16)-COUNTBLANK($D$2:$D$16),"",INDIRECT(ADDRESS(SMALL((IF($D$2:$D$16&gt;"",ROW($D$2:$D$16),ROW()+ROWS($D$2:$D$16))),ROW()-ROW($E$2:$E$16)+1),COLUMN($D$2:$D$16),4)))</f>
        <v>R0-Resektion</v>
      </c>
      <c r="Q12" s="170" t="str">
        <f t="array" aca="1" ref="Q12" ca="1">IF(ROW()-ROW($F$2:$F$16)+1&gt;ROWS($E$2:$E$16)-COUNTBLANK($E$2:$E$16),"",INDIRECT(ADDRESS(SMALL((IF($E$2:$E$16&gt;"",ROW($E$2:$E$16),ROW()+ROWS($E$2:$E$16))),ROW()-ROW($F$2:$F$16)+1),COLUMN($E$2:$E$16),4)))</f>
        <v>-----</v>
      </c>
      <c r="R12" s="171" t="str">
        <f t="array" aca="1" ref="R12" ca="1">IF(ROW()-ROW($G$2:$G$16)+1&gt;ROWS($F$2:$F$16)-COUNTBLANK($F$2:$F$16),"",INDIRECT(ADDRESS(SMALL((IF($F$2:$F$16&gt;"",ROW($F$2:$F$16),ROW()+ROWS($F$2:$F$16))),ROW()-ROW($G$2:$G$16)+1),COLUMN($F$2:$F$16),4)))</f>
        <v>≥ 90%</v>
      </c>
      <c r="S12" s="170" t="str">
        <f t="array" aca="1" ref="S12" ca="1">IF(ROW()-ROW($H$2:$H$16)+1&gt;ROWS($G$2:$G$16)-COUNTBLANK($G$2:$G$16),"",INDIRECT(ADDRESS(SMALL((IF($G$2:$G$16&lt;&gt;"",ROW($G$2:$G$16),ROW()+ROWS($G$2:$G$16))),ROW()-ROW($H$2:$H$16)+1),COLUMN($G$2:$G$16),4)))</f>
        <v>-----</v>
      </c>
      <c r="T12" s="162" t="str">
        <f t="array" aca="1" ref="T12" ca="1">IF(ROW()-ROW($I$2:$I$16)+1&gt;ROWS($H$2:$H$16)-COUNTBLANK($H$2:$H$16),"",INDIRECT(ADDRESS(SMALL((IF($H$2:$H$16&lt;&gt;"",ROW($H$2:$H$16),ROW()+ROWS($H$2:$H$16))),ROW()-ROW($I$2:$I$16)+1),COLUMN($H$2:$H$16),4)))</f>
        <v>-----</v>
      </c>
      <c r="U12" s="162">
        <f t="array" aca="1" ref="U12" ca="1">IF(ROW()-ROW($J$2:$J$16)+1&gt;ROWS($I$2:$I$16)-COUNTBLANK($I$2:$I$16),"",INDIRECT(ADDRESS(SMALL((IF($I$2:$I$16&lt;&gt;"",ROW($I$2:$I$16),ROW()+ROWS($I$2:$I$16))),ROW()-ROW($J$2:$J$16)+1),COLUMN($I$2:$I$16),4)))</f>
        <v>0</v>
      </c>
      <c r="V12" s="163" t="str">
        <f t="array" aca="1" ref="V12" ca="1">IF(ROW()-ROW($K$2:$K$16)+1&gt;ROWS($J$2:$J$16)-COUNTBLANK($J$2:$J$16),"",INDIRECT(ADDRESS(SMALL((IF($J$2:$J$16&lt;&gt;"",ROW($J$2:$J$16),ROW()+ROWS($J$2:$J$16))),ROW()-ROW($K$2:$K$16)+1),COLUMN($J$2:$J$16),4)))</f>
        <v>n.d.</v>
      </c>
      <c r="W12" s="200" t="str">
        <f t="array" aca="1" ref="W12" ca="1">IF(ROW()-ROW($L$2:$L$16)+1&gt;ROWS($K$2:$K$16)-COUNTBLANK($K$2:$K$16),"",INDIRECT(ADDRESS(SMALL((IF($K$2:$K$16&lt;&gt;"",ROW($K$2:$K$16),ROW()+ROWS($K$2:$K$16))),ROW()-ROW($L$2:$L$16)+1),COLUMN($K$2:$K$16),4)))</f>
        <v>Unvollständig</v>
      </c>
      <c r="X12" s="169" t="str">
        <f t="array" aca="1" ref="X12" ca="1">IF(ROW()-ROW($M$2:$M$16)+1&gt;ROWS($L$2:$L$16)-COUNTBLANK($L$2:$L$16),"",INDIRECT(ADDRESS(SMALL((IF($L$2:$L$16&lt;&gt;"",ROW($L$2:$L$16),ROW()+ROWS($L$2:$L$16))),ROW()-ROW($M$2:$M$16)+1),COLUMN($L$2:$L$16),4)))</f>
        <v>-----</v>
      </c>
      <c r="Y12" s="169" t="str">
        <f t="array" aca="1" ref="Y12" ca="1">IF(ROW()-ROW($N$2:$N$16)+1&gt;ROWS($M$2:$M$16)-COUNTBLANK($M$2:$M$16),"",INDIRECT(ADDRESS(SMALL((IF($M$2:$M$16&lt;&gt;"",ROW($M$2:$M$16),ROW()+ROWS($M$2:$M$16))),ROW()-ROW($N$2:$N$16)+1),COLUMN($M$2:$M$16),4)))</f>
        <v>-----</v>
      </c>
    </row>
    <row r="13" spans="1:25" ht="36" customHeight="1" x14ac:dyDescent="0.25">
      <c r="A13" s="168" t="str">
        <f>IF('Kennzahlenbogen_(KB)'!R48=0,"",'Kennzahlenbogen_(KB)'!R48)</f>
        <v>Unvollständig</v>
      </c>
      <c r="C13" s="168">
        <f>IF($A13="I.O.","",'Kennzahlenbogen_(KB)'!B48)</f>
        <v>10</v>
      </c>
      <c r="D13" s="194" t="str">
        <f>IF($A13="I.O.","",'Kennzahlenbogen_(KB)'!E48)</f>
        <v>Nephrektomie bei pT1</v>
      </c>
      <c r="E13" s="170" t="str">
        <f>IF(AND('Kennzahlenbogen_(KB)'!L48="",$A13&lt;&gt;"I.O."),"-----",IF($A13="I.O.","",'Kennzahlenbogen_(KB)'!L48))</f>
        <v>-----</v>
      </c>
      <c r="F13" s="171" t="str">
        <f>IF($A13="I.O.","",'Kennzahlenbogen_(KB)'!M48)</f>
        <v>≤ 30%</v>
      </c>
      <c r="G13" s="170" t="str">
        <f>IF(AND('Kennzahlenbogen_(KB)'!O48="",$A13&lt;&gt;"I.O."),"-----",IF($A13="I.O.","",'Kennzahlenbogen_(KB)'!O48))</f>
        <v>-----</v>
      </c>
      <c r="H13" s="162" t="str">
        <f>IF($A13="I.O.","",IF('Kennzahlenbogen_(KB)'!Q48="","-----",'Kennzahlenbogen_(KB)'!Q48))</f>
        <v>-----</v>
      </c>
      <c r="I13" s="162">
        <f>IF($A13="I.O.","",IF('Kennzahlenbogen_(KB)'!Q49="","-----",'Kennzahlenbogen_(KB)'!Q49))</f>
        <v>0</v>
      </c>
      <c r="J13" s="170" t="str">
        <f>IF($A13="I.O.","",IF('Kennzahlenbogen_(KB)'!Q50="","-----",'Kennzahlenbogen_(KB)'!Q50))</f>
        <v>n.d.</v>
      </c>
      <c r="K13" s="168" t="str">
        <f>IF($A13="I.O.","",'Kennzahlenbogen_(KB)'!R48)</f>
        <v>Unvollständig</v>
      </c>
      <c r="L13" s="169" t="str">
        <f>IF(AND('Kennzahlenbogen_(KB)'!S48="",$A13&lt;&gt;"I.O."),"-----",IF($A13="I.O.","",'Kennzahlenbogen_(KB)'!S48))</f>
        <v>-----</v>
      </c>
      <c r="M13" s="169" t="str">
        <f>IF(AND('Kennzahlenbogen_(KB)'!T48="",$A13&lt;&gt;"I.O."),"-----",IF($A13="I.O.","",'Kennzahlenbogen_(KB)'!T48))</f>
        <v>-----</v>
      </c>
      <c r="O13" s="200">
        <f t="array" aca="1" ref="O13" ca="1">IF(ROW()-ROW($D$2:$D$16)+1&gt;ROWS($C$2:$C$16)-COUNTBLANK($C$2:$C$16),"",INDIRECT(ADDRESS(SMALL((IF($C$2:$C$16&lt;&gt;"",ROW($C$2:$C$16),ROW()+ROWS($C$2:$C$16))),ROW()-ROW($D$2:$D$16)+1),COLUMN($C$2:$C$16),4)))</f>
        <v>10</v>
      </c>
      <c r="P13" s="169" t="str">
        <f t="array" aca="1" ref="P13" ca="1">IF(ROW()-ROW($E$2:$E$16)+1&gt;ROWS($D$2:$D$16)-COUNTBLANK($D$2:$D$16),"",INDIRECT(ADDRESS(SMALL((IF($D$2:$D$16&gt;"",ROW($D$2:$D$16),ROW()+ROWS($D$2:$D$16))),ROW()-ROW($E$2:$E$16)+1),COLUMN($D$2:$D$16),4)))</f>
        <v>Nephrektomie bei pT1</v>
      </c>
      <c r="Q13" s="170" t="str">
        <f t="array" aca="1" ref="Q13" ca="1">IF(ROW()-ROW($F$2:$F$16)+1&gt;ROWS($E$2:$E$16)-COUNTBLANK($E$2:$E$16),"",INDIRECT(ADDRESS(SMALL((IF($E$2:$E$16&gt;"",ROW($E$2:$E$16),ROW()+ROWS($E$2:$E$16))),ROW()-ROW($F$2:$F$16)+1),COLUMN($E$2:$E$16),4)))</f>
        <v>-----</v>
      </c>
      <c r="R13" s="171" t="str">
        <f t="array" aca="1" ref="R13" ca="1">IF(ROW()-ROW($G$2:$G$16)+1&gt;ROWS($F$2:$F$16)-COUNTBLANK($F$2:$F$16),"",INDIRECT(ADDRESS(SMALL((IF($F$2:$F$16&gt;"",ROW($F$2:$F$16),ROW()+ROWS($F$2:$F$16))),ROW()-ROW($G$2:$G$16)+1),COLUMN($F$2:$F$16),4)))</f>
        <v>≤ 30%</v>
      </c>
      <c r="S13" s="170" t="str">
        <f t="array" aca="1" ref="S13" ca="1">IF(ROW()-ROW($H$2:$H$16)+1&gt;ROWS($G$2:$G$16)-COUNTBLANK($G$2:$G$16),"",INDIRECT(ADDRESS(SMALL((IF($G$2:$G$16&lt;&gt;"",ROW($G$2:$G$16),ROW()+ROWS($G$2:$G$16))),ROW()-ROW($H$2:$H$16)+1),COLUMN($G$2:$G$16),4)))</f>
        <v>-----</v>
      </c>
      <c r="T13" s="162" t="str">
        <f t="array" aca="1" ref="T13" ca="1">IF(ROW()-ROW($I$2:$I$16)+1&gt;ROWS($H$2:$H$16)-COUNTBLANK($H$2:$H$16),"",INDIRECT(ADDRESS(SMALL((IF($H$2:$H$16&lt;&gt;"",ROW($H$2:$H$16),ROW()+ROWS($H$2:$H$16))),ROW()-ROW($I$2:$I$16)+1),COLUMN($H$2:$H$16),4)))</f>
        <v>-----</v>
      </c>
      <c r="U13" s="162">
        <f t="array" aca="1" ref="U13" ca="1">IF(ROW()-ROW($J$2:$J$16)+1&gt;ROWS($I$2:$I$16)-COUNTBLANK($I$2:$I$16),"",INDIRECT(ADDRESS(SMALL((IF($I$2:$I$16&lt;&gt;"",ROW($I$2:$I$16),ROW()+ROWS($I$2:$I$16))),ROW()-ROW($J$2:$J$16)+1),COLUMN($I$2:$I$16),4)))</f>
        <v>0</v>
      </c>
      <c r="V13" s="163" t="str">
        <f t="array" aca="1" ref="V13" ca="1">IF(ROW()-ROW($K$2:$K$16)+1&gt;ROWS($J$2:$J$16)-COUNTBLANK($J$2:$J$16),"",INDIRECT(ADDRESS(SMALL((IF($J$2:$J$16&lt;&gt;"",ROW($J$2:$J$16),ROW()+ROWS($J$2:$J$16))),ROW()-ROW($K$2:$K$16)+1),COLUMN($J$2:$J$16),4)))</f>
        <v>n.d.</v>
      </c>
      <c r="W13" s="200" t="str">
        <f t="array" aca="1" ref="W13" ca="1">IF(ROW()-ROW($L$2:$L$16)+1&gt;ROWS($K$2:$K$16)-COUNTBLANK($K$2:$K$16),"",INDIRECT(ADDRESS(SMALL((IF($K$2:$K$16&lt;&gt;"",ROW($K$2:$K$16),ROW()+ROWS($K$2:$K$16))),ROW()-ROW($L$2:$L$16)+1),COLUMN($K$2:$K$16),4)))</f>
        <v>Unvollständig</v>
      </c>
      <c r="X13" s="169" t="str">
        <f t="array" aca="1" ref="X13" ca="1">IF(ROW()-ROW($M$2:$M$16)+1&gt;ROWS($L$2:$L$16)-COUNTBLANK($L$2:$L$16),"",INDIRECT(ADDRESS(SMALL((IF($L$2:$L$16&lt;&gt;"",ROW($L$2:$L$16),ROW()+ROWS($L$2:$L$16))),ROW()-ROW($M$2:$M$16)+1),COLUMN($L$2:$L$16),4)))</f>
        <v>-----</v>
      </c>
      <c r="Y13" s="169" t="str">
        <f t="array" aca="1" ref="Y13" ca="1">IF(ROW()-ROW($N$2:$N$16)+1&gt;ROWS($M$2:$M$16)-COUNTBLANK($M$2:$M$16),"",INDIRECT(ADDRESS(SMALL((IF($M$2:$M$16&lt;&gt;"",ROW($M$2:$M$16),ROW()+ROWS($M$2:$M$16))),ROW()-ROW($N$2:$N$16)+1),COLUMN($M$2:$M$16),4)))</f>
        <v>-----</v>
      </c>
    </row>
    <row r="14" spans="1:25" ht="36" customHeight="1" x14ac:dyDescent="0.25">
      <c r="A14" s="168" t="str">
        <f>IF('Kennzahlenbogen_(KB)'!R51=0,"",'Kennzahlenbogen_(KB)'!R51)</f>
        <v>Unvollständig</v>
      </c>
      <c r="C14" s="168">
        <f>IF($A14="I.O.","",'Kennzahlenbogen_(KB)'!B51)</f>
        <v>11</v>
      </c>
      <c r="D14" s="194" t="str">
        <f>IF($A14="I.O.","",'Kennzahlenbogen_(KB)'!E51)</f>
        <v>Zahnärztliche Untersuchung vor Bisphosphonat-/ Denosumab-Therapie</v>
      </c>
      <c r="E14" s="170" t="str">
        <f>IF(AND('Kennzahlenbogen_(KB)'!L51="",$A14&lt;&gt;"I.O."),"-----",IF($A14="I.O.","",'Kennzahlenbogen_(KB)'!L51))</f>
        <v>-----</v>
      </c>
      <c r="F14" s="171" t="str">
        <f>IF($A14="I.O.","",'Kennzahlenbogen_(KB)'!M51)</f>
        <v>≥ 90%</v>
      </c>
      <c r="G14" s="170" t="str">
        <f>IF(AND('Kennzahlenbogen_(KB)'!O51="",$A14&lt;&gt;"I.O."),"-----",IF($A14="I.O.","",'Kennzahlenbogen_(KB)'!O51))</f>
        <v>-----</v>
      </c>
      <c r="H14" s="162" t="str">
        <f>IF($A14="I.O.","",IF('Kennzahlenbogen_(KB)'!Q51="","-----",'Kennzahlenbogen_(KB)'!Q51))</f>
        <v>-----</v>
      </c>
      <c r="I14" s="162" t="str">
        <f>IF($A14="I.O.","",IF('Kennzahlenbogen_(KB)'!Q52="","-----",'Kennzahlenbogen_(KB)'!Q52))</f>
        <v>-----</v>
      </c>
      <c r="J14" s="170" t="str">
        <f>IF($A14="I.O.","",IF('Kennzahlenbogen_(KB)'!Q53="","-----",'Kennzahlenbogen_(KB)'!Q53))</f>
        <v>n.d.</v>
      </c>
      <c r="K14" s="168" t="str">
        <f>IF($A14="I.O.","",'Kennzahlenbogen_(KB)'!R51)</f>
        <v>Unvollständig</v>
      </c>
      <c r="L14" s="169" t="str">
        <f>IF(AND('Kennzahlenbogen_(KB)'!S51="",$A14&lt;&gt;"I.O."),"-----",IF($A14="I.O.","",'Kennzahlenbogen_(KB)'!S51))</f>
        <v>-----</v>
      </c>
      <c r="M14" s="169" t="str">
        <f>IF(AND('Kennzahlenbogen_(KB)'!T51="",$A14&lt;&gt;"I.O."),"-----",IF($A14="I.O.","",'Kennzahlenbogen_(KB)'!T51))</f>
        <v>-----</v>
      </c>
      <c r="O14" s="200">
        <f t="array" aca="1" ref="O14" ca="1">IF(ROW()-ROW($D$2:$D$16)+1&gt;ROWS($C$2:$C$16)-COUNTBLANK($C$2:$C$16),"",INDIRECT(ADDRESS(SMALL((IF($C$2:$C$16&lt;&gt;"",ROW($C$2:$C$16),ROW()+ROWS($C$2:$C$16))),ROW()-ROW($D$2:$D$16)+1),COLUMN($C$2:$C$16),4)))</f>
        <v>11</v>
      </c>
      <c r="P14" s="169" t="str">
        <f t="array" aca="1" ref="P14" ca="1">IF(ROW()-ROW($E$2:$E$16)+1&gt;ROWS($D$2:$D$16)-COUNTBLANK($D$2:$D$16),"",INDIRECT(ADDRESS(SMALL((IF($D$2:$D$16&gt;"",ROW($D$2:$D$16),ROW()+ROWS($D$2:$D$16))),ROW()-ROW($E$2:$E$16)+1),COLUMN($D$2:$D$16),4)))</f>
        <v>Zahnärztliche Untersuchung vor Bisphosphonat-/ Denosumab-Therapie</v>
      </c>
      <c r="Q14" s="170" t="str">
        <f t="array" aca="1" ref="Q14" ca="1">IF(ROW()-ROW($F$2:$F$16)+1&gt;ROWS($E$2:$E$16)-COUNTBLANK($E$2:$E$16),"",INDIRECT(ADDRESS(SMALL((IF($E$2:$E$16&gt;"",ROW($E$2:$E$16),ROW()+ROWS($E$2:$E$16))),ROW()-ROW($F$2:$F$16)+1),COLUMN($E$2:$E$16),4)))</f>
        <v>-----</v>
      </c>
      <c r="R14" s="171" t="str">
        <f t="array" aca="1" ref="R14" ca="1">IF(ROW()-ROW($G$2:$G$16)+1&gt;ROWS($F$2:$F$16)-COUNTBLANK($F$2:$F$16),"",INDIRECT(ADDRESS(SMALL((IF($F$2:$F$16&gt;"",ROW($F$2:$F$16),ROW()+ROWS($F$2:$F$16))),ROW()-ROW($G$2:$G$16)+1),COLUMN($F$2:$F$16),4)))</f>
        <v>≥ 90%</v>
      </c>
      <c r="S14" s="170" t="str">
        <f t="array" aca="1" ref="S14" ca="1">IF(ROW()-ROW($H$2:$H$16)+1&gt;ROWS($G$2:$G$16)-COUNTBLANK($G$2:$G$16),"",INDIRECT(ADDRESS(SMALL((IF($G$2:$G$16&lt;&gt;"",ROW($G$2:$G$16),ROW()+ROWS($G$2:$G$16))),ROW()-ROW($H$2:$H$16)+1),COLUMN($G$2:$G$16),4)))</f>
        <v>-----</v>
      </c>
      <c r="T14" s="162" t="str">
        <f t="array" aca="1" ref="T14" ca="1">IF(ROW()-ROW($I$2:$I$16)+1&gt;ROWS($H$2:$H$16)-COUNTBLANK($H$2:$H$16),"",INDIRECT(ADDRESS(SMALL((IF($H$2:$H$16&lt;&gt;"",ROW($H$2:$H$16),ROW()+ROWS($H$2:$H$16))),ROW()-ROW($I$2:$I$16)+1),COLUMN($H$2:$H$16),4)))</f>
        <v>-----</v>
      </c>
      <c r="U14" s="162" t="str">
        <f t="array" aca="1" ref="U14" ca="1">IF(ROW()-ROW($J$2:$J$16)+1&gt;ROWS($I$2:$I$16)-COUNTBLANK($I$2:$I$16),"",INDIRECT(ADDRESS(SMALL((IF($I$2:$I$16&lt;&gt;"",ROW($I$2:$I$16),ROW()+ROWS($I$2:$I$16))),ROW()-ROW($J$2:$J$16)+1),COLUMN($I$2:$I$16),4)))</f>
        <v>-----</v>
      </c>
      <c r="V14" s="163" t="str">
        <f t="array" aca="1" ref="V14" ca="1">IF(ROW()-ROW($K$2:$K$16)+1&gt;ROWS($J$2:$J$16)-COUNTBLANK($J$2:$J$16),"",INDIRECT(ADDRESS(SMALL((IF($J$2:$J$16&lt;&gt;"",ROW($J$2:$J$16),ROW()+ROWS($J$2:$J$16))),ROW()-ROW($K$2:$K$16)+1),COLUMN($J$2:$J$16),4)))</f>
        <v>n.d.</v>
      </c>
      <c r="W14" s="200" t="str">
        <f t="array" aca="1" ref="W14" ca="1">IF(ROW()-ROW($L$2:$L$16)+1&gt;ROWS($K$2:$K$16)-COUNTBLANK($K$2:$K$16),"",INDIRECT(ADDRESS(SMALL((IF($K$2:$K$16&lt;&gt;"",ROW($K$2:$K$16),ROW()+ROWS($K$2:$K$16))),ROW()-ROW($L$2:$L$16)+1),COLUMN($K$2:$K$16),4)))</f>
        <v>Unvollständig</v>
      </c>
      <c r="X14" s="169" t="str">
        <f t="array" aca="1" ref="X14" ca="1">IF(ROW()-ROW($M$2:$M$16)+1&gt;ROWS($L$2:$L$16)-COUNTBLANK($L$2:$L$16),"",INDIRECT(ADDRESS(SMALL((IF($L$2:$L$16&lt;&gt;"",ROW($L$2:$L$16),ROW()+ROWS($L$2:$L$16))),ROW()-ROW($M$2:$M$16)+1),COLUMN($L$2:$L$16),4)))</f>
        <v>-----</v>
      </c>
      <c r="Y14" s="169" t="str">
        <f t="array" aca="1" ref="Y14" ca="1">IF(ROW()-ROW($N$2:$N$16)+1&gt;ROWS($M$2:$M$16)-COUNTBLANK($M$2:$M$16),"",INDIRECT(ADDRESS(SMALL((IF($M$2:$M$16&lt;&gt;"",ROW($M$2:$M$16),ROW()+ROWS($M$2:$M$16))),ROW()-ROW($N$2:$N$16)+1),COLUMN($M$2:$M$16),4)))</f>
        <v>-----</v>
      </c>
    </row>
    <row r="15" spans="1:25" ht="36" customHeight="1" x14ac:dyDescent="0.25">
      <c r="A15" s="200" t="str">
        <f>IF('Kennzahlenbogen_(KB)'!R54=0,"",'Kennzahlenbogen_(KB)'!R54)</f>
        <v>Unvollständig</v>
      </c>
      <c r="C15" s="200">
        <f>IF($A15="I.O.","",'Kennzahlenbogen_(KB)'!B54)</f>
        <v>12</v>
      </c>
      <c r="D15" s="194" t="str">
        <f>IF($A15="I.O.","",'Kennzahlenbogen_(KB)'!E54)</f>
        <v>Operative Expertise</v>
      </c>
      <c r="E15" s="170" t="str">
        <f>IF(AND('Kennzahlenbogen_(KB)'!L54="",$A15&lt;&gt;"I.O."),"-----",IF($A15="I.O.","",'Kennzahlenbogen_(KB)'!L54))</f>
        <v>-----</v>
      </c>
      <c r="F15" s="171" t="str">
        <f>IF($A15="I.O.","",'Kennzahlenbogen_(KB)'!M54)</f>
        <v>≥ 30</v>
      </c>
      <c r="G15" s="170" t="str">
        <f>IF(AND('Kennzahlenbogen_(KB)'!O54="",$A15&lt;&gt;"I.O."),"-----",IF($A15="I.O.","",'Kennzahlenbogen_(KB)'!O54))</f>
        <v>-----</v>
      </c>
      <c r="H15" s="162">
        <f>IF($A15="I.O.","",IF('Kennzahlenbogen_(KB)'!Q54="","-----",'Kennzahlenbogen_(KB)'!Q54))</f>
        <v>0</v>
      </c>
      <c r="I15" s="162" t="str">
        <f>IF($A15="I.O.","","-----")</f>
        <v>-----</v>
      </c>
      <c r="J15" s="170" t="str">
        <f>IF($A15="I.O.","","-----")</f>
        <v>-----</v>
      </c>
      <c r="K15" s="200" t="str">
        <f>IF($A15="I.O.","",'Kennzahlenbogen_(KB)'!R54)</f>
        <v>Unvollständig</v>
      </c>
      <c r="L15" s="169" t="str">
        <f>IF(AND('Kennzahlenbogen_(KB)'!S54="",$A15&lt;&gt;"I.O."),"-----",IF($A15="I.O.","",'Kennzahlenbogen_(KB)'!S54))</f>
        <v>-----</v>
      </c>
      <c r="M15" s="169" t="str">
        <f>IF(AND('Kennzahlenbogen_(KB)'!T54="",$A15&lt;&gt;"I.O."),"-----",IF($A15="I.O.","",'Kennzahlenbogen_(KB)'!T54))</f>
        <v>-----</v>
      </c>
      <c r="O15" s="200">
        <f t="array" aca="1" ref="O15" ca="1">IF(ROW()-ROW($D$2:$D$16)+1&gt;ROWS($C$2:$C$16)-COUNTBLANK($C$2:$C$16),"",INDIRECT(ADDRESS(SMALL((IF($C$2:$C$16&lt;&gt;"",ROW($C$2:$C$16),ROW()+ROWS($C$2:$C$16))),ROW()-ROW($D$2:$D$16)+1),COLUMN($C$2:$C$16),4)))</f>
        <v>12</v>
      </c>
      <c r="P15" s="169" t="str">
        <f t="array" aca="1" ref="P15" ca="1">IF(ROW()-ROW($E$2:$E$16)+1&gt;ROWS($D$2:$D$16)-COUNTBLANK($D$2:$D$16),"",INDIRECT(ADDRESS(SMALL((IF($D$2:$D$16&gt;"",ROW($D$2:$D$16),ROW()+ROWS($D$2:$D$16))),ROW()-ROW($E$2:$E$16)+1),COLUMN($D$2:$D$16),4)))</f>
        <v>Operative Expertise</v>
      </c>
      <c r="Q15" s="170" t="str">
        <f t="array" aca="1" ref="Q15" ca="1">IF(ROW()-ROW($F$2:$F$16)+1&gt;ROWS($E$2:$E$16)-COUNTBLANK($E$2:$E$16),"",INDIRECT(ADDRESS(SMALL((IF($E$2:$E$16&gt;"",ROW($E$2:$E$16),ROW()+ROWS($E$2:$E$16))),ROW()-ROW($F$2:$F$16)+1),COLUMN($E$2:$E$16),4)))</f>
        <v>-----</v>
      </c>
      <c r="R15" s="171" t="str">
        <f t="array" aca="1" ref="R15" ca="1">IF(ROW()-ROW($G$2:$G$16)+1&gt;ROWS($F$2:$F$16)-COUNTBLANK($F$2:$F$16),"",INDIRECT(ADDRESS(SMALL((IF($F$2:$F$16&gt;"",ROW($F$2:$F$16),ROW()+ROWS($F$2:$F$16))),ROW()-ROW($G$2:$G$16)+1),COLUMN($F$2:$F$16),4)))</f>
        <v>≥ 30</v>
      </c>
      <c r="S15" s="170" t="str">
        <f t="array" aca="1" ref="S15" ca="1">IF(ROW()-ROW($H$2:$H$16)+1&gt;ROWS($G$2:$G$16)-COUNTBLANK($G$2:$G$16),"",INDIRECT(ADDRESS(SMALL((IF($G$2:$G$16&lt;&gt;"",ROW($G$2:$G$16),ROW()+ROWS($G$2:$G$16))),ROW()-ROW($H$2:$H$16)+1),COLUMN($G$2:$G$16),4)))</f>
        <v>-----</v>
      </c>
      <c r="T15" s="162">
        <f t="array" aca="1" ref="T15" ca="1">IF(ROW()-ROW($I$2:$I$16)+1&gt;ROWS($H$2:$H$16)-COUNTBLANK($H$2:$H$16),"",INDIRECT(ADDRESS(SMALL((IF($H$2:$H$16&lt;&gt;"",ROW($H$2:$H$16),ROW()+ROWS($H$2:$H$16))),ROW()-ROW($I$2:$I$16)+1),COLUMN($H$2:$H$16),4)))</f>
        <v>0</v>
      </c>
      <c r="U15" s="162" t="str">
        <f t="array" aca="1" ref="U15" ca="1">IF(ROW()-ROW($J$2:$J$16)+1&gt;ROWS($I$2:$I$16)-COUNTBLANK($I$2:$I$16),"",INDIRECT(ADDRESS(SMALL((IF($I$2:$I$16&lt;&gt;"",ROW($I$2:$I$16),ROW()+ROWS($I$2:$I$16))),ROW()-ROW($J$2:$J$16)+1),COLUMN($I$2:$I$16),4)))</f>
        <v>-----</v>
      </c>
      <c r="V15" s="163" t="str">
        <f t="array" aca="1" ref="V15" ca="1">IF(ROW()-ROW($K$2:$K$16)+1&gt;ROWS($J$2:$J$16)-COUNTBLANK($J$2:$J$16),"",INDIRECT(ADDRESS(SMALL((IF($J$2:$J$16&lt;&gt;"",ROW($J$2:$J$16),ROW()+ROWS($J$2:$J$16))),ROW()-ROW($K$2:$K$16)+1),COLUMN($J$2:$J$16),4)))</f>
        <v>-----</v>
      </c>
      <c r="W15" s="200" t="str">
        <f t="array" aca="1" ref="W15" ca="1">IF(ROW()-ROW($L$2:$L$16)+1&gt;ROWS($K$2:$K$16)-COUNTBLANK($K$2:$K$16),"",INDIRECT(ADDRESS(SMALL((IF($K$2:$K$16&lt;&gt;"",ROW($K$2:$K$16),ROW()+ROWS($K$2:$K$16))),ROW()-ROW($L$2:$L$16)+1),COLUMN($K$2:$K$16),4)))</f>
        <v>Unvollständig</v>
      </c>
      <c r="X15" s="169" t="str">
        <f t="array" aca="1" ref="X15" ca="1">IF(ROW()-ROW($M$2:$M$16)+1&gt;ROWS($L$2:$L$16)-COUNTBLANK($L$2:$L$16),"",INDIRECT(ADDRESS(SMALL((IF($L$2:$L$16&lt;&gt;"",ROW($L$2:$L$16),ROW()+ROWS($L$2:$L$16))),ROW()-ROW($M$2:$M$16)+1),COLUMN($L$2:$L$16),4)))</f>
        <v>-----</v>
      </c>
      <c r="Y15" s="169" t="str">
        <f t="array" aca="1" ref="Y15" ca="1">IF(ROW()-ROW($N$2:$N$16)+1&gt;ROWS($M$2:$M$16)-COUNTBLANK($M$2:$M$16),"",INDIRECT(ADDRESS(SMALL((IF($M$2:$M$16&lt;&gt;"",ROW($M$2:$M$16),ROW()+ROWS($M$2:$M$16))),ROW()-ROW($N$2:$N$16)+1),COLUMN($M$2:$M$16),4)))</f>
        <v>-----</v>
      </c>
    </row>
    <row r="16" spans="1:25" ht="33" customHeight="1" x14ac:dyDescent="0.25">
      <c r="A16" s="200" t="str">
        <f>IF('Kennzahlenbogen_(KB)'!R57=0,"",'Kennzahlenbogen_(KB)'!R57)</f>
        <v>Unvollständig</v>
      </c>
      <c r="C16" s="200" t="str">
        <f>IF($A16="I.O.","",'Kennzahlenbogen_(KB)'!B57)</f>
        <v xml:space="preserve">13
</v>
      </c>
      <c r="D16" s="194" t="str">
        <f>IF($A16="I.O.","",'Kennzahlenbogen_(KB)'!E57)</f>
        <v>Postoperative Kom-plikationen nach Nierenteilresektion</v>
      </c>
      <c r="E16" s="170" t="str">
        <f>IF(AND('Kennzahlenbogen_(KB)'!L57="",$A16&lt;&gt;"I.O."),"-----",IF($A16="I.O.","",'Kennzahlenbogen_(KB)'!L57))</f>
        <v>-----</v>
      </c>
      <c r="F16" s="171" t="str">
        <f>IF($A16="I.O.","",'Kennzahlenbogen_(KB)'!M57)</f>
        <v>Derzeit keine Vorgaben</v>
      </c>
      <c r="G16" s="170" t="str">
        <f>IF(AND('Kennzahlenbogen_(KB)'!O57="",$A16&lt;&gt;"I.O."),"-----",IF($A16="I.O.","",'Kennzahlenbogen_(KB)'!O57))</f>
        <v>&gt; 30%</v>
      </c>
      <c r="H16" s="162" t="str">
        <f>IF($A16="I.O.","",IF('Kennzahlenbogen_(KB)'!Q57="","-----",'Kennzahlenbogen_(KB)'!Q57))</f>
        <v>-----</v>
      </c>
      <c r="I16" s="162">
        <f>IF($A16="I.O.","",IF('Kennzahlenbogen_(KB)'!Q58="","-----",'Kennzahlenbogen_(KB)'!Q58))</f>
        <v>0</v>
      </c>
      <c r="J16" s="170" t="str">
        <f>IF($A16="I.O.","",IF('Kennzahlenbogen_(KB)'!Q59="","-----",'Kennzahlenbogen_(KB)'!Q59))</f>
        <v>n.d.</v>
      </c>
      <c r="K16" s="200" t="str">
        <f>IF($A16="I.O.","",'Kennzahlenbogen_(KB)'!R57)</f>
        <v>Unvollständig</v>
      </c>
      <c r="L16" s="169" t="str">
        <f>IF(AND('Kennzahlenbogen_(KB)'!S57="",$A16&lt;&gt;"I.O."),"-----",IF($A16="I.O.","",'Kennzahlenbogen_(KB)'!S57))</f>
        <v>-----</v>
      </c>
      <c r="M16" s="169" t="str">
        <f>IF(AND('Kennzahlenbogen_(KB)'!T57="",$A16&lt;&gt;"I.O."),"-----",IF($A16="I.O.","",'Kennzahlenbogen_(KB)'!T57))</f>
        <v>-----</v>
      </c>
      <c r="O16" s="200" t="str">
        <f t="array" aca="1" ref="O16" ca="1">IF(ROW()-ROW($D$2:$D$16)+1&gt;ROWS($C$2:$C$16)-COUNTBLANK($C$2:$C$16),"",INDIRECT(ADDRESS(SMALL((IF($C$2:$C$16&lt;&gt;"",ROW($C$2:$C$16),ROW()+ROWS($C$2:$C$16))),ROW()-ROW($D$2:$D$16)+1),COLUMN($C$2:$C$16),4)))</f>
        <v xml:space="preserve">13
</v>
      </c>
      <c r="P16" s="169" t="str">
        <f t="array" aca="1" ref="P16" ca="1">IF(ROW()-ROW($E$2:$E$16)+1&gt;ROWS($D$2:$D$16)-COUNTBLANK($D$2:$D$16),"",INDIRECT(ADDRESS(SMALL((IF($D$2:$D$16&gt;"",ROW($D$2:$D$16),ROW()+ROWS($D$2:$D$16))),ROW()-ROW($E$2:$E$16)+1),COLUMN($D$2:$D$16),4)))</f>
        <v>Postoperative Kom-plikationen nach Nierenteilresektion</v>
      </c>
      <c r="Q16" s="170" t="str">
        <f t="array" aca="1" ref="Q16" ca="1">IF(ROW()-ROW($F$2:$F$16)+1&gt;ROWS($E$2:$E$16)-COUNTBLANK($E$2:$E$16),"",INDIRECT(ADDRESS(SMALL((IF($E$2:$E$16&gt;"",ROW($E$2:$E$16),ROW()+ROWS($E$2:$E$16))),ROW()-ROW($F$2:$F$16)+1),COLUMN($E$2:$E$16),4)))</f>
        <v>-----</v>
      </c>
      <c r="R16" s="171" t="str">
        <f t="array" aca="1" ref="R16" ca="1">IF(ROW()-ROW($G$2:$G$16)+1&gt;ROWS($F$2:$F$16)-COUNTBLANK($F$2:$F$16),"",INDIRECT(ADDRESS(SMALL((IF($F$2:$F$16&gt;"",ROW($F$2:$F$16),ROW()+ROWS($F$2:$F$16))),ROW()-ROW($G$2:$G$16)+1),COLUMN($F$2:$F$16),4)))</f>
        <v>Derzeit keine Vorgaben</v>
      </c>
      <c r="S16" s="170" t="str">
        <f t="array" aca="1" ref="S16" ca="1">IF(ROW()-ROW($H$2:$H$16)+1&gt;ROWS($G$2:$G$16)-COUNTBLANK($G$2:$G$16),"",INDIRECT(ADDRESS(SMALL((IF($G$2:$G$16&lt;&gt;"",ROW($G$2:$G$16),ROW()+ROWS($G$2:$G$16))),ROW()-ROW($H$2:$H$16)+1),COLUMN($G$2:$G$16),4)))</f>
        <v>&gt; 30%</v>
      </c>
      <c r="T16" s="162" t="str">
        <f t="array" aca="1" ref="T16" ca="1">IF(ROW()-ROW($I$2:$I$16)+1&gt;ROWS($H$2:$H$16)-COUNTBLANK($H$2:$H$16),"",INDIRECT(ADDRESS(SMALL((IF($H$2:$H$16&lt;&gt;"",ROW($H$2:$H$16),ROW()+ROWS($H$2:$H$16))),ROW()-ROW($I$2:$I$16)+1),COLUMN($H$2:$H$16),4)))</f>
        <v>-----</v>
      </c>
      <c r="U16" s="162">
        <f t="array" aca="1" ref="U16" ca="1">IF(ROW()-ROW($J$2:$J$16)+1&gt;ROWS($I$2:$I$16)-COUNTBLANK($I$2:$I$16),"",INDIRECT(ADDRESS(SMALL((IF($I$2:$I$16&lt;&gt;"",ROW($I$2:$I$16),ROW()+ROWS($I$2:$I$16))),ROW()-ROW($J$2:$J$16)+1),COLUMN($I$2:$I$16),4)))</f>
        <v>0</v>
      </c>
      <c r="V16" s="163" t="str">
        <f t="array" aca="1" ref="V16" ca="1">IF(ROW()-ROW($K$2:$K$16)+1&gt;ROWS($J$2:$J$16)-COUNTBLANK($J$2:$J$16),"",INDIRECT(ADDRESS(SMALL((IF($J$2:$J$16&lt;&gt;"",ROW($J$2:$J$16),ROW()+ROWS($J$2:$J$16))),ROW()-ROW($K$2:$K$16)+1),COLUMN($J$2:$J$16),4)))</f>
        <v>n.d.</v>
      </c>
      <c r="W16" s="200" t="str">
        <f t="array" aca="1" ref="W16" ca="1">IF(ROW()-ROW($L$2:$L$16)+1&gt;ROWS($K$2:$K$16)-COUNTBLANK($K$2:$K$16),"",INDIRECT(ADDRESS(SMALL((IF($K$2:$K$16&lt;&gt;"",ROW($K$2:$K$16),ROW()+ROWS($K$2:$K$16))),ROW()-ROW($L$2:$L$16)+1),COLUMN($K$2:$K$16),4)))</f>
        <v>Unvollständig</v>
      </c>
      <c r="X16" s="169" t="str">
        <f t="array" aca="1" ref="X16" ca="1">IF(ROW()-ROW($M$2:$M$16)+1&gt;ROWS($L$2:$L$16)-COUNTBLANK($L$2:$L$16),"",INDIRECT(ADDRESS(SMALL((IF($L$2:$L$16&lt;&gt;"",ROW($L$2:$L$16),ROW()+ROWS($L$2:$L$16))),ROW()-ROW($M$2:$M$16)+1),COLUMN($L$2:$L$16),4)))</f>
        <v>-----</v>
      </c>
      <c r="Y16" s="169" t="str">
        <f t="array" aca="1" ref="Y16" ca="1">IF(ROW()-ROW($N$2:$N$16)+1&gt;ROWS($M$2:$M$16)-COUNTBLANK($M$2:$M$16),"",INDIRECT(ADDRESS(SMALL((IF($M$2:$M$16&lt;&gt;"",ROW($M$2:$M$16),ROW()+ROWS($M$2:$M$16))),ROW()-ROW($N$2:$N$16)+1),COLUMN($M$2:$M$16),4)))</f>
        <v>-----</v>
      </c>
    </row>
  </sheetData>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Basisdaten</vt:lpstr>
      <vt:lpstr>HilfstabelleSD</vt:lpstr>
      <vt:lpstr>HilfstabelleB</vt:lpstr>
      <vt:lpstr>Datenquelle</vt:lpstr>
      <vt:lpstr>Kennzahlenbogen_(KB)</vt:lpstr>
      <vt:lpstr>HilfstabelleKB</vt:lpstr>
      <vt:lpstr>Berechnung1</vt:lpstr>
      <vt:lpstr>Datendefizite_KB</vt:lpstr>
      <vt:lpstr>Hilfstabelle Datendef_KB</vt:lpstr>
      <vt:lpstr>Basisdaten!Druckbereich</vt:lpstr>
      <vt:lpstr>'Kennzahlenbogen_(KB)'!Druckbereich</vt:lpstr>
      <vt:lpstr>Datendefizite_KB!Drucktitel</vt:lpstr>
      <vt:lpstr>'Kennzahlenbogen_(KB)'!Drucktitel</vt:lpstr>
      <vt:lpstr>KrebsregisterZusammenarbeit</vt:lpstr>
      <vt:lpstr>myCategory</vt:lpstr>
      <vt:lpstr>Tumordokumentation</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Orsolya Penzes</cp:lastModifiedBy>
  <cp:lastPrinted>2022-11-28T12:49:43Z</cp:lastPrinted>
  <dcterms:created xsi:type="dcterms:W3CDTF">2012-04-12T09:13:43Z</dcterms:created>
  <dcterms:modified xsi:type="dcterms:W3CDTF">2022-11-28T12:49:57Z</dcterms:modified>
</cp:coreProperties>
</file>