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7_excel-kb auditjahr 2023\organe\kht\"/>
    </mc:Choice>
  </mc:AlternateContent>
  <xr:revisionPtr revIDLastSave="0" documentId="13_ncr:1_{85321442-2464-4BB9-ADB9-905B0C78CC85}" xr6:coauthVersionLast="47" xr6:coauthVersionMax="47" xr10:uidLastSave="{00000000-0000-0000-0000-000000000000}"/>
  <workbookProtection workbookAlgorithmName="SHA-512" workbookHashValue="8v0q3/YKjM1Hs+UDCZfk36REgggCYVhSySH7So9cacDwrJ+0hy0uwbNerTdmWwQJWWvs30dWiDxscAjuCNmYXQ==" workbookSaltValue="MixTAMFmc5qs4iXyS4Opzg==" workbookSpinCount="100000" lockStructure="1"/>
  <bookViews>
    <workbookView xWindow="-120" yWindow="-120" windowWidth="29040" windowHeight="15840" tabRatio="777" xr2:uid="{00000000-000D-0000-FFFF-FFFF00000000}"/>
  </bookViews>
  <sheets>
    <sheet name="Basisdaten" sheetId="1" r:id="rId1"/>
    <sheet name="HilfstabelleSD" sheetId="8" state="hidden" r:id="rId2"/>
    <sheet name="HilfstabelleB" sheetId="23" state="hidden" r:id="rId3"/>
    <sheet name="Datenquelle" sheetId="16" state="hidden" r:id="rId4"/>
    <sheet name="ICD-Liste" sheetId="27" r:id="rId5"/>
    <sheet name="Kennzahlenbogen_(KB)" sheetId="18" r:id="rId6"/>
    <sheet name="HilfstabelleKB" sheetId="10" state="hidden" r:id="rId7"/>
    <sheet name="Berechnung1" sheetId="11" state="hidden" r:id="rId8"/>
    <sheet name="Datendefizite_KB" sheetId="3" r:id="rId9"/>
    <sheet name="Hilfstabelle Datendef_KB" sheetId="26" state="hidden" r:id="rId10"/>
  </sheets>
  <definedNames>
    <definedName name="_xlnm._FilterDatabase" localSheetId="3" hidden="1">Datenquelle!$A$102:$J$181</definedName>
    <definedName name="_xlnm._FilterDatabase" localSheetId="4" hidden="1">'ICD-Liste'!$A$7:$G$7</definedName>
    <definedName name="KrebsregisterZusammenarbeit">Datenquelle!$B$91:$B$95</definedName>
    <definedName name="myCategory">Datenquelle!$A$65:$S$65</definedName>
    <definedName name="myItem">OFFSET(myItemList,0,0,COUNTA(myItemList),1)</definedName>
    <definedName name="myItemList">INDEX(Datenquelle!$A$66:$S$86,0,MATCH(Datenquelle!$F$100,Datenquelle!$A$65:$S$65,0))</definedName>
    <definedName name="_xlnm.Print_Area" localSheetId="0">Basisdaten!$A$1:$M$50</definedName>
    <definedName name="_xlnm.Print_Area" localSheetId="8">OFFSET(Datendefizite_KB!$B$1,0,0,SUMPRODUCT((Datendefizite_KB!$B$14:$B$34&lt;&gt;"")+0)+13,11)</definedName>
    <definedName name="_xlnm.Print_Area" localSheetId="4">'ICD-Liste'!$B$1:$F$120</definedName>
    <definedName name="_xlnm.Print_Area" localSheetId="5">'Kennzahlenbogen_(KB)'!$A$1:$R$93</definedName>
    <definedName name="_xlnm.Print_Titles" localSheetId="8">Datendefizite_KB!$12:$13</definedName>
    <definedName name="_xlnm.Print_Titles" localSheetId="4">'ICD-Liste'!$6:$7</definedName>
    <definedName name="_xlnm.Print_Titles" localSheetId="5">'Kennzahlenbogen_(KB)'!$10:$11</definedName>
    <definedName name="Tumordokumentation">Datenquelle!$B$1:$B$43</definedName>
    <definedName name="Z_AD479C9E_06F7_4C03_8179_295428B49475_.wvu.PrintArea" localSheetId="0" hidden="1">Basisdaten!$A$1:$H$43</definedName>
    <definedName name="Z_AD479C9E_06F7_4C03_8179_295428B49475_.wvu.PrintTitles" localSheetId="8" hidden="1">Datendefizite_KB!$12:$13</definedName>
    <definedName name="Z_AD479C9E_06F7_4C03_8179_295428B49475_.wvu.PrintTitles" localSheetId="5" hidden="1">'Kennzahlenbogen_(KB)'!$10:$11</definedName>
    <definedName name="Z_DAA0C1F4_4D8F_4BD8_91F9_40281B589772_.wvu.PrintArea" localSheetId="0" hidden="1">Basisdaten!$A$1:$H$43</definedName>
    <definedName name="Z_DAA0C1F4_4D8F_4BD8_91F9_40281B589772_.wvu.PrintTitles" localSheetId="8" hidden="1">Datendefizite_KB!$12:$13</definedName>
    <definedName name="Z_DAA0C1F4_4D8F_4BD8_91F9_40281B589772_.wvu.PrintTitles" localSheetId="5" hidden="1">'Kennzahlenbogen_(KB)'!$10:$11</definedName>
    <definedName name="Z_DAA0C1F4_4D8F_4BD8_91F9_40281B589772_.wvu.Rows" localSheetId="7" hidden="1">Berechnung1!$78:$96</definedName>
    <definedName name="ZentrumRegNr">Datenquelle!$A$103:$A$181</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 l="1"/>
  <c r="I9" i="23"/>
  <c r="B9" i="23"/>
  <c r="L37" i="1"/>
  <c r="L36" i="1"/>
  <c r="L35" i="1"/>
  <c r="L34" i="1"/>
  <c r="L33" i="1"/>
  <c r="L32" i="1"/>
  <c r="L31" i="1"/>
  <c r="L40" i="1" l="1"/>
  <c r="Q40" i="18"/>
  <c r="Q22" i="18"/>
  <c r="Q23" i="18" s="1"/>
  <c r="Q19" i="18" l="1"/>
  <c r="L43" i="1"/>
  <c r="R21" i="18"/>
  <c r="H15" i="10" l="1"/>
  <c r="G15" i="10"/>
  <c r="F15" i="10"/>
  <c r="C15" i="10"/>
  <c r="B15" i="10"/>
  <c r="O36" i="11"/>
  <c r="D15" i="10" l="1"/>
  <c r="M36" i="11"/>
  <c r="N36" i="11" s="1"/>
  <c r="E15" i="10" s="1"/>
  <c r="L36" i="11"/>
  <c r="A18" i="23"/>
  <c r="J18" i="23"/>
  <c r="A10" i="23"/>
  <c r="J10" i="23"/>
  <c r="A11" i="23"/>
  <c r="J11" i="23"/>
  <c r="A12" i="23"/>
  <c r="J12" i="23"/>
  <c r="I8" i="23" l="1"/>
  <c r="I7" i="23"/>
  <c r="I6" i="23"/>
  <c r="G102" i="18" l="1"/>
  <c r="G103" i="18"/>
  <c r="G104" i="18"/>
  <c r="G101" i="18"/>
  <c r="F101" i="18"/>
  <c r="F102" i="18"/>
  <c r="F103" i="18"/>
  <c r="F104" i="18"/>
  <c r="G13" i="10" l="1"/>
  <c r="F13" i="10"/>
  <c r="B13" i="10"/>
  <c r="R15" i="18"/>
  <c r="M30" i="11" s="1"/>
  <c r="A3" i="26" l="1"/>
  <c r="D3" i="26" s="1"/>
  <c r="N30" i="11"/>
  <c r="E13" i="10" s="1"/>
  <c r="L30" i="11"/>
  <c r="O30" i="11"/>
  <c r="H13" i="10" s="1"/>
  <c r="B6" i="23"/>
  <c r="B7" i="23"/>
  <c r="B8" i="23"/>
  <c r="J9" i="23"/>
  <c r="J7" i="23"/>
  <c r="J6" i="23"/>
  <c r="G3" i="26" l="1"/>
  <c r="K3" i="26"/>
  <c r="J8" i="23"/>
  <c r="Q73" i="18"/>
  <c r="C3" i="26"/>
  <c r="I3" i="26"/>
  <c r="E3" i="26"/>
  <c r="J3" i="26"/>
  <c r="F3" i="26"/>
  <c r="L3" i="26"/>
  <c r="H3" i="26"/>
  <c r="M3" i="26"/>
  <c r="Q36" i="18"/>
  <c r="C103" i="18"/>
  <c r="M103" i="18"/>
  <c r="C104" i="18"/>
  <c r="M104" i="18"/>
  <c r="Q70" i="18"/>
  <c r="A8" i="23"/>
  <c r="A9" i="23"/>
  <c r="R36" i="18" l="1"/>
  <c r="M51" i="11" s="1"/>
  <c r="L51" i="11"/>
  <c r="Q65" i="18"/>
  <c r="Q77" i="18" l="1"/>
  <c r="R75" i="18" s="1"/>
  <c r="D29" i="10"/>
  <c r="M90" i="11" l="1"/>
  <c r="A21" i="26"/>
  <c r="A17" i="23"/>
  <c r="A16" i="23"/>
  <c r="J21" i="26" l="1"/>
  <c r="K21" i="26"/>
  <c r="C21" i="26"/>
  <c r="L21" i="26"/>
  <c r="F21" i="26"/>
  <c r="D21" i="26"/>
  <c r="I21" i="26"/>
  <c r="H21" i="26"/>
  <c r="M21" i="26"/>
  <c r="E21" i="26"/>
  <c r="G21" i="26"/>
  <c r="J13" i="23"/>
  <c r="J14" i="23"/>
  <c r="M105" i="18" l="1"/>
  <c r="M106" i="18"/>
  <c r="C105" i="18"/>
  <c r="C106" i="18"/>
  <c r="C107" i="18" l="1"/>
  <c r="G34" i="10"/>
  <c r="F34" i="10"/>
  <c r="C34" i="10"/>
  <c r="B34" i="10"/>
  <c r="G33" i="10"/>
  <c r="F33" i="10"/>
  <c r="C33" i="10"/>
  <c r="B33" i="10"/>
  <c r="G32" i="10"/>
  <c r="F32" i="10"/>
  <c r="C32" i="10"/>
  <c r="B32" i="10"/>
  <c r="G31" i="10"/>
  <c r="F31" i="10"/>
  <c r="C31" i="10"/>
  <c r="B31" i="10"/>
  <c r="G30" i="10"/>
  <c r="F30" i="10"/>
  <c r="C30" i="10"/>
  <c r="B30" i="10"/>
  <c r="A13" i="23" l="1"/>
  <c r="A14" i="23"/>
  <c r="J16" i="23"/>
  <c r="J17" i="23"/>
  <c r="O93" i="11" l="1"/>
  <c r="H34" i="10" s="1"/>
  <c r="O90" i="11"/>
  <c r="H33" i="10" s="1"/>
  <c r="O87" i="11"/>
  <c r="H32" i="10" s="1"/>
  <c r="O84" i="11"/>
  <c r="H31" i="10" s="1"/>
  <c r="O81" i="11"/>
  <c r="H30" i="10" s="1"/>
  <c r="B2" i="3" l="1"/>
  <c r="G20" i="10" l="1"/>
  <c r="G19" i="10"/>
  <c r="F20" i="10"/>
  <c r="F19" i="10"/>
  <c r="B2" i="27" l="1"/>
  <c r="Q80" i="18" l="1"/>
  <c r="R78" i="18" s="1"/>
  <c r="Q74" i="18"/>
  <c r="R72" i="18" s="1"/>
  <c r="Q71" i="18"/>
  <c r="R69" i="18" s="1"/>
  <c r="M84" i="11" l="1"/>
  <c r="A19" i="26"/>
  <c r="M93" i="11"/>
  <c r="N93" i="11" s="1"/>
  <c r="E34" i="10" s="1"/>
  <c r="A22" i="26"/>
  <c r="M87" i="11"/>
  <c r="N87" i="11" s="1"/>
  <c r="E32" i="10" s="1"/>
  <c r="A20" i="26"/>
  <c r="D34" i="10"/>
  <c r="D33" i="10"/>
  <c r="D32" i="10"/>
  <c r="D31" i="10"/>
  <c r="L87" i="11"/>
  <c r="L90" i="11"/>
  <c r="L93" i="11"/>
  <c r="L84" i="11"/>
  <c r="Q68" i="18"/>
  <c r="D30" i="10" s="1"/>
  <c r="L19" i="26" l="1"/>
  <c r="J19" i="26"/>
  <c r="M19" i="26"/>
  <c r="G19" i="26"/>
  <c r="K19" i="26"/>
  <c r="H19" i="26"/>
  <c r="C19" i="26"/>
  <c r="F19" i="26"/>
  <c r="E19" i="26"/>
  <c r="I19" i="26"/>
  <c r="D19" i="26"/>
  <c r="R66" i="18"/>
  <c r="M22" i="26"/>
  <c r="C22" i="26"/>
  <c r="G22" i="26"/>
  <c r="H22" i="26"/>
  <c r="I22" i="26"/>
  <c r="L22" i="26"/>
  <c r="E22" i="26"/>
  <c r="F22" i="26"/>
  <c r="D22" i="26"/>
  <c r="K22" i="26"/>
  <c r="J22" i="26"/>
  <c r="K20" i="26"/>
  <c r="I20" i="26"/>
  <c r="J20" i="26"/>
  <c r="E20" i="26"/>
  <c r="M20" i="26"/>
  <c r="L20" i="26"/>
  <c r="G20" i="26"/>
  <c r="F20" i="26"/>
  <c r="C20" i="26"/>
  <c r="H20" i="26"/>
  <c r="D20" i="26"/>
  <c r="L81" i="11"/>
  <c r="Q33" i="18"/>
  <c r="L48" i="11" s="1"/>
  <c r="A18" i="26" l="1"/>
  <c r="M81" i="11"/>
  <c r="N81" i="11" s="1"/>
  <c r="E30" i="10" s="1"/>
  <c r="A8" i="26"/>
  <c r="B20" i="10"/>
  <c r="R33" i="18"/>
  <c r="A7" i="26" s="1"/>
  <c r="B19" i="10"/>
  <c r="O48" i="11"/>
  <c r="H19" i="10" s="1"/>
  <c r="O51" i="11"/>
  <c r="H20" i="10" s="1"/>
  <c r="M18" i="26" l="1"/>
  <c r="J18" i="26"/>
  <c r="K18" i="26"/>
  <c r="G18" i="26"/>
  <c r="L18" i="26"/>
  <c r="E18" i="26"/>
  <c r="D18" i="26"/>
  <c r="C18" i="26"/>
  <c r="I18" i="26"/>
  <c r="H18" i="26"/>
  <c r="F18" i="26"/>
  <c r="G8" i="26"/>
  <c r="C8" i="26"/>
  <c r="L8" i="26"/>
  <c r="M8" i="26"/>
  <c r="K8" i="26"/>
  <c r="H8" i="26"/>
  <c r="J8" i="26"/>
  <c r="M48" i="11"/>
  <c r="N48" i="11" s="1"/>
  <c r="E19" i="10" s="1"/>
  <c r="E8" i="26"/>
  <c r="I8" i="26"/>
  <c r="F8" i="26"/>
  <c r="D8" i="26"/>
  <c r="K7" i="26"/>
  <c r="G7" i="26"/>
  <c r="C7" i="26"/>
  <c r="J7" i="26"/>
  <c r="F7" i="26"/>
  <c r="M7" i="26"/>
  <c r="I7" i="26"/>
  <c r="E7" i="26"/>
  <c r="H7" i="26"/>
  <c r="D7" i="26"/>
  <c r="L7" i="26"/>
  <c r="N51" i="11"/>
  <c r="E20" i="10" s="1"/>
  <c r="B2" i="18" l="1"/>
  <c r="Q49" i="18" l="1"/>
  <c r="M102" i="18" l="1"/>
  <c r="M101" i="18"/>
  <c r="M99" i="18"/>
  <c r="F98" i="18"/>
  <c r="G98" i="18"/>
  <c r="H98" i="18"/>
  <c r="I98" i="18"/>
  <c r="J98" i="18"/>
  <c r="K98" i="18"/>
  <c r="L98" i="18"/>
  <c r="F99" i="18"/>
  <c r="G99" i="18"/>
  <c r="H99" i="18"/>
  <c r="I99" i="18"/>
  <c r="J99" i="18"/>
  <c r="K99" i="18"/>
  <c r="L99" i="18"/>
  <c r="F100" i="18"/>
  <c r="G100" i="18"/>
  <c r="H100" i="18"/>
  <c r="I100" i="18"/>
  <c r="J100" i="18"/>
  <c r="K100" i="18"/>
  <c r="L100" i="18"/>
  <c r="G97" i="18"/>
  <c r="H97" i="18"/>
  <c r="I97" i="18"/>
  <c r="J97" i="18"/>
  <c r="K97" i="18"/>
  <c r="L97" i="18"/>
  <c r="C98" i="18"/>
  <c r="C99" i="18"/>
  <c r="C100" i="18"/>
  <c r="C101" i="18"/>
  <c r="C102" i="18"/>
  <c r="M100" i="18" l="1"/>
  <c r="M97" i="18"/>
  <c r="B3" i="23"/>
  <c r="C3" i="23"/>
  <c r="D3" i="23"/>
  <c r="E3" i="23"/>
  <c r="F3" i="23"/>
  <c r="G3" i="23"/>
  <c r="H3" i="23"/>
  <c r="B4" i="23"/>
  <c r="C4" i="23"/>
  <c r="D4" i="23"/>
  <c r="E4" i="23"/>
  <c r="F4" i="23"/>
  <c r="G4" i="23"/>
  <c r="H4" i="23"/>
  <c r="J4" i="23"/>
  <c r="B5" i="23"/>
  <c r="C5" i="23"/>
  <c r="D5" i="23"/>
  <c r="E5" i="23"/>
  <c r="F5" i="23"/>
  <c r="G5" i="23"/>
  <c r="H5" i="23"/>
  <c r="J5" i="23"/>
  <c r="A4" i="23"/>
  <c r="A5" i="23"/>
  <c r="A6" i="23"/>
  <c r="A7" i="23"/>
  <c r="A15" i="23"/>
  <c r="U55" i="18" l="1"/>
  <c r="Q46" i="18"/>
  <c r="M98" i="18"/>
  <c r="N97" i="18" s="1"/>
  <c r="J3" i="23"/>
  <c r="R63" i="18" l="1"/>
  <c r="N90" i="11"/>
  <c r="E33" i="10" s="1"/>
  <c r="Q12" i="18"/>
  <c r="M107" i="18"/>
  <c r="Q25" i="18" l="1"/>
  <c r="Q26" i="18" s="1"/>
  <c r="R24" i="18" s="1"/>
  <c r="M39" i="11" s="1"/>
  <c r="R12" i="18"/>
  <c r="M78" i="11"/>
  <c r="A17" i="26"/>
  <c r="J17" i="26" s="1"/>
  <c r="H2" i="23"/>
  <c r="H1" i="23"/>
  <c r="G2" i="23"/>
  <c r="Q50" i="18"/>
  <c r="R48" i="18" s="1"/>
  <c r="A12" i="26" s="1"/>
  <c r="Q52" i="18"/>
  <c r="Q53" i="18" s="1"/>
  <c r="M95" i="18"/>
  <c r="L96" i="18"/>
  <c r="K96" i="18"/>
  <c r="J96" i="18"/>
  <c r="F2" i="23"/>
  <c r="G1" i="23"/>
  <c r="F1" i="23"/>
  <c r="B2" i="8"/>
  <c r="B1" i="8"/>
  <c r="A3" i="23"/>
  <c r="C2" i="23"/>
  <c r="D2" i="23"/>
  <c r="E2" i="23"/>
  <c r="B2" i="23"/>
  <c r="A1" i="23"/>
  <c r="F97" i="18"/>
  <c r="F95" i="18"/>
  <c r="B1" i="23"/>
  <c r="J1" i="23"/>
  <c r="C1" i="23"/>
  <c r="D1" i="23"/>
  <c r="E1" i="23"/>
  <c r="A2" i="23"/>
  <c r="C7" i="8"/>
  <c r="C18" i="11"/>
  <c r="C20" i="11"/>
  <c r="C21" i="11"/>
  <c r="C22" i="11"/>
  <c r="C17" i="11"/>
  <c r="M70" i="11"/>
  <c r="M71" i="11"/>
  <c r="M73" i="11"/>
  <c r="M74" i="11"/>
  <c r="M76" i="11"/>
  <c r="M77" i="11"/>
  <c r="M61" i="11"/>
  <c r="M62" i="11"/>
  <c r="M64" i="11"/>
  <c r="M65" i="11"/>
  <c r="G95" i="18"/>
  <c r="H95" i="18"/>
  <c r="I95" i="18"/>
  <c r="J95" i="18"/>
  <c r="C97" i="18"/>
  <c r="G12" i="10"/>
  <c r="G14" i="10"/>
  <c r="G16" i="10"/>
  <c r="G17" i="10"/>
  <c r="G18" i="10"/>
  <c r="G21" i="10"/>
  <c r="G22" i="10"/>
  <c r="G23" i="10"/>
  <c r="G24" i="10"/>
  <c r="G25" i="10"/>
  <c r="G26" i="10"/>
  <c r="G27" i="10"/>
  <c r="G28" i="10"/>
  <c r="G29" i="10"/>
  <c r="F29" i="10"/>
  <c r="F28" i="10"/>
  <c r="F27" i="10"/>
  <c r="F26" i="10"/>
  <c r="F25" i="10"/>
  <c r="F24" i="10"/>
  <c r="F23" i="10"/>
  <c r="F22" i="10"/>
  <c r="F21" i="10"/>
  <c r="F18" i="10"/>
  <c r="F17" i="10"/>
  <c r="F16" i="10"/>
  <c r="F14" i="10"/>
  <c r="F12" i="10"/>
  <c r="C29" i="10"/>
  <c r="B29" i="10"/>
  <c r="C28" i="10"/>
  <c r="B28" i="10"/>
  <c r="C27" i="10"/>
  <c r="B27" i="10"/>
  <c r="C26" i="10"/>
  <c r="B26" i="10"/>
  <c r="B25" i="10"/>
  <c r="B24" i="10"/>
  <c r="B23" i="10"/>
  <c r="B22" i="10"/>
  <c r="B21" i="10"/>
  <c r="B18" i="10"/>
  <c r="B17" i="10"/>
  <c r="B16" i="10"/>
  <c r="B14" i="10"/>
  <c r="B3" i="10"/>
  <c r="B2" i="10"/>
  <c r="D7" i="8"/>
  <c r="B7" i="8"/>
  <c r="O39" i="11"/>
  <c r="H16" i="10" s="1"/>
  <c r="O42" i="11"/>
  <c r="H17" i="10" s="1"/>
  <c r="O45" i="11"/>
  <c r="H18" i="10" s="1"/>
  <c r="O54" i="11"/>
  <c r="H21" i="10" s="1"/>
  <c r="O57" i="11"/>
  <c r="H22" i="10" s="1"/>
  <c r="O60" i="11"/>
  <c r="H23" i="10" s="1"/>
  <c r="O63" i="11"/>
  <c r="H24" i="10" s="1"/>
  <c r="O66" i="11"/>
  <c r="H25" i="10" s="1"/>
  <c r="O69" i="11"/>
  <c r="H26" i="10" s="1"/>
  <c r="O72" i="11"/>
  <c r="H27" i="10" s="1"/>
  <c r="O75" i="11"/>
  <c r="H28" i="10" s="1"/>
  <c r="O78" i="11"/>
  <c r="H29" i="10" s="1"/>
  <c r="O33" i="11"/>
  <c r="H14" i="10" s="1"/>
  <c r="O27" i="11"/>
  <c r="H12" i="10" s="1"/>
  <c r="K8" i="3"/>
  <c r="K8" i="18"/>
  <c r="Q62" i="18"/>
  <c r="Q59" i="18"/>
  <c r="Q56" i="18"/>
  <c r="R54" i="18" s="1"/>
  <c r="F8" i="18"/>
  <c r="A100" i="16"/>
  <c r="J100" i="16" s="1"/>
  <c r="D8" i="3"/>
  <c r="C16" i="10" l="1"/>
  <c r="Q28" i="18"/>
  <c r="Q29" i="18" s="1"/>
  <c r="R27" i="18" s="1"/>
  <c r="K12" i="26"/>
  <c r="I12" i="26"/>
  <c r="J12" i="26"/>
  <c r="D12" i="26"/>
  <c r="L12" i="26"/>
  <c r="G12" i="26"/>
  <c r="E12" i="26"/>
  <c r="M12" i="26"/>
  <c r="C12" i="26"/>
  <c r="H12" i="26"/>
  <c r="F12" i="26"/>
  <c r="R60" i="18"/>
  <c r="M75" i="11" s="1"/>
  <c r="N75" i="11" s="1"/>
  <c r="E28" i="10" s="1"/>
  <c r="D28" i="10"/>
  <c r="K17" i="26"/>
  <c r="G17" i="26"/>
  <c r="C17" i="26"/>
  <c r="L17" i="26"/>
  <c r="D17" i="26"/>
  <c r="F17" i="26"/>
  <c r="M17" i="26"/>
  <c r="I17" i="26"/>
  <c r="E17" i="26"/>
  <c r="H17" i="26"/>
  <c r="M69" i="11"/>
  <c r="N69" i="11" s="1"/>
  <c r="A14" i="26"/>
  <c r="R57" i="18"/>
  <c r="A15" i="26" s="1"/>
  <c r="J15" i="26" s="1"/>
  <c r="D27" i="10"/>
  <c r="R51" i="18"/>
  <c r="D25" i="10"/>
  <c r="L69" i="11"/>
  <c r="D26" i="10"/>
  <c r="L75" i="11"/>
  <c r="L78" i="11"/>
  <c r="D21" i="11"/>
  <c r="F100" i="16"/>
  <c r="B22" i="1" s="1"/>
  <c r="A7" i="8" s="1"/>
  <c r="H100" i="16"/>
  <c r="E100" i="16"/>
  <c r="I100" i="16"/>
  <c r="G100" i="16"/>
  <c r="J14" i="1" s="1"/>
  <c r="B3" i="8" s="1"/>
  <c r="C100" i="16"/>
  <c r="C10" i="1" s="1"/>
  <c r="D100" i="16"/>
  <c r="B100" i="16"/>
  <c r="C8" i="1" s="1"/>
  <c r="D6" i="3" s="1"/>
  <c r="D18" i="11"/>
  <c r="L66" i="11"/>
  <c r="C25" i="10"/>
  <c r="J2" i="23"/>
  <c r="D17" i="11"/>
  <c r="C24" i="10"/>
  <c r="D16" i="10"/>
  <c r="L39" i="11"/>
  <c r="D20" i="11"/>
  <c r="Q41" i="18"/>
  <c r="D24" i="10"/>
  <c r="L63" i="11"/>
  <c r="Q47" i="18"/>
  <c r="L72" i="11"/>
  <c r="C17" i="10" l="1"/>
  <c r="D17" i="10"/>
  <c r="L42" i="11"/>
  <c r="M66" i="11"/>
  <c r="N66" i="11" s="1"/>
  <c r="E25" i="10" s="1"/>
  <c r="A13" i="26"/>
  <c r="A16" i="26"/>
  <c r="E16" i="26" s="1"/>
  <c r="L15" i="26"/>
  <c r="M15" i="26"/>
  <c r="F15" i="26"/>
  <c r="K15" i="26"/>
  <c r="D15" i="26"/>
  <c r="C15" i="26"/>
  <c r="G15" i="26"/>
  <c r="H15" i="26"/>
  <c r="I15" i="26"/>
  <c r="E15" i="26"/>
  <c r="M14" i="26"/>
  <c r="E14" i="26"/>
  <c r="K14" i="26"/>
  <c r="G14" i="26"/>
  <c r="L14" i="26"/>
  <c r="I14" i="26"/>
  <c r="J14" i="26"/>
  <c r="C14" i="26"/>
  <c r="F14" i="26"/>
  <c r="D14" i="26"/>
  <c r="H14" i="26"/>
  <c r="N78" i="11"/>
  <c r="E29" i="10" s="1"/>
  <c r="M72" i="11"/>
  <c r="N72" i="11" s="1"/>
  <c r="E27" i="10" s="1"/>
  <c r="E26" i="10"/>
  <c r="D22" i="11"/>
  <c r="J15" i="23"/>
  <c r="N39" i="11"/>
  <c r="E16" i="10" s="1"/>
  <c r="L60" i="11"/>
  <c r="R45" i="18"/>
  <c r="A11" i="26" s="1"/>
  <c r="L11" i="26" s="1"/>
  <c r="R39" i="18"/>
  <c r="F6" i="18"/>
  <c r="M42" i="11"/>
  <c r="N42" i="11" s="1"/>
  <c r="E17" i="10" s="1"/>
  <c r="L54" i="11"/>
  <c r="D21" i="10"/>
  <c r="D23" i="10"/>
  <c r="C22" i="10"/>
  <c r="Q44" i="18"/>
  <c r="A5" i="26"/>
  <c r="Q31" i="18"/>
  <c r="C21" i="10"/>
  <c r="C23" i="10"/>
  <c r="M63" i="11"/>
  <c r="N63" i="11" s="1"/>
  <c r="E24" i="10" s="1"/>
  <c r="J13" i="26" l="1"/>
  <c r="D13" i="26"/>
  <c r="I13" i="26"/>
  <c r="C13" i="26"/>
  <c r="L13" i="26"/>
  <c r="K13" i="26"/>
  <c r="M13" i="26"/>
  <c r="E13" i="26"/>
  <c r="F13" i="26"/>
  <c r="H13" i="26"/>
  <c r="G13" i="26"/>
  <c r="E11" i="26"/>
  <c r="M11" i="26"/>
  <c r="D11" i="26"/>
  <c r="J11" i="26"/>
  <c r="G11" i="26"/>
  <c r="H11" i="26"/>
  <c r="C11" i="26"/>
  <c r="F11" i="26"/>
  <c r="I11" i="26"/>
  <c r="K11" i="26"/>
  <c r="H16" i="26"/>
  <c r="C16" i="26"/>
  <c r="K16" i="26"/>
  <c r="D16" i="26"/>
  <c r="G16" i="26"/>
  <c r="F16" i="26"/>
  <c r="L16" i="26"/>
  <c r="I16" i="26"/>
  <c r="J16" i="26"/>
  <c r="M16" i="26"/>
  <c r="R42" i="18"/>
  <c r="M57" i="11" s="1"/>
  <c r="D22" i="10"/>
  <c r="M27" i="11"/>
  <c r="N27" i="11" s="1"/>
  <c r="E12" i="10" s="1"/>
  <c r="M54" i="11"/>
  <c r="N54" i="11" s="1"/>
  <c r="E21" i="10" s="1"/>
  <c r="G5" i="26"/>
  <c r="I5" i="26"/>
  <c r="H5" i="26"/>
  <c r="A9" i="26"/>
  <c r="C9" i="26" s="1"/>
  <c r="Q20" i="18"/>
  <c r="M60" i="11"/>
  <c r="N60" i="11" s="1"/>
  <c r="E23" i="10" s="1"/>
  <c r="Q32" i="18"/>
  <c r="R30" i="18" s="1"/>
  <c r="C5" i="26"/>
  <c r="F5" i="26"/>
  <c r="E5" i="26"/>
  <c r="J5" i="26"/>
  <c r="K5" i="26"/>
  <c r="M5" i="26"/>
  <c r="L5" i="26"/>
  <c r="D5" i="26"/>
  <c r="C14" i="10"/>
  <c r="C18" i="10"/>
  <c r="B12" i="10"/>
  <c r="L27" i="11"/>
  <c r="A2" i="26"/>
  <c r="D14" i="10" l="1"/>
  <c r="R18" i="18"/>
  <c r="A10" i="26"/>
  <c r="H2" i="26"/>
  <c r="E2" i="26"/>
  <c r="M9" i="26"/>
  <c r="H9" i="26"/>
  <c r="I9" i="26"/>
  <c r="F9" i="26"/>
  <c r="K9" i="26"/>
  <c r="E9" i="26"/>
  <c r="L33" i="11"/>
  <c r="J9" i="26"/>
  <c r="G9" i="26"/>
  <c r="L9" i="26"/>
  <c r="D9" i="26"/>
  <c r="L45" i="11"/>
  <c r="D18" i="10"/>
  <c r="N57" i="11"/>
  <c r="E22" i="10" s="1"/>
  <c r="C2" i="26"/>
  <c r="I2" i="26"/>
  <c r="L2" i="26"/>
  <c r="J2" i="26"/>
  <c r="M2" i="26"/>
  <c r="F2" i="26"/>
  <c r="G2" i="26"/>
  <c r="D2" i="26"/>
  <c r="K2" i="26"/>
  <c r="L10" i="26" l="1"/>
  <c r="J10" i="26"/>
  <c r="M10" i="26"/>
  <c r="F10" i="26"/>
  <c r="E10" i="26"/>
  <c r="G10" i="26"/>
  <c r="D10" i="26"/>
  <c r="H10" i="26"/>
  <c r="K10" i="26"/>
  <c r="C10" i="26"/>
  <c r="I10" i="26"/>
  <c r="H5" i="11"/>
  <c r="H8" i="11" s="1"/>
  <c r="C5" i="11"/>
  <c r="D5" i="11"/>
  <c r="F5" i="11"/>
  <c r="E5" i="11"/>
  <c r="G5" i="11"/>
  <c r="A4" i="26"/>
  <c r="F4" i="26" s="1"/>
  <c r="M33" i="11"/>
  <c r="N33" i="11" s="1"/>
  <c r="E14" i="10" s="1"/>
  <c r="M45" i="11"/>
  <c r="N45" i="11" s="1"/>
  <c r="E18" i="10" s="1"/>
  <c r="A6" i="26"/>
  <c r="K5" i="11" l="1"/>
  <c r="D9" i="11"/>
  <c r="E10" i="11"/>
  <c r="D6" i="11"/>
  <c r="G9" i="11"/>
  <c r="G6" i="11"/>
  <c r="G7" i="11" s="1"/>
  <c r="H9" i="11"/>
  <c r="E9" i="11"/>
  <c r="E6" i="11"/>
  <c r="I5" i="11"/>
  <c r="F8" i="11"/>
  <c r="G87" i="18" s="1"/>
  <c r="G4" i="26"/>
  <c r="C4" i="26"/>
  <c r="J4" i="26"/>
  <c r="L4" i="26"/>
  <c r="E4" i="26"/>
  <c r="M4" i="26"/>
  <c r="K4" i="26"/>
  <c r="D4" i="26"/>
  <c r="I4" i="26"/>
  <c r="H4" i="26"/>
  <c r="G8" i="11"/>
  <c r="G86" i="18" s="1"/>
  <c r="E8" i="11"/>
  <c r="C8" i="11"/>
  <c r="G83" i="18" s="1"/>
  <c r="D8" i="11"/>
  <c r="K8" i="11" s="1"/>
  <c r="H6" i="26"/>
  <c r="I6" i="26"/>
  <c r="L6" i="26"/>
  <c r="G6" i="26"/>
  <c r="K6" i="26"/>
  <c r="E6" i="26"/>
  <c r="M6" i="26"/>
  <c r="F6" i="26"/>
  <c r="J6" i="26"/>
  <c r="C6" i="26"/>
  <c r="D6" i="26"/>
  <c r="S17" i="26" a="1"/>
  <c r="R21" i="26" a="1"/>
  <c r="W18" i="26" a="1"/>
  <c r="U17" i="26" a="1"/>
  <c r="O5" i="26" a="1"/>
  <c r="S20" i="26" a="1"/>
  <c r="P17" i="26" a="1"/>
  <c r="X5" i="26" a="1"/>
  <c r="V10" i="26" a="1"/>
  <c r="R13" i="26" a="1"/>
  <c r="W9" i="26" a="1"/>
  <c r="Q3" i="26" a="1"/>
  <c r="S5" i="26" a="1"/>
  <c r="O12" i="26" a="1"/>
  <c r="S7" i="26" a="1"/>
  <c r="S12" i="26" a="1"/>
  <c r="R16" i="26" a="1"/>
  <c r="P4" i="26" a="1"/>
  <c r="V3" i="26" a="1"/>
  <c r="X10" i="26" a="1"/>
  <c r="U4" i="26" a="1"/>
  <c r="R7" i="26" a="1"/>
  <c r="X22" i="26" a="1"/>
  <c r="U11" i="26" a="1"/>
  <c r="T6" i="26" a="1"/>
  <c r="Y12" i="26" a="1"/>
  <c r="P10" i="26" a="1"/>
  <c r="S13" i="26" a="1"/>
  <c r="S10" i="26" a="1"/>
  <c r="R5" i="26" a="1"/>
  <c r="U8" i="26" a="1"/>
  <c r="O14" i="26" a="1"/>
  <c r="V15" i="26" a="1"/>
  <c r="W20" i="26" a="1"/>
  <c r="O9" i="26" a="1"/>
  <c r="S16" i="26" a="1"/>
  <c r="S9" i="26" a="1"/>
  <c r="Q8" i="26" a="1"/>
  <c r="W8" i="26" a="1"/>
  <c r="X8" i="26" a="1"/>
  <c r="O2" i="26" a="1"/>
  <c r="S6" i="26" a="1"/>
  <c r="V6" i="26" a="1"/>
  <c r="S11" i="26" a="1"/>
  <c r="X15" i="26" a="1"/>
  <c r="Q14" i="26" a="1"/>
  <c r="X14" i="26" a="1"/>
  <c r="R11" i="26" a="1"/>
  <c r="Q12" i="26" a="1"/>
  <c r="V11" i="26" a="1"/>
  <c r="T20" i="26" a="1"/>
  <c r="X19" i="26" a="1"/>
  <c r="R6" i="26" a="1"/>
  <c r="S8" i="26" a="1"/>
  <c r="P16" i="26" a="1"/>
  <c r="P7" i="26" a="1"/>
  <c r="S14" i="26" a="1"/>
  <c r="Q13" i="26" a="1"/>
  <c r="Q5" i="26" a="1"/>
  <c r="W21" i="26" a="1"/>
  <c r="T3" i="26" a="1"/>
  <c r="U9" i="26" a="1"/>
  <c r="R2" i="26" a="1"/>
  <c r="R15" i="26" a="1"/>
  <c r="X20" i="26" a="1"/>
  <c r="O10" i="26" a="1"/>
  <c r="X13" i="26" a="1"/>
  <c r="Y20" i="26" a="1"/>
  <c r="S3" i="26" a="1"/>
  <c r="X16" i="26" a="1"/>
  <c r="Y3" i="26" a="1"/>
  <c r="W6" i="26" a="1"/>
  <c r="U12" i="26" a="1"/>
  <c r="W4" i="26" a="1"/>
  <c r="R14" i="26" a="1"/>
  <c r="S18" i="26" a="1"/>
  <c r="Y21" i="26" a="1"/>
  <c r="O20" i="26" a="1"/>
  <c r="W15" i="26" a="1"/>
  <c r="W5" i="26" a="1"/>
  <c r="P13" i="26" a="1"/>
  <c r="O17" i="26" a="1"/>
  <c r="Q7" i="26" a="1"/>
  <c r="O11" i="26" a="1"/>
  <c r="Y13" i="26" a="1"/>
  <c r="O22" i="26" a="1"/>
  <c r="R12" i="26" a="1"/>
  <c r="X3" i="26" a="1"/>
  <c r="U7" i="26" a="1"/>
  <c r="Q18" i="26" a="1"/>
  <c r="U3" i="26" a="1"/>
  <c r="X21" i="26" a="1"/>
  <c r="O19" i="26" a="1"/>
  <c r="O6" i="26" a="1"/>
  <c r="U10" i="26" a="1"/>
  <c r="V9" i="26" a="1"/>
  <c r="P9" i="26" a="1"/>
  <c r="T5" i="26" a="1"/>
  <c r="W11" i="26" a="1"/>
  <c r="P12" i="26" a="1"/>
  <c r="O21" i="26" a="1"/>
  <c r="V13" i="26" a="1"/>
  <c r="P5" i="26" a="1"/>
  <c r="V8" i="26" a="1"/>
  <c r="U22" i="26" a="1"/>
  <c r="W7" i="26" a="1"/>
  <c r="R10" i="26" a="1"/>
  <c r="T9" i="26" a="1"/>
  <c r="X11" i="26" a="1"/>
  <c r="V21" i="26" a="1"/>
  <c r="U20" i="26" a="1"/>
  <c r="P18" i="26" a="1"/>
  <c r="R18" i="26" a="1"/>
  <c r="W3" i="26" a="1"/>
  <c r="W22" i="26" a="1"/>
  <c r="Q4" i="26" a="1"/>
  <c r="P20" i="26" a="1"/>
  <c r="Y8" i="26" a="1"/>
  <c r="Y18" i="26" a="1"/>
  <c r="S21" i="26" a="1"/>
  <c r="T18" i="26" a="1"/>
  <c r="T17" i="26" a="1"/>
  <c r="P3" i="26" a="1"/>
  <c r="T10" i="26" a="1"/>
  <c r="S22" i="26" a="1"/>
  <c r="T13" i="26" a="1"/>
  <c r="O13" i="26" a="1"/>
  <c r="Q21" i="26" a="1"/>
  <c r="O15" i="26" a="1"/>
  <c r="P8" i="26" a="1"/>
  <c r="Q10" i="26" a="1"/>
  <c r="Y16" i="26" a="1"/>
  <c r="W19" i="26" a="1"/>
  <c r="R19" i="26" a="1"/>
  <c r="T7" i="26" a="1"/>
  <c r="T15" i="26" a="1"/>
  <c r="O8" i="26" a="1"/>
  <c r="O3" i="26" a="1"/>
  <c r="Y9" i="26" a="1"/>
  <c r="Y22" i="26" a="1"/>
  <c r="U14" i="26" a="1"/>
  <c r="Y19" i="26" a="1"/>
  <c r="Y6" i="26" a="1"/>
  <c r="P6" i="26" a="1"/>
  <c r="Q11" i="26" a="1"/>
  <c r="R9" i="26" a="1"/>
  <c r="R4" i="26" a="1"/>
  <c r="O18" i="26" a="1"/>
  <c r="V19" i="26" a="1"/>
  <c r="X17" i="26" a="1"/>
  <c r="V17" i="26" a="1"/>
  <c r="X9" i="26" a="1"/>
  <c r="P19" i="26" a="1"/>
  <c r="U5" i="26" a="1"/>
  <c r="S19" i="26" a="1"/>
  <c r="Y4" i="26" a="1"/>
  <c r="P21" i="26" a="1"/>
  <c r="W14" i="26" a="1"/>
  <c r="U6" i="26" a="1"/>
  <c r="R17" i="26" a="1"/>
  <c r="V20" i="26" a="1"/>
  <c r="U2" i="26" a="1"/>
  <c r="O16" i="26" a="1"/>
  <c r="W16" i="26" a="1"/>
  <c r="R20" i="26" a="1"/>
  <c r="X4" i="26" a="1"/>
  <c r="P15" i="26" a="1"/>
  <c r="P11" i="26" a="1"/>
  <c r="U16" i="26" a="1"/>
  <c r="T11" i="26" a="1"/>
  <c r="R3" i="26" a="1"/>
  <c r="T22" i="26" a="1"/>
  <c r="Q22" i="26" a="1"/>
  <c r="P22" i="26" a="1"/>
  <c r="Q2" i="26" a="1"/>
  <c r="S4" i="26" a="1"/>
  <c r="T16" i="26" a="1"/>
  <c r="O4" i="26" a="1"/>
  <c r="X18" i="26" a="1"/>
  <c r="Y17" i="26" a="1"/>
  <c r="Q19" i="26" a="1"/>
  <c r="O7" i="26" a="1"/>
  <c r="W17" i="26" a="1"/>
  <c r="V12" i="26" a="1"/>
  <c r="Y7" i="26" a="1"/>
  <c r="U21" i="26" a="1"/>
  <c r="V4" i="26" a="1"/>
  <c r="R22" i="26" a="1"/>
  <c r="V22" i="26" a="1"/>
  <c r="Y15" i="26" a="1"/>
  <c r="U18" i="26" a="1"/>
  <c r="U19" i="26" a="1"/>
  <c r="Q9" i="26" a="1"/>
  <c r="V16" i="26" a="1"/>
  <c r="Q16" i="26" a="1"/>
  <c r="V18" i="26" a="1"/>
  <c r="W10" i="26" a="1"/>
  <c r="T4" i="26" a="1"/>
  <c r="X12" i="26" a="1"/>
  <c r="Q15" i="26" a="1"/>
  <c r="W12" i="26" a="1"/>
  <c r="R8" i="26" a="1"/>
  <c r="S15" i="26" a="1"/>
  <c r="Q6" i="26" a="1"/>
  <c r="T14" i="26" a="1"/>
  <c r="T21" i="26" a="1"/>
  <c r="Y5" i="26" a="1"/>
  <c r="Y14" i="26" a="1"/>
  <c r="Y2" i="26" a="1"/>
  <c r="Q17" i="26" a="1"/>
  <c r="U13" i="26" a="1"/>
  <c r="V14" i="26" a="1"/>
  <c r="X7" i="26" a="1"/>
  <c r="U15" i="26" a="1"/>
  <c r="Y10" i="26" a="1"/>
  <c r="W13" i="26" a="1"/>
  <c r="X6" i="26" a="1"/>
  <c r="Y11" i="26" a="1"/>
  <c r="P14" i="26" a="1"/>
  <c r="T8" i="26" a="1"/>
  <c r="T19" i="26" a="1"/>
  <c r="Q20" i="26" a="1"/>
  <c r="V7" i="26" a="1"/>
  <c r="V5" i="26" a="1"/>
  <c r="T12" i="26" a="1"/>
  <c r="P17" i="26" l="1"/>
  <c r="C29" i="3" s="1"/>
  <c r="P14" i="26"/>
  <c r="C26" i="3" s="1"/>
  <c r="P20" i="26"/>
  <c r="C32" i="3" s="1"/>
  <c r="P19" i="26"/>
  <c r="C31" i="3" s="1"/>
  <c r="P9" i="26"/>
  <c r="C21" i="3" s="1"/>
  <c r="P6" i="26"/>
  <c r="C18" i="3" s="1"/>
  <c r="P5" i="26"/>
  <c r="C17" i="3" s="1"/>
  <c r="P18" i="26"/>
  <c r="C30" i="3" s="1"/>
  <c r="P15" i="26"/>
  <c r="C27" i="3" s="1"/>
  <c r="P11" i="26"/>
  <c r="C23" i="3" s="1"/>
  <c r="P16" i="26"/>
  <c r="C28" i="3" s="1"/>
  <c r="P22" i="26"/>
  <c r="C34" i="3" s="1"/>
  <c r="P7" i="26"/>
  <c r="C19" i="3" s="1"/>
  <c r="P12" i="26"/>
  <c r="C24" i="3" s="1"/>
  <c r="P3" i="26"/>
  <c r="C15" i="3" s="1"/>
  <c r="P10" i="26"/>
  <c r="C22" i="3" s="1"/>
  <c r="P21" i="26"/>
  <c r="C33" i="3" s="1"/>
  <c r="P13" i="26"/>
  <c r="C25" i="3" s="1"/>
  <c r="P8" i="26"/>
  <c r="C20" i="3" s="1"/>
  <c r="P4" i="26"/>
  <c r="C16" i="3" s="1"/>
  <c r="T6" i="26"/>
  <c r="G18" i="3" s="1"/>
  <c r="T15" i="26"/>
  <c r="G27" i="3" s="1"/>
  <c r="T3" i="26"/>
  <c r="G15" i="3" s="1"/>
  <c r="T14" i="26"/>
  <c r="G26" i="3" s="1"/>
  <c r="T13" i="26"/>
  <c r="G25" i="3" s="1"/>
  <c r="T10" i="26"/>
  <c r="G22" i="3" s="1"/>
  <c r="T9" i="26"/>
  <c r="G21" i="3" s="1"/>
  <c r="T19" i="26"/>
  <c r="G31" i="3" s="1"/>
  <c r="T22" i="26"/>
  <c r="G34" i="3" s="1"/>
  <c r="T7" i="26"/>
  <c r="G19" i="3" s="1"/>
  <c r="T21" i="26"/>
  <c r="G33" i="3" s="1"/>
  <c r="T4" i="26"/>
  <c r="G16" i="3" s="1"/>
  <c r="T11" i="26"/>
  <c r="G23" i="3" s="1"/>
  <c r="T20" i="26"/>
  <c r="G32" i="3" s="1"/>
  <c r="T16" i="26"/>
  <c r="G28" i="3" s="1"/>
  <c r="T5" i="26"/>
  <c r="G17" i="3" s="1"/>
  <c r="T17" i="26"/>
  <c r="G29" i="3" s="1"/>
  <c r="T12" i="26"/>
  <c r="G24" i="3" s="1"/>
  <c r="T18" i="26"/>
  <c r="G30" i="3" s="1"/>
  <c r="T8" i="26"/>
  <c r="G20" i="3" s="1"/>
  <c r="O4" i="26"/>
  <c r="B16" i="3" s="1"/>
  <c r="O19" i="26"/>
  <c r="B31" i="3" s="1"/>
  <c r="O16" i="26"/>
  <c r="B28" i="3" s="1"/>
  <c r="O14" i="26"/>
  <c r="B26" i="3" s="1"/>
  <c r="O11" i="26"/>
  <c r="B23" i="3" s="1"/>
  <c r="O13" i="26"/>
  <c r="B25" i="3" s="1"/>
  <c r="O22" i="26"/>
  <c r="B34" i="3" s="1"/>
  <c r="O12" i="26"/>
  <c r="B24" i="3" s="1"/>
  <c r="O18" i="26"/>
  <c r="B30" i="3" s="1"/>
  <c r="O9" i="26"/>
  <c r="B21" i="3" s="1"/>
  <c r="O21" i="26"/>
  <c r="B33" i="3" s="1"/>
  <c r="O8" i="26"/>
  <c r="B20" i="3" s="1"/>
  <c r="O5" i="26"/>
  <c r="B17" i="3" s="1"/>
  <c r="O10" i="26"/>
  <c r="B22" i="3" s="1"/>
  <c r="O15" i="26"/>
  <c r="B27" i="3" s="1"/>
  <c r="O17" i="26"/>
  <c r="B29" i="3" s="1"/>
  <c r="O20" i="26"/>
  <c r="B32" i="3" s="1"/>
  <c r="O6" i="26"/>
  <c r="B18" i="3" s="1"/>
  <c r="O7" i="26"/>
  <c r="B19" i="3" s="1"/>
  <c r="O3" i="26"/>
  <c r="B15" i="3" s="1"/>
  <c r="X11" i="26"/>
  <c r="K23" i="3" s="1"/>
  <c r="X17" i="26"/>
  <c r="K29" i="3" s="1"/>
  <c r="X20" i="26"/>
  <c r="K32" i="3" s="1"/>
  <c r="X14" i="26"/>
  <c r="K26" i="3" s="1"/>
  <c r="X13" i="26"/>
  <c r="K25" i="3" s="1"/>
  <c r="X22" i="26"/>
  <c r="K34" i="3" s="1"/>
  <c r="X9" i="26"/>
  <c r="K21" i="3" s="1"/>
  <c r="X5" i="26"/>
  <c r="K17" i="3" s="1"/>
  <c r="X7" i="26"/>
  <c r="K19" i="3" s="1"/>
  <c r="X21" i="26"/>
  <c r="K33" i="3" s="1"/>
  <c r="X3" i="26"/>
  <c r="K15" i="3" s="1"/>
  <c r="X8" i="26"/>
  <c r="K20" i="3" s="1"/>
  <c r="X15" i="26"/>
  <c r="K27" i="3" s="1"/>
  <c r="X18" i="26"/>
  <c r="K30" i="3" s="1"/>
  <c r="X4" i="26"/>
  <c r="K16" i="3" s="1"/>
  <c r="X6" i="26"/>
  <c r="K18" i="3" s="1"/>
  <c r="X10" i="26"/>
  <c r="K22" i="3" s="1"/>
  <c r="X19" i="26"/>
  <c r="K31" i="3" s="1"/>
  <c r="X16" i="26"/>
  <c r="K28" i="3" s="1"/>
  <c r="X12" i="26"/>
  <c r="K24" i="3" s="1"/>
  <c r="R14" i="26"/>
  <c r="E26" i="3" s="1"/>
  <c r="R22" i="26"/>
  <c r="E34" i="3" s="1"/>
  <c r="R20" i="26"/>
  <c r="E32" i="3" s="1"/>
  <c r="R11" i="26"/>
  <c r="E23" i="3" s="1"/>
  <c r="R6" i="26"/>
  <c r="E18" i="3" s="1"/>
  <c r="R17" i="26"/>
  <c r="E29" i="3" s="1"/>
  <c r="R10" i="26"/>
  <c r="E22" i="3" s="1"/>
  <c r="R5" i="26"/>
  <c r="E17" i="3" s="1"/>
  <c r="R21" i="26"/>
  <c r="E33" i="3" s="1"/>
  <c r="R18" i="26"/>
  <c r="E30" i="3" s="1"/>
  <c r="R8" i="26"/>
  <c r="E20" i="3" s="1"/>
  <c r="R15" i="26"/>
  <c r="E27" i="3" s="1"/>
  <c r="R16" i="26"/>
  <c r="E28" i="3" s="1"/>
  <c r="R3" i="26"/>
  <c r="E15" i="3" s="1"/>
  <c r="R4" i="26"/>
  <c r="E16" i="3" s="1"/>
  <c r="R19" i="26"/>
  <c r="E31" i="3" s="1"/>
  <c r="R13" i="26"/>
  <c r="E25" i="3" s="1"/>
  <c r="R12" i="26"/>
  <c r="E24" i="3" s="1"/>
  <c r="R9" i="26"/>
  <c r="E21" i="3" s="1"/>
  <c r="R7" i="26"/>
  <c r="E19" i="3" s="1"/>
  <c r="W12" i="26"/>
  <c r="J24" i="3" s="1"/>
  <c r="W9" i="26"/>
  <c r="J21" i="3" s="1"/>
  <c r="W19" i="26"/>
  <c r="J31" i="3" s="1"/>
  <c r="W17" i="26"/>
  <c r="J29" i="3" s="1"/>
  <c r="W15" i="26"/>
  <c r="J27" i="3" s="1"/>
  <c r="W22" i="26"/>
  <c r="J34" i="3" s="1"/>
  <c r="W18" i="26"/>
  <c r="J30" i="3" s="1"/>
  <c r="W14" i="26"/>
  <c r="J26" i="3" s="1"/>
  <c r="W5" i="26"/>
  <c r="J17" i="3" s="1"/>
  <c r="W4" i="26"/>
  <c r="J16" i="3" s="1"/>
  <c r="W16" i="26"/>
  <c r="J28" i="3" s="1"/>
  <c r="W21" i="26"/>
  <c r="J33" i="3" s="1"/>
  <c r="W8" i="26"/>
  <c r="J20" i="3" s="1"/>
  <c r="W10" i="26"/>
  <c r="J22" i="3" s="1"/>
  <c r="W13" i="26"/>
  <c r="J25" i="3" s="1"/>
  <c r="W6" i="26"/>
  <c r="J18" i="3" s="1"/>
  <c r="W11" i="26"/>
  <c r="J23" i="3" s="1"/>
  <c r="W7" i="26"/>
  <c r="J19" i="3" s="1"/>
  <c r="W20" i="26"/>
  <c r="J32" i="3" s="1"/>
  <c r="W3" i="26"/>
  <c r="J15" i="3" s="1"/>
  <c r="V19" i="26"/>
  <c r="I31" i="3" s="1"/>
  <c r="V11" i="26"/>
  <c r="I23" i="3" s="1"/>
  <c r="V6" i="26"/>
  <c r="I18" i="3" s="1"/>
  <c r="V21" i="26"/>
  <c r="I33" i="3" s="1"/>
  <c r="V8" i="26"/>
  <c r="I20" i="3" s="1"/>
  <c r="V7" i="26"/>
  <c r="I19" i="3" s="1"/>
  <c r="V4" i="26"/>
  <c r="I16" i="3" s="1"/>
  <c r="V3" i="26"/>
  <c r="I15" i="3" s="1"/>
  <c r="V22" i="26"/>
  <c r="I34" i="3" s="1"/>
  <c r="V17" i="26"/>
  <c r="I29" i="3" s="1"/>
  <c r="V15" i="26"/>
  <c r="I27" i="3" s="1"/>
  <c r="V18" i="26"/>
  <c r="I30" i="3" s="1"/>
  <c r="V16" i="26"/>
  <c r="I28" i="3" s="1"/>
  <c r="V9" i="26"/>
  <c r="I21" i="3" s="1"/>
  <c r="V14" i="26"/>
  <c r="I26" i="3" s="1"/>
  <c r="V20" i="26"/>
  <c r="I32" i="3" s="1"/>
  <c r="V5" i="26"/>
  <c r="I17" i="3" s="1"/>
  <c r="V10" i="26"/>
  <c r="I22" i="3" s="1"/>
  <c r="V12" i="26"/>
  <c r="I24" i="3" s="1"/>
  <c r="V13" i="26"/>
  <c r="I25" i="3" s="1"/>
  <c r="Y15" i="26"/>
  <c r="L27" i="3" s="1"/>
  <c r="Y22" i="26"/>
  <c r="L34" i="3" s="1"/>
  <c r="Y18" i="26"/>
  <c r="L30" i="3" s="1"/>
  <c r="Y4" i="26"/>
  <c r="L16" i="3" s="1"/>
  <c r="Y8" i="26"/>
  <c r="L20" i="3" s="1"/>
  <c r="Y14" i="26"/>
  <c r="L26" i="3" s="1"/>
  <c r="Y11" i="26"/>
  <c r="L23" i="3" s="1"/>
  <c r="Y10" i="26"/>
  <c r="L22" i="3" s="1"/>
  <c r="Y6" i="26"/>
  <c r="L18" i="3" s="1"/>
  <c r="Y13" i="26"/>
  <c r="L25" i="3" s="1"/>
  <c r="Y19" i="26"/>
  <c r="L31" i="3" s="1"/>
  <c r="Y20" i="26"/>
  <c r="L32" i="3" s="1"/>
  <c r="Y16" i="26"/>
  <c r="L28" i="3" s="1"/>
  <c r="Y7" i="26"/>
  <c r="L19" i="3" s="1"/>
  <c r="Y5" i="26"/>
  <c r="L17" i="3" s="1"/>
  <c r="Y12" i="26"/>
  <c r="L24" i="3" s="1"/>
  <c r="Y21" i="26"/>
  <c r="L33" i="3" s="1"/>
  <c r="Y17" i="26"/>
  <c r="L29" i="3" s="1"/>
  <c r="Y3" i="26"/>
  <c r="L15" i="3" s="1"/>
  <c r="Y9" i="26"/>
  <c r="L21" i="3" s="1"/>
  <c r="U20" i="26"/>
  <c r="H32" i="3" s="1"/>
  <c r="U22" i="26"/>
  <c r="H34" i="3" s="1"/>
  <c r="U4" i="26"/>
  <c r="H16" i="3" s="1"/>
  <c r="U16" i="26"/>
  <c r="H28" i="3" s="1"/>
  <c r="U10" i="26"/>
  <c r="H22" i="3" s="1"/>
  <c r="U19" i="26"/>
  <c r="H31" i="3" s="1"/>
  <c r="U7" i="26"/>
  <c r="H19" i="3" s="1"/>
  <c r="U6" i="26"/>
  <c r="H18" i="3" s="1"/>
  <c r="U11" i="26"/>
  <c r="H23" i="3" s="1"/>
  <c r="U15" i="26"/>
  <c r="H27" i="3" s="1"/>
  <c r="U21" i="26"/>
  <c r="H33" i="3" s="1"/>
  <c r="U14" i="26"/>
  <c r="H26" i="3" s="1"/>
  <c r="U9" i="26"/>
  <c r="H21" i="3" s="1"/>
  <c r="U18" i="26"/>
  <c r="H30" i="3" s="1"/>
  <c r="U12" i="26"/>
  <c r="H24" i="3" s="1"/>
  <c r="U17" i="26"/>
  <c r="H29" i="3" s="1"/>
  <c r="U8" i="26"/>
  <c r="H20" i="3" s="1"/>
  <c r="U13" i="26"/>
  <c r="H25" i="3" s="1"/>
  <c r="U3" i="26"/>
  <c r="H15" i="3" s="1"/>
  <c r="U5" i="26"/>
  <c r="H17" i="3" s="1"/>
  <c r="Q16" i="26"/>
  <c r="D28" i="3" s="1"/>
  <c r="Q21" i="26"/>
  <c r="D33" i="3" s="1"/>
  <c r="Q12" i="26"/>
  <c r="D24" i="3" s="1"/>
  <c r="Q17" i="26"/>
  <c r="D29" i="3" s="1"/>
  <c r="Q7" i="26"/>
  <c r="D19" i="3" s="1"/>
  <c r="Q22" i="26"/>
  <c r="D34" i="3" s="1"/>
  <c r="Q15" i="26"/>
  <c r="D27" i="3" s="1"/>
  <c r="Q6" i="26"/>
  <c r="D18" i="3" s="1"/>
  <c r="Q3" i="26"/>
  <c r="D15" i="3" s="1"/>
  <c r="Q19" i="26"/>
  <c r="D31" i="3" s="1"/>
  <c r="Q18" i="26"/>
  <c r="D30" i="3" s="1"/>
  <c r="Q11" i="26"/>
  <c r="D23" i="3" s="1"/>
  <c r="Q5" i="26"/>
  <c r="D17" i="3" s="1"/>
  <c r="Q13" i="26"/>
  <c r="D25" i="3" s="1"/>
  <c r="Q4" i="26"/>
  <c r="D16" i="3" s="1"/>
  <c r="Q9" i="26"/>
  <c r="D21" i="3" s="1"/>
  <c r="Q20" i="26"/>
  <c r="D32" i="3" s="1"/>
  <c r="Q14" i="26"/>
  <c r="D26" i="3" s="1"/>
  <c r="Q10" i="26"/>
  <c r="D22" i="3" s="1"/>
  <c r="Q8" i="26"/>
  <c r="D20" i="3" s="1"/>
  <c r="S8" i="26"/>
  <c r="F20" i="3" s="1"/>
  <c r="S5" i="26"/>
  <c r="F17" i="3" s="1"/>
  <c r="S15" i="26"/>
  <c r="F27" i="3" s="1"/>
  <c r="S6" i="26"/>
  <c r="F18" i="3" s="1"/>
  <c r="S21" i="26"/>
  <c r="F33" i="3" s="1"/>
  <c r="S16" i="26"/>
  <c r="F28" i="3" s="1"/>
  <c r="S13" i="26"/>
  <c r="F25" i="3" s="1"/>
  <c r="S12" i="26"/>
  <c r="F24" i="3" s="1"/>
  <c r="S20" i="26"/>
  <c r="F32" i="3" s="1"/>
  <c r="S22" i="26"/>
  <c r="F34" i="3" s="1"/>
  <c r="S10" i="26"/>
  <c r="F22" i="3" s="1"/>
  <c r="S9" i="26"/>
  <c r="F21" i="3" s="1"/>
  <c r="S18" i="26"/>
  <c r="F30" i="3" s="1"/>
  <c r="S7" i="26"/>
  <c r="F19" i="3" s="1"/>
  <c r="S19" i="26"/>
  <c r="F31" i="3" s="1"/>
  <c r="S14" i="26"/>
  <c r="F26" i="3" s="1"/>
  <c r="S3" i="26"/>
  <c r="F15" i="3" s="1"/>
  <c r="S17" i="26"/>
  <c r="F29" i="3" s="1"/>
  <c r="S4" i="26"/>
  <c r="F16" i="3" s="1"/>
  <c r="S11" i="26"/>
  <c r="F23" i="3" s="1"/>
  <c r="O2" i="26"/>
  <c r="R2" i="26"/>
  <c r="Y2" i="26"/>
  <c r="U2" i="26"/>
  <c r="Q2" i="26"/>
  <c r="G84" i="18"/>
  <c r="H85" i="18"/>
  <c r="H83" i="18"/>
  <c r="G10" i="11"/>
  <c r="I10" i="11" s="1"/>
  <c r="H86" i="18"/>
  <c r="I9" i="11"/>
  <c r="E7" i="11"/>
  <c r="I7" i="11" s="1"/>
  <c r="I8" i="11"/>
  <c r="V2" i="26" a="1"/>
  <c r="T2" i="26" a="1"/>
  <c r="X2" i="26" a="1"/>
  <c r="P2" i="26" a="1"/>
  <c r="S2" i="26" a="1"/>
  <c r="W2" i="26" a="1"/>
  <c r="X2" i="26" l="1"/>
  <c r="W2" i="26"/>
  <c r="J14" i="3" s="1"/>
  <c r="S2" i="26"/>
  <c r="F14" i="3" s="1"/>
  <c r="P2" i="26"/>
  <c r="V2" i="26"/>
  <c r="T2" i="26"/>
  <c r="G14" i="3" s="1"/>
  <c r="I85" i="18"/>
  <c r="N84" i="11" l="1"/>
  <c r="E31" i="10" s="1"/>
  <c r="K14" i="3" l="1"/>
  <c r="I14" i="3"/>
  <c r="L14" i="3"/>
  <c r="H14" i="3"/>
  <c r="E14" i="3"/>
  <c r="B14" i="3"/>
  <c r="N11" i="3" s="1" a="1"/>
  <c r="N11" i="3" s="1"/>
  <c r="D14" i="3"/>
  <c r="C14"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o.penzes</author>
  </authors>
  <commentList>
    <comment ref="C6" authorId="0" shapeId="0" xr:uid="{00000000-0006-0000-0000-000001000000}">
      <text>
        <r>
          <rPr>
            <sz val="8"/>
            <color indexed="81"/>
            <rFont val="Arial"/>
            <family val="2"/>
          </rPr>
          <t>Bitte Reg.-Nr. auswählen, siehe Zertifikat Beispiel, und dann die grauen Felder ausfüllen.</t>
        </r>
      </text>
    </comment>
    <comment ref="J6" authorId="0" shapeId="0" xr:uid="{00000000-0006-0000-0000-000002000000}">
      <text>
        <r>
          <rPr>
            <sz val="9"/>
            <color indexed="81"/>
            <rFont val="Tahoma"/>
            <family val="2"/>
          </rPr>
          <t xml:space="preserve">
</t>
        </r>
      </text>
    </comment>
    <comment ref="C12" authorId="0" shapeId="0" xr:uid="{00000000-0006-0000-0000-000003000000}">
      <text>
        <r>
          <rPr>
            <sz val="9"/>
            <color indexed="81"/>
            <rFont val="Arial"/>
            <family val="2"/>
          </rPr>
          <t>Name, Vorname</t>
        </r>
      </text>
    </comment>
    <comment ref="J12" authorId="0" shapeId="0" xr:uid="{00000000-0006-0000-0000-000004000000}">
      <text>
        <r>
          <rPr>
            <sz val="9"/>
            <color indexed="81"/>
            <rFont val="Arial"/>
            <family val="2"/>
          </rPr>
          <t>tt.mm.jjjj
Übertrag in weitere Tabellenblätter erfolgt automatisch.</t>
        </r>
      </text>
    </comment>
    <comment ref="J14" authorId="0" shapeId="0" xr:uid="{00000000-0006-0000-0000-000005000000}">
      <text>
        <r>
          <rPr>
            <sz val="9"/>
            <color indexed="81"/>
            <rFont val="Arial"/>
            <family val="2"/>
          </rPr>
          <t>Auswahl erfolgt über Reg.-Nr.</t>
        </r>
      </text>
    </comment>
    <comment ref="F21" authorId="0" shapeId="0" xr:uid="{00000000-0006-0000-0000-000006000000}">
      <text>
        <r>
          <rPr>
            <sz val="9"/>
            <color indexed="81"/>
            <rFont val="Arial"/>
            <family val="2"/>
          </rPr>
          <t>Subjektive Bewertung der Zusammenarbeit hinsichtlich Darlegung der Zertifizierungsdaten und Rückmeldung der Follow-Up-Daten.</t>
        </r>
      </text>
    </comment>
    <comment ref="F24"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8" authorId="0" shapeId="0" xr:uid="{00000000-0006-0000-0000-000008000000}">
      <text>
        <r>
          <rPr>
            <sz val="9"/>
            <color indexed="81"/>
            <rFont val="Arial"/>
            <family val="2"/>
          </rPr>
          <t>EB = Erhebungsbogen
KB = Kennzahlenbogen
KN = Kennzahlen</t>
        </r>
      </text>
    </comment>
    <comment ref="H30" authorId="0" shapeId="0" xr:uid="{00000000-0006-0000-0000-000009000000}">
      <text>
        <r>
          <rPr>
            <sz val="9"/>
            <color indexed="81"/>
            <rFont val="Arial"/>
            <family val="2"/>
          </rPr>
          <t>Teil von Nenner KN: 10</t>
        </r>
      </text>
    </comment>
    <comment ref="I30" authorId="0" shapeId="0" xr:uid="{00000000-0006-0000-0000-00000A000000}">
      <text>
        <r>
          <rPr>
            <sz val="9"/>
            <color indexed="81"/>
            <rFont val="Arial"/>
            <family val="2"/>
          </rPr>
          <t>Teil von Nenner KN: 10</t>
        </r>
      </text>
    </comment>
    <comment ref="J30" authorId="0" shapeId="0" xr:uid="{00000000-0006-0000-0000-00000B000000}">
      <text>
        <r>
          <rPr>
            <sz val="9"/>
            <color indexed="81"/>
            <rFont val="Arial"/>
            <family val="2"/>
          </rPr>
          <t>Teil von Nenner KN: 10</t>
        </r>
      </text>
    </comment>
    <comment ref="K30" authorId="0" shapeId="0" xr:uid="{00000000-0006-0000-0000-00000C000000}">
      <text>
        <r>
          <rPr>
            <sz val="9"/>
            <color indexed="81"/>
            <rFont val="Arial"/>
            <family val="2"/>
          </rPr>
          <t>Teil von Nenner KN: 10</t>
        </r>
      </text>
    </comment>
    <comment ref="L30" authorId="0" shapeId="0" xr:uid="{00000000-0006-0000-0000-00000D000000}">
      <text>
        <r>
          <rPr>
            <sz val="9"/>
            <color indexed="81"/>
            <rFont val="Arial"/>
            <family val="2"/>
          </rPr>
          <t>Nenner KN: 11
Teil von Nenner KN: 7, 9</t>
        </r>
      </text>
    </comment>
    <comment ref="H31" authorId="0" shapeId="0" xr:uid="{00000000-0006-0000-0000-00000E000000}">
      <text>
        <r>
          <rPr>
            <sz val="9"/>
            <color indexed="81"/>
            <rFont val="Arial"/>
            <family val="2"/>
          </rPr>
          <t>Teil von Nenner KN: 10</t>
        </r>
      </text>
    </comment>
    <comment ref="I31" authorId="0" shapeId="0" xr:uid="{00000000-0006-0000-0000-00000F000000}">
      <text>
        <r>
          <rPr>
            <sz val="9"/>
            <color indexed="81"/>
            <rFont val="Arial"/>
            <family val="2"/>
          </rPr>
          <t>Teil von Nenner KN: 10</t>
        </r>
      </text>
    </comment>
    <comment ref="J31" authorId="0" shapeId="0" xr:uid="{00000000-0006-0000-0000-000010000000}">
      <text>
        <r>
          <rPr>
            <sz val="9"/>
            <color indexed="81"/>
            <rFont val="Arial"/>
            <family val="2"/>
          </rPr>
          <t>Teil von Nenner KN: 10</t>
        </r>
      </text>
    </comment>
    <comment ref="K31" authorId="0" shapeId="0" xr:uid="{00000000-0006-0000-0000-000011000000}">
      <text>
        <r>
          <rPr>
            <sz val="9"/>
            <color indexed="81"/>
            <rFont val="Arial"/>
            <family val="2"/>
          </rPr>
          <t>Teil von Nenner KN: 10</t>
        </r>
      </text>
    </comment>
    <comment ref="L31" authorId="0" shapeId="0" xr:uid="{00000000-0006-0000-0000-000012000000}">
      <text>
        <r>
          <rPr>
            <sz val="9"/>
            <color indexed="81"/>
            <rFont val="Arial"/>
            <family val="2"/>
          </rPr>
          <t>Teil von Nenner KN: 9</t>
        </r>
      </text>
    </comment>
    <comment ref="L32" authorId="0" shapeId="0" xr:uid="{00000000-0006-0000-0000-000013000000}">
      <text>
        <r>
          <rPr>
            <sz val="9"/>
            <color indexed="81"/>
            <rFont val="Arial"/>
            <family val="2"/>
          </rPr>
          <t>Teil von Nenner KN: 7</t>
        </r>
      </text>
    </comment>
    <comment ref="L34" authorId="0" shapeId="0" xr:uid="{00000000-0006-0000-0000-000014000000}">
      <text>
        <r>
          <rPr>
            <sz val="9"/>
            <color indexed="81"/>
            <rFont val="Arial"/>
            <family val="2"/>
          </rPr>
          <t>Teil von Nenner KN: 7</t>
        </r>
      </text>
    </comment>
    <comment ref="L36" authorId="1" shapeId="0" xr:uid="{00000000-0006-0000-0000-000015000000}">
      <text>
        <r>
          <rPr>
            <sz val="9"/>
            <color indexed="81"/>
            <rFont val="Arial"/>
            <family val="2"/>
          </rPr>
          <t>Teil von Nenner KN: 7, 17, 18</t>
        </r>
      </text>
    </comment>
    <comment ref="L37" authorId="1" shapeId="0" xr:uid="{00000000-0006-0000-0000-000016000000}">
      <text>
        <r>
          <rPr>
            <sz val="9"/>
            <color indexed="81"/>
            <rFont val="Arial"/>
            <family val="2"/>
          </rPr>
          <t>Teil von Nenner KN: 17</t>
        </r>
      </text>
    </comment>
    <comment ref="L38" authorId="2" shapeId="0" xr:uid="{ECF3D9D9-EF45-408C-89F9-36665B79154B}">
      <text>
        <r>
          <rPr>
            <sz val="9"/>
            <color indexed="81"/>
            <rFont val="Arial"/>
            <family val="2"/>
          </rPr>
          <t>Teil von Nenner KN: 7</t>
        </r>
      </text>
    </comment>
    <comment ref="L40" authorId="2" shapeId="0" xr:uid="{8D7883FC-193C-4164-989F-0F9330F0CC41}">
      <text>
        <r>
          <rPr>
            <sz val="9"/>
            <color indexed="81"/>
            <rFont val="Arial"/>
            <family val="2"/>
          </rPr>
          <t>Nenner KN: 2a</t>
        </r>
      </text>
    </comment>
    <comment ref="L41" authorId="0" shapeId="0" xr:uid="{00000000-0006-0000-0000-000017000000}">
      <text>
        <r>
          <rPr>
            <sz val="9"/>
            <color indexed="81"/>
            <rFont val="Arial"/>
            <family val="2"/>
          </rPr>
          <t>Teil von Nenner KN: 2b, 7</t>
        </r>
      </text>
    </comment>
    <comment ref="L42" authorId="2" shapeId="0" xr:uid="{CF0E4CDD-E9E1-430C-BB09-24453B07BA76}">
      <text>
        <r>
          <rPr>
            <sz val="9"/>
            <color indexed="81"/>
            <rFont val="Arial"/>
            <family val="2"/>
          </rPr>
          <t>Teil von Nenner KN: 2b</t>
        </r>
      </text>
    </comment>
    <comment ref="L43" authorId="0" shapeId="0" xr:uid="{00000000-0006-0000-0000-000018000000}">
      <text>
        <r>
          <rPr>
            <sz val="9"/>
            <color indexed="81"/>
            <rFont val="Arial"/>
            <family val="2"/>
          </rPr>
          <t>Anzahl KN: 1a 
Teil von Nenner KN: 3, 4
Nenner KN: 5</t>
        </r>
      </text>
    </comment>
    <comment ref="L45" authorId="0" shapeId="0" xr:uid="{00000000-0006-0000-0000-000019000000}">
      <text>
        <r>
          <rPr>
            <sz val="9"/>
            <color indexed="81"/>
            <rFont val="Arial"/>
            <family val="2"/>
          </rPr>
          <t>Anzahl KN: 6a</t>
        </r>
      </text>
    </comment>
    <comment ref="L46" authorId="0" shapeId="0" xr:uid="{00000000-0006-0000-0000-00001A000000}">
      <text>
        <r>
          <rPr>
            <sz val="9"/>
            <color indexed="81"/>
            <rFont val="Arial"/>
            <family val="2"/>
          </rPr>
          <t>Anzahl KN: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Christine Keller</author>
    <author>o.penzes</author>
    <author>Florina</author>
  </authors>
  <commentList>
    <comment ref="F6" authorId="0" shapeId="0" xr:uid="{00000000-0006-0000-0500-000001000000}">
      <text>
        <r>
          <rPr>
            <sz val="9"/>
            <color indexed="81"/>
            <rFont val="Arial"/>
            <family val="2"/>
          </rPr>
          <t>Übertrag erfolgt aus Tabellenblatt Basisdaten</t>
        </r>
      </text>
    </comment>
    <comment ref="F8" authorId="0" shapeId="0" xr:uid="{00000000-0006-0000-0500-000002000000}">
      <text>
        <r>
          <rPr>
            <sz val="9"/>
            <color indexed="81"/>
            <rFont val="Arial"/>
            <family val="2"/>
          </rPr>
          <t>Übertrag erfolgt aus Tabellenblatt Basisdaten</t>
        </r>
      </text>
    </comment>
    <comment ref="K8" authorId="0" shapeId="0" xr:uid="{00000000-0006-0000-0500-000003000000}">
      <text>
        <r>
          <rPr>
            <sz val="9"/>
            <color indexed="81"/>
            <rFont val="Arial"/>
            <family val="2"/>
          </rPr>
          <t>Übertrag erfolgt aus Tabellenblatt Basisdaten</t>
        </r>
      </text>
    </comment>
    <comment ref="B10" authorId="0" shapeId="0" xr:uid="{00000000-0006-0000-0500-000004000000}">
      <text>
        <r>
          <rPr>
            <sz val="9"/>
            <color indexed="81"/>
            <rFont val="Arial"/>
            <family val="2"/>
          </rPr>
          <t>KN = Kennzahl</t>
        </r>
      </text>
    </comment>
    <comment ref="D10" authorId="0" shapeId="0" xr:uid="{00000000-0006-0000-0500-000005000000}">
      <text>
        <r>
          <rPr>
            <sz val="9"/>
            <color indexed="81"/>
            <rFont val="Arial"/>
            <family val="2"/>
          </rPr>
          <t>EB = Erhebungsbogen
LL = Leitlinie (www.leitlinienprogramm-onkologie.de)</t>
        </r>
      </text>
    </comment>
    <comment ref="P10" authorId="0" shapeId="0" xr:uid="{00000000-0006-0000-0500-000006000000}">
      <text>
        <r>
          <rPr>
            <sz val="9"/>
            <color indexed="81"/>
            <rFont val="Arial"/>
            <family val="2"/>
          </rPr>
          <t>Bitte zuerst Tabellenblatt Basisdaten komplett bearbeiten, dann graue Felder Ist-Werte ausfüllen.</t>
        </r>
      </text>
    </comment>
    <comment ref="S11" authorId="1" shapeId="0" xr:uid="{00000000-0006-0000-0500-000007000000}">
      <text>
        <r>
          <rPr>
            <sz val="9"/>
            <color indexed="81"/>
            <rFont val="Arial"/>
            <family val="2"/>
          </rPr>
          <t>Wenn Zelle grau, bitte Begründung angeben.</t>
        </r>
      </text>
    </comment>
    <comment ref="Q12" authorId="0" shapeId="0" xr:uid="{00000000-0006-0000-0500-000008000000}">
      <text>
        <r>
          <rPr>
            <sz val="9"/>
            <color indexed="81"/>
            <rFont val="Arial"/>
            <family val="2"/>
          </rPr>
          <t>Übertrag erfolgt aus Tabellenblatt Basisdaten
Zelle L43</t>
        </r>
      </text>
    </comment>
    <comment ref="Q19" authorId="0" shapeId="0" xr:uid="{00000000-0006-0000-0500-000009000000}">
      <text>
        <r>
          <rPr>
            <sz val="9"/>
            <color indexed="81"/>
            <rFont val="Arial"/>
            <family val="2"/>
          </rPr>
          <t>Übertrag erfolgt aus Tabellenblatt Basisdaten
Zelle L40</t>
        </r>
      </text>
    </comment>
    <comment ref="Q22" authorId="2" shapeId="0" xr:uid="{8355D601-CDD2-4496-B357-293D7EDBD2CC}">
      <text>
        <r>
          <rPr>
            <sz val="9"/>
            <color indexed="81"/>
            <rFont val="Arial"/>
            <family val="2"/>
          </rPr>
          <t>Übertrag erfolgt aus Tabellenblatt Basisdaten
Zelle L41+L42</t>
        </r>
      </text>
    </comment>
    <comment ref="E24" authorId="2" shapeId="0" xr:uid="{2247180F-9F6A-40FB-BE16-7B2148AED437}">
      <text>
        <r>
          <rPr>
            <sz val="9"/>
            <color indexed="81"/>
            <rFont val="Arial"/>
            <family val="2"/>
          </rPr>
          <t>Screeninginstrumente können der S3 Leitlinie Psychoonkologische Diagnostik, Beratung und Behandlung von erwachsenen Krebspat. entnommen werden</t>
        </r>
      </text>
    </comment>
    <comment ref="H24" authorId="2" shapeId="0" xr:uid="{EAB650ED-AF82-4A4A-A8C7-D907CDD41DC5}">
      <text>
        <r>
          <rPr>
            <sz val="9"/>
            <color indexed="81"/>
            <rFont val="Arial"/>
            <family val="2"/>
          </rPr>
          <t>Distress-Screening beinhaltet die Anwendung eines validen Distressinstruments (analog zur S3 Leitlinie Psychoonkologische Diagnostik, Beratung und Behandlung von erwachsenen Krebspat.)</t>
        </r>
      </text>
    </comment>
    <comment ref="Q25" authorId="3" shapeId="0" xr:uid="{00000000-0006-0000-0500-00000A000000}">
      <text>
        <r>
          <rPr>
            <sz val="9"/>
            <color indexed="81"/>
            <rFont val="Arial"/>
            <family val="2"/>
          </rPr>
          <t>Übertrag erfolgt aus
Anzahl KN 1a + Anzahl KN 1b</t>
        </r>
      </text>
    </comment>
    <comment ref="Q28" authorId="0" shapeId="0" xr:uid="{00000000-0006-0000-0500-00000B000000}">
      <text>
        <r>
          <rPr>
            <sz val="9"/>
            <color indexed="81"/>
            <rFont val="Arial"/>
            <family val="2"/>
          </rPr>
          <t>Übertrag erfolgt aus
Nenner KN: 3</t>
        </r>
      </text>
    </comment>
    <comment ref="Q30" authorId="0" shapeId="0" xr:uid="{00000000-0006-0000-0500-00000C000000}">
      <text>
        <r>
          <rPr>
            <sz val="9"/>
            <color indexed="81"/>
            <rFont val="Arial"/>
            <family val="2"/>
          </rPr>
          <t>Der Zähler ist keine Teilmenge des Nenners</t>
        </r>
        <r>
          <rPr>
            <sz val="9"/>
            <color indexed="81"/>
            <rFont val="Tahoma"/>
            <family val="2"/>
          </rPr>
          <t>.</t>
        </r>
      </text>
    </comment>
    <comment ref="Q31" authorId="0" shapeId="0" xr:uid="{00000000-0006-0000-0500-00000D000000}">
      <text>
        <r>
          <rPr>
            <sz val="9"/>
            <color indexed="81"/>
            <rFont val="Arial"/>
            <family val="2"/>
          </rPr>
          <t>Übertrag erfolgt aus Tabellenblatt Basisdaten
Zelle L43</t>
        </r>
      </text>
    </comment>
    <comment ref="Q33" authorId="0" shapeId="0" xr:uid="{00000000-0006-0000-0500-00000E000000}">
      <text>
        <r>
          <rPr>
            <sz val="9"/>
            <color indexed="81"/>
            <rFont val="Arial"/>
            <family val="2"/>
          </rPr>
          <t>Übertrag erfolgt aus Tabellenblatt Basisdaten
Zelle L45</t>
        </r>
      </text>
    </comment>
    <comment ref="Q36" authorId="0" shapeId="0" xr:uid="{00000000-0006-0000-0500-00000F000000}">
      <text>
        <r>
          <rPr>
            <sz val="9"/>
            <color indexed="81"/>
            <rFont val="Arial"/>
            <family val="2"/>
          </rPr>
          <t>Übertrag erfolgt aus Tabellenblatt Basisdaten
Zelle L46</t>
        </r>
      </text>
    </comment>
    <comment ref="Q40" authorId="0" shapeId="0" xr:uid="{00000000-0006-0000-0500-000010000000}">
      <text>
        <r>
          <rPr>
            <sz val="9"/>
            <color indexed="81"/>
            <rFont val="Arial"/>
            <family val="2"/>
          </rPr>
          <t>Übertrag erfolgt aus Tabellenblatt Basisdaten Zellen L30+L32+L34+L36+L38+L41</t>
        </r>
      </text>
    </comment>
    <comment ref="Q46" authorId="0" shapeId="0" xr:uid="{00000000-0006-0000-0500-000011000000}">
      <text>
        <r>
          <rPr>
            <sz val="9"/>
            <color indexed="81"/>
            <rFont val="Arial"/>
            <family val="2"/>
          </rPr>
          <t>Übertrag erfolgt aus Tabellenblatt Basisdaten
Zellen L30+L31</t>
        </r>
      </text>
    </comment>
    <comment ref="Q49" authorId="0" shapeId="0" xr:uid="{00000000-0006-0000-0500-000012000000}">
      <text>
        <r>
          <rPr>
            <sz val="9"/>
            <color indexed="81"/>
            <rFont val="Arial"/>
            <family val="2"/>
          </rPr>
          <t>Übertrag erfolgt aus Tabellenblatt Basisdaten
Zellen H30 bis K31</t>
        </r>
      </text>
    </comment>
    <comment ref="Q52" authorId="0" shapeId="0" xr:uid="{00000000-0006-0000-0500-000013000000}">
      <text>
        <r>
          <rPr>
            <sz val="9"/>
            <color indexed="81"/>
            <rFont val="Arial"/>
            <family val="2"/>
          </rPr>
          <t>Übertrag erfolgt aus Tabellenblatt Basisdaten Zelle L30</t>
        </r>
      </text>
    </comment>
    <comment ref="Q70" authorId="3" shapeId="0" xr:uid="{00000000-0006-0000-0500-000014000000}">
      <text>
        <r>
          <rPr>
            <sz val="9"/>
            <color indexed="81"/>
            <rFont val="Arial"/>
            <family val="2"/>
          </rPr>
          <t>Übertrag erfolgt aus Tabellenblatt Basisdaten Zellen L36+L37</t>
        </r>
      </text>
    </comment>
    <comment ref="Q73" authorId="3" shapeId="0" xr:uid="{00000000-0006-0000-0500-000015000000}">
      <text>
        <r>
          <rPr>
            <sz val="9"/>
            <color indexed="81"/>
            <rFont val="Arial"/>
            <family val="2"/>
          </rPr>
          <t>Übertrag erfolgt aus Tabellenblatt Basisdaten
Zellen L36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5" authorId="0" shapeId="0" xr:uid="{00000000-0006-0000-07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800-000001000000}">
      <text>
        <r>
          <rPr>
            <sz val="9"/>
            <color indexed="81"/>
            <rFont val="Arial"/>
            <family val="2"/>
          </rPr>
          <t>Übertrag erfolgt aus Tabellenblatt Basisdaten</t>
        </r>
      </text>
    </comment>
    <comment ref="D8" authorId="0" shapeId="0" xr:uid="{00000000-0006-0000-0800-000002000000}">
      <text>
        <r>
          <rPr>
            <sz val="9"/>
            <color indexed="81"/>
            <rFont val="Arial"/>
            <family val="2"/>
          </rPr>
          <t>Übertrag erfolgt aus Tabellenblatt Basisdaten</t>
        </r>
      </text>
    </comment>
    <comment ref="K8" authorId="0" shapeId="0" xr:uid="{00000000-0006-0000-08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<sst xmlns="http://schemas.openxmlformats.org/spreadsheetml/2006/main" count="1686" uniqueCount="960">
  <si>
    <t>Nr.</t>
  </si>
  <si>
    <t>Kennzahlenziel</t>
  </si>
  <si>
    <t>Zähler</t>
  </si>
  <si>
    <t>Sollvorgabe</t>
  </si>
  <si>
    <t>Nenner</t>
  </si>
  <si>
    <t>%</t>
  </si>
  <si>
    <t>Primärfälle</t>
  </si>
  <si>
    <t>Anzahl</t>
  </si>
  <si>
    <t>Beratung Sozialdienst</t>
  </si>
  <si>
    <t>Sollvorgabe nicht erfüllt</t>
  </si>
  <si>
    <t>I</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</si>
  <si>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</si>
  <si>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</si>
  <si>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</si>
  <si>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</si>
  <si>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</si>
  <si>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</si>
  <si>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</si>
  <si>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</si>
  <si>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</si>
  <si>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</si>
  <si>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</si>
  <si>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</si>
  <si>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</si>
  <si>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</si>
  <si>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</si>
  <si>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</si>
  <si>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</si>
  <si>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</si>
  <si>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</si>
  <si>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</si>
  <si>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</si>
  <si>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</si>
  <si>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</si>
  <si>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</si>
  <si>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</si>
  <si>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</si>
  <si>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</si>
  <si>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</si>
  <si>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</si>
  <si>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</si>
  <si>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</si>
  <si>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</si>
  <si>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</si>
  <si>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</si>
  <si>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</si>
  <si>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</si>
  <si>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</si>
  <si>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</si>
  <si>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</si>
  <si>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</si>
  <si>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</si>
  <si>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</si>
  <si>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</si>
  <si>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</si>
  <si>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</si>
  <si>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</si>
  <si>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</si>
  <si>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</si>
  <si>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</si>
  <si>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</si>
  <si>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</si>
  <si>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</si>
  <si>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</si>
  <si>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</si>
  <si>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</si>
  <si>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</si>
  <si>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</si>
  <si>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</si>
  <si>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</si>
  <si>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</si>
  <si>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</si>
  <si>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</si>
  <si>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</si>
  <si>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</si>
  <si>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</si>
  <si>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</si>
  <si>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</si>
  <si>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</si>
  <si>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</si>
  <si>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</si>
  <si>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</si>
  <si>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</si>
  <si>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</si>
  <si>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</si>
  <si>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</si>
  <si>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</si>
  <si>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</si>
  <si>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</si>
  <si>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</si>
  <si>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</si>
  <si>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</si>
  <si>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</si>
  <si>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</si>
  <si>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</si>
  <si>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</si>
  <si>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Kennzahlenjahr</t>
  </si>
  <si>
    <t>Anzahl/Quote</t>
  </si>
  <si>
    <t xml:space="preserve"> &lt;= Sollv. nicht erfüllt</t>
  </si>
  <si>
    <t xml:space="preserve"> &gt;= Sollv. nicht erfüllt</t>
  </si>
  <si>
    <t>&gt;</t>
  </si>
  <si>
    <t>&lt;</t>
  </si>
  <si>
    <t xml:space="preserve"> &lt; Plausi ?</t>
  </si>
  <si>
    <t xml:space="preserve"> &gt; Plausi ?</t>
  </si>
  <si>
    <t>Datum Erstzertifizierung</t>
  </si>
  <si>
    <t>Prüfung der Nenner</t>
  </si>
  <si>
    <t>Ist-Wert
Ausfüllen</t>
  </si>
  <si>
    <t>Zentrum</t>
  </si>
  <si>
    <t>Standort</t>
  </si>
  <si>
    <t>Einrichtung 1</t>
  </si>
  <si>
    <t>Status</t>
  </si>
  <si>
    <t>Land</t>
  </si>
  <si>
    <t>Nebenstandort</t>
  </si>
  <si>
    <t>Phase</t>
  </si>
  <si>
    <t>Audit Start</t>
  </si>
  <si>
    <t>Audit Ende</t>
  </si>
  <si>
    <t>Phase 2012</t>
  </si>
  <si>
    <t>Phase 2013</t>
  </si>
  <si>
    <t>OnkoNet</t>
  </si>
  <si>
    <t>NUK</t>
  </si>
  <si>
    <t>Anzahl Primärfälle</t>
  </si>
  <si>
    <t>4</t>
  </si>
  <si>
    <t>Tumordoku. liegt größtenteils beim Krebsregister</t>
  </si>
  <si>
    <t>Kennzahl-
definition</t>
  </si>
  <si>
    <t>Revisionsoperationen</t>
  </si>
  <si>
    <t>Siehe Sollvorgabe</t>
  </si>
  <si>
    <t>Prätherapeutische Tumorkonferenz</t>
  </si>
  <si>
    <t>Prätherapeutische Vorstellung möglichst vieler Pat. in der Tumorkonferenz</t>
  </si>
  <si>
    <t>Derzeit keine Vorgaben</t>
  </si>
  <si>
    <t>Adäquate Rate an Beratung durch Sozialdienst</t>
  </si>
  <si>
    <t>Möglichst niedrige Rate an postoperativen Revisions-OP´s</t>
  </si>
  <si>
    <t xml:space="preserve">Möglichst häufig CT/MRT Schädelbasis bis obere Thoraxapertur </t>
  </si>
  <si>
    <t>Thorax-CT zum Ausschluss pulmonale Filiae bei Mundhöhlenkarzinom</t>
  </si>
  <si>
    <t xml:space="preserve">Leitliniengerechte Indikation Thorax CT </t>
  </si>
  <si>
    <t>Möglichst häufig vollständiger Befundbericht</t>
  </si>
  <si>
    <t>Neck-Dissection bei Mundhöhlenkarzinom</t>
  </si>
  <si>
    <t>Strahlentherapie bei Mundhöhlenkarzinom</t>
  </si>
  <si>
    <t>Möglichst häufig ohne Unterbrechung der Strahlentherapie</t>
  </si>
  <si>
    <t xml:space="preserve">Leitliniengerechte Indikation zur Postoperativen Radio- o. Radiochemotherapie </t>
  </si>
  <si>
    <t>Möglichst häufig zahnärztliche Untersuchung</t>
  </si>
  <si>
    <t>≥ 75</t>
  </si>
  <si>
    <t>Basisdaten Kopf-Hals-Tumoren</t>
  </si>
  <si>
    <t>II</t>
  </si>
  <si>
    <t>III</t>
  </si>
  <si>
    <t>Bundesland / Land</t>
  </si>
  <si>
    <t>Kennzahlenbogen Kopf-Hals-Tumoren</t>
  </si>
  <si>
    <t>Kennzahlenbogen - Analyseprotokoll Datendefizite Kopf-Hals-Tumoren</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</si>
  <si>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</si>
  <si>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</si>
  <si>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</si>
  <si>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</si>
  <si>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</si>
  <si>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</si>
  <si>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</si>
  <si>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</si>
  <si>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</si>
  <si>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</si>
  <si>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</si>
  <si>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</si>
  <si>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</si>
  <si>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</si>
  <si>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</si>
  <si>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</si>
  <si>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</si>
  <si>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</si>
  <si>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</si>
  <si>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</si>
  <si>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</si>
  <si>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</si>
  <si>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</si>
  <si>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</si>
  <si>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</si>
  <si>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</si>
  <si>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</si>
  <si>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</si>
  <si>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</si>
  <si>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</si>
  <si>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</si>
  <si>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</si>
  <si>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</si>
  <si>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</si>
  <si>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</si>
  <si>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</si>
  <si>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</si>
  <si>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</si>
  <si>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</si>
  <si>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</si>
  <si>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</si>
  <si>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</si>
  <si>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</si>
  <si>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</si>
  <si>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</si>
  <si>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</si>
  <si>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</si>
  <si>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</si>
  <si>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</si>
  <si>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</si>
  <si>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</si>
  <si>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</si>
  <si>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</si>
  <si>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</si>
  <si>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</si>
  <si>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</si>
  <si>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</si>
  <si>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</si>
  <si>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</si>
  <si>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</si>
  <si>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</si>
  <si>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</si>
  <si>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Kopf-Hals-Tumorzentrum der Universitätsmedizin Mannheim</t>
  </si>
  <si>
    <t>Universitätsmedizin Mannheim</t>
  </si>
  <si>
    <t>Deutschland</t>
  </si>
  <si>
    <t>FAO-Z001-1 MKHT</t>
  </si>
  <si>
    <t>Zentrum für Kopf-Hals-Tumoren im Charité Comprehensive Cancer Center</t>
  </si>
  <si>
    <t>Charité - Campus Mitte</t>
  </si>
  <si>
    <t>FAO-Z003 MKHT</t>
  </si>
  <si>
    <t>Zentrum für Kopf-Hals-Tumoren Tübingen</t>
  </si>
  <si>
    <t>FAO-Z014 MKHT</t>
  </si>
  <si>
    <t>Kopf-Hals-Tumorzentrum des Universitätsklinikums Würzburg</t>
  </si>
  <si>
    <t>Universitätsklinikum Würzburg</t>
  </si>
  <si>
    <t>FAO-Z018 MKHT</t>
  </si>
  <si>
    <t>Kopf-Hals-Tumorzentrum Heilbronn-Franken</t>
  </si>
  <si>
    <t>FAO-Z021 MKHT</t>
  </si>
  <si>
    <t>FAO-Z029 MKHT</t>
  </si>
  <si>
    <t>Kopf-Hals-Tumorzentrum des Universitären Cancer Center Hamburg</t>
  </si>
  <si>
    <t>Universitätsklinikum Hamburg-Eppendorf</t>
  </si>
  <si>
    <t>FAO-Z034 MKHT</t>
  </si>
  <si>
    <t>Kopf-Hals-Tumorzentrum Marburg</t>
  </si>
  <si>
    <t>FAO-Z035 MKHT</t>
  </si>
  <si>
    <t>FAO-Z037 MKHT</t>
  </si>
  <si>
    <t>Kopf-Hals-Tumorzentrum Erlangen</t>
  </si>
  <si>
    <t>Universitätsklinikum Erlangen</t>
  </si>
  <si>
    <t>FAO-Z044 MKHT</t>
  </si>
  <si>
    <t>Universitätsklinikum Münster</t>
  </si>
  <si>
    <t>FAO-Z045 MKHT</t>
  </si>
  <si>
    <t>Kopf-Hals-Tumorzentrum des Universitätsklinikums Regensburg</t>
  </si>
  <si>
    <t>Universitätsklinikum Regensburg</t>
  </si>
  <si>
    <t>-----</t>
  </si>
  <si>
    <t>Bildgebung bei Mundhöhlenkarzinom für Feststellung 
N-Kategorie</t>
  </si>
  <si>
    <t xml:space="preserve">Leitliniengerechte Indikation zur 
Neck-Dissection </t>
  </si>
  <si>
    <t>FAO-Z028 MKHT</t>
  </si>
  <si>
    <t>Ansprechpartner</t>
  </si>
  <si>
    <t>Postoperative Radio- o. Radiochemotherapie bei Mundhöhlenkarzinom</t>
  </si>
  <si>
    <t>Primärfälle gesamt</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</si>
  <si>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</si>
  <si>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</si>
  <si>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</si>
  <si>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</si>
  <si>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</si>
  <si>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</si>
  <si>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</si>
  <si>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</si>
  <si>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</si>
  <si>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</si>
  <si>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</si>
  <si>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</si>
  <si>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</si>
  <si>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</si>
  <si>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</si>
  <si>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</si>
  <si>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</si>
  <si>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</si>
  <si>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</si>
  <si>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</si>
  <si>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"in situ"</t>
  </si>
  <si>
    <t>Allgemeine Feststellungen</t>
  </si>
  <si>
    <t>Allgemeine Hinweise</t>
  </si>
  <si>
    <t>Allgemeine Abweichungen</t>
  </si>
  <si>
    <t>Bewertung Ausschuss</t>
  </si>
  <si>
    <t>Anmerkung OnkoZert</t>
  </si>
  <si>
    <t>Feststellung</t>
  </si>
  <si>
    <t>Hinweis</t>
  </si>
  <si>
    <t>Abweichung</t>
  </si>
  <si>
    <t>Noch nicht vorhanden</t>
  </si>
  <si>
    <t>FAO-Z020 MKHT</t>
  </si>
  <si>
    <t>Kopf-Hals-Tumorzentrum der Ruhr-Universität Bochum</t>
  </si>
  <si>
    <t>FAO-Z054 MKHT</t>
  </si>
  <si>
    <t>FAO-Z056 MKHT</t>
  </si>
  <si>
    <t>UniversitätsSpital Zürich</t>
  </si>
  <si>
    <t>FAO-Z062 MKHT</t>
  </si>
  <si>
    <t>FAO-Z063 MKHT</t>
  </si>
  <si>
    <t>FAO-Z064 MKHT</t>
  </si>
  <si>
    <t>FAO-Z065 MKHT</t>
  </si>
  <si>
    <t>FAO-Z066 MKHT</t>
  </si>
  <si>
    <t>Fachklinik Hornheide-Münster</t>
  </si>
  <si>
    <t>Heartsoft Tumordatenbank</t>
  </si>
  <si>
    <t>Prostata-Ca Register</t>
  </si>
  <si>
    <t>QuaDoSta</t>
  </si>
  <si>
    <t>UroCloud</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</si>
  <si>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</si>
  <si>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</si>
  <si>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</si>
  <si>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</si>
  <si>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</si>
  <si>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</si>
  <si>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</si>
  <si>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</si>
  <si>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</si>
  <si>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</si>
  <si>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</si>
  <si>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FAO-Z049 MKHT</t>
  </si>
  <si>
    <t>Kopf-Hals-Tumorzentrum des Universitätsklinikums Ulm</t>
  </si>
  <si>
    <t>Universitätsklinikum Ulm</t>
  </si>
  <si>
    <t>KN</t>
  </si>
  <si>
    <t>≥ 95%</t>
  </si>
  <si>
    <t>Bearbeitungshinweise:</t>
  </si>
  <si>
    <t>Kopf-Hals-Tumor-Zentrum im Universitären Centrum für Tumorerkrankungen (UCT) Frankfurt</t>
  </si>
  <si>
    <t>Zentrum für Kopf-Hals-Tumoren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</si>
  <si>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</si>
  <si>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</si>
  <si>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</si>
  <si>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</si>
  <si>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</si>
  <si>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</si>
  <si>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</si>
  <si>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</si>
  <si>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</si>
  <si>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</si>
  <si>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</si>
  <si>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</si>
  <si>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</si>
  <si>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</si>
  <si>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</si>
  <si>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</si>
  <si>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FAO-Z024 MKHT</t>
  </si>
  <si>
    <t>Kopf-Hals-Tumorzentrum der Kliniken Maria Hilf GmbH Mönchengladbach</t>
  </si>
  <si>
    <t>Kliniken Maria Hilf GmbH</t>
  </si>
  <si>
    <t>FAO-Z047 MKHT</t>
  </si>
  <si>
    <t>Kopf-Hals-Tumorzentrum Jena</t>
  </si>
  <si>
    <t>Universitätsklinikum Jena</t>
  </si>
  <si>
    <t>FAO-Z057 MKHT</t>
  </si>
  <si>
    <t>Kopf-Hals-Tumorzentrum Klinikum Kassel</t>
  </si>
  <si>
    <t>FAO-Z059 MKHT</t>
  </si>
  <si>
    <t>FAO-Z077 MKHT</t>
  </si>
  <si>
    <t>Universitätsklinikum Essen</t>
  </si>
  <si>
    <t>FAO-Z079 MKHT</t>
  </si>
  <si>
    <t>FAO-Z080 MKHT</t>
  </si>
  <si>
    <t>Universitätsklinikum Freiburg</t>
  </si>
  <si>
    <t>FAO-Z081 MKHT</t>
  </si>
  <si>
    <t>XML-OncoBox</t>
  </si>
  <si>
    <t>Krebsregister Italien</t>
  </si>
  <si>
    <t>IVA</t>
  </si>
  <si>
    <t>IVB</t>
  </si>
  <si>
    <t>Primärfälle 
Def. Gemäß 1.2.1</t>
  </si>
  <si>
    <t>≥ 5%</t>
  </si>
  <si>
    <t>nur Darm</t>
  </si>
  <si>
    <t>MaDoS</t>
  </si>
  <si>
    <t>nur Prostata</t>
  </si>
  <si>
    <t>IVC</t>
  </si>
  <si>
    <t>UCC-TDS (Tumorzentrum Dresden)</t>
  </si>
  <si>
    <t>&lt; 20%</t>
  </si>
  <si>
    <t xml:space="preserve">                  (Muster Zertifikat)</t>
  </si>
  <si>
    <t>Universitätsmedizin Rostock</t>
  </si>
  <si>
    <t>UKM - Kopf-Hals-Tumor-Zentrum</t>
  </si>
  <si>
    <t>Kopf-Hals-Tumorzentrum am Karl-Lennert-Krebscentrum</t>
  </si>
  <si>
    <t>Klinikum Stuttgart, Katharinenhospital</t>
  </si>
  <si>
    <t>FAO-Z068 MKHT</t>
  </si>
  <si>
    <t>Luzerner Kantonsspital</t>
  </si>
  <si>
    <t>Kopf-Hals-Tumor-Zentrum Universitätsklinikum Düsseldorf</t>
  </si>
  <si>
    <t>FAO-Z082 MKHT</t>
  </si>
  <si>
    <t>Universitätsklinikum Schleswig-Holstein, Campus Lübeck</t>
  </si>
  <si>
    <t>FAO-Z084 MKHT</t>
  </si>
  <si>
    <t>Kopf-Hals-Tumor-Zentrum am Universitätsklinikum Leipzig</t>
  </si>
  <si>
    <t>Universitätsklinikum Leipzig AöR</t>
  </si>
  <si>
    <t>FAO-Z087 MKHT</t>
  </si>
  <si>
    <t>FAO-Z089 MKHT</t>
  </si>
  <si>
    <t>Klinikum rechts der Isar der Technischen Universität München</t>
  </si>
  <si>
    <t>FAO-Z091 MKHT</t>
  </si>
  <si>
    <t>Kopf-Hals-Tumor-Zentrum des Carl-Thiem-Klinikums Cottbus</t>
  </si>
  <si>
    <t>Carl-Thiem-Klinikum Cottbus</t>
  </si>
  <si>
    <t>FAO-Z092 MKHT</t>
  </si>
  <si>
    <t xml:space="preserve">                       Erstelldatum</t>
  </si>
  <si>
    <t>&lt; 70%</t>
  </si>
  <si>
    <t>Mundhöhle operativ</t>
  </si>
  <si>
    <t>Mundhöhle nicht operativ</t>
  </si>
  <si>
    <t>Zusammenarbeit mit KFRG-Krebsregister</t>
  </si>
  <si>
    <t>OncoBox</t>
  </si>
  <si>
    <t>Uro-Link</t>
  </si>
  <si>
    <t>Klinikum Kassel</t>
  </si>
  <si>
    <t>Universitätsklinikum Schleswig-Holstein Campus Kiel</t>
  </si>
  <si>
    <t>Kopf-Hals-Tumorzentrum Luzern</t>
  </si>
  <si>
    <t>Zentrum für Kopf-Hals-Tumoren am Westdeutschen Tumorzentrum - Universitätsmedizin Essen</t>
  </si>
  <si>
    <t>FAO-Z078 MKHT</t>
  </si>
  <si>
    <t>Kopf-Hals-Tumorzentrum Chemnitz</t>
  </si>
  <si>
    <t>FAO-Z100 MKHT</t>
  </si>
  <si>
    <t>Kopf-Hals-Tumor-Zentrum Ludwigshafen</t>
  </si>
  <si>
    <t>Klinikum der Stadt Ludwigshafen am Rhein gGmbH</t>
  </si>
  <si>
    <t>FAO-Z101 MKHT</t>
  </si>
  <si>
    <t>Kopf-Hals-Tumor-Zentrum Medizinische Hochschule Hannover</t>
  </si>
  <si>
    <t>Medizinische Hochschule Hannover</t>
  </si>
  <si>
    <t>FAO-Z102 MKHT</t>
  </si>
  <si>
    <t>Inselspital Bern</t>
  </si>
  <si>
    <t>FAO-Z103 MKHT</t>
  </si>
  <si>
    <t>Kopf-Hals-Tumor-Zentrum Universitätsspital Basel</t>
  </si>
  <si>
    <t>Universitätsspital Basel</t>
  </si>
  <si>
    <t>FAO-Z104 MKHT</t>
  </si>
  <si>
    <t>Kopf-Hals-Tumorzentrum Klinikum Dortmund</t>
  </si>
  <si>
    <t>Klinikum Dortmund</t>
  </si>
  <si>
    <t>FAO-Z106 MKHT</t>
  </si>
  <si>
    <t>CaritasKlinikum Saarbrücken St. Theresia</t>
  </si>
  <si>
    <t>FAO-Z108 MKHT</t>
  </si>
  <si>
    <t>HELIOS Kopf-Hals-Tumorzentrum Krefeld</t>
  </si>
  <si>
    <t>HELIOS Klinikum Krefeld</t>
  </si>
  <si>
    <t>Nasenhaupt- und Nasennebenhöhle operativ</t>
  </si>
  <si>
    <t>Nasenhaupt- und Nasennebenhöhle nicht operativ</t>
  </si>
  <si>
    <t>Universitätsklinikum Knappschaftskrankenhaus Bochum</t>
  </si>
  <si>
    <t>FAO-Z048 MKHT</t>
  </si>
  <si>
    <t>Kopf-Hals-Tumor-Zentrum Vorpommern der Universitätsmedizin Greifswald</t>
  </si>
  <si>
    <t>Universitätsmedizin Greifswald</t>
  </si>
  <si>
    <t>Kopf-Hals-Tumorzentrum am Cancer Center UniversitätsSpital Zürich</t>
  </si>
  <si>
    <t>FAO-Z060 MKHT</t>
  </si>
  <si>
    <t>FAO-Z072 MKHT</t>
  </si>
  <si>
    <t>Kopf-Hals-Tumor-Zentrum Dachau</t>
  </si>
  <si>
    <t>FAO-Z085 MKHT</t>
  </si>
  <si>
    <t>Kopf-Hals-Tumor-Zentrum Bremen-Mitte</t>
  </si>
  <si>
    <t>Gesundheit Nord Standort Klinikum Bremen-Mitte</t>
  </si>
  <si>
    <t>Städtisches Klinikum Dresden, Standort Friedrichstadt</t>
  </si>
  <si>
    <t>FAO-Z093 MKHT</t>
  </si>
  <si>
    <t>Kopf-Hals-Tumor-Zentrum im Universitären Centrum für Tumorerkrankungen Mainz (UCT Mainz)</t>
  </si>
  <si>
    <t>Universitätsmedizin Mainz</t>
  </si>
  <si>
    <t>Kopf-Hals-Tumor-Zentrum am CaritasKlinikum Saarbrücken St. Theresia</t>
  </si>
  <si>
    <t>FAO-Z115 MKHT</t>
  </si>
  <si>
    <t xml:space="preserve">Kopf-Hals-Tumor-Zentrum am Universitätsklinikum Gießen </t>
  </si>
  <si>
    <t>Universitätsklinikum Gießen und Marburg, Standort Gießen</t>
  </si>
  <si>
    <t>FAO-Z117 MKHT</t>
  </si>
  <si>
    <t>Kopf-Hals-Tumor-Zentrum am Krukenberg-Krebszentrum Halle der Universitätsmedizin Halle (Saale)</t>
  </si>
  <si>
    <t>Universitätsklinikum Halle (Saale)</t>
  </si>
  <si>
    <r>
      <t xml:space="preserve">Primärfälle 
Kopf-Hals-Tumoren 
</t>
    </r>
    <r>
      <rPr>
        <sz val="8"/>
        <color theme="1"/>
        <rFont val="Calibri"/>
        <family val="2"/>
        <scheme val="minor"/>
      </rPr>
      <t xml:space="preserve">Def. Gemäß EB 1.2.1;
Automatischer Übertrag  
"Anzahl / Zähler / Nenner" 
in Kennzahlenbogen  </t>
    </r>
  </si>
  <si>
    <t>MADOS 4</t>
  </si>
  <si>
    <t>Ausnahme</t>
  </si>
  <si>
    <t>6a</t>
  </si>
  <si>
    <t>6b</t>
  </si>
  <si>
    <t>Operative Expertise HNO</t>
  </si>
  <si>
    <t>Operative Expertise MKG</t>
  </si>
  <si>
    <t>≥ 90%</t>
  </si>
  <si>
    <t>Operative Expertise Def. Gemäß 5.2 (Primärfälle/ Rezidive; Biopsien werden nicht gezählt)</t>
  </si>
  <si>
    <t>≥ 20</t>
  </si>
  <si>
    <t>≤ 15%</t>
  </si>
  <si>
    <t>Panendoskopie bei Larynxkarzinom</t>
  </si>
  <si>
    <t>Möglichst häufig Panendoskopie bei Larynxkarzinom</t>
  </si>
  <si>
    <t>R0-Resektion bei Larynxkarzinom</t>
  </si>
  <si>
    <t>Möglichst häufig R0-Resektion bei Larynxkarzinom</t>
  </si>
  <si>
    <t xml:space="preserve">Beratung durch Logopäden/
Sprechwissenschaftler bei Larynxkarzinom
</t>
  </si>
  <si>
    <t xml:space="preserve">Möglichst häufig Beratung durch Logopäden/
Sprechwissenschaftler
</t>
  </si>
  <si>
    <t>Dauer Strahlentherapie bei Larynxkarzinom</t>
  </si>
  <si>
    <t>Möglichst häufig Abschluss Strahlentherapie innerhalb von 77d nach OP</t>
  </si>
  <si>
    <t>&lt;60%</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</si>
  <si>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</si>
  <si>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</si>
  <si>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</si>
  <si>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</si>
  <si>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</si>
  <si>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</si>
  <si>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</si>
  <si>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</si>
  <si>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</si>
  <si>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</si>
  <si>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</si>
  <si>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</si>
  <si>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</si>
  <si>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</si>
  <si>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</si>
  <si>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</si>
  <si>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</si>
  <si>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</si>
  <si>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C02</t>
  </si>
  <si>
    <t>Bösartige Neubildung sonstiger und nicht näher bezeichneter Teile der Zunge</t>
  </si>
  <si>
    <t>C02.0</t>
  </si>
  <si>
    <t>Bösartige Neubildung: Zungenrücken</t>
  </si>
  <si>
    <t>C02.1</t>
  </si>
  <si>
    <t>Bösartige Neubildung: Zungenrand</t>
  </si>
  <si>
    <t>C02.2</t>
  </si>
  <si>
    <t>Bösartige Neubildung: Zungenunterfläche</t>
  </si>
  <si>
    <t>C02.3</t>
  </si>
  <si>
    <t>Bösartige Neubildung: Vordere zwei Drittel der Zunge, Bereich nicht näher bezeichnet</t>
  </si>
  <si>
    <t>C02.8</t>
  </si>
  <si>
    <t>Bösartige Neubildung: Zunge, mehrere Teilbereiche überlappend</t>
  </si>
  <si>
    <t>C02.9</t>
  </si>
  <si>
    <t>Bösartige Neubildung: Zunge, nicht näher bezeichnet</t>
  </si>
  <si>
    <t>Zunge o.n.A.</t>
  </si>
  <si>
    <t>C03</t>
  </si>
  <si>
    <t>Bösartige Neubildung des Zahnfleisches</t>
  </si>
  <si>
    <t>C03.0</t>
  </si>
  <si>
    <t>Bösartige Neubildung: Oberkieferzahnfleisch</t>
  </si>
  <si>
    <t>C03.1</t>
  </si>
  <si>
    <t>Bösartige Neubildung: Unterkieferzahnfleisch</t>
  </si>
  <si>
    <t>C03.9</t>
  </si>
  <si>
    <t>Bösartige Neubildung: Zahnfleisch, nicht näher bezeichnet</t>
  </si>
  <si>
    <t>C04</t>
  </si>
  <si>
    <t>Bösartige Neubildung des Mundbodens</t>
  </si>
  <si>
    <t>C04.0</t>
  </si>
  <si>
    <t>Bösartige Neubildung: Vorderer Teil des Mundbodens</t>
  </si>
  <si>
    <t>C04.1</t>
  </si>
  <si>
    <t>Bösartige Neubildung: Seitlicher Teil des Mundbodens</t>
  </si>
  <si>
    <t>C04.8</t>
  </si>
  <si>
    <t>Bösartige Neubildung: 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</si>
  <si>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</si>
  <si>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</si>
  <si>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</si>
  <si>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</si>
  <si>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</si>
  <si>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</si>
  <si>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</si>
  <si>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</si>
  <si>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</si>
  <si>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</si>
  <si>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</si>
  <si>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</si>
  <si>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</si>
  <si>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</si>
  <si>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</si>
  <si>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</si>
  <si>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</si>
  <si>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</si>
  <si>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</si>
  <si>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</si>
  <si>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</si>
  <si>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C06.8</t>
  </si>
  <si>
    <t>Bösartige Neubildung: Sonstige und nicht näher bezeichnete Teile des Mundes, mehrere Teilbereiche überlappend</t>
  </si>
  <si>
    <t>C06.9</t>
  </si>
  <si>
    <t>Bösartige Neubildung: Mund, nicht näher bezeichnet</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</si>
  <si>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</si>
  <si>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</si>
  <si>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</si>
  <si>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</si>
  <si>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</si>
  <si>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</si>
  <si>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</si>
  <si>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</si>
  <si>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C30.1</t>
  </si>
  <si>
    <t>Bösartige Neubildung: Mittelohr</t>
  </si>
  <si>
    <t>C31</t>
  </si>
  <si>
    <t>Bösartige Neubildung der Nasennebenhöhlen</t>
  </si>
  <si>
    <t>C31.0</t>
  </si>
  <si>
    <t>Bösartige Neubildung: Sinus maxillaris [Kieferhöhle]</t>
  </si>
  <si>
    <t>C31.1</t>
  </si>
  <si>
    <t>Bösartige Neubildung: Sinus ethmoidalis [Siebbeinzellen]</t>
  </si>
  <si>
    <t>C31.2</t>
  </si>
  <si>
    <t>Bösartige Neubildung: Sinus 
frontalis [Stirnhöhle]</t>
  </si>
  <si>
    <t>C31.3</t>
  </si>
  <si>
    <t>Bösartige Neubildung: Sinus sphenoidalis [Keilbeinhöhle]</t>
  </si>
  <si>
    <t>C31.8</t>
  </si>
  <si>
    <t>Bösartige Neubildung: Nasennebenhöhlen, mehrere Teilbereiche überlappend</t>
  </si>
  <si>
    <t>C31.9</t>
  </si>
  <si>
    <t>Bösartige Neubildung: Nasennebenhöhle, nicht näher bezeichnet</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</si>
  <si>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</si>
  <si>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</si>
  <si>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</si>
  <si>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</si>
  <si>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</si>
  <si>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</si>
  <si>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</si>
  <si>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</si>
  <si>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</si>
  <si>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C05.2</t>
  </si>
  <si>
    <t>Bösartige Neubildung: Uvula</t>
  </si>
  <si>
    <t>Uvula</t>
  </si>
  <si>
    <t>C05.8</t>
  </si>
  <si>
    <t>Bösartige Neubildung: 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</si>
  <si>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</si>
  <si>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</si>
  <si>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</si>
  <si>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</si>
  <si>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</si>
  <si>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</si>
  <si>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</si>
  <si>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</si>
  <si>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</si>
  <si>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</si>
  <si>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</si>
  <si>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</si>
  <si>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C09.9</t>
  </si>
  <si>
    <t>Bösartige Neubildung: Tonsille, nicht näher bezeichnet</t>
  </si>
  <si>
    <t>C10</t>
  </si>
  <si>
    <t>Bösartige Neubildung des Oropharynx</t>
  </si>
  <si>
    <t>C10.0</t>
  </si>
  <si>
    <t>Bösartige Neubildung: Vallecula epiglottica</t>
  </si>
  <si>
    <t>Vallecula epiglottica (ohne Zungengrund, = C01.9)</t>
  </si>
  <si>
    <t>C10.1</t>
  </si>
  <si>
    <t>Bösartige Neubildung: Vorderfläche der Epiglottis</t>
  </si>
  <si>
    <t>C10.2</t>
  </si>
  <si>
    <t>Bösartige Neubildung: Seitenwand des Oropharynx</t>
  </si>
  <si>
    <t>C10.3</t>
  </si>
  <si>
    <t>Bösartige Neubildung: Hinterwand des Oropharynx</t>
  </si>
  <si>
    <t>C10.8</t>
  </si>
  <si>
    <t>Bösartige Neubildung: 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</si>
  <si>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</si>
  <si>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</si>
  <si>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</si>
  <si>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</si>
  <si>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</si>
  <si>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</si>
  <si>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</si>
  <si>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C11.1</t>
  </si>
  <si>
    <t>Bösartige Neubildung: Hinterwand des Nasopharynx</t>
  </si>
  <si>
    <t>C11.2</t>
  </si>
  <si>
    <t>Bösartige Neubildung: Seitenwand des Nasopharynx</t>
  </si>
  <si>
    <t>C11.3</t>
  </si>
  <si>
    <t>Bösartige Neubildung: Vorderwand des Nasopharynx</t>
  </si>
  <si>
    <t>C11.8</t>
  </si>
  <si>
    <t>Bösartige Neubildung: 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</si>
  <si>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</si>
  <si>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</si>
  <si>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</si>
  <si>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</si>
  <si>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</si>
  <si>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</si>
  <si>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</si>
  <si>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</si>
  <si>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</si>
  <si>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</si>
  <si>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</si>
  <si>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C13.1</t>
  </si>
  <si>
    <t>Bösartige Neubildung: Aryepiglottische Falte, hypopharyngeale Seite</t>
  </si>
  <si>
    <t>C13.2</t>
  </si>
  <si>
    <t>Bösartige Neubildung: Hinterwand des Hypopharynx</t>
  </si>
  <si>
    <t>C13.8</t>
  </si>
  <si>
    <t>Bösartige Neubildung: Hypopharynx, mehrere Teilbereiche überlappend</t>
  </si>
  <si>
    <t>C13.9</t>
  </si>
  <si>
    <t>Bösartige Neubildung: Hypopharynx, nicht näher bezeichnet</t>
  </si>
  <si>
    <t>Hypopharynx o.n.A.</t>
  </si>
  <si>
    <t>C14.0</t>
  </si>
  <si>
    <t>Bösartige Neubildung: Pharynx, nicht näher bezeichnet</t>
  </si>
  <si>
    <t>C14</t>
  </si>
  <si>
    <t>Bösartige Neubildung sonstiger und ungenau bezeichneter Lokalisationen der Lippe, der Mundhöhle und des Pharynx</t>
  </si>
  <si>
    <t>C14.2</t>
  </si>
  <si>
    <t>Bösartige Neubildung: Lymphatischer Rachenring [Waldeyer]</t>
  </si>
  <si>
    <t>Waldeyer-Ring</t>
  </si>
  <si>
    <t>C32</t>
  </si>
  <si>
    <t>Bösartige Neubildung des Larynx</t>
  </si>
  <si>
    <t>C32.0</t>
  </si>
  <si>
    <t>Bösartige Neubildung: Glottis</t>
  </si>
  <si>
    <t>C32.1</t>
  </si>
  <si>
    <t>Bösartige Neubildung: Supraglottis</t>
  </si>
  <si>
    <t>C32.2</t>
  </si>
  <si>
    <t>Bösartige Neubildung: Subglottis</t>
  </si>
  <si>
    <t>Subglottis</t>
  </si>
  <si>
    <t>C32.3</t>
  </si>
  <si>
    <t>Bösartige Neubildung: Larynxknorpel</t>
  </si>
  <si>
    <t>Larynxknorpel</t>
  </si>
  <si>
    <t>C32.8</t>
  </si>
  <si>
    <t>Bösartige Neubildung: Larynx, mehrere Teilbereiche überlappend</t>
  </si>
  <si>
    <t>C32.9</t>
  </si>
  <si>
    <t>Bösartige Neubildung: Larynx, nicht näher bezeichnet</t>
  </si>
  <si>
    <t>Als Primärfälle können die Tm gezählt werden, die einem ICD-O-Topographie-Code aus der beigefügten Liste entsprechen.</t>
  </si>
  <si>
    <t>1.2.3</t>
  </si>
  <si>
    <t>FAO-Z011 MKHT</t>
  </si>
  <si>
    <t>KHT - Zentrum am Kath. Marienkrankenhaus Hamburg</t>
  </si>
  <si>
    <t>Kath. Marienkrankenhaus Hamburg</t>
  </si>
  <si>
    <t>Universitätsklinikum Giessen und Marburg GmbH</t>
  </si>
  <si>
    <t>Kopf-Hals-Tumorzentrum der Universitätsmedizin Rostock</t>
  </si>
  <si>
    <t>Helios Amper-Klinikum Dachau</t>
  </si>
  <si>
    <t>Kopf-Hals-Tumorzentrum des Tumorzentrums Freiburg - CCCF</t>
  </si>
  <si>
    <t>Kopf-Hals-Tumorzentrum Braunschweig</t>
  </si>
  <si>
    <t>Kopf-Hals-Tumor-Zentrum Dresden-Friedrichstadt</t>
  </si>
  <si>
    <t>FAO-Z109 MKHT</t>
  </si>
  <si>
    <t>Kopf-Hals-Tumor-Zentrum der Universitätsmedizin Göttingen</t>
  </si>
  <si>
    <t>Universitätsmedizin Göttingen (UMG)</t>
  </si>
  <si>
    <t>FAO-Z124 MKHT</t>
  </si>
  <si>
    <t>Kopf-Hals-Tumor-Zentrum Klinikum Ernst von Bergmann Potsdam</t>
  </si>
  <si>
    <t>Klinikum Ernst von Bergmann</t>
  </si>
  <si>
    <t>FAO-Z127 MKHT</t>
  </si>
  <si>
    <t>Kopf-Hals-Tumor-Zentrum Städtisches Klinikum Karlsruhe</t>
  </si>
  <si>
    <t>Städtisches Klinikum Karlsruhe</t>
  </si>
  <si>
    <t>Summe Plausibilität unklar</t>
  </si>
  <si>
    <t>Ausnahme (Plausibilität unklar)</t>
  </si>
  <si>
    <t>optional - Ausnahme (Plausibilität unklar)</t>
  </si>
  <si>
    <t>Speicheldrüsen operativ</t>
  </si>
  <si>
    <t>Speicheldrüsen nicht operativ</t>
  </si>
  <si>
    <t>IV</t>
  </si>
  <si>
    <t>Adjumed</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</si>
  <si>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</si>
  <si>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</si>
  <si>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</si>
  <si>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</si>
  <si>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</si>
  <si>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</si>
  <si>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</si>
  <si>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</si>
  <si>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</si>
  <si>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</si>
  <si>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</si>
  <si>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</si>
  <si>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</si>
  <si>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</si>
  <si>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</si>
  <si>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</si>
  <si>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</si>
  <si>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</si>
  <si>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</si>
  <si>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</si>
  <si>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</si>
  <si>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</si>
  <si>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</si>
  <si>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</si>
  <si>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C08.9</t>
  </si>
  <si>
    <t>Bösartige Neubildung: Große Speicheldrüse, nicht näher bezeichnet</t>
  </si>
  <si>
    <t>Große Speicheldrüsen o.n.A.</t>
  </si>
  <si>
    <t>Bösartige Neubildung der Tonsille</t>
  </si>
  <si>
    <t>Tumordokumentation</t>
  </si>
  <si>
    <r>
      <t>Operative Expertise HNO</t>
    </r>
    <r>
      <rPr>
        <b/>
        <vertAlign val="superscript"/>
        <sz val="9"/>
        <rFont val="Arial"/>
        <family val="2"/>
      </rPr>
      <t>1)</t>
    </r>
    <r>
      <rPr>
        <b/>
        <sz val="9"/>
        <rFont val="Arial"/>
        <family val="2"/>
      </rPr>
      <t xml:space="preserve"> </t>
    </r>
  </si>
  <si>
    <r>
      <t>Operative Expertise MKG</t>
    </r>
    <r>
      <rPr>
        <b/>
        <vertAlign val="superscript"/>
        <sz val="9"/>
        <rFont val="Arial"/>
        <family val="2"/>
      </rPr>
      <t xml:space="preserve">1) </t>
    </r>
  </si>
  <si>
    <t>Ordensklinikum Linz Barmherzige Schwestern</t>
  </si>
  <si>
    <r>
      <rPr>
        <b/>
        <u/>
        <sz val="8"/>
        <rFont val="Arial"/>
        <family val="2"/>
      </rPr>
      <t>Bearbeitungshinweise:</t>
    </r>
    <r>
      <rPr>
        <sz val="8"/>
        <rFont val="Arial"/>
        <family val="2"/>
      </rPr>
      <t xml:space="preserve">
1) Operative Expertise Def. gemäß 5.2. Primärfälle/ Rezidive; Biopsien werden nicht gezählt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</si>
  <si>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ICD-Liste</t>
  </si>
  <si>
    <t>Nasenhaupt- und Nasennebenhöhlen</t>
  </si>
  <si>
    <t>D00.0</t>
  </si>
  <si>
    <t>D02.0</t>
  </si>
  <si>
    <t>D02.3</t>
  </si>
  <si>
    <t>Carcinoma in situ: Lippe, Mundhöhle und Pharynx</t>
  </si>
  <si>
    <t>Carcinoma in situ: Larynx</t>
  </si>
  <si>
    <t>Carcinoma in situ: Sonstige Teile des Atmungssystems (Nasenhöhlen, Nebenhöhlen)</t>
  </si>
  <si>
    <t>Rachen operativ</t>
  </si>
  <si>
    <t xml:space="preserve">Rachen nicht operativ </t>
  </si>
  <si>
    <t>Larynx operativ</t>
  </si>
  <si>
    <t>Larynx nicht operativ</t>
  </si>
  <si>
    <t>Rachen</t>
  </si>
  <si>
    <t>Rachen (Hypopharynx)</t>
  </si>
  <si>
    <t>Larynx</t>
  </si>
  <si>
    <t>Primärfälle des Nenners, die in der prätherapeutischen Tumorkonferenz vorgestellt wurden</t>
  </si>
  <si>
    <t>Operative Primärfälle</t>
  </si>
  <si>
    <t>Primärfälle Mundhöhlenkarzinom</t>
  </si>
  <si>
    <t>Primärfälle des Nenners mit Untersuchung der Region von der Schädelbasis bis zur oberen Thoraxapertur mit CT oder MRT zur Feststellung der 
N-Kategorie</t>
  </si>
  <si>
    <t>Primärfälle des Nenners mit Thorax CT zum Ausschluss pulmonalen Tumorbefalls (Filia, Zweitkarzinom)</t>
  </si>
  <si>
    <t>Primärfälle Mundhöhlenkarzinom Stadium III + IV</t>
  </si>
  <si>
    <t>Operative Primärfälle Mundhöhlenkarzinom</t>
  </si>
  <si>
    <t>Primärfälle des Nenners mit elektiver 
Neck-Dissection</t>
  </si>
  <si>
    <t>Primärfälle des Nenners ohne Unterbrechung der Strahlentherapie</t>
  </si>
  <si>
    <t>Primärfälle des Nenners mit postoperativer Radio- oder Radiochemotherapie</t>
  </si>
  <si>
    <t>Primärfälle des Nenners mit zahnärztlicher Untersuchung vor Beginn der Radio- oder Radiochemotherapie</t>
  </si>
  <si>
    <t>Primärfälle Mundhöhlenkarzinom und Strahlentherapie</t>
  </si>
  <si>
    <t>Primärfälle Mundhöhlenkarzinom
- T3/T4-Kategorie und/oder
- knappen (≤ 3mm) oder
  positiven Resektionsrändern
- und/oder perineuraler oder
  Gefäßinvasion 
- und/oder pos. LK</t>
  </si>
  <si>
    <t>Primärfälle Mundhöhlenkarziom und Radio- oder Radiochemotherapie</t>
  </si>
  <si>
    <t>Operative Primärfälle Larynxkarzinom mit Lymphknotenentfernung</t>
  </si>
  <si>
    <t>Primärfälle des Nenners  mit Panendoskopie</t>
  </si>
  <si>
    <t>Primärfälle des Nenners  mit finalem Op-Ergebnis R0</t>
  </si>
  <si>
    <t>Primärfälle des Nenners  mit Beratung durch Logopäden/ Sprechwissenschaftler bei Larynxkarzinom</t>
  </si>
  <si>
    <t>Primärfälle des Nenners  mit Abschluss Strahlentherapie innerhalb von 77d nach OP</t>
  </si>
  <si>
    <t>Primärfälle Larynxkarzinom</t>
  </si>
  <si>
    <t>Operative Primärfälle Larynxkarzinom</t>
  </si>
  <si>
    <t>Primärfälle Larynxkarzinom und Therapie</t>
  </si>
  <si>
    <t>Primärfälle Larynxkarzinom und postoperative Strahlentherapie</t>
  </si>
  <si>
    <t>Anmerkung:</t>
  </si>
  <si>
    <t>Clinical Information Catalogue (CIC) (Eigenentwicklung)</t>
  </si>
  <si>
    <t>nur Brust / Gyn</t>
  </si>
  <si>
    <t>SHGHoncoDoc</t>
  </si>
  <si>
    <t>Darm, Leber, Magen , Pankreas</t>
  </si>
  <si>
    <t>TD System KEM (Eigenentwicklung)</t>
  </si>
  <si>
    <t>FAO-Z017 MKHT</t>
  </si>
  <si>
    <t>Kopf-Hals-Tumor-Zentrum Bonn/Rhein-Sieg</t>
  </si>
  <si>
    <t>Johanniter GmbH - Waldkrankenhaus</t>
  </si>
  <si>
    <t>FAO-Z039 MKHT</t>
  </si>
  <si>
    <t>KRH Klinikum Nordstadt</t>
  </si>
  <si>
    <t>FAO-Z043 MKHT</t>
  </si>
  <si>
    <t>Kopf-Hals-Tumor-Zentrum am Klinikum St. Elisabeth Straubing</t>
  </si>
  <si>
    <t>Klinikum St. Elisabeth Straubing</t>
  </si>
  <si>
    <t>Kopf-Hals-Tumorzentrum im CIO Köln</t>
  </si>
  <si>
    <t>Centrum für Integrierte Onkologie Aachen Bonn Köln Düsseldorf im Universitätsklinikum Köln</t>
  </si>
  <si>
    <t>Zentrum für Kopf-Hals-Tumoren im CIO Aachen</t>
  </si>
  <si>
    <t>Centrum für Integrierte Onkologie Aachen Bonn Köln Düsseldorf in der Uniklinik RWTH Aachen</t>
  </si>
  <si>
    <t>Centrum für Integrierte Onkologie Aachen Bonn Köln Düsseldorf im Universitätsklinikum Düsseldorf</t>
  </si>
  <si>
    <t>Kopf-Hals-Tumor-Zentrum im CIO Bonn</t>
  </si>
  <si>
    <t>Centrum für Integrierte Onkologie Aachen Bonn Köln Düsseldorf im Universitätsklinikum Bonn</t>
  </si>
  <si>
    <t>Städtisches Klinikum Braunschweig</t>
  </si>
  <si>
    <t>FAO-Z118 MKHT</t>
  </si>
  <si>
    <t>Kopf-Hals-Tumor-Zentrum Heidelberg</t>
  </si>
  <si>
    <t>Universitätsklinikum Heidelberg</t>
  </si>
  <si>
    <t>FAO-Z138 MKHT</t>
  </si>
  <si>
    <t>Kopf-Hals-Tumor-Zentrum am Klinikum Mutterhaus Trier</t>
  </si>
  <si>
    <t>Klinikum Mutterhaus der Borromäerinnen Trier</t>
  </si>
  <si>
    <t>Charité - Campus Virchow-Klinikum</t>
  </si>
  <si>
    <t>FAO-Z001-3 MKHT</t>
  </si>
  <si>
    <t>FAO-Z001-2 MKHT</t>
  </si>
  <si>
    <t>Charité - Campus Benjamin-Franklin</t>
  </si>
  <si>
    <t>EB/ LL</t>
  </si>
  <si>
    <t>1a</t>
  </si>
  <si>
    <t>1.2.1 a)</t>
  </si>
  <si>
    <t>1b</t>
  </si>
  <si>
    <t>Primärfälle
(= Kennzahl 1a)</t>
  </si>
  <si>
    <t>1.7.3</t>
  </si>
  <si>
    <t>LL QI MHK</t>
  </si>
  <si>
    <t>R0-Situation nach kurativer Operation bei Mundhöhlenkarzinom</t>
  </si>
  <si>
    <t>Möglichst häufig R0-Ergebnis nach kurativ intendierter Resektion</t>
  </si>
  <si>
    <t>Primärfälle des Nenners mit R0 als Ergebnis der operativen Therapie</t>
  </si>
  <si>
    <t>Operative Primärfälle Mundhöhlenkarzinom mit kurativer Intention</t>
  </si>
  <si>
    <t>Vollständiger Befundbericht bei Mundhöhlenkarzinom</t>
  </si>
  <si>
    <t>Operative Primärfälle Mundhöhlenkarzinom und cNO jeglicher T-Kategorie (ohne in situ Tm)</t>
  </si>
  <si>
    <t>Zahnärztliche Untersuchung vor Radio- o. Radiochemotherapie bei Mundhöhlenkarzinom</t>
  </si>
  <si>
    <t>LL QI Larynx</t>
  </si>
  <si>
    <t>LL QI  Larynx</t>
  </si>
  <si>
    <t>Soll-vorgabe</t>
  </si>
  <si>
    <t>Helios Kopf-Hals-Tumor-Zentrum Erfurt</t>
  </si>
  <si>
    <t>Helios Klinikum Erfurt</t>
  </si>
  <si>
    <t>Kopf-Hals-Tumorzentrum Ordensklinikum Linz</t>
  </si>
  <si>
    <t>Kopf-Hals-Tumor-Zentrum Hornheide-Münster</t>
  </si>
  <si>
    <t>Klinikum Chemnitz, Standort Flemmingstraße</t>
  </si>
  <si>
    <t>I-IV</t>
  </si>
  <si>
    <t>Dorsale Oberfläche der Zunge</t>
  </si>
  <si>
    <t>Zungenrand</t>
  </si>
  <si>
    <t>Ventrale Oberfläche der Zunge o.n.A.</t>
  </si>
  <si>
    <t>Vordere 2/3 der Zunge</t>
  </si>
  <si>
    <t>Zunge, mehrere Bereiche überlappend</t>
  </si>
  <si>
    <t xml:space="preserve">Oberkieferzahnfleisch </t>
  </si>
  <si>
    <t xml:space="preserve">Gingiva des Oberkiefers </t>
  </si>
  <si>
    <t xml:space="preserve">Schleimhaut des Alveolarfortsatzes des Oberkiefers </t>
  </si>
  <si>
    <t xml:space="preserve">Alveole im Oberkiefer </t>
  </si>
  <si>
    <t>Schleimhaut des Zahndammes des Oberkiefers</t>
  </si>
  <si>
    <t xml:space="preserve">Unterkieferzahnfleisch </t>
  </si>
  <si>
    <t xml:space="preserve">Gingiva des Unterkiefers </t>
  </si>
  <si>
    <t>Schleimhaut des Alveolarfortsatzes des Unterkiefers</t>
  </si>
  <si>
    <t xml:space="preserve">Alveole im Unterkiefer </t>
  </si>
  <si>
    <t>Schleimhaut des Zahndammes des Unterkiefers</t>
  </si>
  <si>
    <t>Zahnfleisch o.n.A., parodontales Gewebe, Zahnfach</t>
  </si>
  <si>
    <t>Vorderer Teil des Mundbodens</t>
  </si>
  <si>
    <t>Seitlicher Teil des Mundbodens</t>
  </si>
  <si>
    <t>Mundboden mehrere Teilbereiche überlappend</t>
  </si>
  <si>
    <t>Retromolarregion</t>
  </si>
  <si>
    <t>Mund o.n.A.</t>
  </si>
  <si>
    <t>Lippe, Mundhöhle und Pharynx mehrere Bereiche überlappend</t>
  </si>
  <si>
    <t>Nasenhöhle (einschl. Knorpel, Schleimhaut,...)</t>
  </si>
  <si>
    <t>Mittelohr (einschl. Mastoid, Tube u. Paukenhöhle)</t>
  </si>
  <si>
    <t>Sinus maxillaris</t>
  </si>
  <si>
    <t>Sinus ethmoidalis</t>
  </si>
  <si>
    <t>Sinus frontalis</t>
  </si>
  <si>
    <t>Sinus sphenoidalis</t>
  </si>
  <si>
    <t>Nebenhöhlen mehrere Teilbereiche überlappend</t>
  </si>
  <si>
    <t>Nasenebenhöhlen o.n.A.</t>
  </si>
  <si>
    <t>Weicher Gaumen o.n.A. (ohne Nasopharynx-Anteil,= C11.3)</t>
  </si>
  <si>
    <t>Gaumen, mehrere Teilbereiche überlappend</t>
  </si>
  <si>
    <t>Tonsille, mehrere Teilbereiche überlappend</t>
  </si>
  <si>
    <t>Tonsille o.n.A. (exklusive Zungentonsille, Tonsilla pharyngea)</t>
  </si>
  <si>
    <t>Vorderfläche der Epiglottis</t>
  </si>
  <si>
    <t>Seitenwand des Orophyranx</t>
  </si>
  <si>
    <t>Hinterwand des Orophyranx</t>
  </si>
  <si>
    <t>Oropharynx, mehrere Teilbereiche überlappend</t>
  </si>
  <si>
    <t>Obere Wand des Nasopharynx</t>
  </si>
  <si>
    <t>Hintere Wand des Nasopharynx (einschl. Rachentonsille)</t>
  </si>
  <si>
    <t>Seitenwand des Nasopharynx  (einschl. Rosenmüller-Grube)</t>
  </si>
  <si>
    <t>Vorderwand des Nasopharynx (einschl. Choanen und nasopharyngeale Fläche des weichen Gaumens)</t>
  </si>
  <si>
    <t>Nasopharynx, mehrere Teilbereiche überlappend</t>
  </si>
  <si>
    <t>Regio postcricoidea</t>
  </si>
  <si>
    <t>Plica aryepiglottica, hypopharyngeale Seite (ohne Larynx-Anteil, = C32.1)</t>
  </si>
  <si>
    <t>Hinterwand des Hypopharynx</t>
  </si>
  <si>
    <t>Hypopharynx, mehrere Teilbereiche überlappend</t>
  </si>
  <si>
    <t>Pharynx o.n.A.</t>
  </si>
  <si>
    <t>Glottis</t>
  </si>
  <si>
    <t xml:space="preserve">Supraglottis </t>
  </si>
  <si>
    <t>Larynx, mehrere Teilbereiche überlappend</t>
  </si>
  <si>
    <t>Kehlkopf o.n.A.</t>
  </si>
  <si>
    <t xml:space="preserve"> In Ordnung</t>
  </si>
  <si>
    <t xml:space="preserve">                Sollvorgabe nicht erfüllt</t>
  </si>
  <si>
    <t>Die jeweilige Eingabe oder Änderung  "Anzahl / Zähler / Nenner" (gepunkteten Felder) ist nur im Tabellenblatt "Basisdaten" möglich, die Übertragung erfolgt automatisch.
Der Zähler ist immer eine Teilmenge des Nenners (Ausnahme: Kennzahl 5 -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</si>
  <si>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</si>
  <si>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</si>
  <si>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t xml:space="preserve">8
</t>
  </si>
  <si>
    <t>Lippen, mehrere Teilbereiche überlappend</t>
  </si>
  <si>
    <t>Große Speicheldrüsen, mehrere Teilbereiche überlappend</t>
  </si>
  <si>
    <t>Nicht relevant – Zentrum nicht in Deutschland</t>
  </si>
  <si>
    <t>Pat. mit neuaufgetretenem Rezidiv (Lokal, regionale LK-Metastasen) und/oder  Fernmetastasen</t>
  </si>
  <si>
    <t>Pat. des Nenners, die stationär oder ambulant durch den Sozialdienst beraten wurden</t>
  </si>
  <si>
    <t>Anteil 
Studienpat.</t>
  </si>
  <si>
    <t>Pat., die in eine Studie mit Ethikvotum eingebracht wurden</t>
  </si>
  <si>
    <t>Pat. des Nenners mit Befundberichten mit Angabe von:
• Tumorlokalisation (ICD-O-3 Topographie) und –größe (in mm),
• histologischer Tumortyp (WHO-Klassifikation),
• lokale Tumorausdehnung u infiltrierte Strukturen (cT/pT), 
• Lymphknotenmetastasen (cN/pN) nach Level und Seite getrennt: 
• Anzahl der untersuchten LK, 
• Anzahl der befallenen LK, 
• größter Durchmesser der LK-metastasen 
• kapselüberschreitendes Tumorwachstum
• Lymph-/Veneninvasion und perineurale Invasion (L, V, Pn), 
• Vorhandensein einer in situ Komponente (cTis/pTis, mit mm-Größe), 
• Differenzierung des Tumors G1-4
• Abstand zu den lateralen und basalen Resektaträndern für alle relevanten Absetzungsränder sowie für die invasive und die in situ-Komponente (Angabe zu in-situ: ja/nein)</t>
  </si>
  <si>
    <t>Universitätsklinikum Frankfurt</t>
  </si>
  <si>
    <t>FAO-Z070 MKHT</t>
  </si>
  <si>
    <t>Kopf-Hals-Tumorzentrum am Nationalen Centrum für Tumorerkrankungen Dresden (NCT/UCC)</t>
  </si>
  <si>
    <t>Universitätsklinikum Carl Gustav Carus Dresden</t>
  </si>
  <si>
    <t>Kopf-Hals-Tumor-Zentrum am UKSH, Campus Lübeck</t>
  </si>
  <si>
    <t>Kopf-Hals-Tumorzentrum Inselspital, Universitätsspital Bern</t>
  </si>
  <si>
    <t>FAO-Z114 MKHT</t>
  </si>
  <si>
    <t>Kopf-Hals-Tumor-Zentrum der ViDia Christliche Kliniken Karlsruhe am Standort St. Vincentius-Kliniken</t>
  </si>
  <si>
    <t>ViDia Christliche Kliniken Karlsruhe - Standort St. Vincentius-Kliniken Karlsruhe</t>
  </si>
  <si>
    <t>FAO-Z134 MKHT</t>
  </si>
  <si>
    <t>Kopf-Hals-Tumorzentrum am Klinikum Klagenfurt</t>
  </si>
  <si>
    <t>Klinikum Klagenfurt am Wörthersee</t>
  </si>
  <si>
    <t>FAO-Z144 MKHT</t>
  </si>
  <si>
    <t>Kopf-Hals-Tumorzentrum Köln Hohenlind</t>
  </si>
  <si>
    <t>St. Elisabeth-Krankenhaus Köln-Hohenlind</t>
  </si>
  <si>
    <t>FAO-Z145 MKHT</t>
  </si>
  <si>
    <t>Kopf-Hals-Tumor-Zentrum Vivantes Klinikum Neukölln</t>
  </si>
  <si>
    <t>Vivantes Klinikum Neukölln</t>
  </si>
  <si>
    <t>FAO-Z150 MKHT</t>
  </si>
  <si>
    <t>Kopf-Hals-Tumor-Zentrum Helios Dr. Horst Schmidt Kliniken Wiesbaden</t>
  </si>
  <si>
    <t>Helios Dr. Horst Schmidt Kliniken Wiesbaden</t>
  </si>
  <si>
    <t>FAO-Z154 MKHT</t>
  </si>
  <si>
    <t>Kopf-Hals-Tumor-Zentrum Klinikum St. Georg Leipzig</t>
  </si>
  <si>
    <t>Klinikum St. Georg Leipzig</t>
  </si>
  <si>
    <t>Sonstige und nicht näher bezeichnete Teile des Mundes mehrere Teilbereiche überlappend</t>
  </si>
  <si>
    <t>Tumoren ohne Stadieneinteilung (ICD10- C30.1, C31.2, C31.3) operativ</t>
  </si>
  <si>
    <t>Tumoren ohne Stadieneinteilung (ICD10- C30.1, C31.2, C31.3) nicht operativ</t>
  </si>
  <si>
    <t>Primärfälle ohne Speicheldrüsentumoren</t>
  </si>
  <si>
    <t>Bei Zentren mit externer operativer MKG-Kooperation: 
Angabe Anzahl extern durchgeführte Resektionen bei Pat. des eigenen Zentrums (Def. 5.2)</t>
  </si>
  <si>
    <t>Grundlage des Erhebungsbogens stellt die TNM – Klassifikation maligner Tumoren, 8. Auflage 2017 sowie die ICD-Klassifikation ICD-10-GM 2022 (DIMDI) sowie die ICD-Klassifikation ICD-O-3 (DIMDI) (Topographie) 2019 und die OPS-Klassifikation OPS 2022 (DIMDI) dar.</t>
  </si>
  <si>
    <t>ICD-10-GM (Version 2022)</t>
  </si>
  <si>
    <t>Tumoren ohne Stadieneinteilung</t>
  </si>
  <si>
    <t>Bösartige Neubildung sonstiger u. nicht näher bezeichneter Teile des Mundes (u.a. kleine Spelcheldrüsen)</t>
  </si>
  <si>
    <t>Mund o.n.A. (Glandulae salivariae minores o.n.A, Mukosa der Mundhöhle, Mundhöhle)</t>
  </si>
  <si>
    <t>Bösartige Neubildung: Sinus frontalis [Stirnhöhle]</t>
  </si>
  <si>
    <t>2a</t>
  </si>
  <si>
    <t>2b</t>
  </si>
  <si>
    <t>Vorstellung maligner Speicheldrüsentumoren in der Tumorkonferenz</t>
  </si>
  <si>
    <t>Vorstellung möglichst vieler Pat. mit malignen Speicheldrüsentumoren in der Tumorkonferenz</t>
  </si>
  <si>
    <t>Speicheldrüsentumoren des Nenners, die in der Tumorkonferenz vorgestellt wurden</t>
  </si>
  <si>
    <t>Maligne Speicheldrüsentumoren nach histologischer Sicherung (Biopsie, Resektion)</t>
  </si>
  <si>
    <t xml:space="preserve">Primärfälle ohne Speicheldrüsentumoren
</t>
  </si>
  <si>
    <t>Optional</t>
  </si>
  <si>
    <t>3 Angabe optional</t>
  </si>
  <si>
    <t>Psychoonkologisches Distress-Screening</t>
  </si>
  <si>
    <t>Adäquate Rate an psychoonkologischem Distress-Screening</t>
  </si>
  <si>
    <t>Pat. des Nenners, die psychoonkologisch gescreent wurden</t>
  </si>
  <si>
    <t>Primärfälle (= Kennzahl 1a) + Pat. mit neuaufgetretenem Rezidiv (Lokal, regionale LK-Metastasen) und/oder Fernmetastasen (= Kennzahl 1b)</t>
  </si>
  <si>
    <t>≥ 65%</t>
  </si>
  <si>
    <t>Einschluss von möglichst vielen Pat. in Studien</t>
  </si>
  <si>
    <t>≥ 80%</t>
  </si>
  <si>
    <t>≥ 60%</t>
  </si>
  <si>
    <t>Vollständiger
pathologischer  Befundbericht bei Larynxkarzinom</t>
  </si>
  <si>
    <t>Möglichst häufig vollständige pathologischer Befundberichte nach Tm-Resektion u LK-entfernung</t>
  </si>
  <si>
    <t>n.d</t>
  </si>
  <si>
    <t>ICD-O-3 zweite (Revision, 2019)</t>
  </si>
  <si>
    <t>2b
Angabe optional</t>
  </si>
  <si>
    <t>Stand: 09.09.2022</t>
  </si>
  <si>
    <t>Primärfälle des Nenners, bei denen der histopathologische Befund wie folgt dokumentiert ist: Tumorlokalisation, makroskopische Tumorgröße, histologischer Tumortyp nach WHO, histologischer Tumorgrad, Invasionstiefe, Lymphgefäßinvasion, Blutgefäßinvasion und perineurale Invasion, lokal infiltrierte Strukturen, Klassifikation pT, Angabe befallener Bezirke und infiltrierter Strukturen, R-Status; minimaler Sicherheitsabstand in mm, pN- Klassifikation
extrakapsuläres Wachstum LK Ja/Nein</t>
  </si>
  <si>
    <t>Aktiv</t>
  </si>
  <si>
    <t>CCC Tübingen-Stuttgart am Universitätsklinikum Tübingen</t>
  </si>
  <si>
    <t>Klinikum am Gesundbrunnen / SLK-Kliniken Heilbronn</t>
  </si>
  <si>
    <t>Kopf-Hals-Tumor-Zentrum Klinikum Nordstadt Hannover im Krebszentrum am KRH Klinikum Siloah</t>
  </si>
  <si>
    <t>FAO-Z058 MKHT</t>
  </si>
  <si>
    <t>Kopf-Hals-Tumorzentrum Köln-Holweide</t>
  </si>
  <si>
    <t>Kliniken der Stadt Köln gGmbH Standort Holweide</t>
  </si>
  <si>
    <t>Kopf-Hals-Tumor-Zentrum am LMU Klinikum</t>
  </si>
  <si>
    <t>LMU Klinikum</t>
  </si>
  <si>
    <t>FAO-Z086 MKHT</t>
  </si>
  <si>
    <t>Kopf-Hals-Tumor-Zentrum Neuruppin</t>
  </si>
  <si>
    <t>Universitätsklinikum Ruppin-Brandenburg</t>
  </si>
  <si>
    <t>Kopf-Hals-Tumor-Zentrum der Technischen Universität München</t>
  </si>
  <si>
    <t>FAO-Z126 MKHT</t>
  </si>
  <si>
    <t>Kopf-Hals-Tumor-Zentrum Koblenz</t>
  </si>
  <si>
    <t>Katholisches Klinikum Koblenz-Montabaur, Standort Marienhof</t>
  </si>
  <si>
    <t>FAO-Z140 MKHT</t>
  </si>
  <si>
    <t>Kopf-Hals-Tumor-Zentrum - Schwaben - Universitätsklinikum Augsburg</t>
  </si>
  <si>
    <t>Universitätsklinikum Augsburg - Medizincampus Süd</t>
  </si>
  <si>
    <t>FAO-Z146 MKHT</t>
  </si>
  <si>
    <t>Kopf-Hals-Tumorzentrum Klinikum Oldenburg</t>
  </si>
  <si>
    <t>Klinikum Oldenburg</t>
  </si>
  <si>
    <t>FAO-Z151 MKHT</t>
  </si>
  <si>
    <t>Kopf-Hals-Tumor-Zentrum Bundeswehrkrankenhaus Ulm</t>
  </si>
  <si>
    <t>Bundeswehrkrankenhaus Ulm</t>
  </si>
  <si>
    <t>FAO-Z156 MKHT</t>
  </si>
  <si>
    <t>Kopf-Hals-Tumor-Zentrum Bielefeld Mitte</t>
  </si>
  <si>
    <t>Klinikum Bielefeld gGmbH</t>
  </si>
  <si>
    <t>FAO-Z160 MKHT</t>
  </si>
  <si>
    <t>Kopf-Hals-Tumor-Zentrum am Universitätsklinikum des Saarlandes</t>
  </si>
  <si>
    <t>Universitätsklinikum des Saarlandes</t>
  </si>
  <si>
    <t>FAO-Z163 MKHT</t>
  </si>
  <si>
    <t xml:space="preserve">Kopf-Hals-Tumor-Zentrum Solingen </t>
  </si>
  <si>
    <t>Städtisches Klinikum Solingen</t>
  </si>
  <si>
    <t>Aktualisiert: 03.11.2022</t>
  </si>
  <si>
    <t>Anlage EB Version G1.2 (Auditjahr 2023 / Kennzahlenjahr 2022)</t>
  </si>
  <si>
    <t>5.11</t>
  </si>
  <si>
    <t xml:space="preserve">Primärfälle des Nenners mit Revisionsoperationen in Intubationsnarkose infolge von intra- bzw. postoperativen Komplikationen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</si>
</sst>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sz val="11"/>
      <color indexed="8"/>
      <name val="Arial"/>
      <family val="2"/>
    </font>
    <font>
      <sz val="9"/>
      <color indexed="8"/>
      <name val="Arial"/>
      <family val="2"/>
    </font>
    <font>
      <sz val="9"/>
      <color indexed="8"/>
      <name val="Calibri"/>
      <family val="2"/>
    </font>
    <font>
      <b/>
      <sz val="9"/>
      <color indexed="8"/>
      <name val="Calibri"/>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b/>
      <sz val="9"/>
      <name val="Arial"/>
      <family val="2"/>
    </font>
    <font>
      <b/>
      <sz val="9"/>
      <color theme="1"/>
      <name val="Arial"/>
      <family val="2"/>
    </font>
    <font>
      <sz val="8"/>
      <color indexed="8"/>
      <name val="Arial"/>
      <family val="2"/>
    </font>
    <font>
      <sz val="8"/>
      <color theme="1"/>
      <name val="Arial"/>
      <family val="2"/>
    </font>
    <font>
      <sz val="8"/>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
      <sz val="8"/>
      <color theme="0" tint="-0.499984740745262"/>
      <name val="Arial"/>
      <family val="2"/>
    </font>
    <font>
      <sz val="6"/>
      <color theme="0" tint="-0.499984740745262"/>
      <name val="Arial"/>
      <family val="2"/>
    </font>
    <font>
      <sz val="11"/>
      <color theme="0" tint="-0.499984740745262"/>
      <name val="Calibri"/>
      <family val="2"/>
      <scheme val="minor"/>
    </font>
    <font>
      <sz val="8"/>
      <color theme="0" tint="-0.499984740745262"/>
      <name val="Arial Narrow"/>
      <family val="2"/>
    </font>
    <font>
      <b/>
      <sz val="8"/>
      <color theme="0" tint="-0.499984740745262"/>
      <name val="Arial"/>
      <family val="2"/>
    </font>
  </fonts>
  <fills count="8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gray0625">
        <fgColor indexed="23"/>
      </patternFill>
    </fill>
    <fill>
      <patternFill patternType="solid">
        <fgColor indexed="47"/>
        <bgColor indexed="64"/>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FFF00"/>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BFBFBF"/>
        <bgColor indexed="64"/>
      </patternFill>
    </fill>
    <fill>
      <patternFill patternType="solid">
        <fgColor theme="6"/>
        <bgColor indexed="64"/>
      </patternFill>
    </fill>
  </fills>
  <borders count="90">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030">
    <xf numFmtId="0" fontId="0" fillId="0" borderId="0"/>
    <xf numFmtId="0" fontId="64" fillId="2" borderId="0" applyNumberFormat="0" applyBorder="0" applyAlignment="0" applyProtection="0"/>
    <xf numFmtId="0" fontId="64" fillId="3"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2"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4" fillId="2" borderId="0" applyNumberFormat="0" applyBorder="0" applyAlignment="0" applyProtection="0"/>
    <xf numFmtId="0" fontId="64" fillId="39" borderId="0" applyNumberFormat="0" applyBorder="0" applyAlignment="0" applyProtection="0"/>
    <xf numFmtId="0" fontId="64" fillId="4" borderId="0" applyNumberFormat="0" applyBorder="0" applyAlignment="0" applyProtection="0"/>
    <xf numFmtId="0" fontId="64" fillId="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4"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2"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4" fillId="2" borderId="0" applyNumberFormat="0" applyBorder="0" applyAlignment="0" applyProtection="0"/>
    <xf numFmtId="0" fontId="64" fillId="41" borderId="0" applyNumberFormat="0" applyBorder="0" applyAlignment="0" applyProtection="0"/>
    <xf numFmtId="0" fontId="64"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4" fillId="4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4" fillId="15" borderId="0" applyNumberFormat="0" applyBorder="0" applyAlignment="0" applyProtection="0"/>
    <xf numFmtId="0" fontId="64" fillId="44"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4" fillId="2" borderId="0" applyNumberFormat="0" applyBorder="0" applyAlignment="0" applyProtection="0"/>
    <xf numFmtId="0" fontId="64" fillId="45" borderId="0" applyNumberFormat="0" applyBorder="0" applyAlignment="0" applyProtection="0"/>
    <xf numFmtId="0" fontId="64"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2"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4" fillId="5" borderId="0" applyNumberFormat="0" applyBorder="0" applyAlignment="0" applyProtection="0"/>
    <xf numFmtId="0" fontId="64" fillId="46"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5" fillId="2" borderId="0" applyNumberFormat="0" applyBorder="0" applyAlignment="0" applyProtection="0"/>
    <xf numFmtId="0" fontId="65" fillId="47" borderId="0" applyNumberFormat="0" applyBorder="0" applyAlignment="0" applyProtection="0"/>
    <xf numFmtId="0" fontId="65" fillId="4" borderId="0" applyNumberFormat="0" applyBorder="0" applyAlignment="0" applyProtection="0"/>
    <xf numFmtId="0" fontId="65" fillId="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5" fillId="48"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5" fillId="4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5" fillId="15" borderId="0" applyNumberFormat="0" applyBorder="0" applyAlignment="0" applyProtection="0"/>
    <xf numFmtId="0" fontId="65" fillId="18"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65" fillId="2" borderId="0" applyNumberFormat="0" applyBorder="0" applyAlignment="0" applyProtection="0"/>
    <xf numFmtId="0" fontId="65" fillId="51" borderId="0" applyNumberFormat="0" applyBorder="0" applyAlignment="0" applyProtection="0"/>
    <xf numFmtId="0" fontId="65" fillId="4" borderId="0" applyNumberFormat="0" applyBorder="0" applyAlignment="0" applyProtection="0"/>
    <xf numFmtId="0" fontId="65" fillId="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65" fillId="5" borderId="0" applyNumberFormat="0" applyBorder="0" applyAlignment="0" applyProtection="0"/>
    <xf numFmtId="0" fontId="65" fillId="20"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21" borderId="0" applyNumberFormat="0" applyBorder="0" applyAlignment="0" applyProtection="0"/>
    <xf numFmtId="0" fontId="30" fillId="22" borderId="0" applyNumberFormat="0" applyBorder="0" applyAlignment="0" applyProtection="0"/>
    <xf numFmtId="0" fontId="65" fillId="23" borderId="0" applyNumberFormat="0" applyBorder="0" applyAlignment="0" applyProtection="0"/>
    <xf numFmtId="0" fontId="30" fillId="24" borderId="0" applyNumberFormat="0" applyBorder="0" applyAlignment="0" applyProtection="0"/>
    <xf numFmtId="0" fontId="30" fillId="18"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18"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65" fillId="19"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19" borderId="0" applyNumberFormat="0" applyBorder="0" applyAlignment="0" applyProtection="0"/>
    <xf numFmtId="0" fontId="65" fillId="54"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25"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5"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6" fillId="9" borderId="1" applyNumberFormat="0" applyAlignment="0" applyProtection="0"/>
    <xf numFmtId="0" fontId="66" fillId="15" borderId="1" applyNumberFormat="0" applyAlignment="0" applyProtection="0"/>
    <xf numFmtId="0" fontId="67" fillId="15" borderId="57" applyNumberFormat="0" applyAlignment="0" applyProtection="0"/>
    <xf numFmtId="0" fontId="66" fillId="15" borderId="1" applyNumberFormat="0" applyAlignment="0" applyProtection="0"/>
    <xf numFmtId="0" fontId="67" fillId="59" borderId="57" applyNumberFormat="0" applyAlignment="0" applyProtection="0"/>
    <xf numFmtId="0" fontId="67" fillId="59" borderId="57" applyNumberFormat="0" applyAlignment="0" applyProtection="0"/>
    <xf numFmtId="0" fontId="67" fillId="9" borderId="57" applyNumberFormat="0" applyAlignment="0" applyProtection="0"/>
    <xf numFmtId="0" fontId="66" fillId="9" borderId="1" applyNumberFormat="0" applyAlignment="0" applyProtection="0"/>
    <xf numFmtId="0" fontId="67" fillId="15" borderId="57" applyNumberFormat="0" applyAlignment="0" applyProtection="0"/>
    <xf numFmtId="0" fontId="66" fillId="9" borderId="1" applyNumberFormat="0" applyAlignment="0" applyProtection="0"/>
    <xf numFmtId="0" fontId="66" fillId="15" borderId="1" applyNumberFormat="0" applyAlignment="0" applyProtection="0"/>
    <xf numFmtId="0" fontId="67" fillId="15" borderId="57" applyNumberFormat="0" applyAlignment="0" applyProtection="0"/>
    <xf numFmtId="0" fontId="66" fillId="15" borderId="1" applyNumberFormat="0" applyAlignment="0" applyProtection="0"/>
    <xf numFmtId="0" fontId="31" fillId="15" borderId="2" applyNumberFormat="0" applyAlignment="0" applyProtection="0"/>
    <xf numFmtId="0" fontId="31" fillId="15" borderId="2" applyNumberFormat="0" applyAlignment="0" applyProtection="0"/>
    <xf numFmtId="0" fontId="31" fillId="15" borderId="2" applyNumberFormat="0" applyAlignment="0" applyProtection="0"/>
    <xf numFmtId="0" fontId="67" fillId="15" borderId="57" applyNumberFormat="0" applyAlignment="0" applyProtection="0"/>
    <xf numFmtId="0" fontId="31" fillId="15" borderId="2" applyNumberFormat="0" applyAlignment="0" applyProtection="0"/>
    <xf numFmtId="0" fontId="66" fillId="15" borderId="1" applyNumberFormat="0" applyAlignment="0" applyProtection="0"/>
    <xf numFmtId="0" fontId="67" fillId="15" borderId="57" applyNumberFormat="0" applyAlignment="0" applyProtection="0"/>
    <xf numFmtId="0" fontId="67" fillId="15" borderId="57" applyNumberFormat="0" applyAlignment="0" applyProtection="0"/>
    <xf numFmtId="0" fontId="67" fillId="15" borderId="57" applyNumberFormat="0" applyAlignment="0" applyProtection="0"/>
    <xf numFmtId="0" fontId="31" fillId="15" borderId="2" applyNumberFormat="0" applyAlignment="0" applyProtection="0"/>
    <xf numFmtId="0" fontId="47" fillId="6" borderId="0" applyNumberFormat="0" applyBorder="0" applyAlignment="0" applyProtection="0"/>
    <xf numFmtId="0" fontId="42" fillId="6" borderId="0" applyNumberFormat="0" applyBorder="0" applyAlignment="0" applyProtection="0"/>
    <xf numFmtId="0" fontId="69" fillId="9" borderId="58" applyNumberFormat="0" applyAlignment="0" applyProtection="0"/>
    <xf numFmtId="0" fontId="69" fillId="15" borderId="58" applyNumberFormat="0" applyAlignment="0" applyProtection="0"/>
    <xf numFmtId="0" fontId="69" fillId="59" borderId="58" applyNumberFormat="0" applyAlignment="0" applyProtection="0"/>
    <xf numFmtId="0" fontId="69" fillId="59" borderId="58" applyNumberFormat="0" applyAlignment="0" applyProtection="0"/>
    <xf numFmtId="0" fontId="69" fillId="9" borderId="58" applyNumberFormat="0" applyAlignment="0" applyProtection="0"/>
    <xf numFmtId="0" fontId="69" fillId="9" borderId="58" applyNumberFormat="0" applyAlignment="0" applyProtection="0"/>
    <xf numFmtId="0" fontId="69" fillId="9" borderId="58" applyNumberFormat="0" applyAlignment="0" applyProtection="0"/>
    <xf numFmtId="0" fontId="69" fillId="15" borderId="58" applyNumberFormat="0" applyAlignment="0" applyProtection="0"/>
    <xf numFmtId="0" fontId="32" fillId="15" borderId="3" applyNumberFormat="0" applyAlignment="0" applyProtection="0"/>
    <xf numFmtId="0" fontId="32" fillId="15" borderId="3" applyNumberFormat="0" applyAlignment="0" applyProtection="0"/>
    <xf numFmtId="0" fontId="32" fillId="15" borderId="3" applyNumberFormat="0" applyAlignment="0" applyProtection="0"/>
    <xf numFmtId="0" fontId="69" fillId="15" borderId="58" applyNumberFormat="0" applyAlignment="0" applyProtection="0"/>
    <xf numFmtId="0" fontId="32" fillId="15" borderId="3" applyNumberFormat="0" applyAlignment="0" applyProtection="0"/>
    <xf numFmtId="0" fontId="69" fillId="15" borderId="58" applyNumberFormat="0" applyAlignment="0" applyProtection="0"/>
    <xf numFmtId="0" fontId="32" fillId="15" borderId="3" applyNumberFormat="0" applyAlignment="0" applyProtection="0"/>
    <xf numFmtId="0" fontId="32" fillId="15" borderId="3" applyNumberFormat="0" applyAlignment="0" applyProtection="0"/>
    <xf numFmtId="0" fontId="49" fillId="26" borderId="4" applyNumberFormat="0" applyAlignment="0" applyProtection="0"/>
    <xf numFmtId="0" fontId="43" fillId="26" borderId="4" applyNumberFormat="0" applyAlignment="0" applyProtection="0"/>
    <xf numFmtId="0" fontId="70" fillId="61" borderId="5" applyNumberFormat="0" applyAlignment="0" applyProtection="0"/>
    <xf numFmtId="0" fontId="70" fillId="61" borderId="59" applyNumberFormat="0" applyAlignment="0" applyProtection="0"/>
    <xf numFmtId="0" fontId="70" fillId="61" borderId="59" applyNumberFormat="0" applyAlignment="0" applyProtection="0"/>
    <xf numFmtId="0" fontId="70" fillId="61" borderId="4" applyNumberFormat="0" applyAlignment="0" applyProtection="0"/>
    <xf numFmtId="0" fontId="71" fillId="62" borderId="58"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33" fillId="5" borderId="3" applyNumberFormat="0" applyAlignment="0" applyProtection="0"/>
    <xf numFmtId="0" fontId="72" fillId="0" borderId="6" applyNumberFormat="0" applyFill="0" applyAlignment="0" applyProtection="0"/>
    <xf numFmtId="0" fontId="72" fillId="0" borderId="7" applyNumberFormat="0" applyFill="0" applyAlignment="0" applyProtection="0"/>
    <xf numFmtId="0" fontId="72" fillId="0" borderId="7" applyNumberFormat="0" applyFill="0" applyAlignment="0" applyProtection="0"/>
    <xf numFmtId="0" fontId="72" fillId="0" borderId="7"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7" applyNumberFormat="0" applyFill="0" applyAlignment="0" applyProtection="0"/>
    <xf numFmtId="0" fontId="72"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72"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72" fillId="0" borderId="7" applyNumberFormat="0" applyFill="0" applyAlignment="0" applyProtection="0"/>
    <xf numFmtId="0" fontId="13" fillId="0" borderId="7" applyNumberFormat="0" applyFill="0" applyAlignment="0" applyProtection="0"/>
    <xf numFmtId="0" fontId="72" fillId="0" borderId="7" applyNumberFormat="0" applyFill="0" applyAlignment="0" applyProtection="0"/>
    <xf numFmtId="0" fontId="13" fillId="0" borderId="7" applyNumberFormat="0" applyFill="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6" fillId="8" borderId="0" applyNumberFormat="0" applyBorder="0" applyAlignment="0" applyProtection="0"/>
    <xf numFmtId="0" fontId="44" fillId="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5" fillId="0" borderId="9" applyNumberFormat="0" applyFill="0" applyAlignment="0" applyProtection="0"/>
    <xf numFmtId="0" fontId="75" fillId="0" borderId="9" applyNumberFormat="0" applyFill="0" applyAlignment="0" applyProtection="0"/>
    <xf numFmtId="0" fontId="76" fillId="0" borderId="61" applyNumberFormat="0" applyFill="0" applyAlignment="0" applyProtection="0"/>
    <xf numFmtId="0" fontId="76" fillId="0" borderId="61" applyNumberFormat="0" applyFill="0" applyAlignment="0" applyProtection="0"/>
    <xf numFmtId="0" fontId="37" fillId="0" borderId="8" applyNumberFormat="0" applyFill="0" applyAlignment="0" applyProtection="0"/>
    <xf numFmtId="0" fontId="77" fillId="0" borderId="11" applyNumberFormat="0" applyFill="0" applyAlignment="0" applyProtection="0"/>
    <xf numFmtId="0" fontId="77" fillId="0" borderId="12" applyNumberFormat="0" applyFill="0" applyAlignment="0" applyProtection="0"/>
    <xf numFmtId="0" fontId="78" fillId="0" borderId="62" applyNumberFormat="0" applyFill="0" applyAlignment="0" applyProtection="0"/>
    <xf numFmtId="0" fontId="78" fillId="0" borderId="62" applyNumberFormat="0" applyFill="0" applyAlignment="0" applyProtection="0"/>
    <xf numFmtId="0" fontId="40" fillId="0" borderId="10" applyNumberFormat="0" applyFill="0" applyAlignment="0" applyProtection="0"/>
    <xf numFmtId="0" fontId="79" fillId="0" borderId="14" applyNumberFormat="0" applyFill="0" applyAlignment="0" applyProtection="0"/>
    <xf numFmtId="0" fontId="79" fillId="0" borderId="15" applyNumberFormat="0" applyFill="0" applyAlignment="0" applyProtection="0"/>
    <xf numFmtId="0" fontId="80" fillId="0" borderId="63" applyNumberFormat="0" applyFill="0" applyAlignment="0" applyProtection="0"/>
    <xf numFmtId="0" fontId="80" fillId="0" borderId="63" applyNumberFormat="0" applyFill="0" applyAlignment="0" applyProtection="0"/>
    <xf numFmtId="0" fontId="38" fillId="0" borderId="13"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8" fillId="0" borderId="0" applyNumberFormat="0" applyFill="0" applyBorder="0" applyAlignment="0" applyProtection="0"/>
    <xf numFmtId="0" fontId="33" fillId="5" borderId="3" applyNumberFormat="0" applyAlignment="0" applyProtection="0"/>
    <xf numFmtId="0" fontId="48" fillId="0" borderId="16" applyNumberFormat="0" applyFill="0" applyAlignment="0" applyProtection="0"/>
    <xf numFmtId="0" fontId="45" fillId="0" borderId="16" applyNumberFormat="0" applyFill="0" applyAlignment="0" applyProtection="0"/>
    <xf numFmtId="0" fontId="82" fillId="64" borderId="0" applyNumberFormat="0" applyBorder="0" applyAlignment="0" applyProtection="0"/>
    <xf numFmtId="0" fontId="64" fillId="0" borderId="0"/>
    <xf numFmtId="0" fontId="6" fillId="7" borderId="17" applyNumberFormat="0" applyFont="0" applyAlignment="0" applyProtection="0"/>
    <xf numFmtId="0" fontId="6" fillId="7" borderId="17" applyNumberFormat="0" applyFont="0" applyAlignment="0" applyProtection="0"/>
    <xf numFmtId="0" fontId="52" fillId="65" borderId="65" applyNumberFormat="0" applyFont="0" applyAlignment="0" applyProtection="0"/>
    <xf numFmtId="0" fontId="5" fillId="65" borderId="65" applyNumberFormat="0" applyFont="0" applyAlignment="0" applyProtection="0"/>
    <xf numFmtId="0" fontId="64"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4" fillId="65" borderId="65" applyNumberFormat="0" applyFont="0" applyAlignment="0" applyProtection="0"/>
    <xf numFmtId="0" fontId="52" fillId="65" borderId="65" applyNumberFormat="0" applyFont="0" applyAlignment="0" applyProtection="0"/>
    <xf numFmtId="0" fontId="12" fillId="65" borderId="65" applyNumberFormat="0" applyFont="0" applyAlignment="0" applyProtection="0"/>
    <xf numFmtId="0" fontId="5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64"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4" fillId="65" borderId="65" applyNumberFormat="0" applyFont="0" applyAlignment="0" applyProtection="0"/>
    <xf numFmtId="0" fontId="5" fillId="65" borderId="65" applyNumberFormat="0" applyFont="0" applyAlignment="0" applyProtection="0"/>
    <xf numFmtId="0" fontId="64"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64"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12"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5" fillId="65" borderId="65" applyNumberFormat="0" applyFont="0" applyAlignment="0" applyProtection="0"/>
    <xf numFmtId="0" fontId="31" fillId="15" borderId="2" applyNumberFormat="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 fillId="0" borderId="0"/>
    <xf numFmtId="0" fontId="64" fillId="0" borderId="0"/>
    <xf numFmtId="0" fontId="64" fillId="0" borderId="0"/>
    <xf numFmtId="0" fontId="83" fillId="0" borderId="0"/>
    <xf numFmtId="0" fontId="6" fillId="0" borderId="0"/>
    <xf numFmtId="0" fontId="64" fillId="0" borderId="0"/>
    <xf numFmtId="0" fontId="64" fillId="0" borderId="0"/>
    <xf numFmtId="0" fontId="83" fillId="0" borderId="0"/>
    <xf numFmtId="0" fontId="25" fillId="0" borderId="0"/>
    <xf numFmtId="0" fontId="6"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6" fillId="0" borderId="0"/>
    <xf numFmtId="0" fontId="5" fillId="0" borderId="0"/>
    <xf numFmtId="0" fontId="5" fillId="0" borderId="0"/>
    <xf numFmtId="0" fontId="6" fillId="0" borderId="0"/>
    <xf numFmtId="0" fontId="83"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83" fillId="0" borderId="0"/>
    <xf numFmtId="0" fontId="5" fillId="0" borderId="0"/>
    <xf numFmtId="0" fontId="5" fillId="0" borderId="0"/>
    <xf numFmtId="0" fontId="64" fillId="0" borderId="0"/>
    <xf numFmtId="0" fontId="6" fillId="0" borderId="0"/>
    <xf numFmtId="0" fontId="6" fillId="0" borderId="0"/>
    <xf numFmtId="0" fontId="6" fillId="0" borderId="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39" fillId="0" borderId="0" applyNumberFormat="0" applyFill="0" applyBorder="0" applyAlignment="0" applyProtection="0"/>
    <xf numFmtId="0" fontId="13" fillId="0" borderId="7" applyNumberFormat="0" applyFill="0" applyAlignment="0" applyProtection="0"/>
    <xf numFmtId="0" fontId="84" fillId="0" borderId="0" applyNumberFormat="0" applyFill="0" applyBorder="0" applyAlignment="0" applyProtection="0"/>
    <xf numFmtId="0" fontId="75" fillId="0" borderId="9"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75" fillId="0" borderId="9" applyNumberFormat="0" applyFill="0" applyAlignment="0" applyProtection="0"/>
    <xf numFmtId="0" fontId="77" fillId="0" borderId="11"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77" fillId="0" borderId="11" applyNumberFormat="0" applyFill="0" applyAlignment="0" applyProtection="0"/>
    <xf numFmtId="0" fontId="79" fillId="0" borderId="14"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79" fillId="0" borderId="14" applyNumberFormat="0" applyFill="0" applyAlignment="0" applyProtection="0"/>
    <xf numFmtId="0" fontId="7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4" fillId="0" borderId="0" applyNumberFormat="0" applyFill="0" applyBorder="0" applyAlignment="0" applyProtection="0"/>
    <xf numFmtId="0" fontId="81" fillId="0" borderId="64" applyNumberFormat="0" applyFill="0" applyAlignment="0" applyProtection="0"/>
    <xf numFmtId="0" fontId="81" fillId="0" borderId="64" applyNumberFormat="0" applyFill="0" applyAlignment="0" applyProtection="0"/>
    <xf numFmtId="0" fontId="81" fillId="0" borderId="64" applyNumberFormat="0" applyFill="0" applyAlignment="0" applyProtection="0"/>
    <xf numFmtId="0" fontId="86"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61" borderId="5" applyNumberFormat="0" applyAlignment="0" applyProtection="0"/>
    <xf numFmtId="0" fontId="70" fillId="61" borderId="59" applyNumberFormat="0" applyAlignment="0" applyProtection="0"/>
    <xf numFmtId="0" fontId="70" fillId="61" borderId="59" applyNumberFormat="0" applyAlignment="0" applyProtection="0"/>
    <xf numFmtId="0" fontId="70" fillId="61" borderId="5" applyNumberFormat="0" applyAlignment="0" applyProtection="0"/>
    <xf numFmtId="0" fontId="70" fillId="61" borderId="5" applyNumberFormat="0" applyAlignment="0" applyProtection="0"/>
    <xf numFmtId="0" fontId="70" fillId="61" borderId="59" applyNumberFormat="0" applyAlignment="0" applyProtection="0"/>
  </cellStyleXfs>
  <cellXfs count="611">
    <xf numFmtId="0" fontId="0" fillId="0" borderId="0" xfId="0"/>
    <xf numFmtId="0" fontId="21" fillId="0" borderId="18" xfId="0" applyFont="1" applyBorder="1" applyAlignment="1">
      <alignment horizontal="center" vertical="center"/>
    </xf>
    <xf numFmtId="0" fontId="18" fillId="0" borderId="0" xfId="0" applyFont="1"/>
    <xf numFmtId="0" fontId="21" fillId="0" borderId="0" xfId="0" applyFont="1"/>
    <xf numFmtId="0" fontId="7" fillId="0" borderId="0" xfId="910" applyFont="1"/>
    <xf numFmtId="0" fontId="22" fillId="0" borderId="0" xfId="910" applyFont="1"/>
    <xf numFmtId="0" fontId="21"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vertical="center"/>
    </xf>
    <xf numFmtId="0" fontId="6" fillId="0" borderId="0" xfId="0" applyFont="1"/>
    <xf numFmtId="0" fontId="11" fillId="0" borderId="18" xfId="0" applyFont="1" applyBorder="1" applyAlignment="1">
      <alignment horizontal="center" vertical="center"/>
    </xf>
    <xf numFmtId="0" fontId="11" fillId="27" borderId="18" xfId="0" applyFont="1" applyFill="1" applyBorder="1" applyAlignment="1">
      <alignment horizontal="center" vertical="center"/>
    </xf>
    <xf numFmtId="0" fontId="6" fillId="0" borderId="0" xfId="910"/>
    <xf numFmtId="0" fontId="19" fillId="0" borderId="0" xfId="0" applyFont="1"/>
    <xf numFmtId="0" fontId="15" fillId="0" borderId="0" xfId="0" applyFont="1"/>
    <xf numFmtId="0" fontId="6" fillId="0" borderId="0" xfId="910" applyAlignment="1">
      <alignment horizontal="left"/>
    </xf>
    <xf numFmtId="0" fontId="16" fillId="0" borderId="0" xfId="0" applyFont="1"/>
    <xf numFmtId="0" fontId="7" fillId="0" borderId="0" xfId="910" applyFont="1" applyAlignment="1">
      <alignment horizontal="left"/>
    </xf>
    <xf numFmtId="0" fontId="17" fillId="0" borderId="0" xfId="910" applyFont="1" applyAlignment="1">
      <alignment vertical="center"/>
    </xf>
    <xf numFmtId="0" fontId="20" fillId="0" borderId="0" xfId="0" applyFont="1"/>
    <xf numFmtId="0" fontId="8" fillId="0" borderId="0" xfId="0" applyFont="1" applyAlignment="1">
      <alignment wrapText="1"/>
    </xf>
    <xf numFmtId="0" fontId="13" fillId="0" borderId="0" xfId="0" applyFont="1"/>
    <xf numFmtId="0" fontId="23" fillId="0" borderId="0" xfId="0" applyFont="1"/>
    <xf numFmtId="14" fontId="26" fillId="28" borderId="18" xfId="0" applyNumberFormat="1" applyFont="1" applyFill="1" applyBorder="1" applyAlignment="1">
      <alignment horizontal="center" vertical="center"/>
    </xf>
    <xf numFmtId="0" fontId="17" fillId="0" borderId="0" xfId="910" applyFont="1" applyAlignment="1">
      <alignment horizontal="center" vertical="center"/>
    </xf>
    <xf numFmtId="0" fontId="18" fillId="0" borderId="0" xfId="0" applyFont="1" applyAlignment="1">
      <alignment vertical="center"/>
    </xf>
    <xf numFmtId="0" fontId="21" fillId="0" borderId="18" xfId="0" applyFont="1" applyBorder="1" applyAlignment="1">
      <alignment horizontal="center" vertical="center" wrapText="1"/>
    </xf>
    <xf numFmtId="164" fontId="8" fillId="0" borderId="0" xfId="672" applyNumberFormat="1" applyFont="1" applyFill="1" applyBorder="1" applyAlignment="1" applyProtection="1">
      <alignment horizontal="center" wrapText="1"/>
    </xf>
    <xf numFmtId="16" fontId="14" fillId="0" borderId="19" xfId="0" applyNumberFormat="1" applyFont="1" applyBorder="1" applyAlignment="1">
      <alignment vertical="center" wrapText="1"/>
    </xf>
    <xf numFmtId="0" fontId="18" fillId="27" borderId="0" xfId="0" applyFont="1" applyFill="1"/>
    <xf numFmtId="0" fontId="28" fillId="0" borderId="0" xfId="0" applyFont="1"/>
    <xf numFmtId="0" fontId="28" fillId="0" borderId="0" xfId="0" applyFont="1" applyAlignment="1">
      <alignment wrapText="1"/>
    </xf>
    <xf numFmtId="0" fontId="14" fillId="0" borderId="19" xfId="0" applyFont="1" applyBorder="1" applyAlignment="1">
      <alignment vertical="center" wrapText="1"/>
    </xf>
    <xf numFmtId="0" fontId="26" fillId="0" borderId="18" xfId="0" applyFont="1" applyBorder="1" applyAlignment="1">
      <alignment horizontal="center" vertical="center"/>
    </xf>
    <xf numFmtId="1" fontId="24" fillId="31" borderId="19" xfId="0" applyNumberFormat="1" applyFont="1" applyFill="1" applyBorder="1" applyAlignment="1" applyProtection="1">
      <alignment horizontal="center" vertical="center"/>
      <protection locked="0"/>
    </xf>
    <xf numFmtId="0" fontId="17"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26" fillId="0" borderId="20" xfId="0" applyFont="1" applyBorder="1" applyAlignment="1">
      <alignment horizontal="center" vertical="center"/>
    </xf>
    <xf numFmtId="0" fontId="26" fillId="0" borderId="20" xfId="0" applyFont="1" applyBorder="1" applyAlignment="1">
      <alignment vertical="center" wrapText="1"/>
    </xf>
    <xf numFmtId="0" fontId="53" fillId="0" borderId="0" xfId="0" applyFont="1"/>
    <xf numFmtId="0" fontId="20" fillId="0" borderId="0" xfId="0" applyFont="1" applyAlignment="1">
      <alignment vertical="center"/>
    </xf>
    <xf numFmtId="0" fontId="17" fillId="0" borderId="0" xfId="0" applyFont="1" applyAlignment="1">
      <alignment horizontal="center" vertical="center"/>
    </xf>
    <xf numFmtId="0" fontId="24" fillId="0" borderId="18" xfId="0" applyFont="1" applyBorder="1" applyAlignment="1">
      <alignment horizontal="center" vertical="center"/>
    </xf>
    <xf numFmtId="0" fontId="0" fillId="0" borderId="0" xfId="0" applyAlignment="1">
      <alignment vertical="center"/>
    </xf>
    <xf numFmtId="0" fontId="21" fillId="30" borderId="18" xfId="0" applyFont="1" applyFill="1" applyBorder="1" applyAlignment="1">
      <alignment horizontal="center" vertical="center"/>
    </xf>
    <xf numFmtId="0" fontId="21" fillId="30" borderId="18" xfId="672" applyNumberFormat="1" applyFont="1" applyFill="1" applyBorder="1" applyAlignment="1" applyProtection="1">
      <alignment horizontal="center" vertical="center"/>
    </xf>
    <xf numFmtId="1" fontId="21" fillId="30"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672" applyFont="1" applyBorder="1" applyAlignment="1" applyProtection="1">
      <alignment horizontal="center" vertical="center"/>
    </xf>
    <xf numFmtId="1" fontId="21" fillId="0" borderId="18" xfId="0" applyNumberFormat="1" applyFont="1" applyBorder="1" applyAlignment="1">
      <alignment horizontal="center" vertical="center"/>
    </xf>
    <xf numFmtId="0" fontId="17" fillId="0" borderId="18" xfId="0" applyFont="1" applyBorder="1" applyAlignment="1">
      <alignment vertical="center"/>
    </xf>
    <xf numFmtId="0" fontId="21" fillId="0" borderId="18" xfId="672" applyNumberFormat="1" applyFont="1" applyFill="1" applyBorder="1" applyAlignment="1" applyProtection="1">
      <alignment horizontal="center" vertical="center"/>
    </xf>
    <xf numFmtId="0" fontId="21" fillId="0" borderId="18" xfId="672" applyNumberFormat="1" applyFont="1" applyBorder="1" applyAlignment="1" applyProtection="1">
      <alignment horizontal="center" vertical="center"/>
    </xf>
    <xf numFmtId="0" fontId="21" fillId="29" borderId="18" xfId="0" applyFont="1" applyFill="1" applyBorder="1" applyAlignment="1">
      <alignment horizontal="center" vertical="center"/>
    </xf>
    <xf numFmtId="9" fontId="21" fillId="29" borderId="18" xfId="672" applyFont="1" applyFill="1" applyBorder="1" applyAlignment="1" applyProtection="1">
      <alignment horizontal="center" vertical="center"/>
    </xf>
    <xf numFmtId="0" fontId="21" fillId="29" borderId="18" xfId="672" applyNumberFormat="1" applyFont="1" applyFill="1" applyBorder="1" applyAlignment="1" applyProtection="1">
      <alignment horizontal="center" vertical="center"/>
    </xf>
    <xf numFmtId="9" fontId="21" fillId="0" borderId="18" xfId="672" applyFont="1" applyFill="1" applyBorder="1" applyAlignment="1" applyProtection="1">
      <alignment horizontal="center" vertical="center"/>
    </xf>
    <xf numFmtId="0" fontId="55" fillId="0" borderId="0" xfId="0" applyFont="1"/>
    <xf numFmtId="0" fontId="7" fillId="0" borderId="0" xfId="910" applyFont="1" applyAlignment="1">
      <alignment horizontal="center" vertical="center"/>
    </xf>
    <xf numFmtId="1" fontId="24" fillId="32" borderId="19" xfId="0" applyNumberFormat="1" applyFont="1" applyFill="1" applyBorder="1" applyAlignment="1">
      <alignment horizontal="center" vertical="center"/>
    </xf>
    <xf numFmtId="0" fontId="14" fillId="0" borderId="24" xfId="0" applyFont="1" applyBorder="1" applyAlignment="1">
      <alignment vertical="center" wrapText="1"/>
    </xf>
    <xf numFmtId="14" fontId="26" fillId="0" borderId="0" xfId="0" applyNumberFormat="1" applyFont="1" applyAlignment="1">
      <alignment horizontal="center" vertical="center"/>
    </xf>
    <xf numFmtId="0" fontId="26" fillId="0" borderId="18" xfId="923" applyFont="1" applyBorder="1"/>
    <xf numFmtId="0" fontId="54" fillId="29" borderId="18" xfId="0" applyFont="1" applyFill="1" applyBorder="1" applyAlignment="1">
      <alignment horizontal="center" vertical="center"/>
    </xf>
    <xf numFmtId="0" fontId="54" fillId="0" borderId="18" xfId="0" applyFont="1" applyBorder="1" applyAlignment="1">
      <alignment horizontal="center" vertical="center"/>
    </xf>
    <xf numFmtId="0" fontId="54" fillId="0" borderId="18" xfId="0" applyFont="1" applyBorder="1" applyAlignment="1">
      <alignment horizontal="left" vertical="center" wrapText="1"/>
    </xf>
    <xf numFmtId="0" fontId="7" fillId="0" borderId="0" xfId="910" applyFont="1" applyAlignment="1">
      <alignment vertical="center"/>
    </xf>
    <xf numFmtId="0" fontId="18" fillId="0" borderId="0" xfId="0" applyFont="1" applyAlignment="1">
      <alignment horizontal="left" vertical="center"/>
    </xf>
    <xf numFmtId="0" fontId="57" fillId="0" borderId="18" xfId="0" applyFont="1" applyBorder="1" applyAlignment="1">
      <alignment vertical="center" wrapText="1"/>
    </xf>
    <xf numFmtId="0" fontId="0" fillId="0" borderId="0" xfId="0" applyAlignment="1">
      <alignment vertical="center" wrapText="1"/>
    </xf>
    <xf numFmtId="0" fontId="26" fillId="0" borderId="0" xfId="0" applyFont="1" applyAlignment="1">
      <alignment vertical="center"/>
    </xf>
    <xf numFmtId="0" fontId="88" fillId="0" borderId="0" xfId="0" applyFont="1" applyAlignment="1">
      <alignment horizontal="center" vertical="center"/>
    </xf>
    <xf numFmtId="0" fontId="88" fillId="0" borderId="18" xfId="0" applyFont="1" applyBorder="1" applyAlignment="1">
      <alignment horizontal="center" vertical="center"/>
    </xf>
    <xf numFmtId="0" fontId="89" fillId="0" borderId="18" xfId="0" applyFont="1" applyBorder="1" applyAlignment="1">
      <alignment horizontal="left" vertical="center" wrapText="1"/>
    </xf>
    <xf numFmtId="0" fontId="18" fillId="0" borderId="0" xfId="0" quotePrefix="1" applyFont="1"/>
    <xf numFmtId="9" fontId="21" fillId="29" borderId="18" xfId="0" applyNumberFormat="1" applyFont="1" applyFill="1" applyBorder="1" applyAlignment="1">
      <alignment horizontal="center" vertical="center"/>
    </xf>
    <xf numFmtId="9" fontId="21" fillId="0" borderId="18" xfId="0" applyNumberFormat="1" applyFont="1" applyBorder="1" applyAlignment="1">
      <alignment horizontal="center" vertical="center"/>
    </xf>
    <xf numFmtId="0" fontId="56" fillId="0" borderId="0" xfId="0" applyFont="1"/>
    <xf numFmtId="0" fontId="50" fillId="0" borderId="0" xfId="0" applyFont="1"/>
    <xf numFmtId="0" fontId="54" fillId="0" borderId="0" xfId="0" applyFont="1" applyAlignment="1">
      <alignment horizontal="left"/>
    </xf>
    <xf numFmtId="0" fontId="54" fillId="0" borderId="0" xfId="0" applyFont="1"/>
    <xf numFmtId="0" fontId="26" fillId="0" borderId="0" xfId="0" applyFont="1"/>
    <xf numFmtId="0" fontId="14" fillId="0" borderId="18" xfId="0" applyFont="1" applyBorder="1" applyAlignment="1">
      <alignment horizontal="center" vertical="center"/>
    </xf>
    <xf numFmtId="0" fontId="21" fillId="0" borderId="18" xfId="0" applyFont="1" applyBorder="1" applyAlignment="1">
      <alignment horizontal="left" vertical="center"/>
    </xf>
    <xf numFmtId="14" fontId="21" fillId="0" borderId="18" xfId="0" applyNumberFormat="1" applyFont="1" applyBorder="1" applyAlignment="1">
      <alignment horizontal="left" vertical="center"/>
    </xf>
    <xf numFmtId="0" fontId="88" fillId="0" borderId="18" xfId="0" applyFont="1" applyBorder="1" applyAlignment="1">
      <alignment horizontal="left" vertical="center"/>
    </xf>
    <xf numFmtId="0" fontId="11" fillId="0" borderId="18" xfId="910" applyFont="1" applyBorder="1" applyAlignment="1">
      <alignment horizontal="left" vertical="center"/>
    </xf>
    <xf numFmtId="0" fontId="91" fillId="0" borderId="18" xfId="0" applyFont="1" applyBorder="1" applyAlignment="1">
      <alignment horizontal="center" vertical="center"/>
    </xf>
    <xf numFmtId="0" fontId="89" fillId="0" borderId="18" xfId="0" applyFont="1" applyBorder="1" applyAlignment="1">
      <alignment horizontal="center" vertical="center"/>
    </xf>
    <xf numFmtId="0" fontId="17" fillId="0" borderId="0" xfId="986" applyFont="1" applyAlignment="1">
      <alignment horizontal="center" vertical="center"/>
    </xf>
    <xf numFmtId="0" fontId="26" fillId="33" borderId="19" xfId="0" applyFont="1" applyFill="1" applyBorder="1" applyAlignment="1">
      <alignment horizontal="center" vertical="center"/>
    </xf>
    <xf numFmtId="0" fontId="88" fillId="33" borderId="19" xfId="0" applyFont="1" applyFill="1" applyBorder="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88" fillId="0" borderId="0" xfId="0" applyFont="1" applyAlignment="1">
      <alignment vertical="center"/>
    </xf>
    <xf numFmtId="0" fontId="11" fillId="0" borderId="20" xfId="986" applyFont="1" applyBorder="1" applyAlignment="1">
      <alignment vertical="center"/>
    </xf>
    <xf numFmtId="0" fontId="17" fillId="0" borderId="0" xfId="986" applyFont="1" applyAlignment="1">
      <alignment vertical="center"/>
    </xf>
    <xf numFmtId="0" fontId="17" fillId="0" borderId="0" xfId="0" applyFont="1" applyAlignment="1">
      <alignment vertical="center"/>
    </xf>
    <xf numFmtId="0" fontId="88" fillId="0" borderId="0" xfId="0" applyFont="1" applyAlignment="1">
      <alignment vertical="center" wrapText="1"/>
    </xf>
    <xf numFmtId="0" fontId="17" fillId="0" borderId="0" xfId="986" applyFont="1" applyAlignment="1">
      <alignment vertical="center" wrapText="1"/>
    </xf>
    <xf numFmtId="0" fontId="11" fillId="0" borderId="20" xfId="0" applyFont="1" applyBorder="1" applyAlignment="1">
      <alignment vertical="center" wrapText="1"/>
    </xf>
    <xf numFmtId="0" fontId="26" fillId="33" borderId="19" xfId="0" applyFont="1" applyFill="1" applyBorder="1" applyAlignment="1">
      <alignment horizontal="center" vertical="center" wrapText="1"/>
    </xf>
    <xf numFmtId="0" fontId="11" fillId="33" borderId="19" xfId="0" applyFont="1" applyFill="1" applyBorder="1" applyAlignment="1">
      <alignment horizontal="center" vertical="center"/>
    </xf>
    <xf numFmtId="0" fontId="88" fillId="33" borderId="19" xfId="0" applyFont="1" applyFill="1" applyBorder="1" applyAlignment="1">
      <alignment horizontal="center" vertical="center" wrapText="1"/>
    </xf>
    <xf numFmtId="14" fontId="88" fillId="33" borderId="19" xfId="0" applyNumberFormat="1" applyFont="1" applyFill="1" applyBorder="1" applyAlignment="1">
      <alignment horizontal="center" vertical="center"/>
    </xf>
    <xf numFmtId="0" fontId="21" fillId="0" borderId="0" xfId="0" applyFont="1" applyAlignment="1">
      <alignment vertical="center" wrapText="1"/>
    </xf>
    <xf numFmtId="14" fontId="21" fillId="0" borderId="0" xfId="0" applyNumberFormat="1" applyFont="1" applyAlignment="1">
      <alignment horizontal="center" vertical="center"/>
    </xf>
    <xf numFmtId="14" fontId="21" fillId="0" borderId="0" xfId="0" applyNumberFormat="1" applyFont="1" applyAlignment="1">
      <alignment vertical="center"/>
    </xf>
    <xf numFmtId="2" fontId="54" fillId="29" borderId="18" xfId="0" applyNumberFormat="1" applyFont="1" applyFill="1" applyBorder="1" applyAlignment="1">
      <alignment horizontal="center" vertical="center"/>
    </xf>
    <xf numFmtId="2" fontId="54" fillId="0" borderId="18" xfId="0" applyNumberFormat="1" applyFont="1" applyBorder="1" applyAlignment="1">
      <alignment horizontal="center" vertical="center"/>
    </xf>
    <xf numFmtId="0" fontId="9" fillId="0" borderId="0" xfId="986"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8" fillId="0" borderId="0" xfId="986" applyFont="1" applyAlignment="1">
      <alignment vertical="center"/>
    </xf>
    <xf numFmtId="0" fontId="14" fillId="0" borderId="0" xfId="0" applyFont="1" applyAlignment="1">
      <alignment horizontal="center" vertical="center"/>
    </xf>
    <xf numFmtId="0" fontId="90" fillId="0" borderId="0" xfId="0" applyFont="1" applyAlignment="1">
      <alignment vertical="center"/>
    </xf>
    <xf numFmtId="0" fontId="24" fillId="0" borderId="19" xfId="0" applyFont="1" applyBorder="1" applyAlignment="1">
      <alignment horizontal="center" vertical="center" wrapText="1"/>
    </xf>
    <xf numFmtId="0" fontId="16" fillId="0" borderId="32" xfId="0" applyFont="1" applyBorder="1"/>
    <xf numFmtId="0" fontId="14" fillId="0" borderId="0" xfId="0" applyFont="1" applyAlignment="1">
      <alignment vertical="top"/>
    </xf>
    <xf numFmtId="0" fontId="16" fillId="67" borderId="18" xfId="0" applyFont="1" applyFill="1" applyBorder="1" applyAlignment="1">
      <alignment horizontal="center" vertical="center"/>
    </xf>
    <xf numFmtId="0" fontId="90" fillId="0" borderId="0" xfId="0" applyFont="1" applyAlignment="1">
      <alignment horizontal="center" vertical="center"/>
    </xf>
    <xf numFmtId="0" fontId="90" fillId="0" borderId="0" xfId="0" applyFont="1" applyAlignment="1">
      <alignment horizontal="center" vertical="center" wrapText="1"/>
    </xf>
    <xf numFmtId="0" fontId="21" fillId="67" borderId="0" xfId="0" applyFont="1" applyFill="1" applyAlignment="1">
      <alignment horizontal="center" vertical="center"/>
    </xf>
    <xf numFmtId="1" fontId="90" fillId="0" borderId="18" xfId="0" applyNumberFormat="1" applyFont="1" applyBorder="1" applyAlignment="1">
      <alignment horizontal="center" vertical="center"/>
    </xf>
    <xf numFmtId="10" fontId="90" fillId="0" borderId="18" xfId="0" applyNumberFormat="1" applyFont="1" applyBorder="1" applyAlignment="1">
      <alignment horizontal="center" vertical="center"/>
    </xf>
    <xf numFmtId="0" fontId="92" fillId="0" borderId="0" xfId="0" applyFont="1" applyAlignment="1">
      <alignment horizontal="left" vertical="center"/>
    </xf>
    <xf numFmtId="0" fontId="90" fillId="67" borderId="18" xfId="0" applyFont="1" applyFill="1" applyBorder="1" applyAlignment="1">
      <alignment horizontal="center" vertical="center"/>
    </xf>
    <xf numFmtId="0" fontId="92" fillId="0" borderId="18" xfId="0" applyFont="1" applyBorder="1" applyAlignment="1">
      <alignment horizontal="center" vertical="center" wrapText="1"/>
    </xf>
    <xf numFmtId="9" fontId="92" fillId="0" borderId="18" xfId="0" applyNumberFormat="1" applyFont="1" applyBorder="1" applyAlignment="1">
      <alignment horizontal="center" vertical="center" wrapText="1"/>
    </xf>
    <xf numFmtId="0" fontId="90" fillId="0" borderId="18" xfId="0" applyFont="1" applyBorder="1" applyAlignment="1">
      <alignment horizontal="center" vertical="center"/>
    </xf>
    <xf numFmtId="0" fontId="90" fillId="0" borderId="18" xfId="0" applyFont="1" applyBorder="1" applyAlignment="1">
      <alignment horizontal="left" vertical="center"/>
    </xf>
    <xf numFmtId="9" fontId="90" fillId="0" borderId="18" xfId="0" applyNumberFormat="1" applyFont="1" applyBorder="1" applyAlignment="1">
      <alignment horizontal="center" vertical="center"/>
    </xf>
    <xf numFmtId="9" fontId="90" fillId="0" borderId="18" xfId="0" applyNumberFormat="1" applyFont="1" applyBorder="1" applyAlignment="1">
      <alignment horizontal="center" vertical="center" wrapText="1"/>
    </xf>
    <xf numFmtId="0" fontId="90" fillId="0" borderId="26" xfId="0" applyFont="1" applyBorder="1" applyAlignment="1">
      <alignment horizontal="center" vertical="center" wrapText="1"/>
    </xf>
    <xf numFmtId="0" fontId="92"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10" fontId="14" fillId="0" borderId="0" xfId="0" applyNumberFormat="1" applyFont="1" applyAlignment="1">
      <alignment horizontal="center" vertical="center" wrapText="1"/>
    </xf>
    <xf numFmtId="10" fontId="24" fillId="27" borderId="19" xfId="672" applyNumberFormat="1" applyFont="1" applyFill="1" applyBorder="1" applyAlignment="1" applyProtection="1">
      <alignment horizontal="center" vertical="center" wrapText="1"/>
    </xf>
    <xf numFmtId="0" fontId="21" fillId="0" borderId="18" xfId="0" quotePrefix="1" applyFont="1" applyBorder="1" applyAlignment="1">
      <alignment horizontal="center" vertical="center" wrapText="1"/>
    </xf>
    <xf numFmtId="0" fontId="26" fillId="0" borderId="18" xfId="0" applyFont="1" applyBorder="1" applyAlignment="1">
      <alignment horizontal="center" vertical="center" wrapText="1"/>
    </xf>
    <xf numFmtId="0" fontId="14" fillId="0" borderId="0" xfId="0" applyFont="1" applyAlignment="1">
      <alignment vertical="center" wrapText="1"/>
    </xf>
    <xf numFmtId="0" fontId="92" fillId="0" borderId="25" xfId="0" applyFont="1" applyBorder="1" applyAlignment="1">
      <alignment horizontal="center" vertical="center" wrapText="1"/>
    </xf>
    <xf numFmtId="0" fontId="92" fillId="0" borderId="22" xfId="0" applyFont="1" applyBorder="1" applyAlignment="1">
      <alignment vertical="center" wrapText="1"/>
    </xf>
    <xf numFmtId="0" fontId="92" fillId="0" borderId="20" xfId="0" applyFont="1" applyBorder="1" applyAlignment="1">
      <alignment horizontal="right" vertical="center" wrapText="1"/>
    </xf>
    <xf numFmtId="0" fontId="93" fillId="0" borderId="0" xfId="0" applyFont="1" applyAlignment="1">
      <alignment vertical="center"/>
    </xf>
    <xf numFmtId="0" fontId="8" fillId="0" borderId="30" xfId="0" applyFont="1" applyBorder="1" applyAlignment="1">
      <alignment vertical="center" wrapText="1"/>
    </xf>
    <xf numFmtId="1" fontId="9" fillId="31" borderId="19" xfId="0" applyNumberFormat="1" applyFont="1" applyFill="1" applyBorder="1" applyAlignment="1" applyProtection="1">
      <alignment horizontal="center" vertical="center"/>
      <protection locked="0"/>
    </xf>
    <xf numFmtId="0" fontId="8" fillId="0" borderId="19" xfId="0" applyFont="1" applyBorder="1" applyAlignment="1">
      <alignment vertical="center" wrapText="1"/>
    </xf>
    <xf numFmtId="10" fontId="9" fillId="27" borderId="19" xfId="672" applyNumberFormat="1" applyFont="1" applyFill="1" applyBorder="1" applyAlignment="1" applyProtection="1">
      <alignment horizontal="center" vertical="center" wrapText="1"/>
    </xf>
    <xf numFmtId="16" fontId="8" fillId="0" borderId="19" xfId="0" applyNumberFormat="1" applyFont="1" applyBorder="1" applyAlignment="1">
      <alignment vertical="center" wrapText="1"/>
    </xf>
    <xf numFmtId="1" fontId="9" fillId="68" borderId="19" xfId="0" applyNumberFormat="1" applyFont="1" applyFill="1" applyBorder="1" applyAlignment="1" applyProtection="1">
      <alignment horizontal="center" vertical="center" wrapText="1"/>
      <protection locked="0"/>
    </xf>
    <xf numFmtId="1" fontId="9" fillId="66" borderId="19" xfId="0" applyNumberFormat="1" applyFont="1" applyFill="1" applyBorder="1" applyAlignment="1" applyProtection="1">
      <alignment horizontal="center" vertical="center"/>
      <protection locked="0"/>
    </xf>
    <xf numFmtId="1" fontId="9" fillId="69" borderId="19" xfId="0" applyNumberFormat="1" applyFont="1" applyFill="1" applyBorder="1" applyAlignment="1">
      <alignment horizontal="center" vertical="center"/>
    </xf>
    <xf numFmtId="0" fontId="9" fillId="0" borderId="18" xfId="0" applyFont="1" applyBorder="1" applyAlignment="1">
      <alignment horizontal="center" vertical="center" wrapText="1"/>
    </xf>
    <xf numFmtId="0" fontId="90" fillId="0" borderId="18" xfId="0" applyFont="1" applyBorder="1" applyAlignment="1">
      <alignment horizontal="left" vertical="center" wrapText="1"/>
    </xf>
    <xf numFmtId="0" fontId="90" fillId="0" borderId="0" xfId="0" applyFont="1" applyAlignment="1">
      <alignment horizontal="left" vertical="center" wrapText="1"/>
    </xf>
    <xf numFmtId="0" fontId="63" fillId="0" borderId="0" xfId="0" applyFont="1" applyAlignment="1">
      <alignment vertical="center"/>
    </xf>
    <xf numFmtId="0" fontId="8" fillId="0" borderId="18" xfId="0" applyFont="1" applyBorder="1" applyAlignment="1">
      <alignment vertical="center"/>
    </xf>
    <xf numFmtId="10" fontId="17" fillId="0" borderId="18" xfId="672"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21" fillId="0" borderId="18" xfId="0" quotePrefix="1" applyFont="1" applyBorder="1" applyAlignment="1">
      <alignment horizontal="left" vertical="center" wrapText="1"/>
    </xf>
    <xf numFmtId="0" fontId="14" fillId="0" borderId="0" xfId="0" applyFont="1"/>
    <xf numFmtId="0" fontId="14" fillId="0" borderId="18" xfId="0" applyFont="1" applyBorder="1" applyAlignment="1">
      <alignment vertical="center"/>
    </xf>
    <xf numFmtId="0" fontId="14" fillId="0" borderId="18" xfId="0" applyFont="1" applyBorder="1"/>
    <xf numFmtId="0" fontId="89" fillId="0" borderId="26" xfId="0" applyFont="1" applyBorder="1" applyAlignment="1">
      <alignment horizontal="center" vertical="center"/>
    </xf>
    <xf numFmtId="0" fontId="89" fillId="0" borderId="26" xfId="0" applyFont="1" applyBorder="1" applyAlignment="1">
      <alignment horizontal="center" vertical="center" wrapText="1"/>
    </xf>
    <xf numFmtId="0" fontId="88" fillId="71" borderId="18"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18" fillId="73" borderId="0" xfId="0" applyFont="1" applyFill="1"/>
    <xf numFmtId="0" fontId="100" fillId="0" borderId="0" xfId="91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horizontal="left" vertical="center"/>
    </xf>
    <xf numFmtId="0" fontId="103" fillId="0" borderId="0" xfId="0" applyFont="1" applyAlignment="1">
      <alignment vertical="center"/>
    </xf>
    <xf numFmtId="0" fontId="101" fillId="0" borderId="0" xfId="0" applyFont="1" applyAlignment="1">
      <alignment horizontal="center" vertical="center"/>
    </xf>
    <xf numFmtId="0" fontId="104" fillId="0" borderId="0" xfId="910" applyFont="1" applyAlignment="1">
      <alignment vertical="center"/>
    </xf>
    <xf numFmtId="0" fontId="104" fillId="0" borderId="0" xfId="910" applyFont="1" applyAlignment="1">
      <alignment horizontal="left" vertical="center"/>
    </xf>
    <xf numFmtId="9" fontId="102" fillId="0" borderId="0" xfId="0" applyNumberFormat="1" applyFont="1" applyAlignment="1">
      <alignment horizontal="left" vertical="center"/>
    </xf>
    <xf numFmtId="0" fontId="102" fillId="0" borderId="0" xfId="0" applyFont="1" applyAlignment="1">
      <alignment horizontal="center" vertical="center"/>
    </xf>
    <xf numFmtId="9" fontId="102" fillId="0" borderId="0" xfId="0" applyNumberFormat="1" applyFont="1" applyAlignment="1">
      <alignment horizontal="center" vertical="center"/>
    </xf>
    <xf numFmtId="0" fontId="102"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right" vertical="center"/>
    </xf>
    <xf numFmtId="14" fontId="104" fillId="0" borderId="0" xfId="910" applyNumberFormat="1" applyFont="1" applyAlignment="1">
      <alignment horizontal="left" vertical="center"/>
    </xf>
    <xf numFmtId="0" fontId="106" fillId="0" borderId="0" xfId="0" applyFont="1" applyAlignment="1">
      <alignment horizontal="left" vertical="center"/>
    </xf>
    <xf numFmtId="0" fontId="104" fillId="0" borderId="0" xfId="0" applyFont="1" applyAlignment="1">
      <alignment horizontal="left" vertical="center"/>
    </xf>
    <xf numFmtId="0" fontId="102" fillId="0" borderId="0" xfId="0" applyFont="1" applyAlignment="1">
      <alignment horizontal="left" vertical="center" wrapText="1"/>
    </xf>
    <xf numFmtId="0" fontId="104" fillId="0" borderId="0" xfId="910" applyFont="1" applyAlignment="1">
      <alignment horizontal="center" vertical="center" wrapText="1"/>
    </xf>
    <xf numFmtId="164" fontId="104" fillId="0" borderId="0" xfId="910" applyNumberFormat="1" applyFont="1" applyAlignment="1">
      <alignment horizontal="center" vertical="center"/>
    </xf>
    <xf numFmtId="0" fontId="104" fillId="0" borderId="0" xfId="0" applyFont="1" applyAlignment="1">
      <alignment vertical="center"/>
    </xf>
    <xf numFmtId="0" fontId="107" fillId="0" borderId="0" xfId="0" applyFont="1" applyAlignment="1">
      <alignment horizontal="left"/>
    </xf>
    <xf numFmtId="0" fontId="108" fillId="0" borderId="0" xfId="0" applyFont="1" applyAlignment="1">
      <alignment horizontal="left" vertical="center"/>
    </xf>
    <xf numFmtId="0" fontId="102" fillId="66" borderId="23" xfId="0" applyFont="1" applyFill="1" applyBorder="1" applyAlignment="1" applyProtection="1">
      <alignment horizontal="center" vertical="center" wrapText="1"/>
      <protection locked="0"/>
    </xf>
    <xf numFmtId="0" fontId="110" fillId="66" borderId="23" xfId="0" applyFont="1" applyFill="1" applyBorder="1" applyAlignment="1" applyProtection="1">
      <alignment horizontal="center" vertical="center" wrapText="1"/>
      <protection locked="0"/>
    </xf>
    <xf numFmtId="0" fontId="110" fillId="66" borderId="33" xfId="0" applyFont="1" applyFill="1" applyBorder="1" applyAlignment="1" applyProtection="1">
      <alignment horizontal="center" vertical="center" wrapText="1"/>
      <protection locked="0"/>
    </xf>
    <xf numFmtId="0" fontId="110" fillId="0" borderId="34" xfId="0" applyFont="1" applyBorder="1" applyAlignment="1">
      <alignment horizontal="center" vertical="center"/>
    </xf>
    <xf numFmtId="0" fontId="110" fillId="66" borderId="18" xfId="0" applyFont="1" applyFill="1" applyBorder="1" applyAlignment="1" applyProtection="1">
      <alignment horizontal="center" vertical="center" wrapText="1"/>
      <protection locked="0"/>
    </xf>
    <xf numFmtId="0" fontId="110" fillId="0" borderId="46" xfId="0" applyFont="1" applyBorder="1" applyAlignment="1">
      <alignment horizontal="center" vertical="center"/>
    </xf>
    <xf numFmtId="0" fontId="110" fillId="66" borderId="20" xfId="0" applyFont="1" applyFill="1" applyBorder="1" applyAlignment="1" applyProtection="1">
      <alignment horizontal="center" vertical="center" wrapText="1"/>
      <protection locked="0"/>
    </xf>
    <xf numFmtId="0" fontId="110" fillId="0" borderId="70" xfId="0" applyFont="1" applyBorder="1" applyAlignment="1">
      <alignment horizontal="center" vertical="center"/>
    </xf>
    <xf numFmtId="0" fontId="112" fillId="0" borderId="71" xfId="0" applyFont="1" applyBorder="1" applyAlignment="1">
      <alignment horizontal="center" vertical="center"/>
    </xf>
    <xf numFmtId="0" fontId="107" fillId="0" borderId="0" xfId="0" quotePrefix="1" applyFont="1" applyAlignment="1">
      <alignment vertical="center"/>
    </xf>
    <xf numFmtId="0" fontId="113" fillId="0" borderId="0" xfId="0" applyFont="1" applyAlignment="1">
      <alignment horizontal="left" vertical="center" wrapText="1"/>
    </xf>
    <xf numFmtId="0" fontId="113" fillId="0" borderId="0" xfId="0" applyFont="1" applyAlignment="1">
      <alignment horizontal="justify" vertical="center" wrapText="1"/>
    </xf>
    <xf numFmtId="2" fontId="54" fillId="74" borderId="18" xfId="0" applyNumberFormat="1" applyFont="1" applyFill="1" applyBorder="1" applyAlignment="1">
      <alignment horizontal="center" vertical="center"/>
    </xf>
    <xf numFmtId="0" fontId="14" fillId="74" borderId="18" xfId="0" applyFont="1" applyFill="1" applyBorder="1" applyAlignment="1">
      <alignment horizontal="center" vertical="center"/>
    </xf>
    <xf numFmtId="0" fontId="14" fillId="74" borderId="0" xfId="0" applyFont="1" applyFill="1" applyAlignment="1">
      <alignment vertical="center"/>
    </xf>
    <xf numFmtId="49" fontId="17" fillId="0" borderId="18" xfId="0" applyNumberFormat="1" applyFont="1" applyBorder="1" applyAlignment="1">
      <alignment horizontal="center" vertical="center"/>
    </xf>
    <xf numFmtId="0" fontId="17" fillId="0" borderId="18" xfId="0" applyFont="1" applyBorder="1" applyAlignment="1">
      <alignment horizontal="center" vertical="center"/>
    </xf>
    <xf numFmtId="9" fontId="17" fillId="0" borderId="18" xfId="672" applyFont="1" applyBorder="1" applyAlignment="1" applyProtection="1">
      <alignment horizontal="center" vertical="center"/>
    </xf>
    <xf numFmtId="0" fontId="3" fillId="0" borderId="0" xfId="0" applyFont="1"/>
    <xf numFmtId="0" fontId="118" fillId="0" borderId="0" xfId="0" applyFont="1" applyAlignment="1">
      <alignment horizontal="left"/>
    </xf>
    <xf numFmtId="0" fontId="117" fillId="0" borderId="0" xfId="0" applyFont="1"/>
    <xf numFmtId="0" fontId="3" fillId="0" borderId="0" xfId="0" applyFont="1" applyAlignment="1">
      <alignment vertical="center"/>
    </xf>
    <xf numFmtId="0" fontId="17" fillId="0" borderId="26" xfId="0" applyFont="1" applyBorder="1" applyAlignment="1">
      <alignment vertical="center"/>
    </xf>
    <xf numFmtId="0" fontId="98" fillId="0" borderId="18" xfId="0" applyFont="1" applyBorder="1" applyAlignment="1">
      <alignment horizontal="center" vertical="center"/>
    </xf>
    <xf numFmtId="0" fontId="110" fillId="72" borderId="84" xfId="0" applyFont="1" applyFill="1" applyBorder="1" applyAlignment="1" applyProtection="1">
      <alignment horizontal="center" vertical="center"/>
      <protection locked="0"/>
    </xf>
    <xf numFmtId="0" fontId="26" fillId="0" borderId="20" xfId="0" applyFont="1" applyBorder="1" applyAlignment="1">
      <alignment horizontal="center" vertical="center" wrapText="1"/>
    </xf>
    <xf numFmtId="1" fontId="14" fillId="0" borderId="0" xfId="0" applyNumberFormat="1" applyFont="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17" fillId="29" borderId="18" xfId="0" applyFont="1" applyFill="1" applyBorder="1" applyAlignment="1">
      <alignment horizontal="center" vertical="center"/>
    </xf>
    <xf numFmtId="0" fontId="22" fillId="0" borderId="0" xfId="0" applyFont="1"/>
    <xf numFmtId="0" fontId="2" fillId="0" borderId="0" xfId="0" applyFont="1" applyAlignment="1">
      <alignment horizontal="left"/>
    </xf>
    <xf numFmtId="0" fontId="90" fillId="76" borderId="18" xfId="0" applyFont="1" applyFill="1" applyBorder="1" applyAlignment="1">
      <alignment horizontal="center" vertical="center"/>
    </xf>
    <xf numFmtId="0" fontId="11" fillId="75" borderId="74" xfId="0" applyFont="1" applyFill="1" applyBorder="1" applyAlignment="1" applyProtection="1">
      <alignment vertical="center"/>
      <protection locked="0"/>
    </xf>
    <xf numFmtId="0" fontId="11" fillId="75" borderId="75" xfId="0" applyFont="1" applyFill="1" applyBorder="1" applyAlignment="1" applyProtection="1">
      <alignment vertical="center" wrapText="1"/>
      <protection locked="0"/>
    </xf>
    <xf numFmtId="49" fontId="11" fillId="75" borderId="76" xfId="0" applyNumberFormat="1" applyFont="1" applyFill="1" applyBorder="1" applyAlignment="1" applyProtection="1">
      <alignment vertical="center" wrapText="1"/>
      <protection locked="0"/>
    </xf>
    <xf numFmtId="49" fontId="11" fillId="75" borderId="77" xfId="0" applyNumberFormat="1" applyFont="1" applyFill="1" applyBorder="1" applyAlignment="1" applyProtection="1">
      <alignment vertical="center"/>
      <protection locked="0"/>
    </xf>
    <xf numFmtId="49" fontId="17" fillId="0" borderId="44" xfId="0" applyNumberFormat="1" applyFont="1" applyBorder="1" applyAlignment="1" applyProtection="1">
      <alignment vertical="center" wrapText="1"/>
      <protection locked="0"/>
    </xf>
    <xf numFmtId="0" fontId="17" fillId="0" borderId="23" xfId="0" applyFont="1" applyBorder="1" applyAlignment="1" applyProtection="1">
      <alignment vertical="center"/>
      <protection locked="0"/>
    </xf>
    <xf numFmtId="49" fontId="17" fillId="0" borderId="23" xfId="0" applyNumberFormat="1" applyFont="1" applyBorder="1" applyAlignment="1" applyProtection="1">
      <alignment vertical="center" wrapText="1"/>
      <protection locked="0"/>
    </xf>
    <xf numFmtId="49" fontId="17" fillId="0" borderId="35" xfId="0" applyNumberFormat="1" applyFont="1" applyBorder="1" applyAlignment="1" applyProtection="1">
      <alignment vertical="center" wrapText="1"/>
      <protection locked="0"/>
    </xf>
    <xf numFmtId="0" fontId="17" fillId="0" borderId="18" xfId="0" applyFont="1" applyBorder="1" applyAlignment="1" applyProtection="1">
      <alignment vertical="center"/>
      <protection locked="0"/>
    </xf>
    <xf numFmtId="49" fontId="17" fillId="0" borderId="18" xfId="0" applyNumberFormat="1" applyFont="1" applyBorder="1" applyAlignment="1" applyProtection="1">
      <alignment vertical="center" wrapText="1"/>
      <protection locked="0"/>
    </xf>
    <xf numFmtId="49" fontId="17" fillId="0" borderId="34" xfId="0" applyNumberFormat="1" applyFont="1" applyBorder="1" applyAlignment="1" applyProtection="1">
      <alignment vertical="center" wrapText="1"/>
      <protection locked="0"/>
    </xf>
    <xf numFmtId="49" fontId="17" fillId="0" borderId="0" xfId="0" applyNumberFormat="1" applyFont="1" applyAlignment="1" applyProtection="1">
      <alignment vertical="center" wrapText="1"/>
      <protection locked="0"/>
    </xf>
    <xf numFmtId="0" fontId="17" fillId="0" borderId="35" xfId="0" applyFont="1" applyBorder="1" applyAlignment="1" applyProtection="1">
      <alignment vertical="center"/>
      <protection locked="0"/>
    </xf>
    <xf numFmtId="49" fontId="119" fillId="0" borderId="18" xfId="0" applyNumberFormat="1"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79" xfId="0" applyFont="1" applyBorder="1" applyAlignment="1" applyProtection="1">
      <alignment vertical="center" wrapText="1"/>
      <protection locked="0"/>
    </xf>
    <xf numFmtId="0" fontId="17" fillId="0" borderId="26" xfId="0" applyFont="1" applyBorder="1" applyAlignment="1" applyProtection="1">
      <alignment vertical="center"/>
      <protection locked="0"/>
    </xf>
    <xf numFmtId="49" fontId="17" fillId="0" borderId="26" xfId="0" applyNumberFormat="1" applyFont="1" applyBorder="1" applyAlignment="1" applyProtection="1">
      <alignment vertical="center" wrapText="1"/>
      <protection locked="0"/>
    </xf>
    <xf numFmtId="49" fontId="17" fillId="0" borderId="84" xfId="0" applyNumberFormat="1" applyFont="1" applyBorder="1" applyAlignment="1" applyProtection="1">
      <alignment vertical="center"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2" fillId="0" borderId="81" xfId="0" applyFont="1" applyBorder="1" applyAlignment="1" applyProtection="1">
      <alignment vertical="center" wrapText="1"/>
      <protection locked="0"/>
    </xf>
    <xf numFmtId="0" fontId="3" fillId="0" borderId="82" xfId="0" applyFont="1" applyBorder="1" applyAlignment="1" applyProtection="1">
      <alignment vertical="center"/>
      <protection locked="0"/>
    </xf>
    <xf numFmtId="0" fontId="3" fillId="0" borderId="82" xfId="0" applyFont="1" applyBorder="1" applyAlignment="1" applyProtection="1">
      <alignment vertical="center" wrapText="1"/>
      <protection locked="0"/>
    </xf>
    <xf numFmtId="0" fontId="3" fillId="0" borderId="69" xfId="0" applyFont="1" applyBorder="1" applyAlignment="1" applyProtection="1">
      <alignment vertical="center"/>
      <protection locked="0"/>
    </xf>
    <xf numFmtId="1" fontId="9" fillId="72" borderId="19" xfId="0" applyNumberFormat="1" applyFont="1" applyFill="1" applyBorder="1" applyAlignment="1" applyProtection="1">
      <alignment horizontal="center" vertical="center"/>
      <protection locked="0"/>
    </xf>
    <xf numFmtId="0" fontId="21" fillId="76" borderId="18" xfId="0" applyFont="1" applyFill="1" applyBorder="1" applyAlignment="1">
      <alignment horizontal="center" vertical="center"/>
    </xf>
    <xf numFmtId="9" fontId="21" fillId="76" borderId="18" xfId="672" applyFont="1" applyFill="1" applyBorder="1" applyAlignment="1" applyProtection="1">
      <alignment horizontal="center" vertical="center"/>
    </xf>
    <xf numFmtId="9" fontId="21" fillId="76" borderId="18" xfId="0" applyNumberFormat="1" applyFont="1" applyFill="1" applyBorder="1" applyAlignment="1">
      <alignment horizontal="center" vertical="center"/>
    </xf>
    <xf numFmtId="0" fontId="17" fillId="76" borderId="18" xfId="0" applyFont="1" applyFill="1" applyBorder="1" applyAlignment="1">
      <alignment horizontal="center" vertical="center"/>
    </xf>
    <xf numFmtId="0" fontId="8" fillId="78" borderId="18" xfId="0" applyFont="1" applyFill="1" applyBorder="1" applyAlignment="1">
      <alignment vertical="center"/>
    </xf>
    <xf numFmtId="0" fontId="8" fillId="76" borderId="18" xfId="0" applyFont="1" applyFill="1" applyBorder="1" applyAlignment="1">
      <alignment vertical="center"/>
    </xf>
    <xf numFmtId="0" fontId="8" fillId="79" borderId="18" xfId="0" applyFont="1" applyFill="1" applyBorder="1" applyAlignment="1">
      <alignment vertical="center"/>
    </xf>
    <xf numFmtId="0" fontId="110" fillId="72" borderId="20" xfId="0" applyFont="1" applyFill="1" applyBorder="1" applyAlignment="1" applyProtection="1">
      <alignment horizontal="center" vertical="center"/>
      <protection locked="0"/>
    </xf>
    <xf numFmtId="0" fontId="110" fillId="0" borderId="18" xfId="0" applyFont="1" applyBorder="1" applyAlignment="1">
      <alignment horizontal="center" vertical="center"/>
    </xf>
    <xf numFmtId="0" fontId="21" fillId="76" borderId="18" xfId="672" applyNumberFormat="1" applyFont="1" applyFill="1" applyBorder="1" applyAlignment="1" applyProtection="1">
      <alignment horizontal="center" vertical="center"/>
    </xf>
    <xf numFmtId="1" fontId="21" fillId="76" borderId="18" xfId="0" applyNumberFormat="1" applyFont="1" applyFill="1" applyBorder="1" applyAlignment="1">
      <alignment horizontal="center" vertical="center"/>
    </xf>
    <xf numFmtId="0" fontId="54" fillId="74" borderId="18" xfId="0" applyFont="1" applyFill="1" applyBorder="1" applyAlignment="1">
      <alignment horizontal="center" vertical="center"/>
    </xf>
    <xf numFmtId="0" fontId="18" fillId="0" borderId="0" xfId="0" applyFont="1" applyAlignment="1">
      <alignment horizontal="left"/>
    </xf>
    <xf numFmtId="0" fontId="88" fillId="0" borderId="18" xfId="0" applyFont="1" applyBorder="1" applyAlignment="1">
      <alignment vertical="center"/>
    </xf>
    <xf numFmtId="0" fontId="88" fillId="0" borderId="22" xfId="0" applyFont="1" applyBorder="1" applyAlignment="1">
      <alignment horizontal="center" vertical="center"/>
    </xf>
    <xf numFmtId="0" fontId="88" fillId="80" borderId="18" xfId="0" applyFont="1" applyFill="1" applyBorder="1" applyAlignment="1">
      <alignment horizontal="center" vertical="center"/>
    </xf>
    <xf numFmtId="0" fontId="88" fillId="80" borderId="18" xfId="0" applyFont="1" applyFill="1" applyBorder="1" applyAlignment="1">
      <alignment vertical="center"/>
    </xf>
    <xf numFmtId="0" fontId="1" fillId="0" borderId="0" xfId="0" applyFont="1" applyAlignment="1">
      <alignment vertical="center"/>
    </xf>
    <xf numFmtId="1" fontId="8" fillId="0" borderId="0" xfId="0" applyNumberFormat="1" applyFont="1" applyAlignment="1">
      <alignment horizontal="center" vertical="center" wrapText="1" readingOrder="1"/>
    </xf>
    <xf numFmtId="49" fontId="60" fillId="0" borderId="0" xfId="0" applyNumberFormat="1" applyFont="1" applyAlignment="1">
      <alignment horizontal="center" vertical="center" wrapText="1" readingOrder="1"/>
    </xf>
    <xf numFmtId="0" fontId="8" fillId="0" borderId="0" xfId="0" applyFont="1" applyAlignment="1">
      <alignment horizontal="left" vertical="center" wrapText="1" readingOrder="1"/>
    </xf>
    <xf numFmtId="0" fontId="62" fillId="0" borderId="0" xfId="0" applyFont="1" applyAlignment="1">
      <alignment horizontal="left" vertical="center" wrapText="1" readingOrder="1"/>
    </xf>
    <xf numFmtId="0" fontId="61" fillId="0" borderId="0" xfId="0" applyFont="1" applyAlignment="1">
      <alignment horizontal="center" vertical="center" wrapText="1" readingOrder="1"/>
    </xf>
    <xf numFmtId="0" fontId="122" fillId="0" borderId="0" xfId="0" applyFont="1" applyAlignment="1">
      <alignment horizontal="center" vertical="center" wrapText="1" readingOrder="1"/>
    </xf>
    <xf numFmtId="10" fontId="9" fillId="27" borderId="0" xfId="672"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0" fontId="9" fillId="0" borderId="0" xfId="0" applyFont="1" applyAlignment="1" applyProtection="1">
      <alignment horizontal="left" vertical="center" wrapText="1"/>
      <protection locked="0"/>
    </xf>
    <xf numFmtId="164" fontId="8" fillId="81" borderId="24" xfId="672" applyNumberFormat="1" applyFont="1" applyFill="1" applyBorder="1" applyAlignment="1" applyProtection="1">
      <alignment horizontal="center" vertical="center"/>
    </xf>
    <xf numFmtId="9" fontId="8" fillId="81" borderId="19" xfId="672" applyFont="1" applyFill="1" applyBorder="1" applyAlignment="1" applyProtection="1">
      <alignment horizontal="center" vertical="center"/>
    </xf>
    <xf numFmtId="164" fontId="8" fillId="82" borderId="47" xfId="672" applyNumberFormat="1" applyFont="1" applyFill="1" applyBorder="1" applyAlignment="1" applyProtection="1">
      <alignment horizontal="center" vertical="center"/>
    </xf>
    <xf numFmtId="164" fontId="8" fillId="82" borderId="29" xfId="672" applyNumberFormat="1" applyFont="1" applyFill="1" applyBorder="1" applyAlignment="1" applyProtection="1">
      <alignment horizontal="center" vertical="center"/>
    </xf>
    <xf numFmtId="164" fontId="8" fillId="0" borderId="24" xfId="672" applyNumberFormat="1" applyFont="1" applyFill="1" applyBorder="1" applyAlignment="1" applyProtection="1">
      <alignment horizontal="center" vertical="center"/>
    </xf>
    <xf numFmtId="164" fontId="8" fillId="84" borderId="50" xfId="672" applyNumberFormat="1" applyFont="1" applyFill="1" applyBorder="1" applyAlignment="1" applyProtection="1">
      <alignment horizontal="center" vertical="center"/>
    </xf>
    <xf numFmtId="164" fontId="8" fillId="84" borderId="30" xfId="672" applyNumberFormat="1" applyFont="1" applyFill="1" applyBorder="1" applyAlignment="1" applyProtection="1">
      <alignment horizontal="center" vertical="center"/>
    </xf>
    <xf numFmtId="164" fontId="8" fillId="84" borderId="24" xfId="672" applyNumberFormat="1" applyFont="1" applyFill="1" applyBorder="1" applyAlignment="1" applyProtection="1">
      <alignment horizontal="center" vertical="center"/>
    </xf>
    <xf numFmtId="164" fontId="8" fillId="84" borderId="19" xfId="672" applyNumberFormat="1" applyFont="1" applyFill="1" applyBorder="1" applyAlignment="1" applyProtection="1">
      <alignment horizontal="center" vertical="center"/>
    </xf>
    <xf numFmtId="0" fontId="8" fillId="0" borderId="24" xfId="0" applyFont="1" applyBorder="1" applyAlignment="1">
      <alignment vertical="center" wrapText="1"/>
    </xf>
    <xf numFmtId="164" fontId="8" fillId="0" borderId="30" xfId="672" applyNumberFormat="1" applyFont="1" applyFill="1" applyBorder="1" applyAlignment="1" applyProtection="1">
      <alignment horizontal="center" vertical="center" wrapText="1"/>
    </xf>
    <xf numFmtId="0" fontId="88" fillId="0" borderId="19" xfId="0" applyFont="1" applyBorder="1" applyAlignment="1">
      <alignment vertical="center"/>
    </xf>
    <xf numFmtId="0" fontId="88" fillId="0" borderId="30" xfId="0" applyFont="1" applyBorder="1" applyAlignment="1">
      <alignment vertical="center" wrapText="1"/>
    </xf>
    <xf numFmtId="14" fontId="88" fillId="0" borderId="18" xfId="0" applyNumberFormat="1" applyFont="1" applyBorder="1" applyAlignment="1">
      <alignment horizontal="left"/>
    </xf>
    <xf numFmtId="0" fontId="21" fillId="85" borderId="18" xfId="0" applyFont="1" applyFill="1" applyBorder="1" applyAlignment="1">
      <alignment horizontal="center" vertical="center"/>
    </xf>
    <xf numFmtId="9" fontId="21" fillId="85" borderId="18" xfId="672" applyFont="1" applyFill="1" applyBorder="1" applyAlignment="1" applyProtection="1">
      <alignment horizontal="center" vertical="center"/>
    </xf>
    <xf numFmtId="9" fontId="21" fillId="85" borderId="18" xfId="0" applyNumberFormat="1" applyFont="1" applyFill="1" applyBorder="1" applyAlignment="1">
      <alignment horizontal="center" vertical="center"/>
    </xf>
    <xf numFmtId="10" fontId="21" fillId="76" borderId="18" xfId="672" applyNumberFormat="1" applyFont="1" applyFill="1" applyBorder="1" applyAlignment="1" applyProtection="1">
      <alignment horizontal="center" vertical="center"/>
    </xf>
    <xf numFmtId="10" fontId="21" fillId="76" borderId="18" xfId="0" applyNumberFormat="1" applyFont="1" applyFill="1" applyBorder="1" applyAlignment="1">
      <alignment horizontal="center" vertical="center"/>
    </xf>
    <xf numFmtId="0" fontId="88" fillId="72" borderId="84" xfId="0" applyFont="1" applyFill="1" applyBorder="1" applyAlignment="1" applyProtection="1">
      <alignment horizontal="center" vertical="center"/>
      <protection locked="0"/>
    </xf>
    <xf numFmtId="0" fontId="88" fillId="72" borderId="19" xfId="0" applyFont="1" applyFill="1" applyBorder="1" applyAlignment="1" applyProtection="1">
      <alignment horizontal="center" vertical="center"/>
      <protection locked="0"/>
    </xf>
    <xf numFmtId="0" fontId="88" fillId="72" borderId="69" xfId="0" applyFont="1" applyFill="1" applyBorder="1" applyAlignment="1" applyProtection="1">
      <alignment horizontal="center" vertical="center"/>
      <protection locked="0"/>
    </xf>
    <xf numFmtId="49" fontId="17" fillId="0" borderId="78" xfId="0" applyNumberFormat="1" applyFont="1" applyBorder="1" applyAlignment="1" applyProtection="1">
      <alignment vertical="center" wrapText="1"/>
      <protection locked="0"/>
    </xf>
    <xf numFmtId="16" fontId="123" fillId="0" borderId="19" xfId="0" applyNumberFormat="1" applyFont="1" applyBorder="1" applyAlignment="1">
      <alignment vertical="center" wrapText="1"/>
    </xf>
    <xf numFmtId="1" fontId="127" fillId="31" borderId="19" xfId="0" applyNumberFormat="1" applyFont="1" applyFill="1" applyBorder="1" applyAlignment="1" applyProtection="1">
      <alignment horizontal="center" vertical="center"/>
      <protection locked="0"/>
    </xf>
    <xf numFmtId="0" fontId="123" fillId="0" borderId="19" xfId="0" applyFont="1" applyBorder="1" applyAlignment="1">
      <alignment vertical="center" wrapText="1"/>
    </xf>
    <xf numFmtId="1" fontId="127" fillId="32" borderId="19" xfId="0" applyNumberFormat="1" applyFont="1" applyFill="1" applyBorder="1" applyAlignment="1">
      <alignment horizontal="center" vertical="center"/>
    </xf>
    <xf numFmtId="10" fontId="127" fillId="27" borderId="19" xfId="672" applyNumberFormat="1" applyFont="1" applyFill="1" applyBorder="1" applyAlignment="1" applyProtection="1">
      <alignment horizontal="center" vertical="center" wrapText="1"/>
    </xf>
    <xf numFmtId="0" fontId="88" fillId="0" borderId="0" xfId="0" applyFont="1"/>
    <xf numFmtId="0" fontId="21" fillId="77" borderId="18" xfId="0" applyFont="1" applyFill="1" applyBorder="1" applyAlignment="1">
      <alignment horizontal="center" vertical="center"/>
    </xf>
    <xf numFmtId="9" fontId="21" fillId="77" borderId="18" xfId="672" applyFont="1" applyFill="1" applyBorder="1" applyAlignment="1" applyProtection="1">
      <alignment horizontal="center" vertical="center"/>
    </xf>
    <xf numFmtId="0" fontId="21" fillId="77" borderId="18" xfId="672" applyNumberFormat="1" applyFont="1" applyFill="1" applyBorder="1" applyAlignment="1" applyProtection="1">
      <alignment horizontal="center" vertical="center"/>
    </xf>
    <xf numFmtId="9" fontId="21" fillId="77" borderId="18" xfId="0" applyNumberFormat="1" applyFont="1" applyFill="1" applyBorder="1" applyAlignment="1">
      <alignment horizontal="center" vertical="center"/>
    </xf>
    <xf numFmtId="0" fontId="17" fillId="86" borderId="0" xfId="986" applyFont="1" applyFill="1" applyAlignment="1">
      <alignment vertical="center"/>
    </xf>
    <xf numFmtId="0" fontId="88" fillId="86" borderId="0" xfId="0" applyFont="1" applyFill="1" applyAlignment="1">
      <alignment vertical="center"/>
    </xf>
    <xf numFmtId="0" fontId="11" fillId="0" borderId="54" xfId="910" applyFont="1" applyBorder="1" applyAlignment="1">
      <alignment horizontal="left" vertical="center" wrapText="1"/>
    </xf>
    <xf numFmtId="0" fontId="11" fillId="0" borderId="72" xfId="910" applyFont="1" applyBorder="1" applyAlignment="1">
      <alignment horizontal="left" vertical="center" wrapText="1"/>
    </xf>
    <xf numFmtId="0" fontId="11" fillId="0" borderId="24" xfId="910" applyFont="1" applyBorder="1" applyAlignment="1">
      <alignment horizontal="left" vertical="center" wrapText="1"/>
    </xf>
    <xf numFmtId="0" fontId="11" fillId="0" borderId="83" xfId="0" applyFont="1" applyBorder="1" applyAlignment="1">
      <alignment horizontal="left" vertical="center" wrapText="1"/>
    </xf>
    <xf numFmtId="0" fontId="111" fillId="0" borderId="56" xfId="0" applyFont="1" applyBorder="1" applyAlignment="1">
      <alignment horizontal="left" vertical="center" wrapText="1"/>
    </xf>
    <xf numFmtId="0" fontId="8" fillId="0" borderId="0" xfId="0" applyFont="1" applyAlignment="1">
      <alignment horizontal="justify" vertical="justify" wrapText="1"/>
    </xf>
    <xf numFmtId="0" fontId="115" fillId="0" borderId="0" xfId="0" applyFont="1" applyAlignment="1">
      <alignment horizontal="justify" vertical="justify" wrapText="1"/>
    </xf>
    <xf numFmtId="0" fontId="108" fillId="0" borderId="44" xfId="0" applyFont="1" applyBorder="1" applyAlignment="1">
      <alignment horizontal="left" vertical="center" wrapText="1"/>
    </xf>
    <xf numFmtId="0" fontId="108" fillId="0" borderId="23" xfId="0" applyFont="1" applyBorder="1" applyAlignment="1">
      <alignment horizontal="left" vertical="center" wrapText="1"/>
    </xf>
    <xf numFmtId="0" fontId="111" fillId="0" borderId="35" xfId="910" applyFont="1" applyBorder="1" applyAlignment="1">
      <alignment horizontal="left" vertical="center" wrapText="1"/>
    </xf>
    <xf numFmtId="0" fontId="111" fillId="0" borderId="18" xfId="910" applyFont="1" applyBorder="1" applyAlignment="1">
      <alignment horizontal="left" vertical="center" wrapText="1"/>
    </xf>
    <xf numFmtId="0" fontId="106" fillId="0" borderId="18" xfId="0" applyFont="1" applyBorder="1" applyAlignment="1">
      <alignment horizontal="left" vertical="center" wrapText="1"/>
    </xf>
    <xf numFmtId="164" fontId="104" fillId="0" borderId="20" xfId="910" applyNumberFormat="1" applyFont="1" applyBorder="1" applyAlignment="1">
      <alignment horizontal="center" vertical="center"/>
    </xf>
    <xf numFmtId="164" fontId="104" fillId="0" borderId="21" xfId="910" applyNumberFormat="1" applyFont="1" applyBorder="1" applyAlignment="1">
      <alignment horizontal="center" vertical="center"/>
    </xf>
    <xf numFmtId="164" fontId="104" fillId="0" borderId="22" xfId="910" applyNumberFormat="1" applyFont="1" applyBorder="1" applyAlignment="1">
      <alignment horizontal="center" vertical="center"/>
    </xf>
    <xf numFmtId="0" fontId="11" fillId="0" borderId="73" xfId="910" applyFont="1" applyBorder="1" applyAlignment="1">
      <alignment horizontal="left" vertical="center" wrapText="1"/>
    </xf>
    <xf numFmtId="0" fontId="90" fillId="0" borderId="0" xfId="0" applyFont="1" applyAlignment="1">
      <alignment horizontal="left" vertical="center" wrapText="1"/>
    </xf>
    <xf numFmtId="0" fontId="114" fillId="0" borderId="0" xfId="0" applyFont="1" applyAlignment="1">
      <alignment horizontal="left" vertical="center" wrapText="1"/>
    </xf>
    <xf numFmtId="0" fontId="111" fillId="0" borderId="66" xfId="910" applyFont="1" applyBorder="1" applyAlignment="1">
      <alignment horizontal="left" vertical="center" wrapText="1"/>
    </xf>
    <xf numFmtId="0" fontId="111" fillId="0" borderId="21" xfId="910" applyFont="1" applyBorder="1" applyAlignment="1">
      <alignment horizontal="left" vertical="center" wrapText="1"/>
    </xf>
    <xf numFmtId="0" fontId="111" fillId="0" borderId="22" xfId="910" applyFont="1" applyBorder="1" applyAlignment="1">
      <alignment horizontal="left" vertical="center" wrapText="1"/>
    </xf>
    <xf numFmtId="0" fontId="11" fillId="0" borderId="67" xfId="0" applyFont="1" applyBorder="1" applyAlignment="1">
      <alignment horizontal="left" vertical="center" wrapText="1"/>
    </xf>
    <xf numFmtId="0" fontId="11" fillId="0" borderId="68" xfId="0" applyFont="1" applyBorder="1" applyAlignment="1">
      <alignment horizontal="left" vertical="center" wrapText="1"/>
    </xf>
    <xf numFmtId="0" fontId="11" fillId="0" borderId="85" xfId="0" applyFont="1" applyBorder="1" applyAlignment="1">
      <alignment horizontal="left" vertical="center" wrapText="1"/>
    </xf>
    <xf numFmtId="0" fontId="11" fillId="0" borderId="66" xfId="0" applyFont="1" applyBorder="1" applyAlignment="1">
      <alignment horizontal="left" vertical="center" wrapText="1"/>
    </xf>
    <xf numFmtId="0" fontId="11" fillId="0" borderId="21" xfId="0" applyFont="1" applyBorder="1" applyAlignment="1">
      <alignment horizontal="left" vertical="center" wrapText="1"/>
    </xf>
    <xf numFmtId="0" fontId="110" fillId="72" borderId="18" xfId="0" applyFont="1" applyFill="1" applyBorder="1" applyAlignment="1" applyProtection="1">
      <alignment horizontal="center" vertical="center"/>
      <protection locked="0"/>
    </xf>
    <xf numFmtId="0" fontId="26" fillId="0" borderId="45" xfId="0" applyFont="1" applyBorder="1" applyAlignment="1">
      <alignment horizontal="center" vertical="center" wrapText="1"/>
    </xf>
    <xf numFmtId="0" fontId="108" fillId="0" borderId="46" xfId="0" applyFont="1" applyBorder="1" applyAlignment="1">
      <alignment horizontal="center" vertical="center" wrapText="1"/>
    </xf>
    <xf numFmtId="0" fontId="26" fillId="0" borderId="42" xfId="0" applyFont="1" applyBorder="1" applyAlignment="1">
      <alignment horizontal="center" vertical="center" wrapText="1"/>
    </xf>
    <xf numFmtId="0" fontId="108" fillId="0" borderId="43" xfId="0" applyFont="1" applyBorder="1" applyAlignment="1">
      <alignment horizontal="center" vertical="center" wrapText="1"/>
    </xf>
    <xf numFmtId="0" fontId="26" fillId="0" borderId="41" xfId="0" applyFont="1" applyBorder="1" applyAlignment="1">
      <alignment horizontal="center" vertical="center" wrapText="1"/>
    </xf>
    <xf numFmtId="0" fontId="108" fillId="0" borderId="23" xfId="0" applyFont="1" applyBorder="1" applyAlignment="1">
      <alignment horizontal="center" vertical="center" wrapText="1"/>
    </xf>
    <xf numFmtId="0" fontId="26" fillId="0" borderId="41" xfId="0" applyFont="1" applyBorder="1" applyAlignment="1">
      <alignment horizontal="center" vertical="center"/>
    </xf>
    <xf numFmtId="0" fontId="108" fillId="0" borderId="23" xfId="0" applyFont="1" applyBorder="1" applyAlignment="1">
      <alignment horizontal="center" vertical="center"/>
    </xf>
    <xf numFmtId="0" fontId="108" fillId="0" borderId="36" xfId="0" applyFont="1" applyBorder="1" applyAlignment="1">
      <alignment horizontal="center" vertical="center" wrapText="1"/>
    </xf>
    <xf numFmtId="0" fontId="108" fillId="0" borderId="37" xfId="0" applyFont="1" applyBorder="1" applyAlignment="1">
      <alignment horizontal="center" vertical="center" wrapText="1"/>
    </xf>
    <xf numFmtId="0" fontId="108" fillId="0" borderId="38" xfId="0" applyFont="1" applyBorder="1" applyAlignment="1">
      <alignment horizontal="center" vertical="center" wrapText="1"/>
    </xf>
    <xf numFmtId="0" fontId="108" fillId="0" borderId="39" xfId="0" applyFont="1" applyBorder="1" applyAlignment="1">
      <alignment horizontal="center" vertical="center" wrapText="1"/>
    </xf>
    <xf numFmtId="0" fontId="108" fillId="0" borderId="33" xfId="0" applyFont="1" applyBorder="1" applyAlignment="1">
      <alignment horizontal="center" vertical="center" wrapText="1"/>
    </xf>
    <xf numFmtId="0" fontId="108" fillId="0" borderId="40" xfId="0" applyFont="1" applyBorder="1" applyAlignment="1">
      <alignment horizontal="center" vertical="center" wrapText="1"/>
    </xf>
    <xf numFmtId="0" fontId="108" fillId="0" borderId="41" xfId="0" applyFont="1" applyBorder="1" applyAlignment="1">
      <alignment horizontal="center" vertical="center" wrapText="1"/>
    </xf>
    <xf numFmtId="0" fontId="105" fillId="0" borderId="0" xfId="0" applyFont="1" applyAlignment="1">
      <alignment horizontal="left" vertical="center"/>
    </xf>
    <xf numFmtId="0" fontId="104" fillId="0" borderId="20" xfId="910" applyFont="1" applyBorder="1" applyAlignment="1">
      <alignment horizontal="left" vertical="center"/>
    </xf>
    <xf numFmtId="0" fontId="104" fillId="0" borderId="21" xfId="910" applyFont="1" applyBorder="1" applyAlignment="1">
      <alignment horizontal="left" vertical="center"/>
    </xf>
    <xf numFmtId="0" fontId="104" fillId="0" borderId="22" xfId="910" applyFont="1" applyBorder="1" applyAlignment="1">
      <alignment horizontal="left" vertical="center"/>
    </xf>
    <xf numFmtId="9" fontId="21" fillId="31" borderId="20" xfId="0" applyNumberFormat="1" applyFont="1" applyFill="1" applyBorder="1" applyAlignment="1" applyProtection="1">
      <alignment horizontal="left" vertical="center"/>
      <protection locked="0"/>
    </xf>
    <xf numFmtId="9" fontId="102" fillId="31" borderId="21" xfId="0" applyNumberFormat="1" applyFont="1" applyFill="1" applyBorder="1" applyAlignment="1" applyProtection="1">
      <alignment horizontal="left" vertical="center"/>
      <protection locked="0"/>
    </xf>
    <xf numFmtId="9" fontId="102" fillId="31" borderId="22" xfId="0" applyNumberFormat="1" applyFont="1" applyFill="1" applyBorder="1" applyAlignment="1" applyProtection="1">
      <alignment horizontal="left" vertical="center"/>
      <protection locked="0"/>
    </xf>
    <xf numFmtId="14" fontId="102" fillId="31" borderId="18" xfId="0" applyNumberFormat="1" applyFont="1" applyFill="1" applyBorder="1" applyAlignment="1" applyProtection="1">
      <alignment horizontal="center" vertical="center"/>
      <protection locked="0"/>
    </xf>
    <xf numFmtId="0" fontId="104" fillId="31" borderId="18" xfId="910" applyFont="1" applyFill="1" applyBorder="1" applyAlignment="1" applyProtection="1">
      <alignment horizontal="left" vertical="center"/>
      <protection locked="0"/>
    </xf>
    <xf numFmtId="14" fontId="102" fillId="0" borderId="18" xfId="0" applyNumberFormat="1" applyFont="1" applyBorder="1" applyAlignment="1">
      <alignment horizontal="center" vertical="center"/>
    </xf>
    <xf numFmtId="0" fontId="102" fillId="0" borderId="18" xfId="0" applyFont="1" applyBorder="1" applyAlignment="1">
      <alignment horizontal="center" vertical="center"/>
    </xf>
    <xf numFmtId="0" fontId="104" fillId="0" borderId="20" xfId="910" applyFont="1" applyBorder="1" applyAlignment="1">
      <alignment horizontal="center" vertical="center" wrapText="1"/>
    </xf>
    <xf numFmtId="0" fontId="104" fillId="0" borderId="21" xfId="910" applyFont="1" applyBorder="1" applyAlignment="1">
      <alignment horizontal="center" vertical="center" wrapText="1"/>
    </xf>
    <xf numFmtId="0" fontId="104" fillId="0" borderId="22" xfId="910" applyFont="1" applyBorder="1" applyAlignment="1">
      <alignment horizontal="center" vertical="center" wrapText="1"/>
    </xf>
    <xf numFmtId="0" fontId="104" fillId="31" borderId="18" xfId="910" applyFont="1" applyFill="1" applyBorder="1" applyAlignment="1" applyProtection="1">
      <alignment horizontal="center" vertical="center"/>
      <protection locked="0"/>
    </xf>
    <xf numFmtId="0" fontId="109" fillId="0" borderId="55" xfId="0" applyFont="1" applyBorder="1" applyAlignment="1">
      <alignment horizontal="left" vertical="center" wrapText="1"/>
    </xf>
    <xf numFmtId="0" fontId="109" fillId="0" borderId="55" xfId="0" applyFont="1" applyBorder="1" applyAlignment="1">
      <alignment horizontal="left" vertical="center"/>
    </xf>
    <xf numFmtId="14" fontId="104" fillId="0" borderId="0" xfId="910" applyNumberFormat="1" applyFont="1" applyAlignment="1">
      <alignment horizontal="left" vertical="center"/>
    </xf>
    <xf numFmtId="0" fontId="104" fillId="0" borderId="18" xfId="0" applyFont="1" applyBorder="1" applyAlignment="1">
      <alignment horizontal="center" vertical="center"/>
    </xf>
    <xf numFmtId="0" fontId="104" fillId="0" borderId="18" xfId="910" applyFont="1" applyBorder="1" applyAlignment="1">
      <alignment horizontal="center" vertical="center" wrapText="1"/>
    </xf>
    <xf numFmtId="0" fontId="17" fillId="0" borderId="79"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8" xfId="0" applyNumberFormat="1" applyFont="1" applyBorder="1" applyAlignment="1" applyProtection="1">
      <alignment horizontal="center" vertical="center" wrapText="1"/>
      <protection locked="0"/>
    </xf>
    <xf numFmtId="0" fontId="17" fillId="0" borderId="0" xfId="0" applyFont="1" applyAlignment="1">
      <alignment horizontal="left" wrapText="1"/>
    </xf>
    <xf numFmtId="0" fontId="17" fillId="0" borderId="20" xfId="0" applyFont="1" applyBorder="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49" fontId="17" fillId="0" borderId="42" xfId="0" applyNumberFormat="1" applyFont="1" applyBorder="1" applyAlignment="1" applyProtection="1">
      <alignment horizontal="center" vertical="center" wrapText="1"/>
      <protection locked="0"/>
    </xf>
    <xf numFmtId="49" fontId="17" fillId="0" borderId="86" xfId="0" applyNumberFormat="1" applyFont="1" applyBorder="1" applyAlignment="1" applyProtection="1">
      <alignment horizontal="center" vertical="center" wrapText="1"/>
      <protection locked="0"/>
    </xf>
    <xf numFmtId="0" fontId="121" fillId="77" borderId="87" xfId="0" applyFont="1" applyFill="1" applyBorder="1" applyAlignment="1" applyProtection="1">
      <alignment horizontal="center" vertical="center"/>
      <protection locked="0"/>
    </xf>
    <xf numFmtId="0" fontId="121" fillId="77" borderId="88" xfId="0" applyFont="1" applyFill="1" applyBorder="1" applyAlignment="1" applyProtection="1">
      <alignment horizontal="center" vertical="center"/>
      <protection locked="0"/>
    </xf>
    <xf numFmtId="0" fontId="121" fillId="77" borderId="89" xfId="0" applyFont="1" applyFill="1" applyBorder="1" applyAlignment="1" applyProtection="1">
      <alignment horizontal="center" vertical="center"/>
      <protection locked="0"/>
    </xf>
    <xf numFmtId="9" fontId="126" fillId="0" borderId="29" xfId="0" applyNumberFormat="1" applyFont="1" applyBorder="1" applyAlignment="1">
      <alignment horizontal="center" vertical="center" wrapText="1" readingOrder="1"/>
    </xf>
    <xf numFmtId="0" fontId="126" fillId="0" borderId="31" xfId="0" applyFont="1" applyBorder="1" applyAlignment="1">
      <alignment horizontal="center" vertical="center" wrapText="1" readingOrder="1"/>
    </xf>
    <xf numFmtId="0" fontId="126" fillId="0" borderId="30" xfId="0" applyFont="1" applyBorder="1" applyAlignment="1">
      <alignment horizontal="center" vertical="center" wrapText="1" readingOrder="1"/>
    </xf>
    <xf numFmtId="0" fontId="124" fillId="0" borderId="29" xfId="0" applyFont="1" applyBorder="1" applyAlignment="1">
      <alignment horizontal="center" vertical="center" wrapText="1"/>
    </xf>
    <xf numFmtId="0" fontId="124" fillId="0" borderId="31" xfId="0" applyFont="1" applyBorder="1" applyAlignment="1">
      <alignment horizontal="center" vertical="center" wrapText="1"/>
    </xf>
    <xf numFmtId="0" fontId="124" fillId="0" borderId="30" xfId="0" applyFont="1" applyBorder="1" applyAlignment="1">
      <alignment horizontal="center" vertical="center" wrapText="1"/>
    </xf>
    <xf numFmtId="0" fontId="14" fillId="31" borderId="29" xfId="0" applyFont="1" applyFill="1" applyBorder="1" applyAlignment="1" applyProtection="1">
      <alignment horizontal="left" vertical="center" wrapText="1"/>
      <protection locked="0"/>
    </xf>
    <xf numFmtId="0" fontId="9" fillId="31" borderId="19" xfId="0" applyFont="1" applyFill="1" applyBorder="1" applyAlignment="1" applyProtection="1">
      <alignment horizontal="left" vertical="center" wrapText="1"/>
      <protection locked="0"/>
    </xf>
    <xf numFmtId="0" fontId="9" fillId="34" borderId="19" xfId="0" applyFont="1" applyFill="1" applyBorder="1" applyAlignment="1" applyProtection="1">
      <alignment horizontal="left" vertical="center" wrapText="1"/>
      <protection locked="0"/>
    </xf>
    <xf numFmtId="1" fontId="123" fillId="0" borderId="36" xfId="0" applyNumberFormat="1" applyFont="1" applyBorder="1" applyAlignment="1">
      <alignment horizontal="center" vertical="center" wrapText="1" readingOrder="1"/>
    </xf>
    <xf numFmtId="1" fontId="123" fillId="0" borderId="47" xfId="0" applyNumberFormat="1" applyFont="1" applyBorder="1" applyAlignment="1">
      <alignment horizontal="center" vertical="center" wrapText="1" readingOrder="1"/>
    </xf>
    <xf numFmtId="1" fontId="123" fillId="0" borderId="27" xfId="0" applyNumberFormat="1" applyFont="1" applyBorder="1" applyAlignment="1">
      <alignment horizontal="center" vertical="center" wrapText="1" readingOrder="1"/>
    </xf>
    <xf numFmtId="1" fontId="123" fillId="0" borderId="48" xfId="0" applyNumberFormat="1" applyFont="1" applyBorder="1" applyAlignment="1">
      <alignment horizontal="center" vertical="center" wrapText="1" readingOrder="1"/>
    </xf>
    <xf numFmtId="1" fontId="123" fillId="0" borderId="49" xfId="0" applyNumberFormat="1" applyFont="1" applyBorder="1" applyAlignment="1">
      <alignment horizontal="center" vertical="center" wrapText="1" readingOrder="1"/>
    </xf>
    <xf numFmtId="1" fontId="123" fillId="0" borderId="50" xfId="0" applyNumberFormat="1" applyFont="1" applyBorder="1" applyAlignment="1">
      <alignment horizontal="center" vertical="center" wrapText="1" readingOrder="1"/>
    </xf>
    <xf numFmtId="49" fontId="124" fillId="0" borderId="29" xfId="0" applyNumberFormat="1" applyFont="1" applyBorder="1" applyAlignment="1">
      <alignment horizontal="center" vertical="center" wrapText="1" readingOrder="1"/>
    </xf>
    <xf numFmtId="49" fontId="124" fillId="0" borderId="31" xfId="0" applyNumberFormat="1" applyFont="1" applyBorder="1" applyAlignment="1">
      <alignment horizontal="center" vertical="center" wrapText="1" readingOrder="1"/>
    </xf>
    <xf numFmtId="49" fontId="124" fillId="0" borderId="30" xfId="0" applyNumberFormat="1" applyFont="1" applyBorder="1" applyAlignment="1">
      <alignment horizontal="center" vertical="center" wrapText="1" readingOrder="1"/>
    </xf>
    <xf numFmtId="0" fontId="123" fillId="0" borderId="19" xfId="0" applyFont="1" applyBorder="1" applyAlignment="1">
      <alignment vertical="center" wrapText="1" readingOrder="1"/>
    </xf>
    <xf numFmtId="0" fontId="123" fillId="0" borderId="36" xfId="0" applyFont="1" applyBorder="1" applyAlignment="1">
      <alignment vertical="center" wrapText="1" readingOrder="1"/>
    </xf>
    <xf numFmtId="0" fontId="123" fillId="0" borderId="47" xfId="0" applyFont="1" applyBorder="1" applyAlignment="1">
      <alignment vertical="center" wrapText="1" readingOrder="1"/>
    </xf>
    <xf numFmtId="0" fontId="123" fillId="0" borderId="27" xfId="0" applyFont="1" applyBorder="1" applyAlignment="1">
      <alignment vertical="center" wrapText="1" readingOrder="1"/>
    </xf>
    <xf numFmtId="0" fontId="123" fillId="0" borderId="48" xfId="0" applyFont="1" applyBorder="1" applyAlignment="1">
      <alignment vertical="center" wrapText="1" readingOrder="1"/>
    </xf>
    <xf numFmtId="0" fontId="123" fillId="0" borderId="49" xfId="0" applyFont="1" applyBorder="1" applyAlignment="1">
      <alignment vertical="center" wrapText="1" readingOrder="1"/>
    </xf>
    <xf numFmtId="0" fontId="123" fillId="0" borderId="50" xfId="0" applyFont="1" applyBorder="1" applyAlignment="1">
      <alignment vertical="center" wrapText="1" readingOrder="1"/>
    </xf>
    <xf numFmtId="0" fontId="123" fillId="0" borderId="36" xfId="0" quotePrefix="1" applyFont="1" applyBorder="1" applyAlignment="1">
      <alignment horizontal="left" vertical="center" wrapText="1" readingOrder="1"/>
    </xf>
    <xf numFmtId="0" fontId="125" fillId="0" borderId="47" xfId="0" applyFont="1" applyBorder="1" applyAlignment="1">
      <alignment horizontal="left" vertical="center" wrapText="1" readingOrder="1"/>
    </xf>
    <xf numFmtId="0" fontId="123" fillId="0" borderId="27" xfId="0" applyFont="1" applyBorder="1" applyAlignment="1">
      <alignment horizontal="left" vertical="center" wrapText="1" readingOrder="1"/>
    </xf>
    <xf numFmtId="0" fontId="125" fillId="0" borderId="48" xfId="0" applyFont="1" applyBorder="1" applyAlignment="1">
      <alignment horizontal="left" vertical="center" wrapText="1" readingOrder="1"/>
    </xf>
    <xf numFmtId="0" fontId="123" fillId="0" borderId="49" xfId="0" applyFont="1" applyBorder="1" applyAlignment="1">
      <alignment horizontal="left" vertical="center" wrapText="1" readingOrder="1"/>
    </xf>
    <xf numFmtId="0" fontId="125" fillId="0" borderId="50" xfId="0" applyFont="1" applyBorder="1" applyAlignment="1">
      <alignment horizontal="left" vertical="center" wrapText="1" readingOrder="1"/>
    </xf>
    <xf numFmtId="0" fontId="126" fillId="0" borderId="29" xfId="0" applyFont="1" applyBorder="1" applyAlignment="1">
      <alignment horizontal="center" vertical="center" wrapText="1" readingOrder="1"/>
    </xf>
    <xf numFmtId="0" fontId="126" fillId="0" borderId="19" xfId="0" applyFont="1" applyBorder="1" applyAlignment="1">
      <alignment horizontal="center" vertical="center" wrapText="1" readingOrder="1"/>
    </xf>
    <xf numFmtId="1" fontId="14" fillId="0" borderId="36" xfId="0" applyNumberFormat="1" applyFont="1" applyBorder="1" applyAlignment="1">
      <alignment horizontal="center" vertical="center" wrapText="1" readingOrder="1"/>
    </xf>
    <xf numFmtId="1" fontId="14" fillId="0" borderId="47" xfId="0" applyNumberFormat="1" applyFont="1" applyBorder="1" applyAlignment="1">
      <alignment horizontal="center" vertical="center" wrapText="1" readingOrder="1"/>
    </xf>
    <xf numFmtId="1" fontId="14" fillId="0" borderId="27" xfId="0" applyNumberFormat="1" applyFont="1" applyBorder="1" applyAlignment="1">
      <alignment horizontal="center" vertical="center" wrapText="1" readingOrder="1"/>
    </xf>
    <xf numFmtId="1" fontId="14" fillId="0" borderId="48" xfId="0" applyNumberFormat="1" applyFont="1" applyBorder="1" applyAlignment="1">
      <alignment horizontal="center" vertical="center" wrapText="1" readingOrder="1"/>
    </xf>
    <xf numFmtId="1" fontId="14" fillId="0" borderId="49" xfId="0" applyNumberFormat="1" applyFont="1" applyBorder="1" applyAlignment="1">
      <alignment horizontal="center" vertical="center" wrapText="1" readingOrder="1"/>
    </xf>
    <xf numFmtId="1" fontId="14" fillId="0" borderId="50" xfId="0" applyNumberFormat="1" applyFont="1" applyBorder="1" applyAlignment="1">
      <alignment horizontal="center" vertical="center" wrapText="1" readingOrder="1"/>
    </xf>
    <xf numFmtId="49" fontId="41" fillId="0" borderId="29" xfId="0" applyNumberFormat="1" applyFont="1" applyBorder="1" applyAlignment="1">
      <alignment horizontal="center" vertical="center" wrapText="1" readingOrder="1"/>
    </xf>
    <xf numFmtId="49" fontId="41" fillId="0" borderId="31" xfId="0" applyNumberFormat="1" applyFont="1" applyBorder="1" applyAlignment="1">
      <alignment horizontal="center" vertical="center" wrapText="1" readingOrder="1"/>
    </xf>
    <xf numFmtId="49" fontId="41" fillId="0" borderId="30" xfId="0" applyNumberFormat="1" applyFont="1" applyBorder="1" applyAlignment="1">
      <alignment horizontal="center" vertical="center" wrapText="1" readingOrder="1"/>
    </xf>
    <xf numFmtId="0" fontId="14" fillId="0" borderId="19" xfId="0" applyFont="1" applyBorder="1" applyAlignment="1">
      <alignment vertical="center" wrapText="1" readingOrder="1"/>
    </xf>
    <xf numFmtId="0" fontId="14" fillId="0" borderId="36" xfId="0" quotePrefix="1" applyFont="1" applyBorder="1" applyAlignment="1">
      <alignment vertical="center" wrapText="1" readingOrder="1"/>
    </xf>
    <xf numFmtId="0" fontId="14" fillId="0" borderId="47" xfId="0" applyFont="1" applyBorder="1" applyAlignment="1">
      <alignment vertical="center" wrapText="1" readingOrder="1"/>
    </xf>
    <xf numFmtId="0" fontId="14" fillId="0" borderId="27" xfId="0" applyFont="1" applyBorder="1" applyAlignment="1">
      <alignment vertical="center" wrapText="1" readingOrder="1"/>
    </xf>
    <xf numFmtId="0" fontId="14" fillId="0" borderId="48" xfId="0" applyFont="1" applyBorder="1" applyAlignment="1">
      <alignment vertical="center" wrapText="1" readingOrder="1"/>
    </xf>
    <xf numFmtId="0" fontId="14" fillId="0" borderId="49" xfId="0" applyFont="1" applyBorder="1" applyAlignment="1">
      <alignment vertical="center" wrapText="1" readingOrder="1"/>
    </xf>
    <xf numFmtId="0" fontId="14" fillId="0" borderId="50" xfId="0" applyFont="1" applyBorder="1" applyAlignment="1">
      <alignment vertical="center" wrapText="1" readingOrder="1"/>
    </xf>
    <xf numFmtId="0" fontId="14" fillId="0" borderId="36" xfId="0" applyFont="1" applyBorder="1" applyAlignment="1">
      <alignment vertical="center" wrapText="1" readingOrder="1"/>
    </xf>
    <xf numFmtId="0" fontId="8" fillId="0" borderId="19" xfId="0" applyFont="1" applyBorder="1" applyAlignment="1">
      <alignment horizontal="left" vertical="center" wrapText="1" readingOrder="1"/>
    </xf>
    <xf numFmtId="0" fontId="62" fillId="0" borderId="19" xfId="0" applyFont="1" applyBorder="1" applyAlignment="1">
      <alignment horizontal="left" vertical="center" wrapText="1" readingOrder="1"/>
    </xf>
    <xf numFmtId="0" fontId="8" fillId="0" borderId="36" xfId="0" applyFont="1" applyBorder="1" applyAlignment="1">
      <alignment horizontal="left" vertical="center" wrapText="1" readingOrder="1"/>
    </xf>
    <xf numFmtId="0" fontId="8" fillId="0" borderId="47" xfId="0" applyFont="1" applyBorder="1" applyAlignment="1">
      <alignment horizontal="left" vertical="center" wrapText="1" readingOrder="1"/>
    </xf>
    <xf numFmtId="0" fontId="8" fillId="0" borderId="27" xfId="0" applyFont="1" applyBorder="1" applyAlignment="1">
      <alignment horizontal="left" vertical="center" wrapText="1" readingOrder="1"/>
    </xf>
    <xf numFmtId="0" fontId="8" fillId="0" borderId="48" xfId="0" applyFont="1" applyBorder="1" applyAlignment="1">
      <alignment horizontal="left" vertical="center" wrapText="1" readingOrder="1"/>
    </xf>
    <xf numFmtId="0" fontId="8" fillId="0" borderId="49" xfId="0" applyFont="1" applyBorder="1" applyAlignment="1">
      <alignment horizontal="left" vertical="center" wrapText="1" readingOrder="1"/>
    </xf>
    <xf numFmtId="0" fontId="8" fillId="0" borderId="50"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8" fillId="0" borderId="30" xfId="0" applyFont="1" applyBorder="1" applyAlignment="1">
      <alignment horizontal="left" vertical="center" wrapText="1" readingOrder="1"/>
    </xf>
    <xf numFmtId="1" fontId="8" fillId="0" borderId="36" xfId="0" applyNumberFormat="1" applyFont="1" applyBorder="1" applyAlignment="1">
      <alignment horizontal="center" vertical="center" wrapText="1" readingOrder="1"/>
    </xf>
    <xf numFmtId="1" fontId="8" fillId="0" borderId="47" xfId="0" applyNumberFormat="1" applyFont="1" applyBorder="1" applyAlignment="1">
      <alignment horizontal="center" vertical="center" wrapText="1" readingOrder="1"/>
    </xf>
    <xf numFmtId="1" fontId="8" fillId="0" borderId="27" xfId="0" applyNumberFormat="1" applyFont="1" applyBorder="1" applyAlignment="1">
      <alignment horizontal="center" vertical="center" wrapText="1" readingOrder="1"/>
    </xf>
    <xf numFmtId="1" fontId="8" fillId="0" borderId="48" xfId="0" applyNumberFormat="1" applyFont="1" applyBorder="1" applyAlignment="1">
      <alignment horizontal="center" vertical="center" wrapText="1" readingOrder="1"/>
    </xf>
    <xf numFmtId="1" fontId="8" fillId="0" borderId="49" xfId="0" applyNumberFormat="1" applyFont="1" applyBorder="1" applyAlignment="1">
      <alignment horizontal="center" vertical="center" wrapText="1" readingOrder="1"/>
    </xf>
    <xf numFmtId="1" fontId="8" fillId="0" borderId="50" xfId="0" applyNumberFormat="1" applyFont="1" applyBorder="1" applyAlignment="1">
      <alignment horizontal="center" vertical="center" wrapText="1" readingOrder="1"/>
    </xf>
    <xf numFmtId="0" fontId="123" fillId="0" borderId="30" xfId="0" applyFont="1" applyBorder="1" applyAlignment="1">
      <alignment vertical="center" wrapText="1" readingOrder="1"/>
    </xf>
    <xf numFmtId="49" fontId="60" fillId="0" borderId="29" xfId="0" applyNumberFormat="1" applyFont="1" applyBorder="1" applyAlignment="1">
      <alignment horizontal="center" vertical="center" wrapText="1" readingOrder="1"/>
    </xf>
    <xf numFmtId="49" fontId="60" fillId="0" borderId="31" xfId="0" applyNumberFormat="1" applyFont="1" applyBorder="1" applyAlignment="1">
      <alignment horizontal="center" vertical="center" wrapText="1" readingOrder="1"/>
    </xf>
    <xf numFmtId="49" fontId="60" fillId="0" borderId="30" xfId="0" applyNumberFormat="1" applyFont="1" applyBorder="1" applyAlignment="1">
      <alignment horizontal="center" vertical="center" wrapText="1" readingOrder="1"/>
    </xf>
    <xf numFmtId="164" fontId="8" fillId="84" borderId="36" xfId="672" applyNumberFormat="1" applyFont="1" applyFill="1" applyBorder="1" applyAlignment="1" applyProtection="1">
      <alignment horizontal="center" vertical="center"/>
    </xf>
    <xf numFmtId="164" fontId="8" fillId="84" borderId="47" xfId="672" applyNumberFormat="1" applyFont="1" applyFill="1" applyBorder="1" applyAlignment="1" applyProtection="1">
      <alignment horizontal="center" vertical="center"/>
    </xf>
    <xf numFmtId="164" fontId="8" fillId="84" borderId="49" xfId="672" applyNumberFormat="1" applyFont="1" applyFill="1" applyBorder="1" applyAlignment="1" applyProtection="1">
      <alignment horizontal="center" vertical="center"/>
    </xf>
    <xf numFmtId="164" fontId="8" fillId="84" borderId="50" xfId="672" applyNumberFormat="1" applyFont="1" applyFill="1" applyBorder="1" applyAlignment="1" applyProtection="1">
      <alignment horizontal="center" vertical="center"/>
    </xf>
    <xf numFmtId="164" fontId="8" fillId="0" borderId="19" xfId="672" applyNumberFormat="1" applyFont="1" applyFill="1" applyBorder="1" applyAlignment="1" applyProtection="1">
      <alignment horizontal="center" vertical="center"/>
    </xf>
    <xf numFmtId="164" fontId="8" fillId="0" borderId="29" xfId="672" applyNumberFormat="1" applyFont="1" applyFill="1" applyBorder="1" applyAlignment="1" applyProtection="1">
      <alignment horizontal="center" wrapText="1"/>
    </xf>
    <xf numFmtId="164" fontId="8" fillId="0" borderId="31" xfId="672" applyNumberFormat="1" applyFont="1" applyFill="1" applyBorder="1" applyAlignment="1" applyProtection="1">
      <alignment horizontal="center" wrapText="1"/>
    </xf>
    <xf numFmtId="0" fontId="61" fillId="0" borderId="36" xfId="0" applyFont="1" applyBorder="1" applyAlignment="1">
      <alignment horizontal="center" vertical="center" wrapText="1" readingOrder="1"/>
    </xf>
    <xf numFmtId="0" fontId="61" fillId="0" borderId="47" xfId="0" applyFont="1" applyBorder="1" applyAlignment="1">
      <alignment horizontal="center" vertical="center" wrapText="1" readingOrder="1"/>
    </xf>
    <xf numFmtId="0" fontId="61" fillId="0" borderId="27" xfId="0" applyFont="1" applyBorder="1" applyAlignment="1">
      <alignment horizontal="center" vertical="center" wrapText="1" readingOrder="1"/>
    </xf>
    <xf numFmtId="0" fontId="61" fillId="0" borderId="48" xfId="0" applyFont="1" applyBorder="1" applyAlignment="1">
      <alignment horizontal="center" vertical="center" wrapText="1" readingOrder="1"/>
    </xf>
    <xf numFmtId="0" fontId="61" fillId="0" borderId="49" xfId="0" applyFont="1" applyBorder="1" applyAlignment="1">
      <alignment horizontal="center" vertical="center" wrapText="1" readingOrder="1"/>
    </xf>
    <xf numFmtId="0" fontId="61" fillId="0" borderId="50" xfId="0" applyFont="1" applyBorder="1" applyAlignment="1">
      <alignment horizontal="center" vertical="center" wrapText="1" readingOrder="1"/>
    </xf>
    <xf numFmtId="0" fontId="8" fillId="0" borderId="36" xfId="0" quotePrefix="1" applyFont="1" applyBorder="1" applyAlignment="1">
      <alignment horizontal="left" vertical="center" wrapText="1" readingOrder="1"/>
    </xf>
    <xf numFmtId="0" fontId="62" fillId="0" borderId="47" xfId="0" applyFont="1" applyBorder="1" applyAlignment="1">
      <alignment horizontal="left" vertical="center" wrapText="1" readingOrder="1"/>
    </xf>
    <xf numFmtId="0" fontId="62" fillId="0" borderId="48" xfId="0" applyFont="1" applyBorder="1" applyAlignment="1">
      <alignment horizontal="left" vertical="center" wrapText="1" readingOrder="1"/>
    </xf>
    <xf numFmtId="0" fontId="62" fillId="0" borderId="50" xfId="0" applyFont="1" applyBorder="1" applyAlignment="1">
      <alignment horizontal="left" vertical="center" wrapText="1" readingOrder="1"/>
    </xf>
    <xf numFmtId="0" fontId="61" fillId="0" borderId="29" xfId="0" applyFont="1" applyBorder="1" applyAlignment="1">
      <alignment horizontal="center" vertical="center" wrapText="1" readingOrder="1"/>
    </xf>
    <xf numFmtId="0" fontId="61" fillId="0" borderId="31" xfId="0" applyFont="1" applyBorder="1" applyAlignment="1">
      <alignment horizontal="center" vertical="center" wrapText="1" readingOrder="1"/>
    </xf>
    <xf numFmtId="0" fontId="61" fillId="0" borderId="30" xfId="0" applyFont="1" applyBorder="1" applyAlignment="1">
      <alignment horizontal="center" vertical="center" wrapText="1" readingOrder="1"/>
    </xf>
    <xf numFmtId="0" fontId="8" fillId="0" borderId="29" xfId="0" applyFont="1" applyBorder="1" applyAlignment="1">
      <alignment horizontal="left" vertical="center" wrapText="1" readingOrder="1"/>
    </xf>
    <xf numFmtId="0" fontId="14" fillId="0" borderId="18" xfId="0" applyFont="1" applyBorder="1" applyAlignment="1">
      <alignment horizontal="left" vertical="center" wrapText="1"/>
    </xf>
    <xf numFmtId="0" fontId="60" fillId="70" borderId="29" xfId="0" applyFont="1" applyFill="1" applyBorder="1" applyAlignment="1">
      <alignment horizontal="center" vertical="center" wrapText="1"/>
    </xf>
    <xf numFmtId="0" fontId="60" fillId="70" borderId="31" xfId="0" applyFont="1" applyFill="1" applyBorder="1" applyAlignment="1">
      <alignment horizontal="center" vertical="center" wrapText="1"/>
    </xf>
    <xf numFmtId="0" fontId="60" fillId="70" borderId="30" xfId="0" applyFont="1" applyFill="1" applyBorder="1" applyAlignment="1">
      <alignment horizontal="center" vertical="center" wrapText="1"/>
    </xf>
    <xf numFmtId="0" fontId="122" fillId="0" borderId="29" xfId="0" applyFont="1" applyBorder="1" applyAlignment="1">
      <alignment horizontal="center" vertical="center" wrapText="1" readingOrder="1"/>
    </xf>
    <xf numFmtId="0" fontId="122" fillId="0" borderId="31" xfId="0" applyFont="1" applyBorder="1" applyAlignment="1">
      <alignment horizontal="center" vertical="center" wrapText="1" readingOrder="1"/>
    </xf>
    <xf numFmtId="0" fontId="122" fillId="0" borderId="30" xfId="0" applyFont="1" applyBorder="1" applyAlignment="1">
      <alignment horizontal="center" vertical="center" wrapText="1" readingOrder="1"/>
    </xf>
    <xf numFmtId="0" fontId="14" fillId="0" borderId="18" xfId="0" applyFont="1" applyBorder="1" applyAlignment="1">
      <alignment horizontal="left" vertical="center"/>
    </xf>
    <xf numFmtId="0" fontId="14" fillId="0" borderId="0" xfId="0" applyFont="1" applyAlignment="1">
      <alignment horizontal="left" vertical="center" wrapText="1"/>
    </xf>
    <xf numFmtId="1" fontId="121" fillId="0" borderId="0" xfId="0" applyNumberFormat="1" applyFont="1" applyAlignment="1">
      <alignment horizontal="left" wrapText="1" readingOrder="1"/>
    </xf>
    <xf numFmtId="164" fontId="8" fillId="81" borderId="36" xfId="672" applyNumberFormat="1" applyFont="1" applyFill="1" applyBorder="1" applyAlignment="1" applyProtection="1">
      <alignment horizontal="center" vertical="center"/>
    </xf>
    <xf numFmtId="164" fontId="8" fillId="81" borderId="47" xfId="672" applyNumberFormat="1" applyFont="1" applyFill="1" applyBorder="1" applyAlignment="1" applyProtection="1">
      <alignment horizontal="center" vertical="center"/>
    </xf>
    <xf numFmtId="164" fontId="8" fillId="81" borderId="27" xfId="672" applyNumberFormat="1" applyFont="1" applyFill="1" applyBorder="1" applyAlignment="1" applyProtection="1">
      <alignment horizontal="center" vertical="center"/>
    </xf>
    <xf numFmtId="164" fontId="8" fillId="81" borderId="48" xfId="672" applyNumberFormat="1" applyFont="1" applyFill="1" applyBorder="1" applyAlignment="1" applyProtection="1">
      <alignment horizontal="center" vertical="center"/>
    </xf>
    <xf numFmtId="164" fontId="8" fillId="83" borderId="54" xfId="672" applyNumberFormat="1" applyFont="1" applyFill="1" applyBorder="1" applyAlignment="1" applyProtection="1">
      <alignment horizontal="left" vertical="center" wrapText="1"/>
    </xf>
    <xf numFmtId="164" fontId="8" fillId="83" borderId="72" xfId="672" applyNumberFormat="1" applyFont="1" applyFill="1" applyBorder="1" applyAlignment="1" applyProtection="1">
      <alignment horizontal="left" vertical="center" wrapText="1"/>
    </xf>
    <xf numFmtId="164" fontId="8" fillId="83" borderId="24" xfId="672" applyNumberFormat="1" applyFont="1" applyFill="1" applyBorder="1" applyAlignment="1" applyProtection="1">
      <alignment horizontal="left" vertical="center" wrapText="1"/>
    </xf>
    <xf numFmtId="0" fontId="8" fillId="31" borderId="29" xfId="0" applyFont="1" applyFill="1" applyBorder="1" applyAlignment="1" applyProtection="1">
      <alignment horizontal="left" vertical="center" wrapText="1"/>
      <protection locked="0"/>
    </xf>
    <xf numFmtId="0" fontId="14" fillId="0" borderId="18" xfId="0" applyFont="1" applyBorder="1" applyAlignment="1">
      <alignment horizontal="center" vertical="center"/>
    </xf>
    <xf numFmtId="0" fontId="51" fillId="0" borderId="0" xfId="0" applyFont="1" applyAlignment="1">
      <alignment horizontal="left" vertical="justify" wrapText="1"/>
    </xf>
    <xf numFmtId="0" fontId="14" fillId="0" borderId="0" xfId="0" applyFont="1" applyAlignment="1">
      <alignment horizontal="left" vertical="justify" wrapText="1"/>
    </xf>
    <xf numFmtId="9" fontId="61" fillId="0" borderId="29" xfId="0" applyNumberFormat="1" applyFont="1" applyBorder="1" applyAlignment="1">
      <alignment horizontal="center" vertical="center" wrapText="1" readingOrder="1"/>
    </xf>
    <xf numFmtId="0" fontId="51" fillId="0" borderId="0" xfId="0" applyFont="1" applyAlignment="1">
      <alignment horizontal="left" vertic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justify" vertical="center" wrapText="1"/>
    </xf>
    <xf numFmtId="0" fontId="61" fillId="0" borderId="19" xfId="0" applyFont="1" applyBorder="1" applyAlignment="1">
      <alignment horizontal="center" vertical="center" wrapText="1" readingOrder="1"/>
    </xf>
    <xf numFmtId="0" fontId="8" fillId="0" borderId="19" xfId="0" quotePrefix="1" applyFont="1" applyBorder="1" applyAlignment="1">
      <alignment horizontal="left" vertical="center" wrapText="1" readingOrder="1"/>
    </xf>
    <xf numFmtId="0" fontId="11" fillId="28" borderId="20" xfId="910" applyFont="1" applyFill="1" applyBorder="1" applyAlignment="1">
      <alignment vertical="center"/>
    </xf>
    <xf numFmtId="0" fontId="11" fillId="28" borderId="21" xfId="910" applyFont="1" applyFill="1" applyBorder="1" applyAlignment="1">
      <alignment vertical="center"/>
    </xf>
    <xf numFmtId="0" fontId="26" fillId="28" borderId="21" xfId="0" applyFont="1" applyFill="1" applyBorder="1"/>
    <xf numFmtId="0" fontId="0" fillId="0" borderId="22" xfId="0" applyBorder="1"/>
    <xf numFmtId="0" fontId="0" fillId="0" borderId="22" xfId="0" applyBorder="1" applyAlignment="1">
      <alignment vertical="center"/>
    </xf>
    <xf numFmtId="14" fontId="26" fillId="28" borderId="20" xfId="0" applyNumberFormat="1" applyFont="1" applyFill="1" applyBorder="1" applyAlignment="1">
      <alignment horizontal="center" vertical="center"/>
    </xf>
    <xf numFmtId="14" fontId="26" fillId="28" borderId="21" xfId="0" applyNumberFormat="1" applyFont="1" applyFill="1" applyBorder="1" applyAlignment="1">
      <alignment horizontal="center" vertical="center"/>
    </xf>
    <xf numFmtId="14" fontId="26" fillId="28" borderId="22" xfId="0" applyNumberFormat="1" applyFont="1" applyFill="1" applyBorder="1" applyAlignment="1">
      <alignment horizontal="center" vertical="center"/>
    </xf>
    <xf numFmtId="0" fontId="59" fillId="0" borderId="29" xfId="0" applyFont="1" applyBorder="1" applyAlignment="1">
      <alignment horizontal="center" vertical="center" wrapText="1" readingOrder="1"/>
    </xf>
    <xf numFmtId="0" fontId="59" fillId="0" borderId="31" xfId="0" applyFont="1" applyBorder="1" applyAlignment="1">
      <alignment horizontal="center" vertical="center" wrapText="1" readingOrder="1"/>
    </xf>
    <xf numFmtId="0" fontId="59" fillId="0" borderId="30" xfId="0" applyFont="1" applyBorder="1" applyAlignment="1">
      <alignment horizontal="center" vertical="center" wrapText="1" readingOrder="1"/>
    </xf>
    <xf numFmtId="0" fontId="95" fillId="0" borderId="29" xfId="0" applyFont="1" applyBorder="1" applyAlignment="1">
      <alignment horizontal="center" vertical="center" wrapText="1"/>
    </xf>
    <xf numFmtId="0" fontId="95" fillId="0" borderId="30" xfId="0" applyFont="1" applyBorder="1" applyAlignment="1">
      <alignment horizontal="center" vertical="center" wrapText="1"/>
    </xf>
    <xf numFmtId="0" fontId="59" fillId="0" borderId="36" xfId="0" applyFont="1" applyBorder="1" applyAlignment="1">
      <alignment horizontal="center" vertical="center" wrapText="1" readingOrder="1"/>
    </xf>
    <xf numFmtId="0" fontId="59" fillId="0" borderId="47" xfId="0" applyFont="1" applyBorder="1" applyAlignment="1">
      <alignment horizontal="center" vertical="center" wrapText="1" readingOrder="1"/>
    </xf>
    <xf numFmtId="0" fontId="59" fillId="0" borderId="27" xfId="0" applyFont="1" applyBorder="1" applyAlignment="1">
      <alignment horizontal="center" vertical="center" wrapText="1" readingOrder="1"/>
    </xf>
    <xf numFmtId="0" fontId="59" fillId="0" borderId="48" xfId="0" applyFont="1" applyBorder="1" applyAlignment="1">
      <alignment horizontal="center" vertical="center" wrapText="1" readingOrder="1"/>
    </xf>
    <xf numFmtId="0" fontId="59" fillId="0" borderId="49" xfId="0" applyFont="1" applyBorder="1" applyAlignment="1">
      <alignment horizontal="center" vertical="center" wrapText="1" readingOrder="1"/>
    </xf>
    <xf numFmtId="0" fontId="59" fillId="0" borderId="50" xfId="0" applyFont="1" applyBorder="1" applyAlignment="1">
      <alignment horizontal="center" vertical="center" wrapText="1" readingOrder="1"/>
    </xf>
    <xf numFmtId="0" fontId="14" fillId="0" borderId="36" xfId="0" applyFont="1" applyBorder="1" applyAlignment="1">
      <alignment horizontal="left" vertical="center" wrapText="1" readingOrder="1"/>
    </xf>
    <xf numFmtId="0" fontId="14" fillId="0" borderId="47" xfId="0" applyFont="1" applyBorder="1" applyAlignment="1">
      <alignment horizontal="left" vertical="center" wrapText="1" readingOrder="1"/>
    </xf>
    <xf numFmtId="0" fontId="14" fillId="0" borderId="27" xfId="0" applyFont="1" applyBorder="1" applyAlignment="1">
      <alignment horizontal="left" vertical="center" wrapText="1" readingOrder="1"/>
    </xf>
    <xf numFmtId="0" fontId="14" fillId="0" borderId="48" xfId="0" applyFont="1" applyBorder="1" applyAlignment="1">
      <alignment horizontal="left" vertical="center" wrapText="1" readingOrder="1"/>
    </xf>
    <xf numFmtId="0" fontId="14" fillId="0" borderId="49" xfId="0" applyFont="1" applyBorder="1" applyAlignment="1">
      <alignment horizontal="left" vertical="center" wrapText="1" readingOrder="1"/>
    </xf>
    <xf numFmtId="0" fontId="14" fillId="0" borderId="50" xfId="0" applyFont="1" applyBorder="1" applyAlignment="1">
      <alignment horizontal="left" vertical="center" wrapText="1" readingOrder="1"/>
    </xf>
    <xf numFmtId="0" fontId="21" fillId="0" borderId="0" xfId="0" applyFont="1" applyAlignment="1">
      <alignment horizontal="center"/>
    </xf>
    <xf numFmtId="0" fontId="21" fillId="0" borderId="32" xfId="0" applyFont="1" applyBorder="1" applyAlignment="1">
      <alignment horizontal="center"/>
    </xf>
    <xf numFmtId="0" fontId="14" fillId="0" borderId="36" xfId="0" quotePrefix="1" applyFont="1" applyBorder="1" applyAlignment="1">
      <alignment horizontal="left" vertical="center" wrapText="1" readingOrder="1"/>
    </xf>
    <xf numFmtId="0" fontId="0" fillId="0" borderId="47" xfId="0" applyBorder="1" applyAlignment="1">
      <alignment horizontal="left" vertical="center" wrapText="1" readingOrder="1"/>
    </xf>
    <xf numFmtId="0" fontId="0" fillId="0" borderId="48" xfId="0" applyBorder="1" applyAlignment="1">
      <alignment horizontal="left" vertical="center" wrapText="1" readingOrder="1"/>
    </xf>
    <xf numFmtId="0" fontId="0" fillId="0" borderId="50" xfId="0" applyBorder="1" applyAlignment="1">
      <alignment horizontal="left" vertical="center" wrapText="1" readingOrder="1"/>
    </xf>
    <xf numFmtId="0" fontId="123" fillId="0" borderId="27" xfId="0" quotePrefix="1" applyFont="1" applyBorder="1" applyAlignment="1">
      <alignment horizontal="left" vertical="center" wrapText="1" readingOrder="1"/>
    </xf>
    <xf numFmtId="0" fontId="26" fillId="0" borderId="19" xfId="0" applyFont="1" applyBorder="1" applyAlignment="1">
      <alignment horizontal="center" vertical="center" wrapText="1"/>
    </xf>
    <xf numFmtId="0" fontId="0" fillId="0" borderId="19" xfId="0" applyBorder="1" applyAlignment="1">
      <alignment horizontal="center" vertical="center" wrapText="1"/>
    </xf>
    <xf numFmtId="0" fontId="21" fillId="0" borderId="19" xfId="0" applyFont="1" applyBorder="1" applyAlignment="1">
      <alignment horizontal="center" vertical="center" wrapText="1"/>
    </xf>
    <xf numFmtId="0" fontId="14" fillId="0" borderId="29" xfId="0" applyFont="1" applyBorder="1" applyAlignment="1">
      <alignment vertical="center" wrapText="1" readingOrder="1"/>
    </xf>
    <xf numFmtId="0" fontId="14" fillId="0" borderId="31" xfId="0" applyFont="1" applyBorder="1" applyAlignment="1">
      <alignment vertical="center" wrapText="1" readingOrder="1"/>
    </xf>
    <xf numFmtId="0" fontId="14" fillId="0" borderId="30" xfId="0" applyFont="1" applyBorder="1" applyAlignment="1">
      <alignment vertical="center" wrapText="1" readingOrder="1"/>
    </xf>
    <xf numFmtId="0" fontId="26" fillId="0" borderId="3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59" fillId="0" borderId="19" xfId="0" applyFont="1" applyBorder="1" applyAlignment="1">
      <alignment horizontal="center" vertical="center" wrapText="1" readingOrder="1"/>
    </xf>
    <xf numFmtId="0" fontId="94" fillId="0" borderId="19" xfId="0" applyFont="1" applyBorder="1" applyAlignment="1">
      <alignment horizontal="center" vertical="center" wrapText="1" readingOrder="1"/>
    </xf>
    <xf numFmtId="0" fontId="14" fillId="0" borderId="19" xfId="0" applyFont="1" applyBorder="1" applyAlignment="1">
      <alignment vertical="center" wrapText="1"/>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1" fontId="24" fillId="32" borderId="19" xfId="0" applyNumberFormat="1" applyFont="1" applyFill="1" applyBorder="1" applyAlignment="1">
      <alignment horizontal="center" vertical="center"/>
    </xf>
    <xf numFmtId="1" fontId="0" fillId="32" borderId="19" xfId="0" applyNumberFormat="1" applyFill="1" applyBorder="1" applyAlignment="1">
      <alignment horizontal="center" vertical="center"/>
    </xf>
    <xf numFmtId="0" fontId="94" fillId="0" borderId="29" xfId="0" applyFont="1" applyBorder="1" applyAlignment="1">
      <alignment horizontal="center" vertical="center" wrapText="1" readingOrder="1"/>
    </xf>
    <xf numFmtId="0" fontId="94" fillId="0" borderId="31" xfId="0" applyFont="1" applyBorder="1" applyAlignment="1">
      <alignment horizontal="center" vertical="center" wrapText="1" readingOrder="1"/>
    </xf>
    <xf numFmtId="0" fontId="94" fillId="0" borderId="30" xfId="0" applyFont="1" applyBorder="1" applyAlignment="1">
      <alignment horizontal="center" vertical="center" wrapText="1" readingOrder="1"/>
    </xf>
    <xf numFmtId="9" fontId="94" fillId="0" borderId="29" xfId="0" applyNumberFormat="1" applyFont="1" applyBorder="1" applyAlignment="1">
      <alignment horizontal="center" vertical="center" wrapText="1" readingOrder="1"/>
    </xf>
    <xf numFmtId="0" fontId="58" fillId="0" borderId="19" xfId="0" applyFont="1" applyBorder="1" applyAlignment="1">
      <alignment horizontal="center" vertical="center" wrapText="1"/>
    </xf>
    <xf numFmtId="0" fontId="95" fillId="0" borderId="19" xfId="0" applyFont="1" applyBorder="1" applyAlignment="1">
      <alignment horizontal="center" vertical="center" wrapText="1"/>
    </xf>
    <xf numFmtId="1" fontId="24" fillId="31" borderId="29" xfId="0" applyNumberFormat="1" applyFont="1" applyFill="1" applyBorder="1" applyAlignment="1" applyProtection="1">
      <alignment horizontal="center" vertical="center"/>
      <protection locked="0"/>
    </xf>
    <xf numFmtId="1" fontId="24" fillId="31" borderId="31" xfId="0" applyNumberFormat="1" applyFont="1" applyFill="1" applyBorder="1" applyAlignment="1" applyProtection="1">
      <alignment horizontal="center" vertical="center"/>
      <protection locked="0"/>
    </xf>
    <xf numFmtId="1" fontId="24" fillId="31" borderId="30" xfId="0" applyNumberFormat="1" applyFont="1" applyFill="1" applyBorder="1" applyAlignment="1" applyProtection="1">
      <alignment horizontal="center" vertical="center"/>
      <protection locked="0"/>
    </xf>
    <xf numFmtId="0" fontId="14" fillId="31" borderId="31" xfId="0" applyFont="1" applyFill="1" applyBorder="1" applyAlignment="1" applyProtection="1">
      <alignment horizontal="left" vertical="center" wrapText="1"/>
      <protection locked="0"/>
    </xf>
    <xf numFmtId="0" fontId="14" fillId="31" borderId="30" xfId="0" applyFont="1" applyFill="1" applyBorder="1" applyAlignment="1" applyProtection="1">
      <alignment horizontal="left" vertical="center" wrapText="1"/>
      <protection locked="0"/>
    </xf>
    <xf numFmtId="0" fontId="26" fillId="0" borderId="54" xfId="0" applyFont="1" applyBorder="1" applyAlignment="1">
      <alignment horizontal="center" vertical="center"/>
    </xf>
    <xf numFmtId="0" fontId="26" fillId="0" borderId="24" xfId="0" applyFont="1" applyBorder="1" applyAlignment="1">
      <alignment horizontal="center" vertical="center"/>
    </xf>
    <xf numFmtId="0" fontId="21" fillId="0" borderId="30" xfId="0" applyFont="1" applyBorder="1" applyAlignment="1">
      <alignment horizontal="center" vertical="center" wrapText="1"/>
    </xf>
    <xf numFmtId="0" fontId="41" fillId="70" borderId="29" xfId="0" applyFont="1" applyFill="1" applyBorder="1" applyAlignment="1">
      <alignment horizontal="center" vertical="center" wrapText="1"/>
    </xf>
    <xf numFmtId="0" fontId="41" fillId="70" borderId="31" xfId="0" applyFont="1" applyFill="1" applyBorder="1" applyAlignment="1">
      <alignment horizontal="center" vertical="center" wrapText="1"/>
    </xf>
    <xf numFmtId="0" fontId="41" fillId="70" borderId="30" xfId="0" applyFont="1" applyFill="1" applyBorder="1" applyAlignment="1">
      <alignment horizontal="center" vertical="center" wrapText="1"/>
    </xf>
    <xf numFmtId="9" fontId="59" fillId="0" borderId="29" xfId="0" applyNumberFormat="1" applyFont="1" applyBorder="1" applyAlignment="1">
      <alignment horizontal="center" vertical="center" wrapText="1" readingOrder="1"/>
    </xf>
    <xf numFmtId="9" fontId="59" fillId="0" borderId="31" xfId="0" applyNumberFormat="1" applyFont="1" applyBorder="1" applyAlignment="1">
      <alignment horizontal="center" vertical="center" wrapText="1" readingOrder="1"/>
    </xf>
    <xf numFmtId="9" fontId="59" fillId="0" borderId="30" xfId="0" applyNumberFormat="1" applyFont="1" applyBorder="1" applyAlignment="1">
      <alignment horizontal="center" vertical="center" wrapText="1" readingOrder="1"/>
    </xf>
    <xf numFmtId="9" fontId="61" fillId="0" borderId="31" xfId="0" applyNumberFormat="1" applyFont="1" applyBorder="1" applyAlignment="1">
      <alignment horizontal="center" vertical="center" wrapText="1" readingOrder="1"/>
    </xf>
    <xf numFmtId="9" fontId="61" fillId="0" borderId="30" xfId="0" applyNumberFormat="1" applyFont="1" applyBorder="1" applyAlignment="1">
      <alignment horizontal="center" vertical="center" wrapText="1" readingOrder="1"/>
    </xf>
    <xf numFmtId="0" fontId="14" fillId="31" borderId="29" xfId="0" quotePrefix="1" applyFont="1" applyFill="1" applyBorder="1" applyAlignment="1" applyProtection="1">
      <alignment horizontal="left" vertical="center" wrapText="1"/>
      <protection locked="0"/>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31" borderId="51" xfId="0" applyFont="1" applyFill="1" applyBorder="1" applyAlignment="1" applyProtection="1">
      <alignment horizontal="left" vertical="center" wrapText="1"/>
      <protection locked="0"/>
    </xf>
    <xf numFmtId="0" fontId="8" fillId="31" borderId="52" xfId="0" applyFont="1" applyFill="1" applyBorder="1" applyAlignment="1" applyProtection="1">
      <alignment horizontal="left" vertical="center" wrapText="1"/>
      <protection locked="0"/>
    </xf>
    <xf numFmtId="0" fontId="8" fillId="31" borderId="53" xfId="0" applyFont="1" applyFill="1" applyBorder="1" applyAlignment="1" applyProtection="1">
      <alignment horizontal="left" vertical="center" wrapText="1"/>
      <protection locked="0"/>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1" fillId="28" borderId="20" xfId="910" applyFont="1" applyFill="1" applyBorder="1" applyAlignment="1">
      <alignment horizontal="left" vertical="center"/>
    </xf>
    <xf numFmtId="0" fontId="11" fillId="28" borderId="21" xfId="910" applyFont="1" applyFill="1" applyBorder="1" applyAlignment="1">
      <alignment horizontal="left" vertical="center"/>
    </xf>
    <xf numFmtId="0" fontId="11" fillId="28" borderId="22" xfId="910" applyFont="1" applyFill="1" applyBorder="1" applyAlignment="1">
      <alignment horizontal="left" vertical="center"/>
    </xf>
    <xf numFmtId="0" fontId="92" fillId="0" borderId="18" xfId="0" applyFont="1" applyBorder="1" applyAlignment="1">
      <alignment horizontal="center" vertical="center" wrapText="1"/>
    </xf>
    <xf numFmtId="0" fontId="92" fillId="0" borderId="26" xfId="0" applyFont="1" applyBorder="1" applyAlignment="1">
      <alignment horizontal="center" vertical="center" wrapText="1"/>
    </xf>
    <xf numFmtId="0" fontId="96" fillId="0" borderId="26" xfId="0" applyFont="1" applyBorder="1" applyAlignment="1">
      <alignment horizontal="center" vertical="center" wrapText="1"/>
    </xf>
    <xf numFmtId="0" fontId="0" fillId="0" borderId="21" xfId="0" applyBorder="1" applyAlignment="1">
      <alignment vertical="center"/>
    </xf>
    <xf numFmtId="0" fontId="97" fillId="0" borderId="18" xfId="0" applyFont="1" applyBorder="1" applyAlignment="1">
      <alignment horizontal="center" vertical="center" wrapText="1"/>
    </xf>
  </cellXfs>
  <cellStyles count="103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rozent 10" xfId="673" xr:uid="{00000000-0005-0000-0000-0000A7020000}"/>
    <cellStyle name="Prozent 10 2" xfId="674" xr:uid="{00000000-0005-0000-0000-0000A8020000}"/>
    <cellStyle name="Prozent 10 3" xfId="675" xr:uid="{00000000-0005-0000-0000-0000A9020000}"/>
    <cellStyle name="Prozent 10 3 2" xfId="676" xr:uid="{00000000-0005-0000-0000-0000AA020000}"/>
    <cellStyle name="Prozent 10 4" xfId="677" xr:uid="{00000000-0005-0000-0000-0000AB020000}"/>
    <cellStyle name="Prozent 11" xfId="678" xr:uid="{00000000-0005-0000-0000-0000AC020000}"/>
    <cellStyle name="Prozent 12" xfId="679" xr:uid="{00000000-0005-0000-0000-0000AD020000}"/>
    <cellStyle name="Prozent 13" xfId="680" xr:uid="{00000000-0005-0000-0000-0000AE020000}"/>
    <cellStyle name="Prozent 2" xfId="681" xr:uid="{00000000-0005-0000-0000-0000AF020000}"/>
    <cellStyle name="Prozent 3" xfId="682" xr:uid="{00000000-0005-0000-0000-0000B0020000}"/>
    <cellStyle name="Prozent 3 2" xfId="683" xr:uid="{00000000-0005-0000-0000-0000B1020000}"/>
    <cellStyle name="Prozent 3 2 2" xfId="684" xr:uid="{00000000-0005-0000-0000-0000B2020000}"/>
    <cellStyle name="Prozent 3 2 2 2" xfId="685" xr:uid="{00000000-0005-0000-0000-0000B3020000}"/>
    <cellStyle name="Prozent 3 2 2 2 2" xfId="686" xr:uid="{00000000-0005-0000-0000-0000B4020000}"/>
    <cellStyle name="Prozent 3 2 2 2 2 2" xfId="687" xr:uid="{00000000-0005-0000-0000-0000B5020000}"/>
    <cellStyle name="Prozent 3 2 2 2 2 3" xfId="688" xr:uid="{00000000-0005-0000-0000-0000B6020000}"/>
    <cellStyle name="Prozent 3 2 2 2 2 4" xfId="689" xr:uid="{00000000-0005-0000-0000-0000B7020000}"/>
    <cellStyle name="Prozent 3 2 2 2 3" xfId="690" xr:uid="{00000000-0005-0000-0000-0000B8020000}"/>
    <cellStyle name="Prozent 3 2 2 2 4" xfId="691" xr:uid="{00000000-0005-0000-0000-0000B9020000}"/>
    <cellStyle name="Prozent 3 2 2 2 5" xfId="692" xr:uid="{00000000-0005-0000-0000-0000BA020000}"/>
    <cellStyle name="Prozent 3 2 2 3" xfId="693" xr:uid="{00000000-0005-0000-0000-0000BB020000}"/>
    <cellStyle name="Prozent 3 2 2 3 2" xfId="694" xr:uid="{00000000-0005-0000-0000-0000BC020000}"/>
    <cellStyle name="Prozent 3 2 2 3 3" xfId="695" xr:uid="{00000000-0005-0000-0000-0000BD020000}"/>
    <cellStyle name="Prozent 3 2 2 3 4" xfId="696" xr:uid="{00000000-0005-0000-0000-0000BE020000}"/>
    <cellStyle name="Prozent 3 2 2 4" xfId="697" xr:uid="{00000000-0005-0000-0000-0000BF020000}"/>
    <cellStyle name="Prozent 3 2 2 5" xfId="698" xr:uid="{00000000-0005-0000-0000-0000C0020000}"/>
    <cellStyle name="Prozent 3 2 2 6" xfId="699" xr:uid="{00000000-0005-0000-0000-0000C1020000}"/>
    <cellStyle name="Prozent 3 2 3" xfId="700" xr:uid="{00000000-0005-0000-0000-0000C2020000}"/>
    <cellStyle name="Prozent 3 2 3 2" xfId="701" xr:uid="{00000000-0005-0000-0000-0000C3020000}"/>
    <cellStyle name="Prozent 3 2 3 2 2" xfId="702" xr:uid="{00000000-0005-0000-0000-0000C4020000}"/>
    <cellStyle name="Prozent 3 2 3 2 3" xfId="703" xr:uid="{00000000-0005-0000-0000-0000C5020000}"/>
    <cellStyle name="Prozent 3 2 3 2 4" xfId="704" xr:uid="{00000000-0005-0000-0000-0000C6020000}"/>
    <cellStyle name="Prozent 3 2 3 3" xfId="705" xr:uid="{00000000-0005-0000-0000-0000C7020000}"/>
    <cellStyle name="Prozent 3 2 3 4" xfId="706" xr:uid="{00000000-0005-0000-0000-0000C8020000}"/>
    <cellStyle name="Prozent 3 2 3 5" xfId="707" xr:uid="{00000000-0005-0000-0000-0000C9020000}"/>
    <cellStyle name="Prozent 3 2 4" xfId="708" xr:uid="{00000000-0005-0000-0000-0000CA020000}"/>
    <cellStyle name="Prozent 3 2 4 2" xfId="709" xr:uid="{00000000-0005-0000-0000-0000CB020000}"/>
    <cellStyle name="Prozent 3 2 4 3" xfId="710" xr:uid="{00000000-0005-0000-0000-0000CC020000}"/>
    <cellStyle name="Prozent 3 2 4 4" xfId="711" xr:uid="{00000000-0005-0000-0000-0000CD020000}"/>
    <cellStyle name="Prozent 3 2 4 5" xfId="712" xr:uid="{00000000-0005-0000-0000-0000CE020000}"/>
    <cellStyle name="Prozent 3 2 5" xfId="713" xr:uid="{00000000-0005-0000-0000-0000CF020000}"/>
    <cellStyle name="Prozent 3 3" xfId="714" xr:uid="{00000000-0005-0000-0000-0000D0020000}"/>
    <cellStyle name="Prozent 3 3 2" xfId="715" xr:uid="{00000000-0005-0000-0000-0000D1020000}"/>
    <cellStyle name="Prozent 3 3 2 2" xfId="716" xr:uid="{00000000-0005-0000-0000-0000D2020000}"/>
    <cellStyle name="Prozent 3 3 2 2 2" xfId="717" xr:uid="{00000000-0005-0000-0000-0000D3020000}"/>
    <cellStyle name="Prozent 3 3 2 2 3" xfId="718" xr:uid="{00000000-0005-0000-0000-0000D4020000}"/>
    <cellStyle name="Prozent 3 3 2 2 4" xfId="719" xr:uid="{00000000-0005-0000-0000-0000D5020000}"/>
    <cellStyle name="Prozent 3 3 2 3" xfId="720" xr:uid="{00000000-0005-0000-0000-0000D6020000}"/>
    <cellStyle name="Prozent 3 3 2 4" xfId="721" xr:uid="{00000000-0005-0000-0000-0000D7020000}"/>
    <cellStyle name="Prozent 3 3 2 5" xfId="722" xr:uid="{00000000-0005-0000-0000-0000D8020000}"/>
    <cellStyle name="Prozent 3 3 3" xfId="723" xr:uid="{00000000-0005-0000-0000-0000D9020000}"/>
    <cellStyle name="Prozent 3 3 3 2" xfId="724" xr:uid="{00000000-0005-0000-0000-0000DA020000}"/>
    <cellStyle name="Prozent 3 3 3 3" xfId="725" xr:uid="{00000000-0005-0000-0000-0000DB020000}"/>
    <cellStyle name="Prozent 3 3 3 4" xfId="726" xr:uid="{00000000-0005-0000-0000-0000DC020000}"/>
    <cellStyle name="Prozent 3 3 4" xfId="727" xr:uid="{00000000-0005-0000-0000-0000DD020000}"/>
    <cellStyle name="Prozent 3 3 5" xfId="728" xr:uid="{00000000-0005-0000-0000-0000DE020000}"/>
    <cellStyle name="Prozent 3 3 6" xfId="729" xr:uid="{00000000-0005-0000-0000-0000DF020000}"/>
    <cellStyle name="Prozent 3 4" xfId="730" xr:uid="{00000000-0005-0000-0000-0000E0020000}"/>
    <cellStyle name="Prozent 3 4 2" xfId="731" xr:uid="{00000000-0005-0000-0000-0000E1020000}"/>
    <cellStyle name="Prozent 3 4 2 2" xfId="732" xr:uid="{00000000-0005-0000-0000-0000E2020000}"/>
    <cellStyle name="Prozent 3 4 2 3" xfId="733" xr:uid="{00000000-0005-0000-0000-0000E3020000}"/>
    <cellStyle name="Prozent 3 4 2 4" xfId="734" xr:uid="{00000000-0005-0000-0000-0000E4020000}"/>
    <cellStyle name="Prozent 3 4 3" xfId="735" xr:uid="{00000000-0005-0000-0000-0000E5020000}"/>
    <cellStyle name="Prozent 3 4 4" xfId="736" xr:uid="{00000000-0005-0000-0000-0000E6020000}"/>
    <cellStyle name="Prozent 3 4 5" xfId="737" xr:uid="{00000000-0005-0000-0000-0000E7020000}"/>
    <cellStyle name="Prozent 3 5" xfId="738" xr:uid="{00000000-0005-0000-0000-0000E8020000}"/>
    <cellStyle name="Prozent 3 5 2" xfId="739" xr:uid="{00000000-0005-0000-0000-0000E9020000}"/>
    <cellStyle name="Prozent 3 5 3" xfId="740" xr:uid="{00000000-0005-0000-0000-0000EA020000}"/>
    <cellStyle name="Prozent 3 5 4" xfId="741" xr:uid="{00000000-0005-0000-0000-0000EB020000}"/>
    <cellStyle name="Prozent 3 6" xfId="742" xr:uid="{00000000-0005-0000-0000-0000EC020000}"/>
    <cellStyle name="Prozent 3 7" xfId="743" xr:uid="{00000000-0005-0000-0000-0000ED020000}"/>
    <cellStyle name="Prozent 3 8" xfId="744" xr:uid="{00000000-0005-0000-0000-0000EE020000}"/>
    <cellStyle name="Prozent 4" xfId="745" xr:uid="{00000000-0005-0000-0000-0000EF020000}"/>
    <cellStyle name="Prozent 4 2" xfId="746" xr:uid="{00000000-0005-0000-0000-0000F0020000}"/>
    <cellStyle name="Prozent 4 2 2" xfId="747" xr:uid="{00000000-0005-0000-0000-0000F1020000}"/>
    <cellStyle name="Prozent 4 2 2 2" xfId="748" xr:uid="{00000000-0005-0000-0000-0000F2020000}"/>
    <cellStyle name="Prozent 4 2 2 2 2" xfId="749" xr:uid="{00000000-0005-0000-0000-0000F3020000}"/>
    <cellStyle name="Prozent 4 2 2 2 2 2" xfId="750" xr:uid="{00000000-0005-0000-0000-0000F4020000}"/>
    <cellStyle name="Prozent 4 2 2 2 2 3" xfId="751" xr:uid="{00000000-0005-0000-0000-0000F5020000}"/>
    <cellStyle name="Prozent 4 2 2 2 2 4" xfId="752" xr:uid="{00000000-0005-0000-0000-0000F6020000}"/>
    <cellStyle name="Prozent 4 2 2 2 3" xfId="753" xr:uid="{00000000-0005-0000-0000-0000F7020000}"/>
    <cellStyle name="Prozent 4 2 2 2 4" xfId="754" xr:uid="{00000000-0005-0000-0000-0000F8020000}"/>
    <cellStyle name="Prozent 4 2 2 2 5" xfId="755" xr:uid="{00000000-0005-0000-0000-0000F9020000}"/>
    <cellStyle name="Prozent 4 2 2 3" xfId="756" xr:uid="{00000000-0005-0000-0000-0000FA020000}"/>
    <cellStyle name="Prozent 4 2 2 3 2" xfId="757" xr:uid="{00000000-0005-0000-0000-0000FB020000}"/>
    <cellStyle name="Prozent 4 2 2 3 3" xfId="758" xr:uid="{00000000-0005-0000-0000-0000FC020000}"/>
    <cellStyle name="Prozent 4 2 2 3 4" xfId="759" xr:uid="{00000000-0005-0000-0000-0000FD020000}"/>
    <cellStyle name="Prozent 4 2 2 4" xfId="760" xr:uid="{00000000-0005-0000-0000-0000FE020000}"/>
    <cellStyle name="Prozent 4 2 2 5" xfId="761" xr:uid="{00000000-0005-0000-0000-0000FF020000}"/>
    <cellStyle name="Prozent 4 2 2 6" xfId="762" xr:uid="{00000000-0005-0000-0000-000000030000}"/>
    <cellStyle name="Prozent 4 2 3" xfId="763" xr:uid="{00000000-0005-0000-0000-000001030000}"/>
    <cellStyle name="Prozent 4 2 3 2" xfId="764" xr:uid="{00000000-0005-0000-0000-000002030000}"/>
    <cellStyle name="Prozent 4 2 3 2 2" xfId="765" xr:uid="{00000000-0005-0000-0000-000003030000}"/>
    <cellStyle name="Prozent 4 2 3 2 3" xfId="766" xr:uid="{00000000-0005-0000-0000-000004030000}"/>
    <cellStyle name="Prozent 4 2 3 2 4" xfId="767" xr:uid="{00000000-0005-0000-0000-000005030000}"/>
    <cellStyle name="Prozent 4 2 3 3" xfId="768" xr:uid="{00000000-0005-0000-0000-000006030000}"/>
    <cellStyle name="Prozent 4 2 3 4" xfId="769" xr:uid="{00000000-0005-0000-0000-000007030000}"/>
    <cellStyle name="Prozent 4 2 3 5" xfId="770" xr:uid="{00000000-0005-0000-0000-000008030000}"/>
    <cellStyle name="Prozent 4 2 4" xfId="771" xr:uid="{00000000-0005-0000-0000-000009030000}"/>
    <cellStyle name="Prozent 4 2 4 2" xfId="772" xr:uid="{00000000-0005-0000-0000-00000A030000}"/>
    <cellStyle name="Prozent 4 2 4 3" xfId="773" xr:uid="{00000000-0005-0000-0000-00000B030000}"/>
    <cellStyle name="Prozent 4 2 4 4" xfId="774" xr:uid="{00000000-0005-0000-0000-00000C030000}"/>
    <cellStyle name="Prozent 4 2 5" xfId="775" xr:uid="{00000000-0005-0000-0000-00000D030000}"/>
    <cellStyle name="Prozent 4 2 6" xfId="776" xr:uid="{00000000-0005-0000-0000-00000E030000}"/>
    <cellStyle name="Prozent 4 2 7" xfId="777" xr:uid="{00000000-0005-0000-0000-00000F030000}"/>
    <cellStyle name="Prozent 4 3" xfId="778" xr:uid="{00000000-0005-0000-0000-000010030000}"/>
    <cellStyle name="Prozent 4 3 2" xfId="779" xr:uid="{00000000-0005-0000-0000-000011030000}"/>
    <cellStyle name="Prozent 4 3 2 2" xfId="780" xr:uid="{00000000-0005-0000-0000-000012030000}"/>
    <cellStyle name="Prozent 4 3 2 2 2" xfId="781" xr:uid="{00000000-0005-0000-0000-000013030000}"/>
    <cellStyle name="Prozent 4 3 2 2 3" xfId="782" xr:uid="{00000000-0005-0000-0000-000014030000}"/>
    <cellStyle name="Prozent 4 3 2 2 4" xfId="783" xr:uid="{00000000-0005-0000-0000-000015030000}"/>
    <cellStyle name="Prozent 4 3 2 3" xfId="784" xr:uid="{00000000-0005-0000-0000-000016030000}"/>
    <cellStyle name="Prozent 4 3 2 4" xfId="785" xr:uid="{00000000-0005-0000-0000-000017030000}"/>
    <cellStyle name="Prozent 4 3 2 5" xfId="786" xr:uid="{00000000-0005-0000-0000-000018030000}"/>
    <cellStyle name="Prozent 4 3 3" xfId="787" xr:uid="{00000000-0005-0000-0000-000019030000}"/>
    <cellStyle name="Prozent 4 3 3 2" xfId="788" xr:uid="{00000000-0005-0000-0000-00001A030000}"/>
    <cellStyle name="Prozent 4 3 3 2 2" xfId="789" xr:uid="{00000000-0005-0000-0000-00001B030000}"/>
    <cellStyle name="Prozent 4 3 3 2 3" xfId="790" xr:uid="{00000000-0005-0000-0000-00001C030000}"/>
    <cellStyle name="Prozent 4 3 3 2 4" xfId="791" xr:uid="{00000000-0005-0000-0000-00001D030000}"/>
    <cellStyle name="Prozent 4 3 3 3" xfId="792" xr:uid="{00000000-0005-0000-0000-00001E030000}"/>
    <cellStyle name="Prozent 4 3 3 4" xfId="793" xr:uid="{00000000-0005-0000-0000-00001F030000}"/>
    <cellStyle name="Prozent 4 3 3 5" xfId="794" xr:uid="{00000000-0005-0000-0000-000020030000}"/>
    <cellStyle name="Prozent 4 3 4" xfId="795" xr:uid="{00000000-0005-0000-0000-000021030000}"/>
    <cellStyle name="Prozent 4 3 4 2" xfId="796" xr:uid="{00000000-0005-0000-0000-000022030000}"/>
    <cellStyle name="Prozent 4 3 4 3" xfId="797" xr:uid="{00000000-0005-0000-0000-000023030000}"/>
    <cellStyle name="Prozent 4 3 4 4" xfId="798" xr:uid="{00000000-0005-0000-0000-000024030000}"/>
    <cellStyle name="Prozent 4 3 5" xfId="799" xr:uid="{00000000-0005-0000-0000-000025030000}"/>
    <cellStyle name="Prozent 4 4" xfId="800" xr:uid="{00000000-0005-0000-0000-000026030000}"/>
    <cellStyle name="Prozent 4 4 2" xfId="801" xr:uid="{00000000-0005-0000-0000-000027030000}"/>
    <cellStyle name="Prozent 4 4 2 2" xfId="802" xr:uid="{00000000-0005-0000-0000-000028030000}"/>
    <cellStyle name="Prozent 4 4 2 3" xfId="803" xr:uid="{00000000-0005-0000-0000-000029030000}"/>
    <cellStyle name="Prozent 4 4 2 4" xfId="804" xr:uid="{00000000-0005-0000-0000-00002A030000}"/>
    <cellStyle name="Prozent 4 4 3" xfId="805" xr:uid="{00000000-0005-0000-0000-00002B030000}"/>
    <cellStyle name="Prozent 4 4 4" xfId="806" xr:uid="{00000000-0005-0000-0000-00002C030000}"/>
    <cellStyle name="Prozent 4 4 5" xfId="807" xr:uid="{00000000-0005-0000-0000-00002D030000}"/>
    <cellStyle name="Prozent 4 5" xfId="808" xr:uid="{00000000-0005-0000-0000-00002E030000}"/>
    <cellStyle name="Prozent 4 5 2" xfId="809" xr:uid="{00000000-0005-0000-0000-00002F030000}"/>
    <cellStyle name="Prozent 4 5 3" xfId="810" xr:uid="{00000000-0005-0000-0000-000030030000}"/>
    <cellStyle name="Prozent 4 5 4" xfId="811" xr:uid="{00000000-0005-0000-0000-000031030000}"/>
    <cellStyle name="Prozent 4 6" xfId="812" xr:uid="{00000000-0005-0000-0000-000032030000}"/>
    <cellStyle name="Prozent 4 7" xfId="813" xr:uid="{00000000-0005-0000-0000-000033030000}"/>
    <cellStyle name="Prozent 4 8" xfId="814" xr:uid="{00000000-0005-0000-0000-000034030000}"/>
    <cellStyle name="Prozent 5" xfId="815" xr:uid="{00000000-0005-0000-0000-000035030000}"/>
    <cellStyle name="Prozent 5 2" xfId="816" xr:uid="{00000000-0005-0000-0000-000036030000}"/>
    <cellStyle name="Prozent 5 2 2" xfId="817" xr:uid="{00000000-0005-0000-0000-000037030000}"/>
    <cellStyle name="Prozent 5 2 2 2" xfId="818" xr:uid="{00000000-0005-0000-0000-000038030000}"/>
    <cellStyle name="Prozent 5 2 2 2 2" xfId="819" xr:uid="{00000000-0005-0000-0000-000039030000}"/>
    <cellStyle name="Prozent 5 2 2 2 3" xfId="820" xr:uid="{00000000-0005-0000-0000-00003A030000}"/>
    <cellStyle name="Prozent 5 2 2 2 4" xfId="821" xr:uid="{00000000-0005-0000-0000-00003B030000}"/>
    <cellStyle name="Prozent 5 2 2 3" xfId="822" xr:uid="{00000000-0005-0000-0000-00003C030000}"/>
    <cellStyle name="Prozent 5 2 2 4" xfId="823" xr:uid="{00000000-0005-0000-0000-00003D030000}"/>
    <cellStyle name="Prozent 5 2 2 5" xfId="824" xr:uid="{00000000-0005-0000-0000-00003E030000}"/>
    <cellStyle name="Prozent 5 2 3" xfId="825" xr:uid="{00000000-0005-0000-0000-00003F030000}"/>
    <cellStyle name="Prozent 5 2 3 2" xfId="826" xr:uid="{00000000-0005-0000-0000-000040030000}"/>
    <cellStyle name="Prozent 5 2 3 3" xfId="827" xr:uid="{00000000-0005-0000-0000-000041030000}"/>
    <cellStyle name="Prozent 5 2 3 4" xfId="828" xr:uid="{00000000-0005-0000-0000-000042030000}"/>
    <cellStyle name="Prozent 5 2 4" xfId="829" xr:uid="{00000000-0005-0000-0000-000043030000}"/>
    <cellStyle name="Prozent 5 2 5" xfId="830" xr:uid="{00000000-0005-0000-0000-000044030000}"/>
    <cellStyle name="Prozent 5 2 6" xfId="831" xr:uid="{00000000-0005-0000-0000-000045030000}"/>
    <cellStyle name="Prozent 5 3" xfId="832" xr:uid="{00000000-0005-0000-0000-000046030000}"/>
    <cellStyle name="Prozent 5 3 2" xfId="833" xr:uid="{00000000-0005-0000-0000-000047030000}"/>
    <cellStyle name="Prozent 5 3 2 2" xfId="834" xr:uid="{00000000-0005-0000-0000-000048030000}"/>
    <cellStyle name="Prozent 5 3 2 3" xfId="835" xr:uid="{00000000-0005-0000-0000-000049030000}"/>
    <cellStyle name="Prozent 5 3 2 4" xfId="836" xr:uid="{00000000-0005-0000-0000-00004A030000}"/>
    <cellStyle name="Prozent 5 3 3" xfId="837" xr:uid="{00000000-0005-0000-0000-00004B030000}"/>
    <cellStyle name="Prozent 5 3 4" xfId="838" xr:uid="{00000000-0005-0000-0000-00004C030000}"/>
    <cellStyle name="Prozent 5 3 5" xfId="839" xr:uid="{00000000-0005-0000-0000-00004D030000}"/>
    <cellStyle name="Prozent 5 4" xfId="840" xr:uid="{00000000-0005-0000-0000-00004E030000}"/>
    <cellStyle name="Prozent 5 4 2" xfId="841" xr:uid="{00000000-0005-0000-0000-00004F030000}"/>
    <cellStyle name="Prozent 5 4 3" xfId="842" xr:uid="{00000000-0005-0000-0000-000050030000}"/>
    <cellStyle name="Prozent 5 4 3 2" xfId="843" xr:uid="{00000000-0005-0000-0000-000051030000}"/>
    <cellStyle name="Prozent 5 4 3 3" xfId="844" xr:uid="{00000000-0005-0000-0000-000052030000}"/>
    <cellStyle name="Prozent 5 4 4" xfId="845" xr:uid="{00000000-0005-0000-0000-000053030000}"/>
    <cellStyle name="Prozent 5 4 4 2" xfId="846" xr:uid="{00000000-0005-0000-0000-000054030000}"/>
    <cellStyle name="Prozent 5 4 5" xfId="847" xr:uid="{00000000-0005-0000-0000-000055030000}"/>
    <cellStyle name="Prozent 5 5" xfId="848" xr:uid="{00000000-0005-0000-0000-000056030000}"/>
    <cellStyle name="Prozent 5 5 2" xfId="849" xr:uid="{00000000-0005-0000-0000-000057030000}"/>
    <cellStyle name="Prozent 5 5 3" xfId="850" xr:uid="{00000000-0005-0000-0000-000058030000}"/>
    <cellStyle name="Prozent 5 5 4" xfId="851" xr:uid="{00000000-0005-0000-0000-000059030000}"/>
    <cellStyle name="Prozent 5 6" xfId="852" xr:uid="{00000000-0005-0000-0000-00005A030000}"/>
    <cellStyle name="Prozent 6" xfId="853" xr:uid="{00000000-0005-0000-0000-00005B030000}"/>
    <cellStyle name="Prozent 6 2" xfId="854" xr:uid="{00000000-0005-0000-0000-00005C030000}"/>
    <cellStyle name="Prozent 6 2 2" xfId="855" xr:uid="{00000000-0005-0000-0000-00005D030000}"/>
    <cellStyle name="Prozent 6 2 2 2" xfId="856" xr:uid="{00000000-0005-0000-0000-00005E030000}"/>
    <cellStyle name="Prozent 6 2 2 3" xfId="857" xr:uid="{00000000-0005-0000-0000-00005F030000}"/>
    <cellStyle name="Prozent 6 2 2 4" xfId="858" xr:uid="{00000000-0005-0000-0000-000060030000}"/>
    <cellStyle name="Prozent 6 2 3" xfId="859" xr:uid="{00000000-0005-0000-0000-000061030000}"/>
    <cellStyle name="Prozent 6 2 4" xfId="860" xr:uid="{00000000-0005-0000-0000-000062030000}"/>
    <cellStyle name="Prozent 6 2 5" xfId="861" xr:uid="{00000000-0005-0000-0000-000063030000}"/>
    <cellStyle name="Prozent 6 3" xfId="862" xr:uid="{00000000-0005-0000-0000-000064030000}"/>
    <cellStyle name="Prozent 6 3 2" xfId="863" xr:uid="{00000000-0005-0000-0000-000065030000}"/>
    <cellStyle name="Prozent 6 3 3" xfId="864" xr:uid="{00000000-0005-0000-0000-000066030000}"/>
    <cellStyle name="Prozent 6 3 4" xfId="865" xr:uid="{00000000-0005-0000-0000-000067030000}"/>
    <cellStyle name="Prozent 6 4" xfId="866" xr:uid="{00000000-0005-0000-0000-000068030000}"/>
    <cellStyle name="Prozent 6 5" xfId="867" xr:uid="{00000000-0005-0000-0000-000069030000}"/>
    <cellStyle name="Prozent 6 6" xfId="868" xr:uid="{00000000-0005-0000-0000-00006A030000}"/>
    <cellStyle name="Prozent 7" xfId="869" xr:uid="{00000000-0005-0000-0000-00006B030000}"/>
    <cellStyle name="Prozent 7 2" xfId="870" xr:uid="{00000000-0005-0000-0000-00006C030000}"/>
    <cellStyle name="Prozent 7 2 2" xfId="871" xr:uid="{00000000-0005-0000-0000-00006D030000}"/>
    <cellStyle name="Prozent 7 2 2 2" xfId="872" xr:uid="{00000000-0005-0000-0000-00006E030000}"/>
    <cellStyle name="Prozent 7 2 2 3" xfId="873" xr:uid="{00000000-0005-0000-0000-00006F030000}"/>
    <cellStyle name="Prozent 7 2 2 4" xfId="874" xr:uid="{00000000-0005-0000-0000-000070030000}"/>
    <cellStyle name="Prozent 7 2 3" xfId="875" xr:uid="{00000000-0005-0000-0000-000071030000}"/>
    <cellStyle name="Prozent 7 2 4" xfId="876" xr:uid="{00000000-0005-0000-0000-000072030000}"/>
    <cellStyle name="Prozent 7 2 5" xfId="877" xr:uid="{00000000-0005-0000-0000-000073030000}"/>
    <cellStyle name="Prozent 7 3" xfId="878" xr:uid="{00000000-0005-0000-0000-000074030000}"/>
    <cellStyle name="Prozent 7 3 2" xfId="879" xr:uid="{00000000-0005-0000-0000-000075030000}"/>
    <cellStyle name="Prozent 7 3 3" xfId="880" xr:uid="{00000000-0005-0000-0000-000076030000}"/>
    <cellStyle name="Prozent 7 3 4" xfId="881" xr:uid="{00000000-0005-0000-0000-000077030000}"/>
    <cellStyle name="Prozent 7 4" xfId="882" xr:uid="{00000000-0005-0000-0000-000078030000}"/>
    <cellStyle name="Prozent 7 5" xfId="883" xr:uid="{00000000-0005-0000-0000-000079030000}"/>
    <cellStyle name="Prozent 7 6" xfId="884" xr:uid="{00000000-0005-0000-0000-00007A030000}"/>
    <cellStyle name="Prozent 8" xfId="885" xr:uid="{00000000-0005-0000-0000-00007B030000}"/>
    <cellStyle name="Prozent 8 2" xfId="886" xr:uid="{00000000-0005-0000-0000-00007C030000}"/>
    <cellStyle name="Prozent 8 2 2" xfId="887" xr:uid="{00000000-0005-0000-0000-00007D030000}"/>
    <cellStyle name="Prozent 8 2 3" xfId="888" xr:uid="{00000000-0005-0000-0000-00007E030000}"/>
    <cellStyle name="Prozent 8 2 4" xfId="889" xr:uid="{00000000-0005-0000-0000-00007F030000}"/>
    <cellStyle name="Prozent 8 3" xfId="890" xr:uid="{00000000-0005-0000-0000-000080030000}"/>
    <cellStyle name="Prozent 8 3 2" xfId="891" xr:uid="{00000000-0005-0000-0000-000081030000}"/>
    <cellStyle name="Prozent 8 3 2 2" xfId="892" xr:uid="{00000000-0005-0000-0000-000082030000}"/>
    <cellStyle name="Prozent 8 3 2 2 2" xfId="893" xr:uid="{00000000-0005-0000-0000-000083030000}"/>
    <cellStyle name="Prozent 8 3 2 3" xfId="894" xr:uid="{00000000-0005-0000-0000-000084030000}"/>
    <cellStyle name="Prozent 8 3 2 4" xfId="895" xr:uid="{00000000-0005-0000-0000-000085030000}"/>
    <cellStyle name="Prozent 8 3 2 5" xfId="896" xr:uid="{00000000-0005-0000-0000-000086030000}"/>
    <cellStyle name="Prozent 8 3 3" xfId="897" xr:uid="{00000000-0005-0000-0000-000087030000}"/>
    <cellStyle name="Prozent 8 3 3 2" xfId="898" xr:uid="{00000000-0005-0000-0000-000088030000}"/>
    <cellStyle name="Prozent 8 3 3 3" xfId="899" xr:uid="{00000000-0005-0000-0000-000089030000}"/>
    <cellStyle name="Prozent 8 3 4" xfId="900" xr:uid="{00000000-0005-0000-0000-00008A030000}"/>
    <cellStyle name="Prozent 8 3 5" xfId="901" xr:uid="{00000000-0005-0000-0000-00008B030000}"/>
    <cellStyle name="Prozent 8 3 6" xfId="902" xr:uid="{00000000-0005-0000-0000-00008C030000}"/>
    <cellStyle name="Prozent 9" xfId="903" xr:uid="{00000000-0005-0000-0000-00008D030000}"/>
    <cellStyle name="Prozent 9 2" xfId="904" xr:uid="{00000000-0005-0000-0000-00008E030000}"/>
    <cellStyle name="Prozent 9 3" xfId="905" xr:uid="{00000000-0005-0000-0000-00008F030000}"/>
    <cellStyle name="Prozent 9 4" xfId="906" xr:uid="{00000000-0005-0000-0000-000090030000}"/>
    <cellStyle name="Schlecht 2" xfId="908" xr:uid="{00000000-0005-0000-0000-000091030000}"/>
    <cellStyle name="Schlecht 3" xfId="909" xr:uid="{00000000-0005-0000-0000-000092030000}"/>
    <cellStyle name="Standard 2" xfId="910" xr:uid="{00000000-0005-0000-0000-000094030000}"/>
    <cellStyle name="Standard 2 2" xfId="911" xr:uid="{00000000-0005-0000-0000-000095030000}"/>
    <cellStyle name="Standard 2 2 2" xfId="912" xr:uid="{00000000-0005-0000-0000-000096030000}"/>
    <cellStyle name="Standard 2 2 3" xfId="913" xr:uid="{00000000-0005-0000-0000-000097030000}"/>
    <cellStyle name="Standard 2 3" xfId="914" xr:uid="{00000000-0005-0000-0000-000098030000}"/>
    <cellStyle name="Standard 2 4" xfId="915" xr:uid="{00000000-0005-0000-0000-000099030000}"/>
    <cellStyle name="Standard 2 5" xfId="916" xr:uid="{00000000-0005-0000-0000-00009A030000}"/>
    <cellStyle name="Standard 2 6" xfId="917" xr:uid="{00000000-0005-0000-0000-00009B030000}"/>
    <cellStyle name="Standard 3" xfId="918" xr:uid="{00000000-0005-0000-0000-00009C030000}"/>
    <cellStyle name="Standard 3 2" xfId="919" xr:uid="{00000000-0005-0000-0000-00009D030000}"/>
    <cellStyle name="Standard 3 2 2" xfId="920" xr:uid="{00000000-0005-0000-0000-00009E030000}"/>
    <cellStyle name="Standard 3 2 2 2" xfId="921" xr:uid="{00000000-0005-0000-0000-00009F030000}"/>
    <cellStyle name="Standard 3 2 2 2 2" xfId="922" xr:uid="{00000000-0005-0000-0000-0000A0030000}"/>
    <cellStyle name="Standard 3 2 2 2 2 2" xfId="923" xr:uid="{00000000-0005-0000-0000-0000A1030000}"/>
    <cellStyle name="Standard 3 2 2 2 2 3" xfId="924" xr:uid="{00000000-0005-0000-0000-0000A2030000}"/>
    <cellStyle name="Standard 3 2 2 2 2 4" xfId="925" xr:uid="{00000000-0005-0000-0000-0000A3030000}"/>
    <cellStyle name="Standard 3 2 2 2 3" xfId="926" xr:uid="{00000000-0005-0000-0000-0000A4030000}"/>
    <cellStyle name="Standard 3 2 2 2 4" xfId="927" xr:uid="{00000000-0005-0000-0000-0000A5030000}"/>
    <cellStyle name="Standard 3 2 2 2 5" xfId="928" xr:uid="{00000000-0005-0000-0000-0000A6030000}"/>
    <cellStyle name="Standard 3 2 2 3" xfId="929" xr:uid="{00000000-0005-0000-0000-0000A7030000}"/>
    <cellStyle name="Standard 3 2 2 3 2" xfId="930" xr:uid="{00000000-0005-0000-0000-0000A8030000}"/>
    <cellStyle name="Standard 3 2 2 3 3" xfId="931" xr:uid="{00000000-0005-0000-0000-0000A9030000}"/>
    <cellStyle name="Standard 3 2 2 3 4" xfId="932" xr:uid="{00000000-0005-0000-0000-0000AA030000}"/>
    <cellStyle name="Standard 3 2 2 4" xfId="933" xr:uid="{00000000-0005-0000-0000-0000AB030000}"/>
    <cellStyle name="Standard 3 2 2 5" xfId="934" xr:uid="{00000000-0005-0000-0000-0000AC030000}"/>
    <cellStyle name="Standard 3 2 2 6" xfId="935" xr:uid="{00000000-0005-0000-0000-0000AD030000}"/>
    <cellStyle name="Standard 3 2 3" xfId="936" xr:uid="{00000000-0005-0000-0000-0000AE030000}"/>
    <cellStyle name="Standard 3 2 3 2" xfId="937" xr:uid="{00000000-0005-0000-0000-0000AF030000}"/>
    <cellStyle name="Standard 3 2 3 2 2" xfId="938" xr:uid="{00000000-0005-0000-0000-0000B0030000}"/>
    <cellStyle name="Standard 3 2 3 2 3" xfId="939" xr:uid="{00000000-0005-0000-0000-0000B1030000}"/>
    <cellStyle name="Standard 3 2 3 2 4" xfId="940" xr:uid="{00000000-0005-0000-0000-0000B2030000}"/>
    <cellStyle name="Standard 3 2 3 3" xfId="941" xr:uid="{00000000-0005-0000-0000-0000B3030000}"/>
    <cellStyle name="Standard 3 2 3 4" xfId="942" xr:uid="{00000000-0005-0000-0000-0000B4030000}"/>
    <cellStyle name="Standard 3 2 3 5" xfId="943" xr:uid="{00000000-0005-0000-0000-0000B5030000}"/>
    <cellStyle name="Standard 3 2 4" xfId="944" xr:uid="{00000000-0005-0000-0000-0000B6030000}"/>
    <cellStyle name="Standard 3 2 4 2" xfId="945" xr:uid="{00000000-0005-0000-0000-0000B7030000}"/>
    <cellStyle name="Standard 3 2 4 3" xfId="946" xr:uid="{00000000-0005-0000-0000-0000B8030000}"/>
    <cellStyle name="Standard 3 2 4 4" xfId="947" xr:uid="{00000000-0005-0000-0000-0000B9030000}"/>
    <cellStyle name="Standard 3 2 4 5" xfId="948" xr:uid="{00000000-0005-0000-0000-0000BA030000}"/>
    <cellStyle name="Standard 3 2 5" xfId="949" xr:uid="{00000000-0005-0000-0000-0000BB030000}"/>
    <cellStyle name="Standard 3 2 6" xfId="950" xr:uid="{00000000-0005-0000-0000-0000BC030000}"/>
    <cellStyle name="Standard 3 3" xfId="951" xr:uid="{00000000-0005-0000-0000-0000BD030000}"/>
    <cellStyle name="Standard 3 3 2" xfId="952" xr:uid="{00000000-0005-0000-0000-0000BE030000}"/>
    <cellStyle name="Standard 3 3 2 2" xfId="953" xr:uid="{00000000-0005-0000-0000-0000BF030000}"/>
    <cellStyle name="Standard 3 3 2 2 2" xfId="954" xr:uid="{00000000-0005-0000-0000-0000C0030000}"/>
    <cellStyle name="Standard 3 3 2 2 3" xfId="955" xr:uid="{00000000-0005-0000-0000-0000C1030000}"/>
    <cellStyle name="Standard 3 3 2 2 4" xfId="956" xr:uid="{00000000-0005-0000-0000-0000C2030000}"/>
    <cellStyle name="Standard 3 3 2 3" xfId="957" xr:uid="{00000000-0005-0000-0000-0000C3030000}"/>
    <cellStyle name="Standard 3 3 2 4" xfId="958" xr:uid="{00000000-0005-0000-0000-0000C4030000}"/>
    <cellStyle name="Standard 3 3 2 5" xfId="959" xr:uid="{00000000-0005-0000-0000-0000C5030000}"/>
    <cellStyle name="Standard 3 3 3" xfId="960" xr:uid="{00000000-0005-0000-0000-0000C6030000}"/>
    <cellStyle name="Standard 3 3 3 2" xfId="961" xr:uid="{00000000-0005-0000-0000-0000C7030000}"/>
    <cellStyle name="Standard 3 3 3 3" xfId="962" xr:uid="{00000000-0005-0000-0000-0000C8030000}"/>
    <cellStyle name="Standard 3 3 3 4" xfId="963" xr:uid="{00000000-0005-0000-0000-0000C9030000}"/>
    <cellStyle name="Standard 3 3 4" xfId="964" xr:uid="{00000000-0005-0000-0000-0000CA030000}"/>
    <cellStyle name="Standard 3 3 5" xfId="965" xr:uid="{00000000-0005-0000-0000-0000CB030000}"/>
    <cellStyle name="Standard 3 3 6" xfId="966" xr:uid="{00000000-0005-0000-0000-0000CC030000}"/>
    <cellStyle name="Standard 3 4" xfId="967" xr:uid="{00000000-0005-0000-0000-0000CD030000}"/>
    <cellStyle name="Standard 3 4 2" xfId="968" xr:uid="{00000000-0005-0000-0000-0000CE030000}"/>
    <cellStyle name="Standard 3 4 2 2" xfId="969" xr:uid="{00000000-0005-0000-0000-0000CF030000}"/>
    <cellStyle name="Standard 3 4 2 3" xfId="970" xr:uid="{00000000-0005-0000-0000-0000D0030000}"/>
    <cellStyle name="Standard 3 4 2 4" xfId="971" xr:uid="{00000000-0005-0000-0000-0000D1030000}"/>
    <cellStyle name="Standard 3 4 3" xfId="972" xr:uid="{00000000-0005-0000-0000-0000D2030000}"/>
    <cellStyle name="Standard 3 4 4" xfId="973" xr:uid="{00000000-0005-0000-0000-0000D3030000}"/>
    <cellStyle name="Standard 3 4 5" xfId="974" xr:uid="{00000000-0005-0000-0000-0000D4030000}"/>
    <cellStyle name="Standard 3 5" xfId="975" xr:uid="{00000000-0005-0000-0000-0000D5030000}"/>
    <cellStyle name="Standard 3 5 2" xfId="976" xr:uid="{00000000-0005-0000-0000-0000D6030000}"/>
    <cellStyle name="Standard 3 5 3" xfId="977" xr:uid="{00000000-0005-0000-0000-0000D7030000}"/>
    <cellStyle name="Standard 3 5 4" xfId="978" xr:uid="{00000000-0005-0000-0000-0000D8030000}"/>
    <cellStyle name="Standard 3 6" xfId="979" xr:uid="{00000000-0005-0000-0000-0000D9030000}"/>
    <cellStyle name="Standard 3 6 2" xfId="980" xr:uid="{00000000-0005-0000-0000-0000DA030000}"/>
    <cellStyle name="Standard 3 7" xfId="981" xr:uid="{00000000-0005-0000-0000-0000DB030000}"/>
    <cellStyle name="Standard 3 8" xfId="982" xr:uid="{00000000-0005-0000-0000-0000DC030000}"/>
    <cellStyle name="Standard 4" xfId="983" xr:uid="{00000000-0005-0000-0000-0000DD030000}"/>
    <cellStyle name="Standard 5" xfId="984" xr:uid="{00000000-0005-0000-0000-0000DE030000}"/>
    <cellStyle name="Standard 5 2" xfId="985" xr:uid="{00000000-0005-0000-0000-0000DF030000}"/>
    <cellStyle name="Standard_Werte" xfId="986" xr:uid="{00000000-0005-0000-0000-0000E0030000}"/>
    <cellStyle name="Title" xfId="993" xr:uid="{00000000-0005-0000-0000-0000E1030000}"/>
    <cellStyle name="Title 2" xfId="987" xr:uid="{00000000-0005-0000-0000-0000E2030000}"/>
    <cellStyle name="Title 2 2" xfId="988" xr:uid="{00000000-0005-0000-0000-0000E3030000}"/>
    <cellStyle name="Title 2 3" xfId="989" xr:uid="{00000000-0005-0000-0000-0000E4030000}"/>
    <cellStyle name="Title 3" xfId="990" xr:uid="{00000000-0005-0000-0000-0000E5030000}"/>
    <cellStyle name="Title 4" xfId="991" xr:uid="{00000000-0005-0000-0000-0000E6030000}"/>
    <cellStyle name="Total 2" xfId="992" xr:uid="{00000000-0005-0000-0000-0000E7030000}"/>
    <cellStyle name="Überschrift 1 2" xfId="995" xr:uid="{00000000-0005-0000-0000-0000E8030000}"/>
    <cellStyle name="Überschrift 1 3" xfId="996" xr:uid="{00000000-0005-0000-0000-0000E9030000}"/>
    <cellStyle name="Überschrift 1 4" xfId="997" xr:uid="{00000000-0005-0000-0000-0000EA030000}"/>
    <cellStyle name="Überschrift 2 2" xfId="999" xr:uid="{00000000-0005-0000-0000-0000EB030000}"/>
    <cellStyle name="Überschrift 2 3" xfId="1000" xr:uid="{00000000-0005-0000-0000-0000EC030000}"/>
    <cellStyle name="Überschrift 2 4" xfId="1001" xr:uid="{00000000-0005-0000-0000-0000ED030000}"/>
    <cellStyle name="Überschrift 3 2" xfId="1003" xr:uid="{00000000-0005-0000-0000-0000EE030000}"/>
    <cellStyle name="Überschrift 3 3" xfId="1004" xr:uid="{00000000-0005-0000-0000-0000EF030000}"/>
    <cellStyle name="Überschrift 3 4" xfId="1005" xr:uid="{00000000-0005-0000-0000-0000F0030000}"/>
    <cellStyle name="Überschrift 4 2" xfId="1007" xr:uid="{00000000-0005-0000-0000-0000F1030000}"/>
    <cellStyle name="Überschrift 4 3" xfId="1008" xr:uid="{00000000-0005-0000-0000-0000F2030000}"/>
    <cellStyle name="Überschrift 4 4" xfId="1009" xr:uid="{00000000-0005-0000-0000-0000F3030000}"/>
    <cellStyle name="Überschrift 5" xfId="1010" xr:uid="{00000000-0005-0000-0000-0000F4030000}"/>
    <cellStyle name="Überschrift 6" xfId="1011" xr:uid="{00000000-0005-0000-0000-0000F5030000}"/>
    <cellStyle name="Überschrift 7" xfId="1012" xr:uid="{00000000-0005-0000-0000-0000F6030000}"/>
    <cellStyle name="Verknüpfte Zelle 2" xfId="1014" xr:uid="{00000000-0005-0000-0000-0000F7030000}"/>
    <cellStyle name="Verknüpfte Zelle 3" xfId="1015" xr:uid="{00000000-0005-0000-0000-0000F8030000}"/>
    <cellStyle name="Warnender Text 2" xfId="1016" xr:uid="{00000000-0005-0000-0000-0000F9030000}"/>
    <cellStyle name="Warnender Text 2 2" xfId="1017" xr:uid="{00000000-0005-0000-0000-0000FA030000}"/>
    <cellStyle name="Warnender Text 2 3" xfId="1018" xr:uid="{00000000-0005-0000-0000-0000FB030000}"/>
    <cellStyle name="Warnender Text 2 3 2" xfId="1019" xr:uid="{00000000-0005-0000-0000-0000FC030000}"/>
    <cellStyle name="Warnender Text 3" xfId="1020" xr:uid="{00000000-0005-0000-0000-0000FD030000}"/>
    <cellStyle name="Warnender Text 4" xfId="1021" xr:uid="{00000000-0005-0000-0000-0000FE030000}"/>
    <cellStyle name="Warnender Text 5" xfId="1022" xr:uid="{00000000-0005-0000-0000-0000FF030000}"/>
    <cellStyle name="Warnender Text 6" xfId="1023" xr:uid="{00000000-0005-0000-0000-000000040000}"/>
    <cellStyle name="Zelle überprüfen 2" xfId="1025" xr:uid="{00000000-0005-0000-0000-000001040000}"/>
    <cellStyle name="Zelle überprüfen 2 2" xfId="1026" xr:uid="{00000000-0005-0000-0000-000002040000}"/>
    <cellStyle name="Zelle überprüfen 2 3" xfId="1027" xr:uid="{00000000-0005-0000-0000-000003040000}"/>
    <cellStyle name="Zelle überprüfen 3" xfId="1028" xr:uid="{00000000-0005-0000-0000-000004040000}"/>
    <cellStyle name="Zelle überprüfen 3 2" xfId="1029" xr:uid="{00000000-0005-0000-0000-000005040000}"/>
  </cellStyles>
  <dxfs count="145">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FF7C80"/>
        </patternFill>
      </fill>
    </dxf>
    <dxf>
      <fill>
        <patternFill>
          <bgColor theme="0" tint="-0.24994659260841701"/>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theme="0" tint="-0.24994659260841701"/>
        </patternFill>
      </fill>
    </dxf>
    <dxf>
      <fill>
        <patternFill>
          <bgColor theme="0" tint="-0.24994659260841701"/>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0C0C0"/>
        </patternFill>
      </fill>
    </dxf>
    <dxf>
      <fill>
        <patternFill>
          <bgColor rgb="FFDCE6F1"/>
        </patternFill>
      </fill>
    </dxf>
    <dxf>
      <fill>
        <patternFill>
          <bgColor rgb="FFCCFFCC"/>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FF99"/>
      <color rgb="FFCCFFCC"/>
      <color rgb="FF99FF66"/>
      <color rgb="FF99FFCC"/>
      <color rgb="FFFF7C80"/>
      <color rgb="FFDCE6F1"/>
      <color rgb="FFBFBFBF"/>
      <color rgb="FF66FF33"/>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361950</xdr:colOff>
      <xdr:row>0</xdr:row>
      <xdr:rowOff>76200</xdr:rowOff>
    </xdr:from>
    <xdr:to>
      <xdr:col>12</xdr:col>
      <xdr:colOff>38100</xdr:colOff>
      <xdr:row>3</xdr:row>
      <xdr:rowOff>118110</xdr:rowOff>
    </xdr:to>
    <xdr:pic>
      <xdr:nvPicPr>
        <xdr:cNvPr id="119563" name="Grafik 1">
          <a:extLst>
            <a:ext uri="{FF2B5EF4-FFF2-40B4-BE49-F238E27FC236}">
              <a16:creationId xmlns:a16="http://schemas.microsoft.com/office/drawing/2014/main"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76200"/>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5</xdr:row>
      <xdr:rowOff>9525</xdr:rowOff>
    </xdr:from>
    <xdr:to>
      <xdr:col>12</xdr:col>
      <xdr:colOff>0</xdr:colOff>
      <xdr:row>5</xdr:row>
      <xdr:rowOff>114300</xdr:rowOff>
    </xdr:to>
    <xdr:pic>
      <xdr:nvPicPr>
        <xdr:cNvPr id="119564" name="Grafik 15">
          <a:extLst>
            <a:ext uri="{FF2B5EF4-FFF2-40B4-BE49-F238E27FC236}">
              <a16:creationId xmlns:a16="http://schemas.microsoft.com/office/drawing/2014/main" id="{00000000-0008-0000-0000-00000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9525</xdr:rowOff>
    </xdr:from>
    <xdr:to>
      <xdr:col>5</xdr:col>
      <xdr:colOff>0</xdr:colOff>
      <xdr:row>5</xdr:row>
      <xdr:rowOff>114300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20</xdr:row>
      <xdr:rowOff>9525</xdr:rowOff>
    </xdr:from>
    <xdr:to>
      <xdr:col>12</xdr:col>
      <xdr:colOff>0</xdr:colOff>
      <xdr:row>20</xdr:row>
      <xdr:rowOff>114300</xdr:rowOff>
    </xdr:to>
    <xdr:pic>
      <xdr:nvPicPr>
        <xdr:cNvPr id="119569" name="Grafik 15">
          <a:extLst>
            <a:ext uri="{FF2B5EF4-FFF2-40B4-BE49-F238E27FC236}">
              <a16:creationId xmlns:a16="http://schemas.microsoft.com/office/drawing/2014/main" id="{00000000-0008-0000-0000-000011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3733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23</xdr:row>
      <xdr:rowOff>9525</xdr:rowOff>
    </xdr:from>
    <xdr:to>
      <xdr:col>12</xdr:col>
      <xdr:colOff>0</xdr:colOff>
      <xdr:row>23</xdr:row>
      <xdr:rowOff>114300</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119571" name="Grafik 15">
          <a:extLst>
            <a:ext uri="{FF2B5EF4-FFF2-40B4-BE49-F238E27FC236}">
              <a16:creationId xmlns:a16="http://schemas.microsoft.com/office/drawing/2014/main" id="{00000000-0008-0000-0000-000013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025" y="5114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42</xdr:row>
      <xdr:rowOff>9525</xdr:rowOff>
    </xdr:from>
    <xdr:to>
      <xdr:col>11</xdr:col>
      <xdr:colOff>571500</xdr:colOff>
      <xdr:row>42</xdr:row>
      <xdr:rowOff>114300</xdr:rowOff>
    </xdr:to>
    <xdr:pic>
      <xdr:nvPicPr>
        <xdr:cNvPr id="119572" name="Grafik 15">
          <a:extLst>
            <a:ext uri="{FF2B5EF4-FFF2-40B4-BE49-F238E27FC236}">
              <a16:creationId xmlns:a16="http://schemas.microsoft.com/office/drawing/2014/main" id="{00000000-0008-0000-0000-000014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29</xdr:row>
      <xdr:rowOff>9525</xdr:rowOff>
    </xdr:from>
    <xdr:to>
      <xdr:col>11</xdr:col>
      <xdr:colOff>571500</xdr:colOff>
      <xdr:row>29</xdr:row>
      <xdr:rowOff>114300</xdr:rowOff>
    </xdr:to>
    <xdr:pic>
      <xdr:nvPicPr>
        <xdr:cNvPr id="119573" name="Grafik 15">
          <a:extLst>
            <a:ext uri="{FF2B5EF4-FFF2-40B4-BE49-F238E27FC236}">
              <a16:creationId xmlns:a16="http://schemas.microsoft.com/office/drawing/2014/main" id="{00000000-0008-0000-0000-000015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6296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9525</xdr:rowOff>
    </xdr:from>
    <xdr:to>
      <xdr:col>12</xdr:col>
      <xdr:colOff>0</xdr:colOff>
      <xdr:row>33</xdr:row>
      <xdr:rowOff>114300</xdr:rowOff>
    </xdr:to>
    <xdr:pic>
      <xdr:nvPicPr>
        <xdr:cNvPr id="119574" name="Grafik 15">
          <a:extLst>
            <a:ext uri="{FF2B5EF4-FFF2-40B4-BE49-F238E27FC236}">
              <a16:creationId xmlns:a16="http://schemas.microsoft.com/office/drawing/2014/main" id="{00000000-0008-0000-0000-000016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30</xdr:row>
      <xdr:rowOff>9525</xdr:rowOff>
    </xdr:from>
    <xdr:to>
      <xdr:col>11</xdr:col>
      <xdr:colOff>571500</xdr:colOff>
      <xdr:row>30</xdr:row>
      <xdr:rowOff>114300</xdr:rowOff>
    </xdr:to>
    <xdr:pic>
      <xdr:nvPicPr>
        <xdr:cNvPr id="119579" name="Grafik 15">
          <a:extLst>
            <a:ext uri="{FF2B5EF4-FFF2-40B4-BE49-F238E27FC236}">
              <a16:creationId xmlns:a16="http://schemas.microsoft.com/office/drawing/2014/main" id="{00000000-0008-0000-0000-00001B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11</xdr:row>
      <xdr:rowOff>9525</xdr:rowOff>
    </xdr:from>
    <xdr:to>
      <xdr:col>5</xdr:col>
      <xdr:colOff>0</xdr:colOff>
      <xdr:row>11</xdr:row>
      <xdr:rowOff>114300</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31</xdr:row>
      <xdr:rowOff>9525</xdr:rowOff>
    </xdr:from>
    <xdr:to>
      <xdr:col>11</xdr:col>
      <xdr:colOff>571500</xdr:colOff>
      <xdr:row>31</xdr:row>
      <xdr:rowOff>114300</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713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9525</xdr:rowOff>
    </xdr:from>
    <xdr:to>
      <xdr:col>11</xdr:col>
      <xdr:colOff>0</xdr:colOff>
      <xdr:row>29</xdr:row>
      <xdr:rowOff>114300</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0300" y="574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30" name="Grafik 15">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9525</xdr:rowOff>
    </xdr:from>
    <xdr:to>
      <xdr:col>11</xdr:col>
      <xdr:colOff>0</xdr:colOff>
      <xdr:row>30</xdr:row>
      <xdr:rowOff>114300</xdr:rowOff>
    </xdr:to>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0300"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29</xdr:row>
      <xdr:rowOff>9525</xdr:rowOff>
    </xdr:from>
    <xdr:to>
      <xdr:col>10</xdr:col>
      <xdr:colOff>499110</xdr:colOff>
      <xdr:row>29</xdr:row>
      <xdr:rowOff>114300</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30</xdr:row>
      <xdr:rowOff>9525</xdr:rowOff>
    </xdr:from>
    <xdr:to>
      <xdr:col>10</xdr:col>
      <xdr:colOff>499110</xdr:colOff>
      <xdr:row>30</xdr:row>
      <xdr:rowOff>114300</xdr:rowOff>
    </xdr:to>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40</xdr:row>
      <xdr:rowOff>9525</xdr:rowOff>
    </xdr:from>
    <xdr:to>
      <xdr:col>11</xdr:col>
      <xdr:colOff>571500</xdr:colOff>
      <xdr:row>40</xdr:row>
      <xdr:rowOff>114300</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9725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44</xdr:row>
      <xdr:rowOff>9525</xdr:rowOff>
    </xdr:from>
    <xdr:to>
      <xdr:col>11</xdr:col>
      <xdr:colOff>571500</xdr:colOff>
      <xdr:row>44</xdr:row>
      <xdr:rowOff>114300</xdr:rowOff>
    </xdr:to>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906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45</xdr:row>
      <xdr:rowOff>9525</xdr:rowOff>
    </xdr:from>
    <xdr:to>
      <xdr:col>11</xdr:col>
      <xdr:colOff>571500</xdr:colOff>
      <xdr:row>45</xdr:row>
      <xdr:rowOff>114300</xdr:rowOff>
    </xdr:to>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943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9525</xdr:rowOff>
    </xdr:from>
    <xdr:to>
      <xdr:col>12</xdr:col>
      <xdr:colOff>0</xdr:colOff>
      <xdr:row>35</xdr:row>
      <xdr:rowOff>114300</xdr:rowOff>
    </xdr:to>
    <xdr:pic>
      <xdr:nvPicPr>
        <xdr:cNvPr id="43" name="Grafik 15">
          <a:extLst>
            <a:ext uri="{FF2B5EF4-FFF2-40B4-BE49-F238E27FC236}">
              <a16:creationId xmlns:a16="http://schemas.microsoft.com/office/drawing/2014/main" id="{FC47A602-A28C-4B03-83AB-873D306F9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9525</xdr:rowOff>
    </xdr:from>
    <xdr:to>
      <xdr:col>12</xdr:col>
      <xdr:colOff>0</xdr:colOff>
      <xdr:row>36</xdr:row>
      <xdr:rowOff>114300</xdr:rowOff>
    </xdr:to>
    <xdr:pic>
      <xdr:nvPicPr>
        <xdr:cNvPr id="44" name="Grafik 15">
          <a:extLst>
            <a:ext uri="{FF2B5EF4-FFF2-40B4-BE49-F238E27FC236}">
              <a16:creationId xmlns:a16="http://schemas.microsoft.com/office/drawing/2014/main" id="{10696177-323E-4628-81CB-E898DACC3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8277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476250</xdr:colOff>
      <xdr:row>35</xdr:row>
      <xdr:rowOff>9525</xdr:rowOff>
    </xdr:from>
    <xdr:ext cx="104775" cy="104775"/>
    <xdr:pic>
      <xdr:nvPicPr>
        <xdr:cNvPr id="46" name="Grafik 15">
          <a:extLst>
            <a:ext uri="{FF2B5EF4-FFF2-40B4-BE49-F238E27FC236}">
              <a16:creationId xmlns:a16="http://schemas.microsoft.com/office/drawing/2014/main" id="{5D73F160-84CF-4B7D-AA10-1101FFC0EB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476250</xdr:colOff>
      <xdr:row>36</xdr:row>
      <xdr:rowOff>9525</xdr:rowOff>
    </xdr:from>
    <xdr:ext cx="104775" cy="104775"/>
    <xdr:pic>
      <xdr:nvPicPr>
        <xdr:cNvPr id="47" name="Grafik 15">
          <a:extLst>
            <a:ext uri="{FF2B5EF4-FFF2-40B4-BE49-F238E27FC236}">
              <a16:creationId xmlns:a16="http://schemas.microsoft.com/office/drawing/2014/main" id="{981AA138-2E35-427E-8E45-53E1CC99B7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466725</xdr:colOff>
      <xdr:row>39</xdr:row>
      <xdr:rowOff>9525</xdr:rowOff>
    </xdr:from>
    <xdr:to>
      <xdr:col>11</xdr:col>
      <xdr:colOff>571500</xdr:colOff>
      <xdr:row>39</xdr:row>
      <xdr:rowOff>114300</xdr:rowOff>
    </xdr:to>
    <xdr:pic>
      <xdr:nvPicPr>
        <xdr:cNvPr id="2" name="Grafik 15">
          <a:extLst>
            <a:ext uri="{FF2B5EF4-FFF2-40B4-BE49-F238E27FC236}">
              <a16:creationId xmlns:a16="http://schemas.microsoft.com/office/drawing/2014/main" id="{1DC83832-3594-49FF-A022-5033983B9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936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41</xdr:row>
      <xdr:rowOff>9525</xdr:rowOff>
    </xdr:from>
    <xdr:to>
      <xdr:col>11</xdr:col>
      <xdr:colOff>571500</xdr:colOff>
      <xdr:row>41</xdr:row>
      <xdr:rowOff>114300</xdr:rowOff>
    </xdr:to>
    <xdr:pic>
      <xdr:nvPicPr>
        <xdr:cNvPr id="3" name="Grafik 15">
          <a:extLst>
            <a:ext uri="{FF2B5EF4-FFF2-40B4-BE49-F238E27FC236}">
              <a16:creationId xmlns:a16="http://schemas.microsoft.com/office/drawing/2014/main" id="{BBD3FAF6-BF9E-4069-B861-C90E72A75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1008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466725</xdr:colOff>
      <xdr:row>37</xdr:row>
      <xdr:rowOff>9525</xdr:rowOff>
    </xdr:from>
    <xdr:ext cx="104775" cy="104775"/>
    <xdr:pic>
      <xdr:nvPicPr>
        <xdr:cNvPr id="4" name="Grafik 15">
          <a:extLst>
            <a:ext uri="{FF2B5EF4-FFF2-40B4-BE49-F238E27FC236}">
              <a16:creationId xmlns:a16="http://schemas.microsoft.com/office/drawing/2014/main" id="{204E4B72-C194-4C84-8E2B-A6454FE97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2409825</xdr:colOff>
      <xdr:row>0</xdr:row>
      <xdr:rowOff>57150</xdr:rowOff>
    </xdr:from>
    <xdr:to>
      <xdr:col>5</xdr:col>
      <xdr:colOff>3806190</xdr:colOff>
      <xdr:row>3</xdr:row>
      <xdr:rowOff>142875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2775" y="571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257175</xdr:colOff>
      <xdr:row>1</xdr:row>
      <xdr:rowOff>0</xdr:rowOff>
    </xdr:from>
    <xdr:to>
      <xdr:col>17</xdr:col>
      <xdr:colOff>554355</xdr:colOff>
      <xdr:row>3</xdr:row>
      <xdr:rowOff>135255</xdr:rowOff>
    </xdr:to>
    <xdr:pic>
      <xdr:nvPicPr>
        <xdr:cNvPr id="118538" name="Grafik 1">
          <a:extLst>
            <a:ext uri="{FF2B5EF4-FFF2-40B4-BE49-F238E27FC236}">
              <a16:creationId xmlns:a16="http://schemas.microsoft.com/office/drawing/2014/main" id="{00000000-0008-0000-05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1238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5</xdr:row>
      <xdr:rowOff>9525</xdr:rowOff>
    </xdr:from>
    <xdr:to>
      <xdr:col>14</xdr:col>
      <xdr:colOff>19050</xdr:colOff>
      <xdr:row>5</xdr:row>
      <xdr:rowOff>114300</xdr:rowOff>
    </xdr:to>
    <xdr:pic>
      <xdr:nvPicPr>
        <xdr:cNvPr id="118539" name="Grafik 2">
          <a:extLst>
            <a:ext uri="{FF2B5EF4-FFF2-40B4-BE49-F238E27FC236}">
              <a16:creationId xmlns:a16="http://schemas.microsoft.com/office/drawing/2014/main" id="{00000000-0008-0000-0500-00000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23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142875</xdr:colOff>
      <xdr:row>7</xdr:row>
      <xdr:rowOff>0</xdr:rowOff>
    </xdr:from>
    <xdr:to>
      <xdr:col>14</xdr:col>
      <xdr:colOff>0</xdr:colOff>
      <xdr:row>7</xdr:row>
      <xdr:rowOff>97155</xdr:rowOff>
    </xdr:to>
    <xdr:pic>
      <xdr:nvPicPr>
        <xdr:cNvPr id="118540" name="Grafik 3">
          <a:extLst>
            <a:ext uri="{FF2B5EF4-FFF2-40B4-BE49-F238E27FC236}">
              <a16:creationId xmlns:a16="http://schemas.microsoft.com/office/drawing/2014/main" id="{00000000-0008-0000-0500-00000C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825"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id="{00000000-0008-0000-0500-00000D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10</xdr:row>
      <xdr:rowOff>9525</xdr:rowOff>
    </xdr:from>
    <xdr:to>
      <xdr:col>19</xdr:col>
      <xdr:colOff>0</xdr:colOff>
      <xdr:row>10</xdr:row>
      <xdr:rowOff>97155</xdr:rowOff>
    </xdr:to>
    <xdr:pic>
      <xdr:nvPicPr>
        <xdr:cNvPr id="118542" name="Grafik 6">
          <a:extLst>
            <a:ext uri="{FF2B5EF4-FFF2-40B4-BE49-F238E27FC236}">
              <a16:creationId xmlns:a16="http://schemas.microsoft.com/office/drawing/2014/main" id="{00000000-0008-0000-05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39</xdr:row>
      <xdr:rowOff>9525</xdr:rowOff>
    </xdr:from>
    <xdr:to>
      <xdr:col>16</xdr:col>
      <xdr:colOff>510540</xdr:colOff>
      <xdr:row>39</xdr:row>
      <xdr:rowOff>114300</xdr:rowOff>
    </xdr:to>
    <xdr:pic>
      <xdr:nvPicPr>
        <xdr:cNvPr id="118543" name="Grafik 12">
          <a:extLst>
            <a:ext uri="{FF2B5EF4-FFF2-40B4-BE49-F238E27FC236}">
              <a16:creationId xmlns:a16="http://schemas.microsoft.com/office/drawing/2014/main" id="{00000000-0008-0000-05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9</xdr:row>
      <xdr:rowOff>9525</xdr:rowOff>
    </xdr:from>
    <xdr:to>
      <xdr:col>16</xdr:col>
      <xdr:colOff>510540</xdr:colOff>
      <xdr:row>9</xdr:row>
      <xdr:rowOff>114300</xdr:rowOff>
    </xdr:to>
    <xdr:pic>
      <xdr:nvPicPr>
        <xdr:cNvPr id="118545" name="Grafik 12">
          <a:extLst>
            <a:ext uri="{FF2B5EF4-FFF2-40B4-BE49-F238E27FC236}">
              <a16:creationId xmlns:a16="http://schemas.microsoft.com/office/drawing/2014/main" id="{00000000-0008-0000-05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56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9</xdr:row>
      <xdr:rowOff>9525</xdr:rowOff>
    </xdr:from>
    <xdr:to>
      <xdr:col>3</xdr:col>
      <xdr:colOff>342900</xdr:colOff>
      <xdr:row>9</xdr:row>
      <xdr:rowOff>114300</xdr:rowOff>
    </xdr:to>
    <xdr:pic>
      <xdr:nvPicPr>
        <xdr:cNvPr id="118546" name="Grafik 5">
          <a:extLst>
            <a:ext uri="{FF2B5EF4-FFF2-40B4-BE49-F238E27FC236}">
              <a16:creationId xmlns:a16="http://schemas.microsoft.com/office/drawing/2014/main" id="{00000000-0008-0000-05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510540</xdr:colOff>
      <xdr:row>11</xdr:row>
      <xdr:rowOff>114300</xdr:rowOff>
    </xdr:to>
    <xdr:pic>
      <xdr:nvPicPr>
        <xdr:cNvPr id="118547" name="Grafik 12">
          <a:extLst>
            <a:ext uri="{FF2B5EF4-FFF2-40B4-BE49-F238E27FC236}">
              <a16:creationId xmlns:a16="http://schemas.microsoft.com/office/drawing/2014/main" id="{00000000-0008-0000-05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18</xdr:row>
      <xdr:rowOff>9525</xdr:rowOff>
    </xdr:from>
    <xdr:to>
      <xdr:col>16</xdr:col>
      <xdr:colOff>510540</xdr:colOff>
      <xdr:row>18</xdr:row>
      <xdr:rowOff>114300</xdr:rowOff>
    </xdr:to>
    <xdr:pic>
      <xdr:nvPicPr>
        <xdr:cNvPr id="118548" name="Grafik 12">
          <a:extLst>
            <a:ext uri="{FF2B5EF4-FFF2-40B4-BE49-F238E27FC236}">
              <a16:creationId xmlns:a16="http://schemas.microsoft.com/office/drawing/2014/main" id="{00000000-0008-0000-0500-000014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544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51</xdr:row>
      <xdr:rowOff>9525</xdr:rowOff>
    </xdr:from>
    <xdr:to>
      <xdr:col>17</xdr:col>
      <xdr:colOff>0</xdr:colOff>
      <xdr:row>51</xdr:row>
      <xdr:rowOff>114300</xdr:rowOff>
    </xdr:to>
    <xdr:pic>
      <xdr:nvPicPr>
        <xdr:cNvPr id="118549" name="Grafik 12">
          <a:extLst>
            <a:ext uri="{FF2B5EF4-FFF2-40B4-BE49-F238E27FC236}">
              <a16:creationId xmlns:a16="http://schemas.microsoft.com/office/drawing/2014/main" id="{00000000-0008-0000-0500-000015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8725" y="1388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30</xdr:row>
      <xdr:rowOff>9525</xdr:rowOff>
    </xdr:from>
    <xdr:to>
      <xdr:col>16</xdr:col>
      <xdr:colOff>510540</xdr:colOff>
      <xdr:row>30</xdr:row>
      <xdr:rowOff>114300</xdr:rowOff>
    </xdr:to>
    <xdr:pic>
      <xdr:nvPicPr>
        <xdr:cNvPr id="118551" name="Grafik 12">
          <a:extLst>
            <a:ext uri="{FF2B5EF4-FFF2-40B4-BE49-F238E27FC236}">
              <a16:creationId xmlns:a16="http://schemas.microsoft.com/office/drawing/2014/main" id="{00000000-0008-0000-05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510540</xdr:colOff>
      <xdr:row>48</xdr:row>
      <xdr:rowOff>114300</xdr:rowOff>
    </xdr:to>
    <xdr:pic>
      <xdr:nvPicPr>
        <xdr:cNvPr id="118552" name="Grafik 12">
          <a:extLst>
            <a:ext uri="{FF2B5EF4-FFF2-40B4-BE49-F238E27FC236}">
              <a16:creationId xmlns:a16="http://schemas.microsoft.com/office/drawing/2014/main" id="{00000000-0008-0000-0500-000018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259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510540</xdr:colOff>
      <xdr:row>45</xdr:row>
      <xdr:rowOff>114300</xdr:rowOff>
    </xdr:to>
    <xdr:pic>
      <xdr:nvPicPr>
        <xdr:cNvPr id="118553" name="Grafik 12">
          <a:extLst>
            <a:ext uri="{FF2B5EF4-FFF2-40B4-BE49-F238E27FC236}">
              <a16:creationId xmlns:a16="http://schemas.microsoft.com/office/drawing/2014/main" id="{00000000-0008-0000-0500-000019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150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510540</xdr:colOff>
      <xdr:row>27</xdr:row>
      <xdr:rowOff>114300</xdr:rowOff>
    </xdr:to>
    <xdr:pic>
      <xdr:nvPicPr>
        <xdr:cNvPr id="118554" name="Grafik 12">
          <a:extLst>
            <a:ext uri="{FF2B5EF4-FFF2-40B4-BE49-F238E27FC236}">
              <a16:creationId xmlns:a16="http://schemas.microsoft.com/office/drawing/2014/main" id="{00000000-0008-0000-05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9</xdr:row>
      <xdr:rowOff>0</xdr:rowOff>
    </xdr:from>
    <xdr:to>
      <xdr:col>3</xdr:col>
      <xdr:colOff>0</xdr:colOff>
      <xdr:row>9</xdr:row>
      <xdr:rowOff>97155</xdr:rowOff>
    </xdr:to>
    <xdr:pic>
      <xdr:nvPicPr>
        <xdr:cNvPr id="118555" name="Grafik 5">
          <a:extLst>
            <a:ext uri="{FF2B5EF4-FFF2-40B4-BE49-F238E27FC236}">
              <a16:creationId xmlns:a16="http://schemas.microsoft.com/office/drawing/2014/main" id="{00000000-0008-0000-05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829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29</xdr:row>
      <xdr:rowOff>9525</xdr:rowOff>
    </xdr:from>
    <xdr:to>
      <xdr:col>16</xdr:col>
      <xdr:colOff>510540</xdr:colOff>
      <xdr:row>29</xdr:row>
      <xdr:rowOff>114300</xdr:rowOff>
    </xdr:to>
    <xdr:pic>
      <xdr:nvPicPr>
        <xdr:cNvPr id="20" name="Grafik 2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8725" y="8039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32</xdr:row>
      <xdr:rowOff>9525</xdr:rowOff>
    </xdr:from>
    <xdr:ext cx="104775" cy="104775"/>
    <xdr:pic>
      <xdr:nvPicPr>
        <xdr:cNvPr id="21" name="Grafik 12">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427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35</xdr:row>
      <xdr:rowOff>9525</xdr:rowOff>
    </xdr:from>
    <xdr:ext cx="104775" cy="104775"/>
    <xdr:pic>
      <xdr:nvPicPr>
        <xdr:cNvPr id="22" name="Grafik 12">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9163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510540</xdr:colOff>
      <xdr:row>69</xdr:row>
      <xdr:rowOff>114300</xdr:rowOff>
    </xdr:to>
    <xdr:pic>
      <xdr:nvPicPr>
        <xdr:cNvPr id="23" name="Grafik 12">
          <a:extLst>
            <a:ext uri="{FF2B5EF4-FFF2-40B4-BE49-F238E27FC236}">
              <a16:creationId xmlns:a16="http://schemas.microsoft.com/office/drawing/2014/main" id="{2DADC6B7-CAA1-43F9-BE0A-319DE15FA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26203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510540</xdr:colOff>
      <xdr:row>72</xdr:row>
      <xdr:rowOff>114300</xdr:rowOff>
    </xdr:to>
    <xdr:pic>
      <xdr:nvPicPr>
        <xdr:cNvPr id="24" name="Grafik 12">
          <a:extLst>
            <a:ext uri="{FF2B5EF4-FFF2-40B4-BE49-F238E27FC236}">
              <a16:creationId xmlns:a16="http://schemas.microsoft.com/office/drawing/2014/main" id="{682AEC37-B6FE-4529-B233-04A5CCE53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2846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510540</xdr:colOff>
      <xdr:row>24</xdr:row>
      <xdr:rowOff>114300</xdr:rowOff>
    </xdr:to>
    <xdr:pic>
      <xdr:nvPicPr>
        <xdr:cNvPr id="26" name="Grafik 12">
          <a:extLst>
            <a:ext uri="{FF2B5EF4-FFF2-40B4-BE49-F238E27FC236}">
              <a16:creationId xmlns:a16="http://schemas.microsoft.com/office/drawing/2014/main" id="{10AEB07E-0551-42D3-A398-FA5331FB6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23</xdr:row>
      <xdr:rowOff>9525</xdr:rowOff>
    </xdr:from>
    <xdr:to>
      <xdr:col>4</xdr:col>
      <xdr:colOff>1120140</xdr:colOff>
      <xdr:row>23</xdr:row>
      <xdr:rowOff>114300</xdr:rowOff>
    </xdr:to>
    <xdr:pic>
      <xdr:nvPicPr>
        <xdr:cNvPr id="2" name="Grafik 12">
          <a:extLst>
            <a:ext uri="{FF2B5EF4-FFF2-40B4-BE49-F238E27FC236}">
              <a16:creationId xmlns:a16="http://schemas.microsoft.com/office/drawing/2014/main" id="{BD9F5D09-809A-43F9-BC4B-3979CF92B9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8325"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752475</xdr:colOff>
      <xdr:row>23</xdr:row>
      <xdr:rowOff>9525</xdr:rowOff>
    </xdr:from>
    <xdr:to>
      <xdr:col>8</xdr:col>
      <xdr:colOff>853440</xdr:colOff>
      <xdr:row>23</xdr:row>
      <xdr:rowOff>114300</xdr:rowOff>
    </xdr:to>
    <xdr:pic>
      <xdr:nvPicPr>
        <xdr:cNvPr id="3" name="Grafik 12">
          <a:extLst>
            <a:ext uri="{FF2B5EF4-FFF2-40B4-BE49-F238E27FC236}">
              <a16:creationId xmlns:a16="http://schemas.microsoft.com/office/drawing/2014/main" id="{DD5B7321-A28E-4142-A779-D990D5D88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5"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21</xdr:row>
      <xdr:rowOff>9525</xdr:rowOff>
    </xdr:from>
    <xdr:to>
      <xdr:col>16</xdr:col>
      <xdr:colOff>510540</xdr:colOff>
      <xdr:row>21</xdr:row>
      <xdr:rowOff>114300</xdr:rowOff>
    </xdr:to>
    <xdr:pic>
      <xdr:nvPicPr>
        <xdr:cNvPr id="4" name="Grafik 12">
          <a:extLst>
            <a:ext uri="{FF2B5EF4-FFF2-40B4-BE49-F238E27FC236}">
              <a16:creationId xmlns:a16="http://schemas.microsoft.com/office/drawing/2014/main" id="{F02F0FC2-963F-4DE6-9B23-8C1F78C9E5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5" y="5400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16" dataDxfId="115">
  <autoFilter ref="A65:S86" xr:uid="{00000000-0009-0000-0100-000001000000}"/>
  <tableColumns count="19">
    <tableColumn id="1" xr3:uid="{00000000-0010-0000-0000-000001000000}" name="Baden-Württemberg" dataDxfId="114" dataCellStyle="Standard_Werte"/>
    <tableColumn id="2" xr3:uid="{00000000-0010-0000-0000-000002000000}" name="Bayern" dataDxfId="113"/>
    <tableColumn id="3" xr3:uid="{00000000-0010-0000-0000-000003000000}" name="Berlin" dataDxfId="112"/>
    <tableColumn id="4" xr3:uid="{00000000-0010-0000-0000-000004000000}" name="Brandenburg" dataDxfId="111"/>
    <tableColumn id="5" xr3:uid="{00000000-0010-0000-0000-000005000000}" name="Bremen" dataDxfId="110"/>
    <tableColumn id="6" xr3:uid="{00000000-0010-0000-0000-000006000000}" name="Hamburg" dataDxfId="109"/>
    <tableColumn id="7" xr3:uid="{00000000-0010-0000-0000-000007000000}" name="Hessen" dataDxfId="108"/>
    <tableColumn id="8" xr3:uid="{00000000-0010-0000-0000-000008000000}" name="Mecklenburg-Vorpommern" dataDxfId="107"/>
    <tableColumn id="9" xr3:uid="{00000000-0010-0000-0000-000009000000}" name="Niedersachsen" dataDxfId="106"/>
    <tableColumn id="10" xr3:uid="{00000000-0010-0000-0000-00000A000000}" name="Nordrhein-Westfalen" dataDxfId="105"/>
    <tableColumn id="11" xr3:uid="{00000000-0010-0000-0000-00000B000000}" name="Rheinland-Pfalz" dataDxfId="104"/>
    <tableColumn id="12" xr3:uid="{00000000-0010-0000-0000-00000C000000}" name="Saarland" dataDxfId="103"/>
    <tableColumn id="13" xr3:uid="{00000000-0010-0000-0000-00000D000000}" name="Sachsen" dataDxfId="102"/>
    <tableColumn id="14" xr3:uid="{00000000-0010-0000-0000-00000E000000}" name="Sachsen-Anhalt" dataDxfId="101"/>
    <tableColumn id="15" xr3:uid="{00000000-0010-0000-0000-00000F000000}" name="Schleswig-Holstein" dataDxfId="100"/>
    <tableColumn id="16" xr3:uid="{00000000-0010-0000-0000-000010000000}" name="Thüringen" dataDxfId="99"/>
    <tableColumn id="17" xr3:uid="{00000000-0010-0000-0000-000011000000}" name="Schweiz" dataDxfId="98"/>
    <tableColumn id="18" xr3:uid="{00000000-0010-0000-0000-000012000000}" name="Österreich" dataDxfId="97"/>
    <tableColumn id="19" xr3:uid="{00000000-0010-0000-0000-000013000000}" name="Italien" dataDxfId="9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55"/>
  <sheetViews>
    <sheetView showGridLines="0" tabSelected="1" zoomScaleNormal="100" zoomScaleSheetLayoutView="100" zoomScalePageLayoutView="69" workbookViewId="0">
      <selection activeCell="C6" sqref="C6:E6"/>
    </sheetView>
  </sheetViews>
  <sheetFormatPr defaultColWidth="11.42578125" defaultRowHeight="14.25" x14ac:dyDescent="0.25"/>
  <cols>
    <col min="1" max="1" width="0.7109375" style="176" customWidth="1"/>
    <col min="2" max="2" width="15.140625" style="176" customWidth="1"/>
    <col min="3" max="3" width="6.42578125" style="176" customWidth="1"/>
    <col min="4" max="4" width="15.5703125" style="176" customWidth="1"/>
    <col min="5" max="8" width="8.42578125" style="176" customWidth="1"/>
    <col min="9" max="11" width="7.7109375" style="176" customWidth="1"/>
    <col min="12" max="12" width="8.7109375" style="176" customWidth="1"/>
    <col min="13" max="13" width="0.7109375" style="176" customWidth="1"/>
    <col min="14" max="16384" width="11.42578125" style="176"/>
  </cols>
  <sheetData>
    <row r="1" spans="1:13" ht="9.9499999999999993" customHeight="1" x14ac:dyDescent="0.25">
      <c r="A1" s="175"/>
    </row>
    <row r="2" spans="1:13" ht="12.95" customHeight="1" x14ac:dyDescent="0.25">
      <c r="A2" s="177"/>
      <c r="B2" s="274" t="s">
        <v>957</v>
      </c>
    </row>
    <row r="3" spans="1:13" ht="16.5" x14ac:dyDescent="0.25">
      <c r="A3" s="178"/>
      <c r="B3" s="178" t="s">
        <v>141</v>
      </c>
    </row>
    <row r="4" spans="1:13" ht="12.75" customHeight="1" x14ac:dyDescent="0.25">
      <c r="A4" s="179"/>
    </row>
    <row r="5" spans="1:13" ht="12.75" customHeight="1" x14ac:dyDescent="0.25">
      <c r="D5" s="180"/>
      <c r="E5" s="180"/>
      <c r="F5" s="180"/>
      <c r="G5" s="180"/>
      <c r="H5" s="180"/>
      <c r="I5" s="180"/>
      <c r="J5" s="180"/>
      <c r="K5" s="180"/>
    </row>
    <row r="6" spans="1:13" ht="17.100000000000001" customHeight="1" x14ac:dyDescent="0.25">
      <c r="A6" s="177"/>
      <c r="B6" s="181" t="s">
        <v>75</v>
      </c>
      <c r="C6" s="369"/>
      <c r="D6" s="369"/>
      <c r="E6" s="369"/>
      <c r="F6" s="182"/>
      <c r="J6" s="361" t="s">
        <v>351</v>
      </c>
      <c r="K6" s="361"/>
      <c r="L6" s="361"/>
    </row>
    <row r="7" spans="1:13" ht="9" customHeight="1" x14ac:dyDescent="0.25">
      <c r="A7" s="177"/>
      <c r="B7" s="177"/>
      <c r="C7" s="177"/>
      <c r="D7" s="181"/>
      <c r="E7" s="181"/>
      <c r="F7" s="181"/>
      <c r="G7" s="181"/>
      <c r="H7" s="181"/>
      <c r="I7" s="181"/>
    </row>
    <row r="8" spans="1:13" s="177" customFormat="1" ht="17.100000000000001" customHeight="1" x14ac:dyDescent="0.25">
      <c r="B8" s="181" t="s">
        <v>107</v>
      </c>
      <c r="C8" s="362" t="str">
        <f>IF($C$6="","",Datenquelle!B100)</f>
        <v/>
      </c>
      <c r="D8" s="363"/>
      <c r="E8" s="363"/>
      <c r="F8" s="363"/>
      <c r="G8" s="363"/>
      <c r="H8" s="363"/>
      <c r="I8" s="363"/>
      <c r="J8" s="363"/>
      <c r="K8" s="363"/>
      <c r="L8" s="364"/>
    </row>
    <row r="9" spans="1:13" s="177" customFormat="1" ht="9" customHeight="1" x14ac:dyDescent="0.25">
      <c r="B9" s="181"/>
      <c r="C9" s="181"/>
      <c r="D9" s="181"/>
      <c r="E9" s="181"/>
    </row>
    <row r="10" spans="1:13" s="177" customFormat="1" ht="17.100000000000001" customHeight="1" x14ac:dyDescent="0.25">
      <c r="B10" s="181" t="s">
        <v>108</v>
      </c>
      <c r="C10" s="362" t="str">
        <f>IF($C$6="","",Datenquelle!C100)</f>
        <v/>
      </c>
      <c r="D10" s="363"/>
      <c r="E10" s="363"/>
      <c r="F10" s="363"/>
      <c r="G10" s="363"/>
      <c r="H10" s="363"/>
      <c r="I10" s="363"/>
      <c r="J10" s="363"/>
      <c r="K10" s="363"/>
      <c r="L10" s="364"/>
    </row>
    <row r="11" spans="1:13" s="177" customFormat="1" ht="9" customHeight="1" x14ac:dyDescent="0.25">
      <c r="B11" s="181"/>
      <c r="C11" s="181"/>
      <c r="D11" s="181"/>
      <c r="E11" s="181"/>
    </row>
    <row r="12" spans="1:13" s="177" customFormat="1" ht="17.100000000000001" customHeight="1" x14ac:dyDescent="0.25">
      <c r="B12" s="177" t="s">
        <v>241</v>
      </c>
      <c r="C12" s="365"/>
      <c r="D12" s="366"/>
      <c r="E12" s="367"/>
      <c r="F12" s="183"/>
      <c r="G12" s="182" t="s">
        <v>72</v>
      </c>
      <c r="J12" s="368"/>
      <c r="K12" s="368"/>
      <c r="L12" s="368"/>
      <c r="M12" s="184"/>
    </row>
    <row r="13" spans="1:13" s="177" customFormat="1" ht="9" customHeight="1" x14ac:dyDescent="0.25">
      <c r="C13" s="185"/>
      <c r="D13" s="185"/>
      <c r="E13" s="185"/>
      <c r="F13" s="186"/>
      <c r="G13" s="182"/>
    </row>
    <row r="14" spans="1:13" s="177" customFormat="1" ht="17.100000000000001" customHeight="1" x14ac:dyDescent="0.25">
      <c r="B14" s="187"/>
      <c r="C14" s="187"/>
      <c r="D14" s="187"/>
      <c r="E14" s="187"/>
      <c r="F14" s="186"/>
      <c r="G14" s="182" t="s">
        <v>104</v>
      </c>
      <c r="H14" s="188"/>
      <c r="I14" s="188"/>
      <c r="J14" s="370" t="str">
        <f>IF($C$6="","",Datenquelle!G100)</f>
        <v/>
      </c>
      <c r="K14" s="370"/>
      <c r="L14" s="370"/>
    </row>
    <row r="15" spans="1:13" ht="9" customHeight="1" x14ac:dyDescent="0.25">
      <c r="B15" s="182"/>
      <c r="C15" s="378"/>
      <c r="D15" s="378"/>
      <c r="E15" s="189"/>
      <c r="F15" s="187"/>
      <c r="G15" s="190"/>
    </row>
    <row r="16" spans="1:13" s="177" customFormat="1" ht="17.100000000000001" customHeight="1" x14ac:dyDescent="0.25">
      <c r="B16" s="182"/>
      <c r="C16" s="186"/>
      <c r="D16" s="186"/>
      <c r="E16" s="186"/>
      <c r="F16" s="186"/>
      <c r="G16" s="191" t="s">
        <v>96</v>
      </c>
      <c r="H16" s="188"/>
      <c r="I16" s="188"/>
      <c r="J16" s="371">
        <v>2022</v>
      </c>
      <c r="K16" s="371"/>
      <c r="L16" s="371"/>
    </row>
    <row r="17" spans="2:15" s="177" customFormat="1" ht="3.75" customHeight="1" x14ac:dyDescent="0.25">
      <c r="B17" s="182"/>
      <c r="C17" s="182"/>
      <c r="D17" s="182"/>
      <c r="E17" s="182"/>
      <c r="F17" s="182"/>
      <c r="G17" s="182"/>
      <c r="H17" s="192"/>
      <c r="I17" s="192"/>
    </row>
    <row r="18" spans="2:15" s="177" customFormat="1" ht="3.95" customHeight="1" x14ac:dyDescent="0.25">
      <c r="F18" s="193"/>
      <c r="G18" s="193"/>
      <c r="H18" s="193"/>
      <c r="I18" s="193"/>
      <c r="J18" s="193"/>
      <c r="K18" s="193"/>
      <c r="L18" s="193"/>
    </row>
    <row r="19" spans="2:15" s="177" customFormat="1" ht="3.95" customHeight="1" x14ac:dyDescent="0.25">
      <c r="F19" s="194"/>
      <c r="G19" s="184"/>
      <c r="H19" s="184"/>
      <c r="I19" s="184"/>
      <c r="J19" s="184"/>
      <c r="K19" s="184"/>
      <c r="L19" s="184"/>
    </row>
    <row r="20" spans="2:15" s="177" customFormat="1" ht="3.95" customHeight="1" x14ac:dyDescent="0.25">
      <c r="B20" s="181"/>
      <c r="C20" s="181"/>
      <c r="D20" s="181"/>
      <c r="E20" s="181"/>
      <c r="J20" s="181"/>
      <c r="K20" s="181"/>
    </row>
    <row r="21" spans="2:15" s="177" customFormat="1" ht="17.100000000000001" customHeight="1" x14ac:dyDescent="0.25">
      <c r="B21" s="372" t="s">
        <v>144</v>
      </c>
      <c r="C21" s="373"/>
      <c r="D21" s="373"/>
      <c r="E21" s="374"/>
      <c r="F21" s="379" t="s">
        <v>375</v>
      </c>
      <c r="G21" s="379"/>
      <c r="H21" s="379"/>
      <c r="I21" s="379"/>
      <c r="J21" s="379"/>
      <c r="K21" s="379"/>
      <c r="L21" s="379"/>
    </row>
    <row r="22" spans="2:15" s="177" customFormat="1" ht="17.100000000000001" customHeight="1" x14ac:dyDescent="0.25">
      <c r="B22" s="331" t="str">
        <f>IF($C$6="","",Datenquelle!F100)</f>
        <v/>
      </c>
      <c r="C22" s="332"/>
      <c r="D22" s="332"/>
      <c r="E22" s="333"/>
      <c r="F22" s="375"/>
      <c r="G22" s="375"/>
      <c r="H22" s="375"/>
      <c r="I22" s="375"/>
      <c r="J22" s="375"/>
      <c r="K22" s="375"/>
      <c r="L22" s="375"/>
    </row>
    <row r="23" spans="2:15" s="177" customFormat="1" ht="15" customHeight="1" x14ac:dyDescent="0.25">
      <c r="F23" s="195"/>
      <c r="G23" s="195"/>
    </row>
    <row r="24" spans="2:15" s="177" customFormat="1" ht="17.100000000000001" customHeight="1" x14ac:dyDescent="0.25">
      <c r="B24" s="380" t="s">
        <v>19</v>
      </c>
      <c r="C24" s="380"/>
      <c r="D24" s="380"/>
      <c r="E24" s="380"/>
      <c r="F24" s="371" t="s">
        <v>339</v>
      </c>
      <c r="G24" s="371"/>
      <c r="H24" s="371"/>
      <c r="I24" s="371"/>
      <c r="J24" s="371"/>
      <c r="K24" s="371"/>
      <c r="L24" s="371"/>
    </row>
    <row r="25" spans="2:15" s="177" customFormat="1" ht="17.100000000000001" customHeight="1" x14ac:dyDescent="0.25">
      <c r="B25" s="375"/>
      <c r="C25" s="375"/>
      <c r="D25" s="375"/>
      <c r="E25" s="375"/>
      <c r="F25" s="371" t="s">
        <v>273</v>
      </c>
      <c r="G25" s="371"/>
      <c r="H25" s="371"/>
      <c r="I25" s="371"/>
      <c r="J25" s="371"/>
      <c r="K25" s="371"/>
      <c r="L25" s="371"/>
    </row>
    <row r="26" spans="2:15" s="177" customFormat="1" ht="9.75" customHeight="1" x14ac:dyDescent="0.2">
      <c r="B26" s="196"/>
      <c r="C26" s="197"/>
      <c r="D26" s="197"/>
      <c r="E26" s="197"/>
      <c r="F26" s="197"/>
      <c r="G26" s="197"/>
      <c r="H26" s="197"/>
      <c r="I26" s="197"/>
      <c r="J26" s="197"/>
      <c r="K26" s="197"/>
      <c r="L26" s="197"/>
    </row>
    <row r="27" spans="2:15" s="177" customFormat="1" ht="9.75" customHeight="1" thickBot="1" x14ac:dyDescent="0.3">
      <c r="B27" s="376"/>
      <c r="C27" s="377"/>
      <c r="D27" s="377"/>
      <c r="E27" s="377"/>
      <c r="F27" s="377"/>
      <c r="G27" s="377"/>
      <c r="H27" s="377"/>
      <c r="I27" s="377"/>
      <c r="J27" s="377"/>
      <c r="K27" s="377"/>
      <c r="L27" s="377"/>
    </row>
    <row r="28" spans="2:15" s="177" customFormat="1" ht="47.25" customHeight="1" x14ac:dyDescent="0.25">
      <c r="B28" s="354" t="s">
        <v>427</v>
      </c>
      <c r="C28" s="355"/>
      <c r="D28" s="356"/>
      <c r="E28" s="360" t="s">
        <v>264</v>
      </c>
      <c r="F28" s="352" t="s">
        <v>10</v>
      </c>
      <c r="G28" s="350" t="s">
        <v>142</v>
      </c>
      <c r="H28" s="352" t="s">
        <v>143</v>
      </c>
      <c r="I28" s="348" t="s">
        <v>669</v>
      </c>
      <c r="J28" s="349"/>
      <c r="K28" s="349"/>
      <c r="L28" s="346" t="s">
        <v>12</v>
      </c>
      <c r="O28" s="184"/>
    </row>
    <row r="29" spans="2:15" s="177" customFormat="1" ht="21" customHeight="1" x14ac:dyDescent="0.25">
      <c r="B29" s="357"/>
      <c r="C29" s="358"/>
      <c r="D29" s="359"/>
      <c r="E29" s="351"/>
      <c r="F29" s="353"/>
      <c r="G29" s="351"/>
      <c r="H29" s="353"/>
      <c r="I29" s="37" t="s">
        <v>341</v>
      </c>
      <c r="J29" s="223" t="s">
        <v>342</v>
      </c>
      <c r="K29" s="223" t="s">
        <v>348</v>
      </c>
      <c r="L29" s="347"/>
      <c r="O29" s="184"/>
    </row>
    <row r="30" spans="2:15" s="177" customFormat="1" ht="26.1" customHeight="1" x14ac:dyDescent="0.25">
      <c r="B30" s="326" t="s">
        <v>373</v>
      </c>
      <c r="C30" s="327"/>
      <c r="D30" s="327"/>
      <c r="E30" s="198"/>
      <c r="F30" s="199"/>
      <c r="G30" s="199"/>
      <c r="H30" s="199"/>
      <c r="I30" s="199"/>
      <c r="J30" s="199"/>
      <c r="K30" s="200"/>
      <c r="L30" s="201">
        <f>IF(AND(E30="",F30="",G30="",H30="",I30="",J30="",K30=""),0,SUM(E30:K30))</f>
        <v>0</v>
      </c>
    </row>
    <row r="31" spans="2:15" s="177" customFormat="1" ht="26.1" customHeight="1" x14ac:dyDescent="0.25">
      <c r="B31" s="328" t="s">
        <v>374</v>
      </c>
      <c r="C31" s="329"/>
      <c r="D31" s="330"/>
      <c r="E31" s="202"/>
      <c r="F31" s="202"/>
      <c r="G31" s="202"/>
      <c r="H31" s="202"/>
      <c r="I31" s="202"/>
      <c r="J31" s="202"/>
      <c r="K31" s="200"/>
      <c r="L31" s="203">
        <f>IF(AND(E31="",F31="",G31="",H31="",I31="",J31="",K31=""),0,SUM(E31:K31))</f>
        <v>0</v>
      </c>
    </row>
    <row r="32" spans="2:15" s="177" customFormat="1" ht="26.1" customHeight="1" x14ac:dyDescent="0.25">
      <c r="B32" s="337" t="s">
        <v>403</v>
      </c>
      <c r="C32" s="338"/>
      <c r="D32" s="339"/>
      <c r="E32" s="202"/>
      <c r="F32" s="202"/>
      <c r="G32" s="202"/>
      <c r="H32" s="202"/>
      <c r="I32" s="202"/>
      <c r="J32" s="202"/>
      <c r="K32" s="204"/>
      <c r="L32" s="203">
        <f>IF(AND(E32="",F32="",G32="",H32="",I32="",J32="",K32=""),0,SUM(E32:K32))</f>
        <v>0</v>
      </c>
    </row>
    <row r="33" spans="2:14" s="177" customFormat="1" ht="26.1" customHeight="1" x14ac:dyDescent="0.25">
      <c r="B33" s="337" t="s">
        <v>404</v>
      </c>
      <c r="C33" s="338"/>
      <c r="D33" s="339"/>
      <c r="E33" s="202"/>
      <c r="F33" s="202"/>
      <c r="G33" s="202"/>
      <c r="H33" s="202"/>
      <c r="I33" s="202"/>
      <c r="J33" s="202"/>
      <c r="K33" s="204"/>
      <c r="L33" s="205">
        <f>IF(AND(E33="",F33="",G33="",H33="",I33="",J33="",K33=""),0,SUM(E33:K33))</f>
        <v>0</v>
      </c>
    </row>
    <row r="34" spans="2:14" s="177" customFormat="1" ht="26.1" customHeight="1" x14ac:dyDescent="0.25">
      <c r="B34" s="343" t="s">
        <v>712</v>
      </c>
      <c r="C34" s="344"/>
      <c r="D34" s="344"/>
      <c r="E34" s="202"/>
      <c r="F34" s="345"/>
      <c r="G34" s="345"/>
      <c r="H34" s="345"/>
      <c r="I34" s="345"/>
      <c r="J34" s="345"/>
      <c r="K34" s="345"/>
      <c r="L34" s="265">
        <f>IF(AND(E34="",F34=""),0,SUM(E34:K34))</f>
        <v>0</v>
      </c>
    </row>
    <row r="35" spans="2:14" s="177" customFormat="1" ht="26.1" customHeight="1" x14ac:dyDescent="0.25">
      <c r="B35" s="343" t="s">
        <v>713</v>
      </c>
      <c r="C35" s="344"/>
      <c r="D35" s="344"/>
      <c r="E35" s="264"/>
      <c r="F35" s="345"/>
      <c r="G35" s="345"/>
      <c r="H35" s="345"/>
      <c r="I35" s="345"/>
      <c r="J35" s="345"/>
      <c r="K35" s="345"/>
      <c r="L35" s="265">
        <f>IF(AND(E35="",F35=""),0,SUM(E35:K35))</f>
        <v>0</v>
      </c>
    </row>
    <row r="36" spans="2:14" s="177" customFormat="1" ht="26.1" customHeight="1" x14ac:dyDescent="0.25">
      <c r="B36" s="343" t="s">
        <v>714</v>
      </c>
      <c r="C36" s="344"/>
      <c r="D36" s="344"/>
      <c r="E36" s="264"/>
      <c r="F36" s="345"/>
      <c r="G36" s="345"/>
      <c r="H36" s="345"/>
      <c r="I36" s="345"/>
      <c r="J36" s="345"/>
      <c r="K36" s="345"/>
      <c r="L36" s="265">
        <f>IF(AND(E36="",F36=""),0,SUM(E36:K36))</f>
        <v>0</v>
      </c>
    </row>
    <row r="37" spans="2:14" s="177" customFormat="1" ht="26.1" customHeight="1" x14ac:dyDescent="0.25">
      <c r="B37" s="343" t="s">
        <v>715</v>
      </c>
      <c r="C37" s="344"/>
      <c r="D37" s="344"/>
      <c r="E37" s="264"/>
      <c r="F37" s="345"/>
      <c r="G37" s="345"/>
      <c r="H37" s="345"/>
      <c r="I37" s="345"/>
      <c r="J37" s="345"/>
      <c r="K37" s="345"/>
      <c r="L37" s="265">
        <f>IF(AND(E37="",F37=""),0,SUM(E37:K37))</f>
        <v>0</v>
      </c>
    </row>
    <row r="38" spans="2:14" s="177" customFormat="1" ht="26.1" customHeight="1" x14ac:dyDescent="0.25">
      <c r="B38" s="322" t="s">
        <v>888</v>
      </c>
      <c r="C38" s="323"/>
      <c r="D38" s="323"/>
      <c r="E38" s="323"/>
      <c r="F38" s="323"/>
      <c r="G38" s="323"/>
      <c r="H38" s="323"/>
      <c r="I38" s="323"/>
      <c r="J38" s="323"/>
      <c r="K38" s="323"/>
      <c r="L38" s="222"/>
    </row>
    <row r="39" spans="2:14" s="177" customFormat="1" ht="26.1" customHeight="1" x14ac:dyDescent="0.25">
      <c r="B39" s="322" t="s">
        <v>889</v>
      </c>
      <c r="C39" s="323"/>
      <c r="D39" s="323"/>
      <c r="E39" s="323"/>
      <c r="F39" s="323"/>
      <c r="G39" s="323"/>
      <c r="H39" s="323"/>
      <c r="I39" s="323"/>
      <c r="J39" s="323"/>
      <c r="K39" s="323"/>
      <c r="L39" s="303"/>
    </row>
    <row r="40" spans="2:14" s="177" customFormat="1" ht="26.1" customHeight="1" x14ac:dyDescent="0.25">
      <c r="B40" s="322" t="s">
        <v>890</v>
      </c>
      <c r="C40" s="323"/>
      <c r="D40" s="323"/>
      <c r="E40" s="323"/>
      <c r="F40" s="323"/>
      <c r="G40" s="323"/>
      <c r="H40" s="323"/>
      <c r="I40" s="323"/>
      <c r="J40" s="323"/>
      <c r="K40" s="323"/>
      <c r="L40" s="265">
        <f>SUM(L30:L39)</f>
        <v>0</v>
      </c>
    </row>
    <row r="41" spans="2:14" s="177" customFormat="1" ht="26.1" customHeight="1" x14ac:dyDescent="0.25">
      <c r="B41" s="322" t="s">
        <v>667</v>
      </c>
      <c r="C41" s="323"/>
      <c r="D41" s="323"/>
      <c r="E41" s="323"/>
      <c r="F41" s="323"/>
      <c r="G41" s="323"/>
      <c r="H41" s="323"/>
      <c r="I41" s="323"/>
      <c r="J41" s="323"/>
      <c r="K41" s="323"/>
      <c r="L41" s="222"/>
    </row>
    <row r="42" spans="2:14" s="177" customFormat="1" ht="26.1" customHeight="1" thickBot="1" x14ac:dyDescent="0.3">
      <c r="B42" s="340" t="s">
        <v>668</v>
      </c>
      <c r="C42" s="341"/>
      <c r="D42" s="341"/>
      <c r="E42" s="341"/>
      <c r="F42" s="341"/>
      <c r="G42" s="341"/>
      <c r="H42" s="341"/>
      <c r="I42" s="341"/>
      <c r="J42" s="341"/>
      <c r="K42" s="342"/>
      <c r="L42" s="222"/>
    </row>
    <row r="43" spans="2:14" s="177" customFormat="1" ht="26.1" customHeight="1" thickBot="1" x14ac:dyDescent="0.3">
      <c r="B43" s="319" t="s">
        <v>243</v>
      </c>
      <c r="C43" s="320"/>
      <c r="D43" s="320"/>
      <c r="E43" s="320"/>
      <c r="F43" s="320"/>
      <c r="G43" s="320"/>
      <c r="H43" s="320"/>
      <c r="I43" s="320"/>
      <c r="J43" s="320"/>
      <c r="K43" s="334"/>
      <c r="L43" s="206">
        <f>SUM(L40:L42)</f>
        <v>0</v>
      </c>
      <c r="N43" s="207"/>
    </row>
    <row r="44" spans="2:14" ht="7.5" customHeight="1" thickBot="1" x14ac:dyDescent="0.3">
      <c r="B44" s="208"/>
      <c r="C44" s="208"/>
      <c r="D44" s="208"/>
      <c r="E44" s="208"/>
      <c r="F44" s="208"/>
      <c r="G44" s="208"/>
      <c r="H44" s="208"/>
      <c r="I44" s="208"/>
      <c r="J44" s="208"/>
      <c r="K44" s="208"/>
      <c r="L44" s="208"/>
    </row>
    <row r="45" spans="2:14" ht="26.1" customHeight="1" thickBot="1" x14ac:dyDescent="0.3">
      <c r="B45" s="319" t="s">
        <v>700</v>
      </c>
      <c r="C45" s="320"/>
      <c r="D45" s="320"/>
      <c r="E45" s="320"/>
      <c r="F45" s="320"/>
      <c r="G45" s="320"/>
      <c r="H45" s="320"/>
      <c r="I45" s="320"/>
      <c r="J45" s="320"/>
      <c r="K45" s="321"/>
      <c r="L45" s="304"/>
    </row>
    <row r="46" spans="2:14" ht="26.1" customHeight="1" thickBot="1" x14ac:dyDescent="0.3">
      <c r="B46" s="319" t="s">
        <v>701</v>
      </c>
      <c r="C46" s="320"/>
      <c r="D46" s="320"/>
      <c r="E46" s="320"/>
      <c r="F46" s="320"/>
      <c r="G46" s="320"/>
      <c r="H46" s="320"/>
      <c r="I46" s="320"/>
      <c r="J46" s="320"/>
      <c r="K46" s="321"/>
      <c r="L46" s="305"/>
    </row>
    <row r="47" spans="2:14" ht="26.1" customHeight="1" thickBot="1" x14ac:dyDescent="0.3">
      <c r="B47" s="319" t="s">
        <v>891</v>
      </c>
      <c r="C47" s="320"/>
      <c r="D47" s="320"/>
      <c r="E47" s="320"/>
      <c r="F47" s="320"/>
      <c r="G47" s="320"/>
      <c r="H47" s="320"/>
      <c r="I47" s="320"/>
      <c r="J47" s="320"/>
      <c r="K47" s="321"/>
      <c r="L47" s="305"/>
    </row>
    <row r="48" spans="2:14" ht="7.5" customHeight="1" x14ac:dyDescent="0.25">
      <c r="B48" s="336"/>
      <c r="C48" s="336"/>
      <c r="D48" s="336"/>
      <c r="E48" s="336"/>
      <c r="F48" s="336"/>
      <c r="G48" s="336"/>
      <c r="H48" s="336"/>
      <c r="I48" s="336"/>
      <c r="J48" s="336"/>
      <c r="K48" s="336"/>
      <c r="L48" s="336"/>
    </row>
    <row r="49" spans="2:13" ht="29.25" customHeight="1" x14ac:dyDescent="0.25">
      <c r="B49" s="335" t="s">
        <v>892</v>
      </c>
      <c r="C49" s="336"/>
      <c r="D49" s="336"/>
      <c r="E49" s="336"/>
      <c r="F49" s="336"/>
      <c r="G49" s="336"/>
      <c r="H49" s="336"/>
      <c r="I49" s="336"/>
      <c r="J49" s="336"/>
      <c r="K49" s="336"/>
      <c r="L49" s="336"/>
    </row>
    <row r="50" spans="2:13" ht="127.5" customHeight="1" x14ac:dyDescent="0.25">
      <c r="B50" s="324" t="s">
        <v>703</v>
      </c>
      <c r="C50" s="325"/>
      <c r="D50" s="325"/>
      <c r="E50" s="325"/>
      <c r="F50" s="325"/>
      <c r="G50" s="325"/>
      <c r="H50" s="325"/>
      <c r="I50" s="325"/>
      <c r="J50" s="325"/>
      <c r="K50" s="325"/>
      <c r="L50" s="325"/>
      <c r="M50" s="209"/>
    </row>
    <row r="51" spans="2:13" x14ac:dyDescent="0.25">
      <c r="B51" s="208"/>
      <c r="C51" s="208"/>
      <c r="D51" s="208"/>
      <c r="E51" s="208"/>
      <c r="F51" s="208"/>
      <c r="G51" s="208"/>
      <c r="H51" s="208"/>
      <c r="I51" s="208"/>
      <c r="J51" s="208"/>
      <c r="K51" s="208"/>
      <c r="L51" s="208"/>
    </row>
    <row r="52" spans="2:13" x14ac:dyDescent="0.25">
      <c r="B52" s="208"/>
      <c r="C52" s="208"/>
      <c r="D52" s="208"/>
      <c r="E52" s="208"/>
      <c r="F52" s="208"/>
      <c r="G52" s="208"/>
      <c r="H52" s="208"/>
      <c r="I52" s="208"/>
      <c r="J52" s="208"/>
      <c r="K52" s="208"/>
      <c r="L52" s="208"/>
    </row>
    <row r="53" spans="2:13" x14ac:dyDescent="0.25">
      <c r="B53" s="208"/>
      <c r="C53" s="208"/>
      <c r="D53" s="208"/>
      <c r="E53" s="208"/>
      <c r="F53" s="208"/>
      <c r="G53" s="208"/>
      <c r="H53" s="208"/>
      <c r="I53" s="208"/>
      <c r="J53" s="208"/>
      <c r="K53" s="208"/>
      <c r="L53" s="208"/>
    </row>
    <row r="54" spans="2:13" x14ac:dyDescent="0.25">
      <c r="B54" s="208"/>
      <c r="C54" s="208"/>
      <c r="D54" s="208"/>
      <c r="E54" s="208"/>
      <c r="F54" s="208"/>
      <c r="G54" s="208"/>
      <c r="H54" s="208"/>
      <c r="I54" s="208"/>
      <c r="J54" s="208"/>
      <c r="K54" s="208"/>
      <c r="L54" s="208"/>
    </row>
    <row r="55" spans="2:13" x14ac:dyDescent="0.25">
      <c r="B55" s="208"/>
      <c r="C55" s="208"/>
      <c r="D55" s="208"/>
      <c r="E55" s="208"/>
      <c r="F55" s="208"/>
      <c r="G55" s="208"/>
      <c r="H55" s="208"/>
      <c r="I55" s="208"/>
      <c r="J55" s="208"/>
      <c r="K55" s="208"/>
      <c r="L55" s="208"/>
    </row>
  </sheetData>
  <sheetProtection algorithmName="SHA-512" hashValue="tPAEiI1Jrf2eGm58hICu6ERdobRCwz4/V9tm2+2YJ03a3VWxxBSLmhRh/PWCZT5ga/rEyo2fUAYkHLDAwK8eJg==" saltValue="i0ozJKXupbvYDWVTHTV4/g=="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9">
    <mergeCell ref="B35:D35"/>
    <mergeCell ref="F35:K35"/>
    <mergeCell ref="B36:D36"/>
    <mergeCell ref="F36:K36"/>
    <mergeCell ref="B37:D37"/>
    <mergeCell ref="F37:K37"/>
    <mergeCell ref="J14:L14"/>
    <mergeCell ref="J16:L16"/>
    <mergeCell ref="B21:E21"/>
    <mergeCell ref="F22:L22"/>
    <mergeCell ref="B27:L27"/>
    <mergeCell ref="C15:D15"/>
    <mergeCell ref="F21:L21"/>
    <mergeCell ref="B25:E25"/>
    <mergeCell ref="F24:L24"/>
    <mergeCell ref="F25:L25"/>
    <mergeCell ref="B24:E24"/>
    <mergeCell ref="J6:L6"/>
    <mergeCell ref="C8:L8"/>
    <mergeCell ref="C10:L10"/>
    <mergeCell ref="C12:E12"/>
    <mergeCell ref="J12:L12"/>
    <mergeCell ref="C6:E6"/>
    <mergeCell ref="G28:G29"/>
    <mergeCell ref="H28:H29"/>
    <mergeCell ref="B28:D29"/>
    <mergeCell ref="E28:E29"/>
    <mergeCell ref="F28:F29"/>
    <mergeCell ref="B30:D30"/>
    <mergeCell ref="B31:D31"/>
    <mergeCell ref="B22:E22"/>
    <mergeCell ref="B43:K43"/>
    <mergeCell ref="B49:L49"/>
    <mergeCell ref="B48:L48"/>
    <mergeCell ref="B45:K45"/>
    <mergeCell ref="B46:K46"/>
    <mergeCell ref="B33:D33"/>
    <mergeCell ref="B32:D32"/>
    <mergeCell ref="B41:K41"/>
    <mergeCell ref="B42:K42"/>
    <mergeCell ref="B34:D34"/>
    <mergeCell ref="F34:K34"/>
    <mergeCell ref="L28:L29"/>
    <mergeCell ref="I28:K28"/>
    <mergeCell ref="B47:K47"/>
    <mergeCell ref="B38:K38"/>
    <mergeCell ref="B39:K39"/>
    <mergeCell ref="B40:K40"/>
    <mergeCell ref="B50:L50"/>
  </mergeCells>
  <phoneticPr fontId="36" type="noConversion"/>
  <conditionalFormatting sqref="C6">
    <cfRule type="expression" dxfId="144" priority="64" stopIfTrue="1">
      <formula>LEN(TRIM(C6))=0</formula>
    </cfRule>
  </conditionalFormatting>
  <conditionalFormatting sqref="C12">
    <cfRule type="expression" dxfId="143" priority="63" stopIfTrue="1">
      <formula>LEN(TRIM(C12))=0</formula>
    </cfRule>
  </conditionalFormatting>
  <conditionalFormatting sqref="J12:K12">
    <cfRule type="expression" dxfId="142" priority="62" stopIfTrue="1">
      <formula>LEN(TRIM(J12))=0</formula>
    </cfRule>
  </conditionalFormatting>
  <conditionalFormatting sqref="F22">
    <cfRule type="expression" dxfId="141" priority="59" stopIfTrue="1">
      <formula>LEN(TRIM(F22))=0</formula>
    </cfRule>
  </conditionalFormatting>
  <conditionalFormatting sqref="B25">
    <cfRule type="expression" dxfId="140" priority="57" stopIfTrue="1">
      <formula>LEN(TRIM(B25))=0</formula>
    </cfRule>
  </conditionalFormatting>
  <conditionalFormatting sqref="F30">
    <cfRule type="expression" dxfId="139" priority="56" stopIfTrue="1">
      <formula>LEN(TRIM(F30))=0</formula>
    </cfRule>
  </conditionalFormatting>
  <conditionalFormatting sqref="G30">
    <cfRule type="expression" dxfId="138" priority="55" stopIfTrue="1">
      <formula>LEN(TRIM(G30))=0</formula>
    </cfRule>
  </conditionalFormatting>
  <conditionalFormatting sqref="H30:I30">
    <cfRule type="expression" dxfId="137" priority="54" stopIfTrue="1">
      <formula>LEN(TRIM(H30))=0</formula>
    </cfRule>
  </conditionalFormatting>
  <conditionalFormatting sqref="J30:K30">
    <cfRule type="expression" dxfId="136" priority="53" stopIfTrue="1">
      <formula>LEN(TRIM(J30))=0</formula>
    </cfRule>
  </conditionalFormatting>
  <conditionalFormatting sqref="F31:F33">
    <cfRule type="expression" dxfId="135" priority="52" stopIfTrue="1">
      <formula>LEN(TRIM(F31))=0</formula>
    </cfRule>
  </conditionalFormatting>
  <conditionalFormatting sqref="G31:G33">
    <cfRule type="expression" dxfId="134" priority="51" stopIfTrue="1">
      <formula>LEN(TRIM(G31))=0</formula>
    </cfRule>
  </conditionalFormatting>
  <conditionalFormatting sqref="H31:I33">
    <cfRule type="expression" dxfId="133" priority="50" stopIfTrue="1">
      <formula>LEN(TRIM(H31))=0</formula>
    </cfRule>
  </conditionalFormatting>
  <conditionalFormatting sqref="J31:K33">
    <cfRule type="expression" dxfId="132" priority="49" stopIfTrue="1">
      <formula>LEN(TRIM(J31))=0</formula>
    </cfRule>
  </conditionalFormatting>
  <conditionalFormatting sqref="E30">
    <cfRule type="expression" dxfId="131" priority="24" stopIfTrue="1">
      <formula>LEN(TRIM(E30))=0</formula>
    </cfRule>
  </conditionalFormatting>
  <conditionalFormatting sqref="E31:E33">
    <cfRule type="expression" dxfId="130" priority="23" stopIfTrue="1">
      <formula>LEN(TRIM(E31))=0</formula>
    </cfRule>
  </conditionalFormatting>
  <conditionalFormatting sqref="L45:L47">
    <cfRule type="expression" dxfId="129" priority="17">
      <formula>LEN(TRIM($L45))=0</formula>
    </cfRule>
  </conditionalFormatting>
  <conditionalFormatting sqref="L39">
    <cfRule type="expression" dxfId="128" priority="16">
      <formula>LEN(TRIM($L$39))=0</formula>
    </cfRule>
  </conditionalFormatting>
  <conditionalFormatting sqref="L42">
    <cfRule type="expression" dxfId="127" priority="15">
      <formula>LEN(TRIM($L$42))=0</formula>
    </cfRule>
  </conditionalFormatting>
  <conditionalFormatting sqref="F34">
    <cfRule type="expression" dxfId="126" priority="11">
      <formula>LEN(TRIM($F$34))=0</formula>
    </cfRule>
  </conditionalFormatting>
  <conditionalFormatting sqref="E35">
    <cfRule type="expression" dxfId="125" priority="10">
      <formula>LEN(TRIM($E$35))=0</formula>
    </cfRule>
  </conditionalFormatting>
  <conditionalFormatting sqref="F35">
    <cfRule type="expression" dxfId="124" priority="9">
      <formula>LEN(TRIM($F$35))=0</formula>
    </cfRule>
  </conditionalFormatting>
  <conditionalFormatting sqref="E36">
    <cfRule type="expression" dxfId="123" priority="8">
      <formula>LEN(TRIM($E$36))=0</formula>
    </cfRule>
  </conditionalFormatting>
  <conditionalFormatting sqref="F36">
    <cfRule type="expression" dxfId="122" priority="7">
      <formula>LEN(TRIM($F$36))=0</formula>
    </cfRule>
  </conditionalFormatting>
  <conditionalFormatting sqref="E37">
    <cfRule type="expression" dxfId="121" priority="6">
      <formula>LEN(TRIM($E$37))=0</formula>
    </cfRule>
  </conditionalFormatting>
  <conditionalFormatting sqref="F37">
    <cfRule type="expression" dxfId="120" priority="5">
      <formula>LEN(TRIM($F$37))=0</formula>
    </cfRule>
  </conditionalFormatting>
  <conditionalFormatting sqref="E34">
    <cfRule type="expression" dxfId="119" priority="4" stopIfTrue="1">
      <formula>LEN(TRIM(E34))=0</formula>
    </cfRule>
  </conditionalFormatting>
  <conditionalFormatting sqref="L38">
    <cfRule type="expression" dxfId="118" priority="3">
      <formula>LEN(TRIM($L$38))=0</formula>
    </cfRule>
  </conditionalFormatting>
  <conditionalFormatting sqref="L41">
    <cfRule type="expression" dxfId="117" priority="1">
      <formula>LEN(TRIM($L$41))=0</formula>
    </cfRule>
  </conditionalFormatting>
  <dataValidations xWindow="240" yWindow="486" count="13">
    <dataValidation type="textLength" allowBlank="1" showErrorMessage="1" errorTitle="Eingabefehler" error="Nur Texteingabe möglich." prompt="Name, Vorname" sqref="C12:E12"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type="list" allowBlank="1" showInputMessage="1" showErrorMessage="1" errorTitle="Hinweis" error="Auswahl treffen über Dropdown-Liste." sqref="C6" xr:uid="{00000000-0002-0000-0000-000002000000}">
      <formula1>ZentrumRegNr</formula1>
    </dataValidation>
    <dataValidation showInputMessage="1" showErrorMessage="1" sqref="B22 F19" xr:uid="{00000000-0002-0000-0000-000003000000}"/>
    <dataValidation type="date" errorStyle="information" allowBlank="1" showInputMessage="1" showErrorMessage="1" errorTitle="Kennzahlenjahr" error="Es können nur Kennzahlenjahre von 2012 bis 2014 eingetragen werden." sqref="H17:I17" xr:uid="{00000000-0002-0000-0000-000004000000}">
      <formula1>2010</formula1>
      <formula2>2012</formula2>
    </dataValidation>
    <dataValidation type="list" showInputMessage="1" showErrorMessage="1" errorTitle="Hinweis" error="Auswahl treffen über Dropdown-Liste." sqref="B25" xr:uid="{00000000-0002-0000-0000-000005000000}">
      <formula1>Tumordokumentation</formula1>
    </dataValidation>
    <dataValidation allowBlank="1" showInputMessage="1" showErrorMessage="1" errorTitle="Eingabefehler" error="Nur Texteingabe möglich." sqref="F12" xr:uid="{00000000-0002-0000-0000-000006000000}"/>
    <dataValidation type="whole" allowBlank="1" showInputMessage="1" showErrorMessage="1" errorTitle="Eingabefehler" error="Ganze Zahl zwischen 0 und 5000 eingeben." sqref="F30 J33 G30:I33 K30:K33 J30:J31 E30:E33 E34:K40 L45 L46 L47" xr:uid="{00000000-0002-0000-0000-000007000000}">
      <formula1>0</formula1>
      <formula2>5000</formula2>
    </dataValidation>
    <dataValidation type="whole" allowBlank="1" showInputMessage="1" showErrorMessage="1" errorTitle="Eingabegehler" error="Ganze Zahl zwischen 0 und 5000 eingeben." sqref="F31:F33" xr:uid="{00000000-0002-0000-0000-000008000000}">
      <formula1>0</formula1>
      <formula2>5000</formula2>
    </dataValidation>
    <dataValidation type="date" allowBlank="1" showErrorMessage="1" errorTitle="Eingabefehler" error="Format: tt.mm.jjjj_x000a__x000a_Zeitraum zwischen 01.10.2022 - 31.01.2024 angeben." sqref="J12:L12" xr:uid="{00000000-0002-0000-0000-000009000000}">
      <formula1>44835</formula1>
      <formula2>45322</formula2>
    </dataValidation>
    <dataValidation type="list" allowBlank="1" showInputMessage="1" showErrorMessage="1" errorTitle="Hinweis" error="Zuerst Reg.-Nr auswählen, dann das jeweilig zugehörige Krebsregister." sqref="F22:L22" xr:uid="{00000000-0002-0000-0000-00000A000000}">
      <formula1>KrebsregisterZusammenarbeit</formula1>
    </dataValidation>
    <dataValidation type="whole" allowBlank="1" showErrorMessage="1" errorTitle="Eingabefehler" error="Ganze Zahl zwischen 0 und 5000 eingeben." sqref="J32 L40 L38 L39 L41 L42" xr:uid="{00000000-0002-0000-0000-00000B000000}">
      <formula1>0</formula1>
      <formula2>5000</formula2>
    </dataValidation>
    <dataValidation allowBlank="1" showErrorMessage="1" errorTitle="Eingabefehler" error="Ganze Zahl zwischen 0 und 5000 eingeben." sqref="L34 L35 L36:L37" xr:uid="{00000000-0002-0000-0000-00000C000000}"/>
  </dataValidations>
  <pageMargins left="0.63" right="0.15748031496062992" top="0.27559055118110237" bottom="0.27559055118110237" header="0.11811023622047245" footer="0.11811023622047245"/>
  <pageSetup paperSize="9" scale="81"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D18" sqref="D18"/>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70" t="s">
        <v>241</v>
      </c>
      <c r="B1" s="83" t="str">
        <f>IF(Basisdaten!C12=0,"",Basisdaten!C12)</f>
        <v/>
      </c>
    </row>
    <row r="2" spans="1:4" x14ac:dyDescent="0.25">
      <c r="A2" s="70" t="s">
        <v>72</v>
      </c>
      <c r="B2" s="84" t="str">
        <f>IF(Basisdaten!J12=0,"",Basisdaten!J12)</f>
        <v/>
      </c>
    </row>
    <row r="3" spans="1:4" x14ac:dyDescent="0.25">
      <c r="A3" s="70" t="s">
        <v>104</v>
      </c>
      <c r="B3" s="84" t="str">
        <f>IF(Basisdaten!J14=0,"",Basisdaten!J14)</f>
        <v/>
      </c>
    </row>
    <row r="6" spans="1:4" s="57" customFormat="1" ht="12" x14ac:dyDescent="0.2">
      <c r="A6" s="62" t="s">
        <v>15</v>
      </c>
      <c r="B6" s="62" t="s">
        <v>19</v>
      </c>
      <c r="C6" s="62" t="s">
        <v>375</v>
      </c>
      <c r="D6" s="62" t="s">
        <v>376</v>
      </c>
    </row>
    <row r="7" spans="1:4" s="69" customFormat="1" ht="16.5" customHeight="1" x14ac:dyDescent="0.25">
      <c r="A7" s="68" t="str">
        <f>IF(Basisdaten!B22=0,"",Basisdaten!B22)</f>
        <v/>
      </c>
      <c r="B7" s="68" t="str">
        <f>IF(Basisdaten!B25=0,"",Basisdaten!B25)</f>
        <v/>
      </c>
      <c r="C7" s="68" t="str">
        <f>IF(Basisdaten!F22=0,"",Basisdaten!F22)</f>
        <v/>
      </c>
      <c r="D7" s="68" t="str">
        <f>IF(Basisdaten!F25=0,"",Basisdaten!F25)</f>
        <v>Noch nicht vorhanden</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36"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J18"/>
  <sheetViews>
    <sheetView showGridLines="0" workbookViewId="0"/>
  </sheetViews>
  <sheetFormatPr defaultColWidth="11.42578125" defaultRowHeight="15" x14ac:dyDescent="0.25"/>
  <cols>
    <col min="1" max="1" width="21.140625" customWidth="1"/>
    <col min="2" max="2" width="16.140625" customWidth="1"/>
    <col min="3" max="3" width="16" customWidth="1"/>
    <col min="4" max="4" width="12.28515625" customWidth="1"/>
    <col min="5" max="6" width="12.85546875" customWidth="1"/>
    <col min="7" max="9" width="12.5703125" customWidth="1"/>
  </cols>
  <sheetData>
    <row r="1" spans="1:10" s="71" customFormat="1" ht="34.5" customHeight="1" x14ac:dyDescent="0.25">
      <c r="A1" s="170" t="str">
        <f>LEFT(Basisdaten!B28,30)</f>
        <v>Primärfälle 
Kopf-Hals-Tumoren</v>
      </c>
      <c r="B1" s="169" t="str">
        <f>Basisdaten!E28</f>
        <v>"in situ"</v>
      </c>
      <c r="C1" s="169" t="str">
        <f>Basisdaten!F28</f>
        <v>I</v>
      </c>
      <c r="D1" s="169" t="str">
        <f>Basisdaten!G28</f>
        <v>II</v>
      </c>
      <c r="E1" s="169" t="str">
        <f>Basisdaten!H28</f>
        <v>III</v>
      </c>
      <c r="F1" s="88" t="str">
        <f>Basisdaten!I29</f>
        <v>IVA</v>
      </c>
      <c r="G1" s="88" t="str">
        <f>Basisdaten!J29</f>
        <v>IVB</v>
      </c>
      <c r="H1" s="88" t="str">
        <f>Basisdaten!K29</f>
        <v>IVC</v>
      </c>
      <c r="I1" s="169" t="s">
        <v>796</v>
      </c>
      <c r="J1" s="169" t="str">
        <f>Basisdaten!L28</f>
        <v>Gesamt</v>
      </c>
    </row>
    <row r="2" spans="1:10" s="71" customFormat="1" ht="36" customHeight="1" x14ac:dyDescent="0.25">
      <c r="A2" s="73" t="str">
        <f>Basisdaten!B30</f>
        <v>Mundhöhle operativ</v>
      </c>
      <c r="B2" s="72" t="str">
        <f>IF(Basisdaten!E30="","",Basisdaten!E30)</f>
        <v/>
      </c>
      <c r="C2" s="72" t="str">
        <f>IF(Basisdaten!F30="","",Basisdaten!F30)</f>
        <v/>
      </c>
      <c r="D2" s="72" t="str">
        <f>IF(Basisdaten!G30="","",Basisdaten!G30)</f>
        <v/>
      </c>
      <c r="E2" s="72" t="str">
        <f>IF(Basisdaten!H30="","",Basisdaten!H30)</f>
        <v/>
      </c>
      <c r="F2" s="72" t="str">
        <f>IF(Basisdaten!I30="","",Basisdaten!I30)</f>
        <v/>
      </c>
      <c r="G2" s="72" t="str">
        <f>IF(Basisdaten!J30="","",Basisdaten!J30)</f>
        <v/>
      </c>
      <c r="H2" s="72" t="str">
        <f>IF(Basisdaten!K30="","",Basisdaten!K30)</f>
        <v/>
      </c>
      <c r="I2" s="272"/>
      <c r="J2" s="72">
        <f>IF(Basisdaten!L30="","",Basisdaten!L30)</f>
        <v>0</v>
      </c>
    </row>
    <row r="3" spans="1:10" s="71" customFormat="1" ht="36" customHeight="1" x14ac:dyDescent="0.25">
      <c r="A3" s="73" t="str">
        <f>Basisdaten!B31</f>
        <v>Mundhöhle nicht operativ</v>
      </c>
      <c r="B3" s="72" t="str">
        <f>IF(Basisdaten!E31="","",Basisdaten!E31)</f>
        <v/>
      </c>
      <c r="C3" s="72" t="str">
        <f>IF(Basisdaten!F31="","",Basisdaten!F31)</f>
        <v/>
      </c>
      <c r="D3" s="72" t="str">
        <f>IF(Basisdaten!G31="","",Basisdaten!G31)</f>
        <v/>
      </c>
      <c r="E3" s="72" t="str">
        <f>IF(Basisdaten!H31="","",Basisdaten!H31)</f>
        <v/>
      </c>
      <c r="F3" s="72" t="str">
        <f>IF(Basisdaten!I31="","",Basisdaten!I31)</f>
        <v/>
      </c>
      <c r="G3" s="72" t="str">
        <f>IF(Basisdaten!J31="","",Basisdaten!J31)</f>
        <v/>
      </c>
      <c r="H3" s="72" t="str">
        <f>IF(Basisdaten!K31="","",Basisdaten!K31)</f>
        <v/>
      </c>
      <c r="I3" s="272"/>
      <c r="J3" s="72">
        <f>IF(Basisdaten!L31="","",Basisdaten!L31)</f>
        <v>0</v>
      </c>
    </row>
    <row r="4" spans="1:10" s="71" customFormat="1" ht="36" customHeight="1" x14ac:dyDescent="0.25">
      <c r="A4" s="73" t="str">
        <f>Basisdaten!B32</f>
        <v>Nasenhaupt- und Nasennebenhöhle operativ</v>
      </c>
      <c r="B4" s="72" t="str">
        <f>IF(Basisdaten!E32="","",Basisdaten!E32)</f>
        <v/>
      </c>
      <c r="C4" s="72" t="str">
        <f>IF(Basisdaten!F32="","",Basisdaten!F32)</f>
        <v/>
      </c>
      <c r="D4" s="72" t="str">
        <f>IF(Basisdaten!G32="","",Basisdaten!G32)</f>
        <v/>
      </c>
      <c r="E4" s="72" t="str">
        <f>IF(Basisdaten!H32="","",Basisdaten!H32)</f>
        <v/>
      </c>
      <c r="F4" s="72" t="str">
        <f>IF(Basisdaten!I32="","",Basisdaten!I32)</f>
        <v/>
      </c>
      <c r="G4" s="72" t="str">
        <f>IF(Basisdaten!J32="","",Basisdaten!J32)</f>
        <v/>
      </c>
      <c r="H4" s="72" t="str">
        <f>IF(Basisdaten!K32="","",Basisdaten!K32)</f>
        <v/>
      </c>
      <c r="I4" s="272"/>
      <c r="J4" s="72">
        <f>IF(Basisdaten!L32="","",Basisdaten!L32)</f>
        <v>0</v>
      </c>
    </row>
    <row r="5" spans="1:10" s="71" customFormat="1" ht="36" customHeight="1" x14ac:dyDescent="0.25">
      <c r="A5" s="73" t="str">
        <f>Basisdaten!B33</f>
        <v>Nasenhaupt- und Nasennebenhöhle nicht operativ</v>
      </c>
      <c r="B5" s="72" t="str">
        <f>IF(Basisdaten!E33="","",Basisdaten!E33)</f>
        <v/>
      </c>
      <c r="C5" s="72" t="str">
        <f>IF(Basisdaten!F33="","",Basisdaten!F33)</f>
        <v/>
      </c>
      <c r="D5" s="72" t="str">
        <f>IF(Basisdaten!G33="","",Basisdaten!G33)</f>
        <v/>
      </c>
      <c r="E5" s="72" t="str">
        <f>IF(Basisdaten!H33="","",Basisdaten!H33)</f>
        <v/>
      </c>
      <c r="F5" s="72" t="str">
        <f>IF(Basisdaten!I33="","",Basisdaten!I33)</f>
        <v/>
      </c>
      <c r="G5" s="72" t="str">
        <f>IF(Basisdaten!J33="","",Basisdaten!J33)</f>
        <v/>
      </c>
      <c r="H5" s="72" t="str">
        <f>IF(Basisdaten!K33="","",Basisdaten!K33)</f>
        <v/>
      </c>
      <c r="I5" s="272"/>
      <c r="J5" s="72">
        <f>IF(Basisdaten!L33="","",Basisdaten!L33)</f>
        <v>0</v>
      </c>
    </row>
    <row r="6" spans="1:10" s="71" customFormat="1" ht="36" customHeight="1" x14ac:dyDescent="0.25">
      <c r="A6" s="73" t="str">
        <f>Basisdaten!B34</f>
        <v>Rachen operativ</v>
      </c>
      <c r="B6" s="72" t="str">
        <f>IF(Basisdaten!E34="","",Basisdaten!E34)</f>
        <v/>
      </c>
      <c r="C6" s="273"/>
      <c r="D6" s="273"/>
      <c r="E6" s="273"/>
      <c r="F6" s="273"/>
      <c r="G6" s="273"/>
      <c r="H6" s="273"/>
      <c r="I6" s="271" t="str">
        <f>IF(Basisdaten!F34="","",Basisdaten!F34)</f>
        <v/>
      </c>
      <c r="J6" s="72">
        <f>IF(Basisdaten!L34="","",Basisdaten!L34)</f>
        <v>0</v>
      </c>
    </row>
    <row r="7" spans="1:10" s="71" customFormat="1" ht="36" customHeight="1" x14ac:dyDescent="0.25">
      <c r="A7" s="73" t="str">
        <f>Basisdaten!B35</f>
        <v xml:space="preserve">Rachen nicht operativ </v>
      </c>
      <c r="B7" s="72" t="str">
        <f>IF(Basisdaten!E35="","",Basisdaten!E35)</f>
        <v/>
      </c>
      <c r="C7" s="273"/>
      <c r="D7" s="273"/>
      <c r="E7" s="273"/>
      <c r="F7" s="273"/>
      <c r="G7" s="273"/>
      <c r="H7" s="273"/>
      <c r="I7" s="271" t="str">
        <f>IF(Basisdaten!F35="","",Basisdaten!F35)</f>
        <v/>
      </c>
      <c r="J7" s="72">
        <f>IF(Basisdaten!L35="","",Basisdaten!L35)</f>
        <v>0</v>
      </c>
    </row>
    <row r="8" spans="1:10" s="71" customFormat="1" ht="36" customHeight="1" x14ac:dyDescent="0.25">
      <c r="A8" s="73" t="str">
        <f>Basisdaten!B36</f>
        <v>Larynx operativ</v>
      </c>
      <c r="B8" s="72" t="str">
        <f>IF(Basisdaten!E36="","",Basisdaten!E36)</f>
        <v/>
      </c>
      <c r="C8" s="273"/>
      <c r="D8" s="273"/>
      <c r="E8" s="273"/>
      <c r="F8" s="273"/>
      <c r="G8" s="273"/>
      <c r="H8" s="273"/>
      <c r="I8" s="271" t="str">
        <f>IF(Basisdaten!F36="","",Basisdaten!F36)</f>
        <v/>
      </c>
      <c r="J8" s="72">
        <f>IF(Basisdaten!L36="","",Basisdaten!L36)</f>
        <v>0</v>
      </c>
    </row>
    <row r="9" spans="1:10" s="71" customFormat="1" ht="36" customHeight="1" x14ac:dyDescent="0.25">
      <c r="A9" s="73" t="str">
        <f>Basisdaten!B37</f>
        <v>Larynx nicht operativ</v>
      </c>
      <c r="B9" s="72" t="str">
        <f>IF(Basisdaten!E37="","",Basisdaten!E37)</f>
        <v/>
      </c>
      <c r="C9" s="273"/>
      <c r="D9" s="273"/>
      <c r="E9" s="273"/>
      <c r="F9" s="273"/>
      <c r="G9" s="273"/>
      <c r="H9" s="273"/>
      <c r="I9" s="271" t="str">
        <f>IF(Basisdaten!F37="","",Basisdaten!F37)</f>
        <v/>
      </c>
      <c r="J9" s="72">
        <f>IF(Basisdaten!L37="","",Basisdaten!L37)</f>
        <v>0</v>
      </c>
    </row>
    <row r="10" spans="1:10" s="71" customFormat="1" ht="36" customHeight="1" x14ac:dyDescent="0.25">
      <c r="A10" s="73" t="str">
        <f>Basisdaten!B38</f>
        <v>Tumoren ohne Stadieneinteilung (ICD10- C30.1, C31.2, C31.3) operativ</v>
      </c>
      <c r="B10" s="273"/>
      <c r="C10" s="273"/>
      <c r="D10" s="273"/>
      <c r="E10" s="273"/>
      <c r="F10" s="273"/>
      <c r="G10" s="273"/>
      <c r="H10" s="273"/>
      <c r="I10" s="273"/>
      <c r="J10" s="72" t="str">
        <f>IF(Basisdaten!L38="","",Basisdaten!L38)</f>
        <v/>
      </c>
    </row>
    <row r="11" spans="1:10" s="71" customFormat="1" ht="36" customHeight="1" x14ac:dyDescent="0.25">
      <c r="A11" s="73" t="str">
        <f>Basisdaten!B39</f>
        <v>Tumoren ohne Stadieneinteilung (ICD10- C30.1, C31.2, C31.3) nicht operativ</v>
      </c>
      <c r="B11" s="273"/>
      <c r="C11" s="273"/>
      <c r="D11" s="273"/>
      <c r="E11" s="273"/>
      <c r="F11" s="273"/>
      <c r="G11" s="273"/>
      <c r="H11" s="273"/>
      <c r="I11" s="273"/>
      <c r="J11" s="72" t="str">
        <f>IF(Basisdaten!L39="","",Basisdaten!L39)</f>
        <v/>
      </c>
    </row>
    <row r="12" spans="1:10" s="71" customFormat="1" ht="36" customHeight="1" x14ac:dyDescent="0.25">
      <c r="A12" s="73" t="str">
        <f>Basisdaten!B40</f>
        <v>Primärfälle ohne Speicheldrüsentumoren</v>
      </c>
      <c r="B12" s="273"/>
      <c r="C12" s="273"/>
      <c r="D12" s="273"/>
      <c r="E12" s="273"/>
      <c r="F12" s="273"/>
      <c r="G12" s="273"/>
      <c r="H12" s="273"/>
      <c r="I12" s="273"/>
      <c r="J12" s="72">
        <f>IF(Basisdaten!L40="","",Basisdaten!L40)</f>
        <v>0</v>
      </c>
    </row>
    <row r="13" spans="1:10" s="71" customFormat="1" ht="36" customHeight="1" x14ac:dyDescent="0.25">
      <c r="A13" s="73" t="str">
        <f>Basisdaten!B41</f>
        <v>Speicheldrüsen operativ</v>
      </c>
      <c r="B13" s="171"/>
      <c r="C13" s="171"/>
      <c r="D13" s="171"/>
      <c r="E13" s="171"/>
      <c r="F13" s="171"/>
      <c r="G13" s="171"/>
      <c r="H13" s="171"/>
      <c r="I13" s="171"/>
      <c r="J13" s="72" t="str">
        <f>IF(Basisdaten!L41="","",Basisdaten!L41)</f>
        <v/>
      </c>
    </row>
    <row r="14" spans="1:10" s="71" customFormat="1" ht="36" customHeight="1" x14ac:dyDescent="0.25">
      <c r="A14" s="73" t="str">
        <f>Basisdaten!B42</f>
        <v>Speicheldrüsen nicht operativ</v>
      </c>
      <c r="B14" s="171"/>
      <c r="C14" s="171"/>
      <c r="D14" s="171"/>
      <c r="E14" s="171"/>
      <c r="F14" s="171"/>
      <c r="G14" s="171"/>
      <c r="H14" s="171"/>
      <c r="I14" s="171"/>
      <c r="J14" s="72" t="str">
        <f>IF(Basisdaten!L42="","",Basisdaten!L42)</f>
        <v/>
      </c>
    </row>
    <row r="15" spans="1:10" ht="36" customHeight="1" x14ac:dyDescent="0.25">
      <c r="A15" s="73" t="str">
        <f>Basisdaten!B43</f>
        <v>Primärfälle gesamt</v>
      </c>
      <c r="B15" s="171"/>
      <c r="C15" s="171"/>
      <c r="D15" s="171"/>
      <c r="E15" s="171"/>
      <c r="F15" s="171"/>
      <c r="G15" s="171"/>
      <c r="H15" s="171"/>
      <c r="I15" s="171"/>
      <c r="J15" s="72">
        <f>IF(Basisdaten!L43="","",Basisdaten!L43)</f>
        <v>0</v>
      </c>
    </row>
    <row r="16" spans="1:10" ht="36" customHeight="1" x14ac:dyDescent="0.25">
      <c r="A16" s="73" t="str">
        <f>LEFT(Basisdaten!B45,23)</f>
        <v>Operative Expertise HNO</v>
      </c>
      <c r="B16" s="171"/>
      <c r="C16" s="171"/>
      <c r="D16" s="171"/>
      <c r="E16" s="171"/>
      <c r="F16" s="171"/>
      <c r="G16" s="171"/>
      <c r="H16" s="171"/>
      <c r="I16" s="171"/>
      <c r="J16" s="72" t="str">
        <f>IF(Basisdaten!L45="","",Basisdaten!L45)</f>
        <v/>
      </c>
    </row>
    <row r="17" spans="1:10" ht="36" customHeight="1" x14ac:dyDescent="0.25">
      <c r="A17" s="73" t="str">
        <f>LEFT(Basisdaten!B46,23)</f>
        <v>Operative Expertise MKG</v>
      </c>
      <c r="B17" s="171"/>
      <c r="C17" s="171"/>
      <c r="D17" s="171"/>
      <c r="E17" s="171"/>
      <c r="F17" s="171"/>
      <c r="G17" s="171"/>
      <c r="H17" s="171"/>
      <c r="I17" s="171"/>
      <c r="J17" s="72" t="str">
        <f>IF(Basisdaten!L46="","",Basisdaten!L46)</f>
        <v/>
      </c>
    </row>
    <row r="18" spans="1:10" ht="96" x14ac:dyDescent="0.25">
      <c r="A18" s="73" t="str">
        <f>Basisdaten!B47</f>
        <v>Bei Zentren mit externer operativer MKG-Kooperation: 
Angabe Anzahl extern durchgeführte Resektionen bei Pat. des eigenen Zentrums (Def. 5.2)</v>
      </c>
      <c r="B18" s="171"/>
      <c r="C18" s="171"/>
      <c r="D18" s="171"/>
      <c r="E18" s="171"/>
      <c r="F18" s="171"/>
      <c r="G18" s="171"/>
      <c r="H18" s="171"/>
      <c r="I18" s="171"/>
      <c r="J18" s="72" t="str">
        <f>IF(Basisdaten!L47="","",Basisdaten!L47)</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450"/>
  <sheetViews>
    <sheetView topLeftCell="A91" zoomScaleNormal="100" workbookViewId="0">
      <selection activeCell="F177" sqref="F177"/>
    </sheetView>
  </sheetViews>
  <sheetFormatPr defaultColWidth="11.42578125" defaultRowHeight="12" x14ac:dyDescent="0.25"/>
  <cols>
    <col min="1" max="1" width="30" style="94" customWidth="1"/>
    <col min="2" max="2" width="51.5703125" style="98" customWidth="1"/>
    <col min="3" max="3" width="55.5703125" style="94" customWidth="1"/>
    <col min="4" max="4" width="15.85546875" style="71" customWidth="1"/>
    <col min="5" max="5" width="37.42578125" style="71" customWidth="1"/>
    <col min="6" max="6" width="37" style="94" customWidth="1"/>
    <col min="7" max="7" width="36.28515625" style="94" customWidth="1"/>
    <col min="8" max="8" width="36.7109375" style="94" customWidth="1"/>
    <col min="9" max="9" width="28.5703125" style="94" customWidth="1"/>
    <col min="10" max="10" width="25.7109375" style="94" customWidth="1"/>
    <col min="11" max="11" width="36.7109375" style="94" customWidth="1"/>
    <col min="12" max="12" width="32.140625" style="94" customWidth="1"/>
    <col min="13" max="13" width="37.5703125" style="94" customWidth="1"/>
    <col min="14" max="15" width="36.85546875" style="94" customWidth="1"/>
    <col min="16" max="16" width="11.28515625" style="94" customWidth="1"/>
    <col min="17" max="17" width="32.42578125" style="94" customWidth="1"/>
    <col min="18" max="18" width="23.140625" style="94" customWidth="1"/>
    <col min="19" max="19" width="37.5703125" style="94" customWidth="1"/>
    <col min="20" max="20" width="18.5703125" style="94" customWidth="1"/>
    <col min="21" max="21" width="36" style="94" customWidth="1"/>
    <col min="22" max="22" width="16" style="94" customWidth="1"/>
    <col min="23" max="23" width="14.5703125" style="94" customWidth="1"/>
    <col min="24" max="24" width="17.28515625" style="94" customWidth="1"/>
    <col min="25" max="31" width="9.140625" style="94" customWidth="1"/>
    <col min="32" max="32" width="13.5703125" style="94" customWidth="1"/>
    <col min="33" max="44" width="9.140625" style="94" customWidth="1"/>
    <col min="45" max="45" width="16.140625" style="94" customWidth="1"/>
    <col min="46" max="46" width="13.85546875" style="94" customWidth="1"/>
    <col min="47" max="47" width="9.140625" style="94" customWidth="1"/>
    <col min="48" max="48" width="15" style="94" customWidth="1"/>
    <col min="49" max="49" width="19.7109375" style="94" customWidth="1"/>
    <col min="50" max="50" width="15.7109375" style="94" customWidth="1"/>
    <col min="51" max="104" width="9.140625" style="94" customWidth="1"/>
    <col min="105" max="106" width="16.5703125" style="94" customWidth="1"/>
    <col min="107" max="107" width="15.5703125" style="94" customWidth="1"/>
    <col min="108" max="108" width="19" style="94" customWidth="1"/>
    <col min="109" max="16384" width="11.42578125" style="94"/>
  </cols>
  <sheetData>
    <row r="1" spans="1:5" ht="15" x14ac:dyDescent="0.25">
      <c r="A1" s="95" t="s">
        <v>699</v>
      </c>
      <c r="B1" s="50" t="s">
        <v>69</v>
      </c>
      <c r="C1" s="162" t="s">
        <v>69</v>
      </c>
      <c r="D1"/>
      <c r="E1" s="94"/>
    </row>
    <row r="2" spans="1:5" ht="15" x14ac:dyDescent="0.25">
      <c r="A2" s="317" t="s">
        <v>920</v>
      </c>
      <c r="B2" s="50" t="s">
        <v>244</v>
      </c>
      <c r="C2" s="162" t="s">
        <v>244</v>
      </c>
      <c r="D2"/>
      <c r="E2" s="94"/>
    </row>
    <row r="3" spans="1:5" ht="15" x14ac:dyDescent="0.25">
      <c r="A3" s="96"/>
      <c r="B3" s="50" t="s">
        <v>245</v>
      </c>
      <c r="C3" s="162" t="s">
        <v>245</v>
      </c>
      <c r="D3"/>
      <c r="E3" s="89"/>
    </row>
    <row r="4" spans="1:5" ht="15" x14ac:dyDescent="0.25">
      <c r="A4" s="96"/>
      <c r="B4" s="50" t="s">
        <v>670</v>
      </c>
      <c r="C4" s="162" t="s">
        <v>670</v>
      </c>
      <c r="D4"/>
      <c r="E4" s="89"/>
    </row>
    <row r="5" spans="1:5" x14ac:dyDescent="0.25">
      <c r="A5" s="96"/>
      <c r="B5" s="50" t="s">
        <v>308</v>
      </c>
      <c r="C5" s="162" t="s">
        <v>308</v>
      </c>
      <c r="D5" s="224"/>
      <c r="E5" s="89"/>
    </row>
    <row r="6" spans="1:5" x14ac:dyDescent="0.25">
      <c r="A6" s="96"/>
      <c r="B6" s="50" t="s">
        <v>246</v>
      </c>
      <c r="C6" s="162" t="s">
        <v>246</v>
      </c>
      <c r="D6" s="224"/>
      <c r="E6" s="89"/>
    </row>
    <row r="7" spans="1:5" x14ac:dyDescent="0.25">
      <c r="A7" s="96"/>
      <c r="B7" s="50" t="s">
        <v>671</v>
      </c>
      <c r="C7" s="162" t="s">
        <v>671</v>
      </c>
      <c r="D7" s="224"/>
      <c r="E7" s="89"/>
    </row>
    <row r="8" spans="1:5" x14ac:dyDescent="0.25">
      <c r="A8" s="96"/>
      <c r="B8" s="50" t="s">
        <v>247</v>
      </c>
      <c r="C8" s="162" t="s">
        <v>247</v>
      </c>
      <c r="D8" s="224"/>
      <c r="E8" s="89"/>
    </row>
    <row r="9" spans="1:5" x14ac:dyDescent="0.25">
      <c r="A9" s="96"/>
      <c r="B9" s="50" t="s">
        <v>672</v>
      </c>
      <c r="C9" s="261" t="s">
        <v>743</v>
      </c>
      <c r="D9" s="224" t="s">
        <v>347</v>
      </c>
      <c r="E9" s="89"/>
    </row>
    <row r="10" spans="1:5" x14ac:dyDescent="0.25">
      <c r="A10" s="96"/>
      <c r="B10" s="50" t="s">
        <v>248</v>
      </c>
      <c r="C10" s="162" t="s">
        <v>672</v>
      </c>
      <c r="D10" s="224"/>
      <c r="E10" s="89"/>
    </row>
    <row r="11" spans="1:5" x14ac:dyDescent="0.25">
      <c r="A11" s="96"/>
      <c r="B11" s="50" t="s">
        <v>309</v>
      </c>
      <c r="C11" s="162" t="s">
        <v>248</v>
      </c>
      <c r="D11" s="224"/>
      <c r="E11" s="89"/>
    </row>
    <row r="12" spans="1:5" x14ac:dyDescent="0.25">
      <c r="A12" s="96"/>
      <c r="B12" s="50" t="s">
        <v>310</v>
      </c>
      <c r="C12" s="262" t="s">
        <v>675</v>
      </c>
      <c r="D12" s="224" t="s">
        <v>345</v>
      </c>
      <c r="E12" s="89"/>
    </row>
    <row r="13" spans="1:5" x14ac:dyDescent="0.25">
      <c r="A13" s="96"/>
      <c r="B13" s="50" t="s">
        <v>17</v>
      </c>
      <c r="C13" s="162" t="s">
        <v>309</v>
      </c>
      <c r="D13" s="224"/>
      <c r="E13" s="89"/>
    </row>
    <row r="14" spans="1:5" x14ac:dyDescent="0.25">
      <c r="A14" s="96"/>
      <c r="B14" s="50" t="s">
        <v>249</v>
      </c>
      <c r="C14" s="162" t="s">
        <v>310</v>
      </c>
      <c r="D14" s="224"/>
      <c r="E14" s="89"/>
    </row>
    <row r="15" spans="1:5" x14ac:dyDescent="0.25">
      <c r="A15" s="96"/>
      <c r="B15" s="50" t="s">
        <v>285</v>
      </c>
      <c r="C15" s="162" t="s">
        <v>17</v>
      </c>
      <c r="D15" s="224"/>
      <c r="E15" s="89"/>
    </row>
    <row r="16" spans="1:5" x14ac:dyDescent="0.25">
      <c r="A16" s="96"/>
      <c r="B16" s="50" t="s">
        <v>250</v>
      </c>
      <c r="C16" s="162" t="s">
        <v>249</v>
      </c>
      <c r="D16" s="224"/>
      <c r="E16" s="89"/>
    </row>
    <row r="17" spans="1:5" x14ac:dyDescent="0.25">
      <c r="A17" s="96"/>
      <c r="B17" s="50" t="s">
        <v>299</v>
      </c>
      <c r="C17" s="162" t="s">
        <v>285</v>
      </c>
      <c r="D17" s="224"/>
      <c r="E17" s="89"/>
    </row>
    <row r="18" spans="1:5" x14ac:dyDescent="0.25">
      <c r="A18" s="96"/>
      <c r="B18" s="50" t="s">
        <v>20</v>
      </c>
      <c r="C18" s="162" t="s">
        <v>250</v>
      </c>
      <c r="D18" s="224"/>
      <c r="E18" s="89"/>
    </row>
    <row r="19" spans="1:5" x14ac:dyDescent="0.25">
      <c r="A19" s="96"/>
      <c r="B19" s="50" t="s">
        <v>320</v>
      </c>
      <c r="C19" s="162" t="s">
        <v>299</v>
      </c>
      <c r="D19" s="224"/>
      <c r="E19" s="89"/>
    </row>
    <row r="20" spans="1:5" x14ac:dyDescent="0.25">
      <c r="A20" s="96"/>
      <c r="B20" s="50" t="s">
        <v>70</v>
      </c>
      <c r="C20" s="162" t="s">
        <v>20</v>
      </c>
      <c r="D20" s="224"/>
      <c r="E20" s="89"/>
    </row>
    <row r="21" spans="1:5" x14ac:dyDescent="0.25">
      <c r="A21" s="96"/>
      <c r="B21" s="50" t="s">
        <v>428</v>
      </c>
      <c r="C21" s="262" t="s">
        <v>251</v>
      </c>
      <c r="D21" s="114" t="s">
        <v>345</v>
      </c>
      <c r="E21" s="89"/>
    </row>
    <row r="22" spans="1:5" x14ac:dyDescent="0.25">
      <c r="A22" s="96"/>
      <c r="B22" s="50" t="s">
        <v>252</v>
      </c>
      <c r="C22" s="262" t="s">
        <v>676</v>
      </c>
      <c r="D22" s="224" t="s">
        <v>345</v>
      </c>
      <c r="E22" s="89"/>
    </row>
    <row r="23" spans="1:5" x14ac:dyDescent="0.25">
      <c r="A23" s="96"/>
      <c r="B23" s="50" t="s">
        <v>253</v>
      </c>
      <c r="C23" s="162" t="s">
        <v>320</v>
      </c>
      <c r="D23" s="224"/>
      <c r="E23" s="89"/>
    </row>
    <row r="24" spans="1:5" x14ac:dyDescent="0.25">
      <c r="A24" s="96"/>
      <c r="B24" s="50" t="s">
        <v>119</v>
      </c>
      <c r="C24" s="162" t="s">
        <v>70</v>
      </c>
      <c r="D24" s="224"/>
      <c r="E24" s="89"/>
    </row>
    <row r="25" spans="1:5" x14ac:dyDescent="0.25">
      <c r="A25" s="96"/>
      <c r="B25" s="50" t="s">
        <v>673</v>
      </c>
      <c r="C25" s="263" t="s">
        <v>346</v>
      </c>
      <c r="D25" s="224" t="s">
        <v>744</v>
      </c>
      <c r="E25" s="89"/>
    </row>
    <row r="26" spans="1:5" x14ac:dyDescent="0.25">
      <c r="A26" s="96"/>
      <c r="B26" s="50" t="s">
        <v>313</v>
      </c>
      <c r="C26" s="162" t="s">
        <v>428</v>
      </c>
      <c r="D26" s="224"/>
      <c r="E26" s="89"/>
    </row>
    <row r="27" spans="1:5" x14ac:dyDescent="0.25">
      <c r="A27" s="96"/>
      <c r="B27" s="50" t="s">
        <v>254</v>
      </c>
      <c r="C27" s="261" t="s">
        <v>677</v>
      </c>
      <c r="D27" s="224" t="s">
        <v>347</v>
      </c>
      <c r="E27" s="89"/>
    </row>
    <row r="28" spans="1:5" x14ac:dyDescent="0.25">
      <c r="A28" s="96"/>
      <c r="B28" s="50" t="s">
        <v>315</v>
      </c>
      <c r="C28" s="162" t="s">
        <v>252</v>
      </c>
      <c r="D28" s="224"/>
      <c r="E28" s="89"/>
    </row>
    <row r="29" spans="1:5" x14ac:dyDescent="0.25">
      <c r="A29" s="96"/>
      <c r="B29" s="50" t="s">
        <v>255</v>
      </c>
      <c r="C29" s="262" t="s">
        <v>311</v>
      </c>
      <c r="D29" s="224" t="s">
        <v>345</v>
      </c>
      <c r="E29" s="89"/>
    </row>
    <row r="30" spans="1:5" x14ac:dyDescent="0.25">
      <c r="A30" s="96"/>
      <c r="B30" s="50" t="s">
        <v>256</v>
      </c>
      <c r="C30" s="162" t="s">
        <v>253</v>
      </c>
      <c r="D30" s="224"/>
      <c r="E30" s="89"/>
    </row>
    <row r="31" spans="1:5" x14ac:dyDescent="0.25">
      <c r="A31" s="96"/>
      <c r="B31" s="50" t="s">
        <v>257</v>
      </c>
      <c r="C31" s="162" t="s">
        <v>119</v>
      </c>
      <c r="D31" s="224"/>
      <c r="E31" s="89"/>
    </row>
    <row r="32" spans="1:5" x14ac:dyDescent="0.25">
      <c r="A32" s="96"/>
      <c r="B32" s="50" t="s">
        <v>118</v>
      </c>
      <c r="C32" s="162" t="s">
        <v>673</v>
      </c>
      <c r="D32" s="224"/>
      <c r="E32" s="89"/>
    </row>
    <row r="33" spans="1:5" x14ac:dyDescent="0.25">
      <c r="A33" s="96"/>
      <c r="B33" s="50" t="s">
        <v>314</v>
      </c>
      <c r="C33" s="162" t="s">
        <v>313</v>
      </c>
      <c r="D33" s="224"/>
      <c r="E33" s="89"/>
    </row>
    <row r="34" spans="1:5" x14ac:dyDescent="0.25">
      <c r="A34" s="96"/>
      <c r="B34" s="50" t="s">
        <v>258</v>
      </c>
      <c r="C34" s="261" t="s">
        <v>678</v>
      </c>
      <c r="D34" s="224" t="s">
        <v>347</v>
      </c>
      <c r="E34" s="89"/>
    </row>
    <row r="35" spans="1:5" x14ac:dyDescent="0.25">
      <c r="A35" s="96"/>
      <c r="B35" s="50" t="s">
        <v>312</v>
      </c>
      <c r="C35" s="162" t="s">
        <v>254</v>
      </c>
      <c r="D35" s="224"/>
      <c r="E35" s="89"/>
    </row>
    <row r="36" spans="1:5" x14ac:dyDescent="0.25">
      <c r="A36" s="96"/>
      <c r="B36" s="50" t="s">
        <v>287</v>
      </c>
      <c r="C36" s="162" t="s">
        <v>315</v>
      </c>
      <c r="D36" s="224"/>
      <c r="E36" s="89"/>
    </row>
    <row r="37" spans="1:5" x14ac:dyDescent="0.25">
      <c r="A37" s="96"/>
      <c r="B37" s="50" t="s">
        <v>317</v>
      </c>
      <c r="C37" s="162" t="s">
        <v>255</v>
      </c>
      <c r="D37" s="224"/>
      <c r="E37" s="89"/>
    </row>
    <row r="38" spans="1:5" x14ac:dyDescent="0.25">
      <c r="A38" s="96"/>
      <c r="B38" s="50" t="s">
        <v>259</v>
      </c>
      <c r="C38" s="162" t="s">
        <v>256</v>
      </c>
      <c r="D38" s="224"/>
      <c r="E38" s="89"/>
    </row>
    <row r="39" spans="1:5" x14ac:dyDescent="0.25">
      <c r="A39" s="96"/>
      <c r="B39" s="50" t="s">
        <v>319</v>
      </c>
      <c r="C39" s="162" t="s">
        <v>257</v>
      </c>
      <c r="D39" s="224"/>
      <c r="E39" s="89"/>
    </row>
    <row r="40" spans="1:5" x14ac:dyDescent="0.25">
      <c r="A40" s="96"/>
      <c r="B40" s="220" t="s">
        <v>674</v>
      </c>
      <c r="C40" s="162" t="s">
        <v>118</v>
      </c>
      <c r="D40" s="224"/>
      <c r="E40" s="89"/>
    </row>
    <row r="41" spans="1:5" x14ac:dyDescent="0.25">
      <c r="A41" s="96"/>
      <c r="B41" s="220" t="s">
        <v>349</v>
      </c>
      <c r="C41" s="225" t="s">
        <v>314</v>
      </c>
      <c r="D41" s="224"/>
      <c r="E41" s="89"/>
    </row>
    <row r="42" spans="1:5" x14ac:dyDescent="0.25">
      <c r="A42" s="96"/>
      <c r="B42" s="220" t="s">
        <v>150</v>
      </c>
      <c r="C42" s="162" t="s">
        <v>258</v>
      </c>
      <c r="D42" s="224"/>
      <c r="E42" s="89"/>
    </row>
    <row r="43" spans="1:5" x14ac:dyDescent="0.25">
      <c r="A43" s="96"/>
      <c r="B43" s="50" t="s">
        <v>185</v>
      </c>
      <c r="C43" s="162" t="s">
        <v>312</v>
      </c>
      <c r="D43" s="224"/>
      <c r="E43" s="89"/>
    </row>
    <row r="44" spans="1:5" x14ac:dyDescent="0.25">
      <c r="A44" s="96"/>
      <c r="C44" s="261" t="s">
        <v>679</v>
      </c>
      <c r="D44" s="224" t="s">
        <v>347</v>
      </c>
      <c r="E44" s="89"/>
    </row>
    <row r="45" spans="1:5" x14ac:dyDescent="0.25">
      <c r="A45" s="96"/>
      <c r="C45" s="261" t="s">
        <v>286</v>
      </c>
      <c r="D45" s="224" t="s">
        <v>347</v>
      </c>
      <c r="E45" s="89"/>
    </row>
    <row r="46" spans="1:5" x14ac:dyDescent="0.25">
      <c r="A46" s="96"/>
      <c r="C46" s="226" t="s">
        <v>287</v>
      </c>
      <c r="D46" s="114"/>
      <c r="E46" s="89"/>
    </row>
    <row r="47" spans="1:5" x14ac:dyDescent="0.25">
      <c r="A47" s="96"/>
      <c r="B47" s="112"/>
      <c r="C47" s="262" t="s">
        <v>316</v>
      </c>
      <c r="D47" s="224" t="s">
        <v>345</v>
      </c>
      <c r="E47" s="89"/>
    </row>
    <row r="48" spans="1:5" x14ac:dyDescent="0.25">
      <c r="A48" s="96"/>
      <c r="C48" s="262" t="s">
        <v>745</v>
      </c>
      <c r="D48" s="224" t="s">
        <v>345</v>
      </c>
      <c r="E48" s="89"/>
    </row>
    <row r="49" spans="1:5" x14ac:dyDescent="0.25">
      <c r="A49" s="96"/>
      <c r="C49" s="162" t="s">
        <v>317</v>
      </c>
      <c r="D49" s="224"/>
      <c r="E49" s="89"/>
    </row>
    <row r="50" spans="1:5" x14ac:dyDescent="0.25">
      <c r="A50" s="96"/>
      <c r="C50" s="262" t="s">
        <v>318</v>
      </c>
      <c r="D50" s="224" t="s">
        <v>746</v>
      </c>
      <c r="E50" s="89"/>
    </row>
    <row r="51" spans="1:5" x14ac:dyDescent="0.25">
      <c r="A51" s="96"/>
      <c r="C51" s="261" t="s">
        <v>747</v>
      </c>
      <c r="D51" s="224" t="s">
        <v>347</v>
      </c>
      <c r="E51" s="89"/>
    </row>
    <row r="52" spans="1:5" x14ac:dyDescent="0.25">
      <c r="A52" s="96"/>
      <c r="C52" s="162" t="s">
        <v>259</v>
      </c>
      <c r="D52" s="224"/>
      <c r="E52" s="89"/>
    </row>
    <row r="53" spans="1:5" x14ac:dyDescent="0.25">
      <c r="A53" s="96"/>
      <c r="C53" s="162" t="s">
        <v>319</v>
      </c>
      <c r="D53" s="224"/>
      <c r="E53" s="89"/>
    </row>
    <row r="54" spans="1:5" x14ac:dyDescent="0.25">
      <c r="A54" s="96"/>
      <c r="C54" s="162" t="s">
        <v>674</v>
      </c>
      <c r="D54" s="224"/>
      <c r="E54" s="89"/>
    </row>
    <row r="55" spans="1:5" x14ac:dyDescent="0.25">
      <c r="A55" s="96"/>
      <c r="C55" s="162" t="s">
        <v>349</v>
      </c>
      <c r="D55" s="224"/>
      <c r="E55" s="89"/>
    </row>
    <row r="56" spans="1:5" x14ac:dyDescent="0.25">
      <c r="A56" s="96"/>
      <c r="C56" s="261" t="s">
        <v>288</v>
      </c>
      <c r="D56" s="224" t="s">
        <v>347</v>
      </c>
      <c r="E56" s="89"/>
    </row>
    <row r="57" spans="1:5" x14ac:dyDescent="0.25">
      <c r="A57" s="96"/>
      <c r="C57" s="261" t="s">
        <v>377</v>
      </c>
      <c r="D57" s="224" t="s">
        <v>347</v>
      </c>
      <c r="E57" s="89"/>
    </row>
    <row r="58" spans="1:5" x14ac:dyDescent="0.25">
      <c r="A58" s="96"/>
      <c r="C58" s="262" t="s">
        <v>260</v>
      </c>
      <c r="D58" s="224" t="s">
        <v>345</v>
      </c>
      <c r="E58" s="89"/>
    </row>
    <row r="59" spans="1:5" x14ac:dyDescent="0.25">
      <c r="A59" s="96"/>
      <c r="C59" s="162" t="s">
        <v>150</v>
      </c>
      <c r="D59" s="224"/>
      <c r="E59" s="89"/>
    </row>
    <row r="60" spans="1:5" x14ac:dyDescent="0.25">
      <c r="A60" s="96"/>
      <c r="C60" s="270" t="s">
        <v>185</v>
      </c>
      <c r="E60" s="89"/>
    </row>
    <row r="61" spans="1:5" x14ac:dyDescent="0.25">
      <c r="A61" s="96"/>
      <c r="B61" s="94"/>
      <c r="E61" s="41"/>
    </row>
    <row r="62" spans="1:5" x14ac:dyDescent="0.25">
      <c r="A62" s="96"/>
      <c r="B62" s="94"/>
      <c r="E62" s="41"/>
    </row>
    <row r="63" spans="1:5" x14ac:dyDescent="0.25">
      <c r="A63" s="96"/>
      <c r="B63" s="94"/>
      <c r="C63" s="112"/>
      <c r="D63" s="224"/>
      <c r="E63" s="41"/>
    </row>
    <row r="64" spans="1:5" x14ac:dyDescent="0.25">
      <c r="A64" s="97"/>
    </row>
    <row r="65" spans="1:23" x14ac:dyDescent="0.25">
      <c r="A65" s="110" t="s">
        <v>39</v>
      </c>
      <c r="B65" s="111" t="s">
        <v>40</v>
      </c>
      <c r="C65" s="112" t="s">
        <v>41</v>
      </c>
      <c r="D65" s="113" t="s">
        <v>42</v>
      </c>
      <c r="E65" s="112" t="s">
        <v>43</v>
      </c>
      <c r="F65" s="114" t="s">
        <v>44</v>
      </c>
      <c r="G65" s="114" t="s">
        <v>45</v>
      </c>
      <c r="H65" s="112" t="s">
        <v>46</v>
      </c>
      <c r="I65" s="112" t="s">
        <v>47</v>
      </c>
      <c r="J65" s="112" t="s">
        <v>48</v>
      </c>
      <c r="K65" s="112" t="s">
        <v>49</v>
      </c>
      <c r="L65" s="112" t="s">
        <v>50</v>
      </c>
      <c r="M65" s="112" t="s">
        <v>51</v>
      </c>
      <c r="N65" s="112" t="s">
        <v>52</v>
      </c>
      <c r="O65" s="112" t="s">
        <v>53</v>
      </c>
      <c r="P65" s="112" t="s">
        <v>16</v>
      </c>
      <c r="Q65" s="112" t="s">
        <v>54</v>
      </c>
      <c r="R65" s="112" t="s">
        <v>289</v>
      </c>
      <c r="S65" s="112" t="s">
        <v>68</v>
      </c>
      <c r="T65" s="97"/>
      <c r="U65" s="97"/>
      <c r="W65" s="97"/>
    </row>
    <row r="66" spans="1:23" x14ac:dyDescent="0.25">
      <c r="A66" s="115" t="s">
        <v>151</v>
      </c>
      <c r="B66" s="111" t="s">
        <v>152</v>
      </c>
      <c r="C66" s="112" t="s">
        <v>153</v>
      </c>
      <c r="D66" s="113" t="s">
        <v>154</v>
      </c>
      <c r="E66" s="112" t="s">
        <v>155</v>
      </c>
      <c r="F66" s="114" t="s">
        <v>156</v>
      </c>
      <c r="G66" s="114" t="s">
        <v>157</v>
      </c>
      <c r="H66" s="112" t="s">
        <v>158</v>
      </c>
      <c r="I66" s="112" t="s">
        <v>159</v>
      </c>
      <c r="J66" s="112" t="s">
        <v>160</v>
      </c>
      <c r="K66" s="112" t="s">
        <v>161</v>
      </c>
      <c r="L66" s="112" t="s">
        <v>162</v>
      </c>
      <c r="M66" s="112" t="s">
        <v>163</v>
      </c>
      <c r="N66" s="112" t="s">
        <v>164</v>
      </c>
      <c r="O66" s="112" t="s">
        <v>165</v>
      </c>
      <c r="P66" s="112" t="s">
        <v>166</v>
      </c>
      <c r="Q66" s="114" t="s">
        <v>322</v>
      </c>
      <c r="R66" s="112" t="s">
        <v>323</v>
      </c>
      <c r="S66" s="161" t="s">
        <v>340</v>
      </c>
      <c r="T66" s="97"/>
      <c r="U66" s="6"/>
      <c r="V66" s="97"/>
      <c r="W66" s="6"/>
    </row>
    <row r="67" spans="1:23" x14ac:dyDescent="0.25">
      <c r="A67" s="115" t="s">
        <v>21</v>
      </c>
      <c r="B67" s="111" t="s">
        <v>28</v>
      </c>
      <c r="C67" s="112" t="s">
        <v>154</v>
      </c>
      <c r="D67" s="113" t="s">
        <v>167</v>
      </c>
      <c r="E67" s="112" t="s">
        <v>168</v>
      </c>
      <c r="F67" s="114" t="s">
        <v>168</v>
      </c>
      <c r="G67" s="114" t="s">
        <v>169</v>
      </c>
      <c r="H67" s="112" t="s">
        <v>170</v>
      </c>
      <c r="I67" s="112" t="s">
        <v>23</v>
      </c>
      <c r="J67" s="112" t="s">
        <v>171</v>
      </c>
      <c r="K67" s="112" t="s">
        <v>172</v>
      </c>
      <c r="L67" s="112" t="s">
        <v>173</v>
      </c>
      <c r="M67" s="112" t="s">
        <v>174</v>
      </c>
      <c r="N67" s="112" t="s">
        <v>31</v>
      </c>
      <c r="O67" s="112" t="s">
        <v>175</v>
      </c>
      <c r="P67" s="112" t="s">
        <v>18</v>
      </c>
      <c r="Q67" s="112" t="s">
        <v>150</v>
      </c>
      <c r="R67" s="112" t="s">
        <v>150</v>
      </c>
      <c r="S67" s="112" t="s">
        <v>150</v>
      </c>
      <c r="T67" s="97"/>
      <c r="U67" s="6"/>
      <c r="V67" s="6"/>
      <c r="W67" s="6"/>
    </row>
    <row r="68" spans="1:23" x14ac:dyDescent="0.25">
      <c r="A68" s="115" t="s">
        <v>22</v>
      </c>
      <c r="B68" s="111" t="s">
        <v>29</v>
      </c>
      <c r="C68" s="112" t="s">
        <v>176</v>
      </c>
      <c r="D68" s="116" t="s">
        <v>177</v>
      </c>
      <c r="E68" s="112" t="s">
        <v>150</v>
      </c>
      <c r="F68" s="114" t="s">
        <v>150</v>
      </c>
      <c r="G68" s="114" t="s">
        <v>178</v>
      </c>
      <c r="H68" s="112" t="s">
        <v>179</v>
      </c>
      <c r="I68" s="112" t="s">
        <v>180</v>
      </c>
      <c r="J68" s="112" t="s">
        <v>181</v>
      </c>
      <c r="K68" s="112" t="s">
        <v>38</v>
      </c>
      <c r="L68" s="112" t="s">
        <v>168</v>
      </c>
      <c r="M68" s="112" t="s">
        <v>33</v>
      </c>
      <c r="N68" s="112" t="s">
        <v>34</v>
      </c>
      <c r="O68" s="112" t="s">
        <v>182</v>
      </c>
      <c r="P68" s="112" t="s">
        <v>30</v>
      </c>
      <c r="Q68" s="117"/>
      <c r="R68" s="112"/>
      <c r="S68" s="112"/>
      <c r="T68" s="97"/>
      <c r="U68" s="6"/>
      <c r="V68" s="6"/>
      <c r="W68" s="6"/>
    </row>
    <row r="69" spans="1:23" x14ac:dyDescent="0.25">
      <c r="A69" s="115" t="s">
        <v>183</v>
      </c>
      <c r="B69" s="111" t="s">
        <v>36</v>
      </c>
      <c r="C69" s="112" t="s">
        <v>184</v>
      </c>
      <c r="D69" s="116" t="s">
        <v>168</v>
      </c>
      <c r="E69" s="112" t="s">
        <v>185</v>
      </c>
      <c r="F69" s="114" t="s">
        <v>185</v>
      </c>
      <c r="G69" s="114" t="s">
        <v>186</v>
      </c>
      <c r="H69" s="112" t="s">
        <v>187</v>
      </c>
      <c r="I69" s="114" t="s">
        <v>188</v>
      </c>
      <c r="J69" s="114" t="s">
        <v>189</v>
      </c>
      <c r="K69" s="112" t="s">
        <v>168</v>
      </c>
      <c r="L69" s="112" t="s">
        <v>150</v>
      </c>
      <c r="M69" s="112" t="s">
        <v>290</v>
      </c>
      <c r="N69" s="112" t="s">
        <v>177</v>
      </c>
      <c r="O69" s="112" t="s">
        <v>168</v>
      </c>
      <c r="P69" s="112" t="s">
        <v>32</v>
      </c>
      <c r="Q69" s="112"/>
      <c r="R69" s="112"/>
      <c r="S69" s="112"/>
      <c r="T69" s="97"/>
      <c r="U69" s="6"/>
      <c r="V69" s="6"/>
      <c r="W69" s="6"/>
    </row>
    <row r="70" spans="1:23" x14ac:dyDescent="0.25">
      <c r="A70" s="115" t="s">
        <v>191</v>
      </c>
      <c r="B70" s="111" t="s">
        <v>192</v>
      </c>
      <c r="C70" s="112" t="s">
        <v>193</v>
      </c>
      <c r="D70" s="116" t="s">
        <v>150</v>
      </c>
      <c r="E70" s="112"/>
      <c r="F70" s="114"/>
      <c r="G70" s="114" t="s">
        <v>35</v>
      </c>
      <c r="H70" s="112" t="s">
        <v>177</v>
      </c>
      <c r="I70" s="114" t="s">
        <v>194</v>
      </c>
      <c r="J70" s="114" t="s">
        <v>195</v>
      </c>
      <c r="K70" s="112" t="s">
        <v>150</v>
      </c>
      <c r="L70" s="112" t="s">
        <v>185</v>
      </c>
      <c r="M70" s="112" t="s">
        <v>67</v>
      </c>
      <c r="N70" s="112" t="s">
        <v>168</v>
      </c>
      <c r="O70" s="112" t="s">
        <v>150</v>
      </c>
      <c r="P70" s="114" t="s">
        <v>196</v>
      </c>
      <c r="Q70" s="112"/>
      <c r="R70" s="112"/>
      <c r="S70" s="112"/>
      <c r="T70" s="97"/>
      <c r="U70" s="6"/>
      <c r="V70" s="6"/>
      <c r="W70" s="6"/>
    </row>
    <row r="71" spans="1:23" x14ac:dyDescent="0.25">
      <c r="A71" s="115" t="s">
        <v>197</v>
      </c>
      <c r="B71" s="111" t="s">
        <v>37</v>
      </c>
      <c r="C71" s="112" t="s">
        <v>198</v>
      </c>
      <c r="D71" s="116" t="s">
        <v>185</v>
      </c>
      <c r="E71" s="112"/>
      <c r="F71" s="114"/>
      <c r="G71" s="112" t="s">
        <v>168</v>
      </c>
      <c r="H71" s="114" t="s">
        <v>168</v>
      </c>
      <c r="I71" s="114" t="s">
        <v>263</v>
      </c>
      <c r="J71" s="114" t="s">
        <v>199</v>
      </c>
      <c r="K71" s="112" t="s">
        <v>185</v>
      </c>
      <c r="L71" s="112"/>
      <c r="M71" s="112" t="s">
        <v>177</v>
      </c>
      <c r="N71" s="112" t="s">
        <v>150</v>
      </c>
      <c r="O71" s="114" t="s">
        <v>185</v>
      </c>
      <c r="P71" s="114" t="s">
        <v>190</v>
      </c>
      <c r="Q71" s="112"/>
      <c r="R71" s="112"/>
      <c r="S71" s="114"/>
      <c r="T71" s="97"/>
      <c r="U71" s="6"/>
      <c r="V71" s="6"/>
      <c r="W71" s="6"/>
    </row>
    <row r="72" spans="1:23" x14ac:dyDescent="0.25">
      <c r="A72" s="115" t="s">
        <v>200</v>
      </c>
      <c r="B72" s="111" t="s">
        <v>201</v>
      </c>
      <c r="C72" s="112" t="s">
        <v>177</v>
      </c>
      <c r="D72" s="116"/>
      <c r="E72" s="112"/>
      <c r="F72" s="112"/>
      <c r="G72" s="112" t="s">
        <v>150</v>
      </c>
      <c r="H72" s="114" t="s">
        <v>150</v>
      </c>
      <c r="I72" s="114" t="s">
        <v>168</v>
      </c>
      <c r="J72" s="114" t="s">
        <v>168</v>
      </c>
      <c r="K72" s="112"/>
      <c r="L72" s="112"/>
      <c r="M72" s="112" t="s">
        <v>168</v>
      </c>
      <c r="N72" s="112" t="s">
        <v>185</v>
      </c>
      <c r="O72" s="114"/>
      <c r="P72" s="114" t="s">
        <v>177</v>
      </c>
      <c r="Q72" s="112"/>
      <c r="R72" s="112"/>
      <c r="S72" s="114"/>
      <c r="T72" s="97"/>
      <c r="U72" s="6"/>
      <c r="V72" s="6"/>
      <c r="W72" s="6"/>
    </row>
    <row r="73" spans="1:23" x14ac:dyDescent="0.25">
      <c r="A73" s="115" t="s">
        <v>24</v>
      </c>
      <c r="B73" s="111" t="s">
        <v>168</v>
      </c>
      <c r="C73" s="112" t="s">
        <v>168</v>
      </c>
      <c r="D73" s="116"/>
      <c r="E73" s="112"/>
      <c r="F73" s="112"/>
      <c r="G73" s="112" t="s">
        <v>185</v>
      </c>
      <c r="H73" s="114" t="s">
        <v>185</v>
      </c>
      <c r="I73" s="114" t="s">
        <v>150</v>
      </c>
      <c r="J73" s="114" t="s">
        <v>150</v>
      </c>
      <c r="K73" s="114"/>
      <c r="L73" s="114"/>
      <c r="M73" s="112" t="s">
        <v>150</v>
      </c>
      <c r="N73" s="112"/>
      <c r="O73" s="114"/>
      <c r="P73" s="114" t="s">
        <v>168</v>
      </c>
      <c r="Q73" s="112"/>
      <c r="R73" s="114"/>
      <c r="S73" s="112"/>
      <c r="T73" s="97"/>
      <c r="U73" s="6"/>
      <c r="V73" s="6"/>
      <c r="W73" s="6"/>
    </row>
    <row r="74" spans="1:23" x14ac:dyDescent="0.25">
      <c r="A74" s="115" t="s">
        <v>202</v>
      </c>
      <c r="B74" s="111" t="s">
        <v>150</v>
      </c>
      <c r="C74" s="112" t="s">
        <v>150</v>
      </c>
      <c r="D74" s="116"/>
      <c r="E74" s="112"/>
      <c r="F74" s="112"/>
      <c r="G74" s="112"/>
      <c r="H74" s="114"/>
      <c r="I74" s="114" t="s">
        <v>185</v>
      </c>
      <c r="J74" s="114" t="s">
        <v>185</v>
      </c>
      <c r="K74" s="114"/>
      <c r="L74" s="114"/>
      <c r="M74" s="114" t="s">
        <v>185</v>
      </c>
      <c r="N74" s="114"/>
      <c r="O74" s="114"/>
      <c r="P74" s="114" t="s">
        <v>150</v>
      </c>
      <c r="Q74" s="114"/>
      <c r="R74" s="114"/>
      <c r="S74" s="114"/>
      <c r="T74" s="6"/>
      <c r="U74" s="6"/>
      <c r="V74" s="6"/>
      <c r="W74" s="6"/>
    </row>
    <row r="75" spans="1:23" x14ac:dyDescent="0.25">
      <c r="A75" s="115" t="s">
        <v>203</v>
      </c>
      <c r="B75" s="111" t="s">
        <v>185</v>
      </c>
      <c r="C75" s="112" t="s">
        <v>185</v>
      </c>
      <c r="D75" s="116"/>
      <c r="E75" s="112"/>
      <c r="F75" s="114"/>
      <c r="G75" s="114"/>
      <c r="H75" s="114"/>
      <c r="I75" s="114"/>
      <c r="J75" s="114"/>
      <c r="K75" s="114"/>
      <c r="L75" s="114"/>
      <c r="M75" s="114"/>
      <c r="N75" s="114"/>
      <c r="O75" s="114"/>
      <c r="P75" s="114" t="s">
        <v>185</v>
      </c>
      <c r="Q75" s="114"/>
      <c r="R75" s="114"/>
      <c r="S75" s="114"/>
      <c r="T75" s="6"/>
      <c r="U75" s="6"/>
      <c r="V75" s="6"/>
      <c r="W75" s="6"/>
    </row>
    <row r="76" spans="1:23" x14ac:dyDescent="0.25">
      <c r="A76" s="115" t="s">
        <v>204</v>
      </c>
      <c r="B76" s="111"/>
      <c r="C76" s="112"/>
      <c r="D76" s="116"/>
      <c r="E76" s="112"/>
      <c r="F76" s="114"/>
      <c r="G76" s="114"/>
      <c r="H76" s="114"/>
      <c r="I76" s="114"/>
      <c r="J76" s="114"/>
      <c r="K76" s="114"/>
      <c r="L76" s="114"/>
      <c r="M76" s="114"/>
      <c r="N76" s="114"/>
      <c r="O76" s="114"/>
      <c r="P76" s="114"/>
      <c r="Q76" s="114"/>
      <c r="R76" s="114"/>
      <c r="S76" s="114"/>
      <c r="T76" s="6"/>
      <c r="U76" s="6"/>
      <c r="V76" s="6"/>
      <c r="W76" s="6"/>
    </row>
    <row r="77" spans="1:23" x14ac:dyDescent="0.25">
      <c r="A77" s="115" t="s">
        <v>205</v>
      </c>
      <c r="B77" s="111"/>
      <c r="C77" s="112"/>
      <c r="D77" s="116"/>
      <c r="E77" s="112"/>
      <c r="F77" s="114"/>
      <c r="G77" s="114"/>
      <c r="H77" s="114"/>
      <c r="I77" s="114"/>
      <c r="J77" s="114"/>
      <c r="K77" s="114"/>
      <c r="L77" s="114"/>
      <c r="M77" s="114"/>
      <c r="N77" s="114"/>
      <c r="O77" s="114"/>
      <c r="P77" s="114"/>
      <c r="Q77" s="114"/>
      <c r="R77" s="114"/>
      <c r="S77" s="114"/>
      <c r="T77" s="6"/>
      <c r="U77" s="6"/>
      <c r="V77" s="6"/>
      <c r="W77" s="6"/>
    </row>
    <row r="78" spans="1:23" x14ac:dyDescent="0.25">
      <c r="A78" s="115" t="s">
        <v>25</v>
      </c>
      <c r="B78" s="111"/>
      <c r="C78" s="112"/>
      <c r="D78" s="116"/>
      <c r="E78" s="112"/>
      <c r="F78" s="114"/>
      <c r="G78" s="114"/>
      <c r="H78" s="114"/>
      <c r="I78" s="114"/>
      <c r="J78" s="114"/>
      <c r="K78" s="114"/>
      <c r="L78" s="114"/>
      <c r="M78" s="114"/>
      <c r="N78" s="114"/>
      <c r="O78" s="114"/>
      <c r="P78" s="114"/>
      <c r="Q78" s="114"/>
      <c r="R78" s="114"/>
      <c r="S78" s="114"/>
      <c r="T78" s="6"/>
      <c r="U78" s="6"/>
      <c r="V78" s="6"/>
      <c r="W78" s="6"/>
    </row>
    <row r="79" spans="1:23" x14ac:dyDescent="0.25">
      <c r="A79" s="115" t="s">
        <v>206</v>
      </c>
      <c r="B79" s="111"/>
      <c r="C79" s="112"/>
      <c r="D79" s="116"/>
      <c r="E79" s="112"/>
      <c r="F79" s="114"/>
      <c r="G79" s="114"/>
      <c r="H79" s="114"/>
      <c r="I79" s="114"/>
      <c r="J79" s="114"/>
      <c r="K79" s="114"/>
      <c r="L79" s="114"/>
      <c r="M79" s="114"/>
      <c r="N79" s="114"/>
      <c r="O79" s="114"/>
      <c r="P79" s="114"/>
      <c r="Q79" s="114"/>
      <c r="R79" s="114"/>
      <c r="S79" s="114"/>
      <c r="T79" s="6"/>
      <c r="U79" s="6"/>
      <c r="V79" s="6"/>
      <c r="W79" s="6"/>
    </row>
    <row r="80" spans="1:23" x14ac:dyDescent="0.25">
      <c r="A80" s="115" t="s">
        <v>26</v>
      </c>
      <c r="B80" s="111"/>
      <c r="C80" s="112"/>
      <c r="D80" s="116"/>
      <c r="E80" s="112"/>
      <c r="F80" s="114"/>
      <c r="G80" s="114"/>
      <c r="H80" s="114"/>
      <c r="I80" s="114"/>
      <c r="J80" s="114"/>
      <c r="K80" s="114"/>
      <c r="L80" s="114"/>
      <c r="M80" s="114"/>
      <c r="N80" s="114"/>
      <c r="O80" s="114"/>
      <c r="P80" s="114"/>
      <c r="Q80" s="114"/>
      <c r="R80" s="114"/>
      <c r="S80" s="114"/>
      <c r="T80" s="6"/>
      <c r="U80" s="6"/>
      <c r="V80" s="6"/>
      <c r="W80" s="6"/>
    </row>
    <row r="81" spans="1:27" x14ac:dyDescent="0.25">
      <c r="A81" s="115" t="s">
        <v>207</v>
      </c>
      <c r="B81" s="111"/>
      <c r="C81" s="112"/>
      <c r="D81" s="116"/>
      <c r="E81" s="112"/>
      <c r="F81" s="114"/>
      <c r="G81" s="114"/>
      <c r="H81" s="114"/>
      <c r="I81" s="114"/>
      <c r="J81" s="114"/>
      <c r="K81" s="114"/>
      <c r="L81" s="114"/>
      <c r="M81" s="114"/>
      <c r="N81" s="114"/>
      <c r="O81" s="114"/>
      <c r="P81" s="114"/>
      <c r="Q81" s="114"/>
      <c r="R81" s="114"/>
      <c r="S81" s="114"/>
      <c r="T81" s="6"/>
      <c r="U81" s="6"/>
      <c r="V81" s="6"/>
      <c r="W81" s="6"/>
    </row>
    <row r="82" spans="1:27" x14ac:dyDescent="0.25">
      <c r="A82" s="115" t="s">
        <v>208</v>
      </c>
      <c r="B82" s="111"/>
      <c r="C82" s="112"/>
      <c r="D82" s="116"/>
      <c r="E82" s="112"/>
      <c r="F82" s="114"/>
      <c r="G82" s="114"/>
      <c r="H82" s="114"/>
      <c r="I82" s="114"/>
      <c r="J82" s="114"/>
      <c r="K82" s="114"/>
      <c r="L82" s="114"/>
      <c r="M82" s="114"/>
      <c r="N82" s="114"/>
      <c r="O82" s="114"/>
      <c r="P82" s="114"/>
      <c r="Q82" s="114"/>
      <c r="R82" s="114"/>
      <c r="S82" s="114"/>
      <c r="T82" s="6"/>
      <c r="U82" s="6"/>
      <c r="V82" s="6"/>
      <c r="W82" s="6"/>
    </row>
    <row r="83" spans="1:27" x14ac:dyDescent="0.25">
      <c r="A83" s="115" t="s">
        <v>27</v>
      </c>
      <c r="B83" s="111"/>
      <c r="C83" s="112"/>
      <c r="D83" s="116"/>
      <c r="E83" s="112"/>
      <c r="F83" s="114"/>
      <c r="G83" s="114"/>
      <c r="H83" s="114"/>
      <c r="I83" s="114"/>
      <c r="J83" s="114"/>
      <c r="K83" s="114"/>
      <c r="L83" s="114"/>
      <c r="M83" s="114"/>
      <c r="N83" s="114"/>
      <c r="O83" s="114"/>
      <c r="P83" s="114"/>
      <c r="Q83" s="114"/>
      <c r="R83" s="114"/>
      <c r="S83" s="114"/>
      <c r="T83" s="6"/>
      <c r="U83" s="6"/>
      <c r="V83" s="6"/>
      <c r="W83" s="6"/>
    </row>
    <row r="84" spans="1:27" x14ac:dyDescent="0.25">
      <c r="A84" s="115" t="s">
        <v>168</v>
      </c>
      <c r="B84" s="111"/>
      <c r="C84" s="112"/>
      <c r="D84" s="116"/>
      <c r="E84" s="112"/>
      <c r="F84" s="114"/>
      <c r="G84" s="114"/>
      <c r="H84" s="114"/>
      <c r="I84" s="114"/>
      <c r="J84" s="114"/>
      <c r="K84" s="114"/>
      <c r="L84" s="114"/>
      <c r="M84" s="114"/>
      <c r="N84" s="114"/>
      <c r="O84" s="114"/>
      <c r="P84" s="114"/>
      <c r="Q84" s="114"/>
      <c r="R84" s="114"/>
      <c r="S84" s="114"/>
      <c r="T84" s="6"/>
      <c r="U84" s="6"/>
      <c r="V84" s="6"/>
      <c r="W84" s="6"/>
    </row>
    <row r="85" spans="1:27" x14ac:dyDescent="0.25">
      <c r="A85" s="115" t="s">
        <v>150</v>
      </c>
      <c r="B85" s="111"/>
      <c r="C85" s="112"/>
      <c r="D85" s="113"/>
      <c r="E85" s="112"/>
      <c r="F85" s="114"/>
      <c r="G85" s="114"/>
      <c r="H85" s="114"/>
      <c r="I85" s="114"/>
      <c r="J85" s="114"/>
      <c r="K85" s="114"/>
      <c r="L85" s="114"/>
      <c r="M85" s="114"/>
      <c r="N85" s="114"/>
      <c r="O85" s="114"/>
      <c r="P85" s="114"/>
      <c r="Q85" s="114"/>
      <c r="R85" s="114"/>
      <c r="S85" s="114"/>
      <c r="T85" s="6"/>
      <c r="U85" s="6"/>
      <c r="V85" s="6"/>
      <c r="W85" s="6"/>
      <c r="X85" s="6"/>
      <c r="Y85" s="6"/>
      <c r="Z85" s="6"/>
      <c r="AA85" s="6"/>
    </row>
    <row r="86" spans="1:27" x14ac:dyDescent="0.25">
      <c r="A86" s="115" t="s">
        <v>185</v>
      </c>
      <c r="B86" s="111"/>
      <c r="C86" s="112"/>
      <c r="D86" s="113"/>
      <c r="E86" s="113"/>
      <c r="F86" s="112"/>
      <c r="G86" s="117"/>
      <c r="H86" s="114"/>
      <c r="I86" s="112"/>
      <c r="J86" s="112"/>
      <c r="K86" s="114"/>
      <c r="L86" s="114"/>
      <c r="M86" s="114"/>
      <c r="N86" s="114"/>
      <c r="O86" s="114"/>
      <c r="P86" s="114"/>
      <c r="Q86" s="114"/>
      <c r="R86" s="114"/>
      <c r="S86" s="114"/>
      <c r="T86" s="6"/>
      <c r="U86" s="6"/>
      <c r="V86" s="6"/>
      <c r="W86" s="6"/>
      <c r="X86" s="6"/>
      <c r="Y86" s="6"/>
      <c r="Z86" s="6"/>
      <c r="AA86" s="6"/>
    </row>
    <row r="87" spans="1:27" x14ac:dyDescent="0.25">
      <c r="A87" s="115"/>
      <c r="B87" s="111"/>
      <c r="C87" s="112"/>
      <c r="D87" s="113"/>
      <c r="E87" s="113"/>
      <c r="F87" s="112"/>
      <c r="G87" s="117"/>
      <c r="H87" s="114"/>
      <c r="I87" s="112"/>
      <c r="J87" s="112"/>
      <c r="K87" s="114"/>
      <c r="L87" s="114"/>
      <c r="M87" s="114"/>
      <c r="N87" s="114"/>
      <c r="O87" s="114"/>
      <c r="P87" s="114"/>
      <c r="Q87" s="114"/>
      <c r="R87" s="114"/>
      <c r="S87" s="114"/>
      <c r="T87" s="6"/>
      <c r="U87" s="6"/>
      <c r="V87" s="6"/>
      <c r="W87" s="6"/>
      <c r="X87" s="6"/>
      <c r="Y87" s="6"/>
      <c r="Z87" s="6"/>
      <c r="AA87" s="6"/>
    </row>
    <row r="88" spans="1:27" x14ac:dyDescent="0.25">
      <c r="A88" s="115"/>
      <c r="B88" s="111"/>
      <c r="C88" s="112"/>
      <c r="D88" s="113"/>
      <c r="E88" s="113"/>
      <c r="F88" s="112"/>
      <c r="G88" s="117"/>
      <c r="H88" s="114"/>
      <c r="I88" s="112"/>
      <c r="J88" s="112"/>
      <c r="K88" s="114"/>
      <c r="L88" s="114"/>
      <c r="M88" s="114"/>
      <c r="N88" s="114"/>
      <c r="O88" s="114"/>
      <c r="P88" s="114"/>
      <c r="Q88" s="114"/>
      <c r="R88" s="114"/>
      <c r="S88" s="114"/>
      <c r="T88" s="6"/>
      <c r="U88" s="6"/>
      <c r="V88" s="6"/>
      <c r="W88" s="6"/>
      <c r="X88" s="6"/>
      <c r="Y88" s="6"/>
      <c r="Z88" s="6"/>
      <c r="AA88" s="6"/>
    </row>
    <row r="89" spans="1:27" x14ac:dyDescent="0.25">
      <c r="A89" s="115"/>
      <c r="B89" s="111"/>
      <c r="C89" s="112"/>
      <c r="D89" s="113"/>
      <c r="E89" s="113"/>
      <c r="F89" s="112"/>
      <c r="G89" s="117"/>
      <c r="H89" s="114"/>
      <c r="I89" s="112"/>
      <c r="J89" s="112"/>
      <c r="K89" s="114"/>
      <c r="L89" s="114"/>
      <c r="M89" s="114"/>
      <c r="N89" s="114"/>
      <c r="O89" s="114"/>
      <c r="P89" s="114"/>
      <c r="Q89" s="114"/>
      <c r="R89" s="114"/>
      <c r="S89" s="114"/>
      <c r="T89" s="6"/>
      <c r="U89" s="6"/>
      <c r="V89" s="6"/>
      <c r="W89" s="6"/>
      <c r="X89" s="6"/>
      <c r="Y89" s="6"/>
      <c r="Z89" s="6"/>
      <c r="AA89" s="6"/>
    </row>
    <row r="90" spans="1:27" ht="12.75" thickBot="1" x14ac:dyDescent="0.3">
      <c r="A90" s="96"/>
      <c r="B90" s="99"/>
    </row>
    <row r="91" spans="1:27" ht="12.75" thickBot="1" x14ac:dyDescent="0.3">
      <c r="A91" s="100" t="s">
        <v>66</v>
      </c>
      <c r="B91" s="295" t="s">
        <v>147</v>
      </c>
    </row>
    <row r="92" spans="1:27" ht="12.75" thickBot="1" x14ac:dyDescent="0.3">
      <c r="A92" s="6"/>
      <c r="B92" s="296" t="s">
        <v>148</v>
      </c>
    </row>
    <row r="93" spans="1:27" ht="12.75" thickBot="1" x14ac:dyDescent="0.3">
      <c r="A93" s="6"/>
      <c r="B93" s="296" t="s">
        <v>149</v>
      </c>
    </row>
    <row r="94" spans="1:27" ht="12.75" thickBot="1" x14ac:dyDescent="0.3">
      <c r="A94" s="6"/>
      <c r="B94" s="296" t="s">
        <v>122</v>
      </c>
    </row>
    <row r="95" spans="1:27" ht="12.75" thickBot="1" x14ac:dyDescent="0.3">
      <c r="B95" s="296" t="s">
        <v>857</v>
      </c>
    </row>
    <row r="98" spans="1:12" ht="12.75" thickBot="1" x14ac:dyDescent="0.3">
      <c r="A98" s="318" t="s">
        <v>956</v>
      </c>
    </row>
    <row r="99" spans="1:12" s="71" customFormat="1" ht="12.75" thickBot="1" x14ac:dyDescent="0.3">
      <c r="A99" s="90" t="s">
        <v>14</v>
      </c>
      <c r="B99" s="101" t="s">
        <v>107</v>
      </c>
      <c r="C99" s="90" t="s">
        <v>109</v>
      </c>
      <c r="D99" s="90" t="s">
        <v>110</v>
      </c>
      <c r="E99" s="90" t="s">
        <v>111</v>
      </c>
      <c r="F99" s="90" t="s">
        <v>15</v>
      </c>
      <c r="G99" s="90" t="s">
        <v>76</v>
      </c>
      <c r="H99" s="90" t="s">
        <v>112</v>
      </c>
      <c r="I99" s="90" t="s">
        <v>113</v>
      </c>
      <c r="J99" s="90" t="s">
        <v>114</v>
      </c>
      <c r="K99" s="90" t="s">
        <v>115</v>
      </c>
      <c r="L99" s="90" t="s">
        <v>117</v>
      </c>
    </row>
    <row r="100" spans="1:12" s="71" customFormat="1" ht="12.75" thickBot="1" x14ac:dyDescent="0.3">
      <c r="A100" s="102" t="str">
        <f>IF(Basisdaten!C6="","",Basisdaten!C6)</f>
        <v/>
      </c>
      <c r="B100" s="103" t="str">
        <f>IF($A$100="","",VLOOKUP($A$100,$A$103:$J$259,2,FALSE))</f>
        <v/>
      </c>
      <c r="C100" s="91" t="str">
        <f>IF($A$100="","",VLOOKUP($A$100,$A$103:$J$259,3,FALSE))</f>
        <v/>
      </c>
      <c r="D100" s="91" t="str">
        <f>IF($A$100="","",VLOOKUP($A$100,$A$103:$J$259,4,FALSE))</f>
        <v/>
      </c>
      <c r="E100" s="91" t="str">
        <f>IF($A$100="","",VLOOKUP($A$100,$A$103:$J$259,5,FALSE))</f>
        <v/>
      </c>
      <c r="F100" s="91" t="str">
        <f>IF($A$100="","",VLOOKUP($A$100,$A$103:$J$259,6,FALSE))</f>
        <v/>
      </c>
      <c r="G100" s="104" t="str">
        <f>IF($A$100="","",VLOOKUP($A$100,$A$103:$J$259,7,FALSE))</f>
        <v/>
      </c>
      <c r="H100" s="91" t="str">
        <f>IF($A$100="","",VLOOKUP($A$100,$A$103:$J$259,8,FALSE))</f>
        <v/>
      </c>
      <c r="I100" s="91" t="str">
        <f>IF($A$100="","",VLOOKUP($A$100,$A$103:$J$259,9,FALSE))</f>
        <v/>
      </c>
      <c r="J100" s="104" t="str">
        <f>IF($A$100="","",VLOOKUP($A$100,$A$103:$J$259,10,FALSE))</f>
        <v/>
      </c>
      <c r="K100" s="104"/>
      <c r="L100" s="91"/>
    </row>
    <row r="102" spans="1:12" s="71" customFormat="1" x14ac:dyDescent="0.25">
      <c r="A102" s="33" t="s">
        <v>14</v>
      </c>
      <c r="B102" s="144" t="s">
        <v>107</v>
      </c>
      <c r="C102" s="33" t="s">
        <v>109</v>
      </c>
      <c r="D102" s="33" t="s">
        <v>110</v>
      </c>
      <c r="E102" s="33" t="s">
        <v>111</v>
      </c>
      <c r="F102" s="33" t="s">
        <v>15</v>
      </c>
      <c r="G102" s="33" t="s">
        <v>76</v>
      </c>
      <c r="H102" s="92" t="s">
        <v>112</v>
      </c>
      <c r="I102" s="92" t="s">
        <v>116</v>
      </c>
      <c r="J102" s="92" t="s">
        <v>114</v>
      </c>
      <c r="K102" s="92"/>
      <c r="L102" s="92"/>
    </row>
    <row r="103" spans="1:12" s="6" customFormat="1" x14ac:dyDescent="0.2">
      <c r="A103" s="50" t="s">
        <v>212</v>
      </c>
      <c r="B103" s="50" t="s">
        <v>213</v>
      </c>
      <c r="C103" s="50" t="s">
        <v>214</v>
      </c>
      <c r="D103" s="50" t="s">
        <v>922</v>
      </c>
      <c r="E103" s="50" t="s">
        <v>211</v>
      </c>
      <c r="F103" s="50" t="s">
        <v>41</v>
      </c>
      <c r="G103" s="297">
        <v>41039</v>
      </c>
    </row>
    <row r="104" spans="1:12" s="6" customFormat="1" x14ac:dyDescent="0.2">
      <c r="A104" s="50" t="s">
        <v>772</v>
      </c>
      <c r="B104" s="50" t="s">
        <v>213</v>
      </c>
      <c r="C104" s="50" t="s">
        <v>770</v>
      </c>
      <c r="D104" s="50" t="s">
        <v>922</v>
      </c>
      <c r="E104" s="50" t="s">
        <v>211</v>
      </c>
      <c r="F104" s="50" t="s">
        <v>41</v>
      </c>
      <c r="G104" s="297">
        <v>41039</v>
      </c>
    </row>
    <row r="105" spans="1:12" s="6" customFormat="1" x14ac:dyDescent="0.2">
      <c r="A105" s="50" t="s">
        <v>771</v>
      </c>
      <c r="B105" s="50" t="s">
        <v>213</v>
      </c>
      <c r="C105" s="50" t="s">
        <v>773</v>
      </c>
      <c r="D105" s="50" t="s">
        <v>922</v>
      </c>
      <c r="E105" s="50" t="s">
        <v>211</v>
      </c>
      <c r="F105" s="50" t="s">
        <v>41</v>
      </c>
      <c r="G105" s="297">
        <v>41039</v>
      </c>
    </row>
    <row r="106" spans="1:12" s="6" customFormat="1" x14ac:dyDescent="0.2">
      <c r="A106" s="50" t="s">
        <v>215</v>
      </c>
      <c r="B106" s="50" t="s">
        <v>216</v>
      </c>
      <c r="C106" s="50" t="s">
        <v>923</v>
      </c>
      <c r="D106" s="50" t="s">
        <v>922</v>
      </c>
      <c r="E106" s="50" t="s">
        <v>211</v>
      </c>
      <c r="F106" s="50" t="s">
        <v>39</v>
      </c>
      <c r="G106" s="297">
        <v>40668</v>
      </c>
    </row>
    <row r="107" spans="1:12" s="6" customFormat="1" x14ac:dyDescent="0.2">
      <c r="A107" s="50" t="s">
        <v>646</v>
      </c>
      <c r="B107" s="50" t="s">
        <v>647</v>
      </c>
      <c r="C107" s="50" t="s">
        <v>648</v>
      </c>
      <c r="D107" s="50" t="s">
        <v>922</v>
      </c>
      <c r="E107" s="50" t="s">
        <v>211</v>
      </c>
      <c r="F107" s="50" t="s">
        <v>44</v>
      </c>
      <c r="G107" s="297">
        <v>42850</v>
      </c>
    </row>
    <row r="108" spans="1:12" s="6" customFormat="1" x14ac:dyDescent="0.2">
      <c r="A108" s="50" t="s">
        <v>217</v>
      </c>
      <c r="B108" s="50" t="s">
        <v>218</v>
      </c>
      <c r="C108" s="50" t="s">
        <v>219</v>
      </c>
      <c r="D108" s="50" t="s">
        <v>922</v>
      </c>
      <c r="E108" s="50" t="s">
        <v>211</v>
      </c>
      <c r="F108" s="50" t="s">
        <v>40</v>
      </c>
      <c r="G108" s="297">
        <v>40868</v>
      </c>
    </row>
    <row r="109" spans="1:12" s="6" customFormat="1" x14ac:dyDescent="0.2">
      <c r="A109" s="50" t="s">
        <v>748</v>
      </c>
      <c r="B109" s="50" t="s">
        <v>749</v>
      </c>
      <c r="C109" s="50" t="s">
        <v>750</v>
      </c>
      <c r="D109" s="50" t="s">
        <v>922</v>
      </c>
      <c r="E109" s="50" t="s">
        <v>211</v>
      </c>
      <c r="F109" s="50" t="s">
        <v>48</v>
      </c>
      <c r="G109" s="297">
        <v>43609</v>
      </c>
    </row>
    <row r="110" spans="1:12" s="6" customFormat="1" x14ac:dyDescent="0.2">
      <c r="A110" s="50" t="s">
        <v>220</v>
      </c>
      <c r="B110" s="50" t="s">
        <v>221</v>
      </c>
      <c r="C110" s="50" t="s">
        <v>924</v>
      </c>
      <c r="D110" s="50" t="s">
        <v>922</v>
      </c>
      <c r="E110" s="50" t="s">
        <v>211</v>
      </c>
      <c r="F110" s="50" t="s">
        <v>39</v>
      </c>
      <c r="G110" s="297">
        <v>41236</v>
      </c>
    </row>
    <row r="111" spans="1:12" s="6" customFormat="1" x14ac:dyDescent="0.2">
      <c r="A111" s="50" t="s">
        <v>274</v>
      </c>
      <c r="B111" s="50" t="s">
        <v>275</v>
      </c>
      <c r="C111" s="50" t="s">
        <v>405</v>
      </c>
      <c r="D111" s="50" t="s">
        <v>922</v>
      </c>
      <c r="E111" s="50" t="s">
        <v>211</v>
      </c>
      <c r="F111" s="50" t="s">
        <v>48</v>
      </c>
      <c r="G111" s="297">
        <v>41606</v>
      </c>
    </row>
    <row r="112" spans="1:12" s="6" customFormat="1" x14ac:dyDescent="0.2">
      <c r="A112" s="50" t="s">
        <v>222</v>
      </c>
      <c r="B112" s="50" t="s">
        <v>791</v>
      </c>
      <c r="C112" s="50" t="s">
        <v>792</v>
      </c>
      <c r="D112" s="50" t="s">
        <v>922</v>
      </c>
      <c r="E112" s="50" t="s">
        <v>211</v>
      </c>
      <c r="F112" s="50" t="s">
        <v>16</v>
      </c>
      <c r="G112" s="297">
        <v>40792</v>
      </c>
    </row>
    <row r="113" spans="1:7" s="6" customFormat="1" x14ac:dyDescent="0.2">
      <c r="A113" s="50" t="s">
        <v>324</v>
      </c>
      <c r="B113" s="50" t="s">
        <v>325</v>
      </c>
      <c r="C113" s="50" t="s">
        <v>326</v>
      </c>
      <c r="D113" s="50" t="s">
        <v>922</v>
      </c>
      <c r="E113" s="50" t="s">
        <v>211</v>
      </c>
      <c r="F113" s="50" t="s">
        <v>48</v>
      </c>
      <c r="G113" s="297">
        <v>41814</v>
      </c>
    </row>
    <row r="114" spans="1:7" s="6" customFormat="1" x14ac:dyDescent="0.2">
      <c r="A114" s="50" t="s">
        <v>240</v>
      </c>
      <c r="B114" s="50" t="s">
        <v>209</v>
      </c>
      <c r="C114" s="50" t="s">
        <v>210</v>
      </c>
      <c r="D114" s="50" t="s">
        <v>922</v>
      </c>
      <c r="E114" s="50" t="s">
        <v>211</v>
      </c>
      <c r="F114" s="50" t="s">
        <v>39</v>
      </c>
      <c r="G114" s="297">
        <v>41408</v>
      </c>
    </row>
    <row r="115" spans="1:7" s="6" customFormat="1" x14ac:dyDescent="0.2">
      <c r="A115" s="50" t="s">
        <v>223</v>
      </c>
      <c r="B115" s="50" t="s">
        <v>224</v>
      </c>
      <c r="C115" s="50" t="s">
        <v>225</v>
      </c>
      <c r="D115" s="50" t="s">
        <v>922</v>
      </c>
      <c r="E115" s="50" t="s">
        <v>211</v>
      </c>
      <c r="F115" s="50" t="s">
        <v>44</v>
      </c>
      <c r="G115" s="297">
        <v>40814</v>
      </c>
    </row>
    <row r="116" spans="1:7" s="6" customFormat="1" x14ac:dyDescent="0.2">
      <c r="A116" s="50" t="s">
        <v>226</v>
      </c>
      <c r="B116" s="50" t="s">
        <v>227</v>
      </c>
      <c r="C116" s="50" t="s">
        <v>649</v>
      </c>
      <c r="D116" s="50" t="s">
        <v>922</v>
      </c>
      <c r="E116" s="50" t="s">
        <v>211</v>
      </c>
      <c r="F116" s="50" t="s">
        <v>45</v>
      </c>
      <c r="G116" s="297">
        <v>41519</v>
      </c>
    </row>
    <row r="117" spans="1:7" s="6" customFormat="1" x14ac:dyDescent="0.2">
      <c r="A117" s="50" t="s">
        <v>228</v>
      </c>
      <c r="B117" s="50" t="s">
        <v>650</v>
      </c>
      <c r="C117" s="50" t="s">
        <v>352</v>
      </c>
      <c r="D117" s="50" t="s">
        <v>922</v>
      </c>
      <c r="E117" s="50" t="s">
        <v>211</v>
      </c>
      <c r="F117" s="50" t="s">
        <v>46</v>
      </c>
      <c r="G117" s="297">
        <v>40850</v>
      </c>
    </row>
    <row r="118" spans="1:7" s="6" customFormat="1" x14ac:dyDescent="0.2">
      <c r="A118" s="50" t="s">
        <v>229</v>
      </c>
      <c r="B118" s="50" t="s">
        <v>230</v>
      </c>
      <c r="C118" s="50" t="s">
        <v>231</v>
      </c>
      <c r="D118" s="50" t="s">
        <v>922</v>
      </c>
      <c r="E118" s="50" t="s">
        <v>211</v>
      </c>
      <c r="F118" s="50" t="s">
        <v>40</v>
      </c>
      <c r="G118" s="297">
        <v>40884</v>
      </c>
    </row>
    <row r="119" spans="1:7" s="6" customFormat="1" x14ac:dyDescent="0.2">
      <c r="A119" s="50" t="s">
        <v>751</v>
      </c>
      <c r="B119" s="50" t="s">
        <v>925</v>
      </c>
      <c r="C119" s="50" t="s">
        <v>752</v>
      </c>
      <c r="D119" s="50" t="s">
        <v>922</v>
      </c>
      <c r="E119" s="50" t="s">
        <v>211</v>
      </c>
      <c r="F119" s="50" t="s">
        <v>47</v>
      </c>
      <c r="G119" s="297">
        <v>43733</v>
      </c>
    </row>
    <row r="120" spans="1:7" s="6" customFormat="1" x14ac:dyDescent="0.2">
      <c r="A120" s="50" t="s">
        <v>753</v>
      </c>
      <c r="B120" s="50" t="s">
        <v>754</v>
      </c>
      <c r="C120" s="50" t="s">
        <v>755</v>
      </c>
      <c r="D120" s="50" t="s">
        <v>922</v>
      </c>
      <c r="E120" s="50" t="s">
        <v>211</v>
      </c>
      <c r="F120" s="50" t="s">
        <v>40</v>
      </c>
      <c r="G120" s="297">
        <v>43396</v>
      </c>
    </row>
    <row r="121" spans="1:7" s="6" customFormat="1" x14ac:dyDescent="0.2">
      <c r="A121" s="50" t="s">
        <v>232</v>
      </c>
      <c r="B121" s="50" t="s">
        <v>353</v>
      </c>
      <c r="C121" s="50" t="s">
        <v>233</v>
      </c>
      <c r="D121" s="50" t="s">
        <v>922</v>
      </c>
      <c r="E121" s="50" t="s">
        <v>211</v>
      </c>
      <c r="F121" s="50" t="s">
        <v>48</v>
      </c>
      <c r="G121" s="297">
        <v>41262</v>
      </c>
    </row>
    <row r="122" spans="1:7" s="6" customFormat="1" x14ac:dyDescent="0.2">
      <c r="A122" s="50" t="s">
        <v>234</v>
      </c>
      <c r="B122" s="50" t="s">
        <v>235</v>
      </c>
      <c r="C122" s="50" t="s">
        <v>236</v>
      </c>
      <c r="D122" s="50" t="s">
        <v>922</v>
      </c>
      <c r="E122" s="50" t="s">
        <v>211</v>
      </c>
      <c r="F122" s="50" t="s">
        <v>40</v>
      </c>
      <c r="G122" s="297">
        <v>41117</v>
      </c>
    </row>
    <row r="123" spans="1:7" s="6" customFormat="1" x14ac:dyDescent="0.2">
      <c r="A123" s="50" t="s">
        <v>327</v>
      </c>
      <c r="B123" s="50" t="s">
        <v>328</v>
      </c>
      <c r="C123" s="50" t="s">
        <v>329</v>
      </c>
      <c r="D123" s="50" t="s">
        <v>922</v>
      </c>
      <c r="E123" s="50" t="s">
        <v>211</v>
      </c>
      <c r="F123" s="50" t="s">
        <v>16</v>
      </c>
      <c r="G123" s="297">
        <v>41940</v>
      </c>
    </row>
    <row r="124" spans="1:7" s="6" customFormat="1" x14ac:dyDescent="0.2">
      <c r="A124" s="50" t="s">
        <v>406</v>
      </c>
      <c r="B124" s="50" t="s">
        <v>407</v>
      </c>
      <c r="C124" s="50" t="s">
        <v>408</v>
      </c>
      <c r="D124" s="50" t="s">
        <v>922</v>
      </c>
      <c r="E124" s="50" t="s">
        <v>211</v>
      </c>
      <c r="F124" s="50" t="s">
        <v>46</v>
      </c>
      <c r="G124" s="297">
        <v>42926</v>
      </c>
    </row>
    <row r="125" spans="1:7" s="6" customFormat="1" x14ac:dyDescent="0.2">
      <c r="A125" s="50" t="s">
        <v>300</v>
      </c>
      <c r="B125" s="50" t="s">
        <v>301</v>
      </c>
      <c r="C125" s="50" t="s">
        <v>302</v>
      </c>
      <c r="D125" s="50" t="s">
        <v>922</v>
      </c>
      <c r="E125" s="50" t="s">
        <v>211</v>
      </c>
      <c r="F125" s="50" t="s">
        <v>39</v>
      </c>
      <c r="G125" s="297">
        <v>41598</v>
      </c>
    </row>
    <row r="126" spans="1:7" s="6" customFormat="1" x14ac:dyDescent="0.2">
      <c r="A126" s="50" t="s">
        <v>276</v>
      </c>
      <c r="B126" s="50" t="s">
        <v>756</v>
      </c>
      <c r="C126" s="50" t="s">
        <v>757</v>
      </c>
      <c r="D126" s="50" t="s">
        <v>922</v>
      </c>
      <c r="E126" s="50" t="s">
        <v>211</v>
      </c>
      <c r="F126" s="50" t="s">
        <v>48</v>
      </c>
      <c r="G126" s="297">
        <v>41563</v>
      </c>
    </row>
    <row r="127" spans="1:7" s="6" customFormat="1" x14ac:dyDescent="0.2">
      <c r="A127" s="50" t="s">
        <v>277</v>
      </c>
      <c r="B127" s="50" t="s">
        <v>409</v>
      </c>
      <c r="C127" s="50" t="s">
        <v>278</v>
      </c>
      <c r="D127" s="50" t="s">
        <v>922</v>
      </c>
      <c r="E127" s="50" t="s">
        <v>54</v>
      </c>
      <c r="F127" s="50" t="s">
        <v>54</v>
      </c>
      <c r="G127" s="297">
        <v>41604</v>
      </c>
    </row>
    <row r="128" spans="1:7" s="6" customFormat="1" x14ac:dyDescent="0.2">
      <c r="A128" s="50" t="s">
        <v>330</v>
      </c>
      <c r="B128" s="50" t="s">
        <v>331</v>
      </c>
      <c r="C128" s="50" t="s">
        <v>378</v>
      </c>
      <c r="D128" s="50" t="s">
        <v>922</v>
      </c>
      <c r="E128" s="50" t="s">
        <v>211</v>
      </c>
      <c r="F128" s="50" t="s">
        <v>45</v>
      </c>
      <c r="G128" s="297">
        <v>41823</v>
      </c>
    </row>
    <row r="129" spans="1:7" s="6" customFormat="1" x14ac:dyDescent="0.2">
      <c r="A129" s="50" t="s">
        <v>926</v>
      </c>
      <c r="B129" s="50" t="s">
        <v>927</v>
      </c>
      <c r="C129" s="50" t="s">
        <v>928</v>
      </c>
      <c r="D129" s="50" t="s">
        <v>922</v>
      </c>
      <c r="E129" s="50" t="s">
        <v>211</v>
      </c>
      <c r="F129" s="50" t="s">
        <v>48</v>
      </c>
      <c r="G129" s="297">
        <v>41471</v>
      </c>
    </row>
    <row r="130" spans="1:7" s="6" customFormat="1" x14ac:dyDescent="0.2">
      <c r="A130" s="50" t="s">
        <v>332</v>
      </c>
      <c r="B130" s="50" t="s">
        <v>793</v>
      </c>
      <c r="C130" s="50" t="s">
        <v>702</v>
      </c>
      <c r="D130" s="50" t="s">
        <v>922</v>
      </c>
      <c r="E130" s="50" t="s">
        <v>289</v>
      </c>
      <c r="F130" s="50" t="s">
        <v>289</v>
      </c>
      <c r="G130" s="297">
        <v>41940</v>
      </c>
    </row>
    <row r="131" spans="1:7" s="6" customFormat="1" x14ac:dyDescent="0.2">
      <c r="A131" s="50" t="s">
        <v>410</v>
      </c>
      <c r="B131" s="50" t="s">
        <v>929</v>
      </c>
      <c r="C131" s="50" t="s">
        <v>930</v>
      </c>
      <c r="D131" s="50" t="s">
        <v>922</v>
      </c>
      <c r="E131" s="50" t="s">
        <v>211</v>
      </c>
      <c r="F131" s="50" t="s">
        <v>40</v>
      </c>
      <c r="G131" s="297">
        <v>42884</v>
      </c>
    </row>
    <row r="132" spans="1:7" s="6" customFormat="1" x14ac:dyDescent="0.2">
      <c r="A132" s="50" t="s">
        <v>279</v>
      </c>
      <c r="B132" s="50" t="s">
        <v>758</v>
      </c>
      <c r="C132" s="50" t="s">
        <v>759</v>
      </c>
      <c r="D132" s="50" t="s">
        <v>922</v>
      </c>
      <c r="E132" s="50" t="s">
        <v>211</v>
      </c>
      <c r="F132" s="50" t="s">
        <v>48</v>
      </c>
      <c r="G132" s="297">
        <v>41627</v>
      </c>
    </row>
    <row r="133" spans="1:7" s="6" customFormat="1" x14ac:dyDescent="0.2">
      <c r="A133" s="50" t="s">
        <v>280</v>
      </c>
      <c r="B133" s="50" t="s">
        <v>306</v>
      </c>
      <c r="C133" s="50" t="s">
        <v>863</v>
      </c>
      <c r="D133" s="50" t="s">
        <v>922</v>
      </c>
      <c r="E133" s="50" t="s">
        <v>211</v>
      </c>
      <c r="F133" s="50" t="s">
        <v>45</v>
      </c>
      <c r="G133" s="297">
        <v>41621</v>
      </c>
    </row>
    <row r="134" spans="1:7" s="6" customFormat="1" x14ac:dyDescent="0.2">
      <c r="A134" s="50" t="s">
        <v>281</v>
      </c>
      <c r="B134" s="50" t="s">
        <v>354</v>
      </c>
      <c r="C134" s="50" t="s">
        <v>379</v>
      </c>
      <c r="D134" s="50" t="s">
        <v>922</v>
      </c>
      <c r="E134" s="50" t="s">
        <v>211</v>
      </c>
      <c r="F134" s="50" t="s">
        <v>53</v>
      </c>
      <c r="G134" s="297">
        <v>41584</v>
      </c>
    </row>
    <row r="135" spans="1:7" s="6" customFormat="1" x14ac:dyDescent="0.2">
      <c r="A135" s="50" t="s">
        <v>282</v>
      </c>
      <c r="B135" s="50" t="s">
        <v>307</v>
      </c>
      <c r="C135" s="50" t="s">
        <v>355</v>
      </c>
      <c r="D135" s="50" t="s">
        <v>922</v>
      </c>
      <c r="E135" s="50" t="s">
        <v>211</v>
      </c>
      <c r="F135" s="50" t="s">
        <v>39</v>
      </c>
      <c r="G135" s="297">
        <v>41597</v>
      </c>
    </row>
    <row r="136" spans="1:7" s="6" customFormat="1" x14ac:dyDescent="0.2">
      <c r="A136" s="50" t="s">
        <v>283</v>
      </c>
      <c r="B136" s="50" t="s">
        <v>794</v>
      </c>
      <c r="C136" s="50" t="s">
        <v>284</v>
      </c>
      <c r="D136" s="50" t="s">
        <v>922</v>
      </c>
      <c r="E136" s="50" t="s">
        <v>211</v>
      </c>
      <c r="F136" s="50" t="s">
        <v>48</v>
      </c>
      <c r="G136" s="297">
        <v>41583</v>
      </c>
    </row>
    <row r="137" spans="1:7" s="6" customFormat="1" x14ac:dyDescent="0.2">
      <c r="A137" s="50" t="s">
        <v>356</v>
      </c>
      <c r="B137" s="50" t="s">
        <v>380</v>
      </c>
      <c r="C137" s="50" t="s">
        <v>357</v>
      </c>
      <c r="D137" s="50" t="s">
        <v>922</v>
      </c>
      <c r="E137" s="50" t="s">
        <v>54</v>
      </c>
      <c r="F137" s="50" t="s">
        <v>54</v>
      </c>
      <c r="G137" s="297">
        <v>42178</v>
      </c>
    </row>
    <row r="138" spans="1:7" s="6" customFormat="1" x14ac:dyDescent="0.2">
      <c r="A138" s="50" t="s">
        <v>864</v>
      </c>
      <c r="B138" s="50" t="s">
        <v>865</v>
      </c>
      <c r="C138" s="50" t="s">
        <v>866</v>
      </c>
      <c r="D138" s="50" t="s">
        <v>922</v>
      </c>
      <c r="E138" s="50" t="s">
        <v>211</v>
      </c>
      <c r="F138" s="50" t="s">
        <v>51</v>
      </c>
      <c r="G138" s="297">
        <v>44320</v>
      </c>
    </row>
    <row r="139" spans="1:7" s="6" customFormat="1" x14ac:dyDescent="0.2">
      <c r="A139" s="50" t="s">
        <v>411</v>
      </c>
      <c r="B139" s="50" t="s">
        <v>412</v>
      </c>
      <c r="C139" s="50" t="s">
        <v>651</v>
      </c>
      <c r="D139" s="50" t="s">
        <v>922</v>
      </c>
      <c r="E139" s="50" t="s">
        <v>211</v>
      </c>
      <c r="F139" s="50" t="s">
        <v>40</v>
      </c>
      <c r="G139" s="297">
        <v>42923</v>
      </c>
    </row>
    <row r="140" spans="1:7" s="6" customFormat="1" x14ac:dyDescent="0.2">
      <c r="A140" s="50" t="s">
        <v>333</v>
      </c>
      <c r="B140" s="50" t="s">
        <v>381</v>
      </c>
      <c r="C140" s="50" t="s">
        <v>334</v>
      </c>
      <c r="D140" s="50" t="s">
        <v>922</v>
      </c>
      <c r="E140" s="50" t="s">
        <v>211</v>
      </c>
      <c r="F140" s="50" t="s">
        <v>48</v>
      </c>
      <c r="G140" s="297">
        <v>41921</v>
      </c>
    </row>
    <row r="141" spans="1:7" s="6" customFormat="1" x14ac:dyDescent="0.2">
      <c r="A141" s="50" t="s">
        <v>382</v>
      </c>
      <c r="B141" s="50" t="s">
        <v>383</v>
      </c>
      <c r="C141" s="50" t="s">
        <v>795</v>
      </c>
      <c r="D141" s="50" t="s">
        <v>922</v>
      </c>
      <c r="E141" s="50" t="s">
        <v>211</v>
      </c>
      <c r="F141" s="50" t="s">
        <v>51</v>
      </c>
      <c r="G141" s="297">
        <v>42340</v>
      </c>
    </row>
    <row r="142" spans="1:7" s="6" customFormat="1" x14ac:dyDescent="0.2">
      <c r="A142" s="50" t="s">
        <v>335</v>
      </c>
      <c r="B142" s="50" t="s">
        <v>358</v>
      </c>
      <c r="C142" s="50" t="s">
        <v>760</v>
      </c>
      <c r="D142" s="50" t="s">
        <v>922</v>
      </c>
      <c r="E142" s="50" t="s">
        <v>211</v>
      </c>
      <c r="F142" s="50" t="s">
        <v>48</v>
      </c>
      <c r="G142" s="297">
        <v>41961</v>
      </c>
    </row>
    <row r="143" spans="1:7" s="6" customFormat="1" x14ac:dyDescent="0.2">
      <c r="A143" s="50" t="s">
        <v>336</v>
      </c>
      <c r="B143" s="50" t="s">
        <v>652</v>
      </c>
      <c r="C143" s="50" t="s">
        <v>337</v>
      </c>
      <c r="D143" s="50" t="s">
        <v>922</v>
      </c>
      <c r="E143" s="50" t="s">
        <v>211</v>
      </c>
      <c r="F143" s="50" t="s">
        <v>39</v>
      </c>
      <c r="G143" s="297">
        <v>41971</v>
      </c>
    </row>
    <row r="144" spans="1:7" s="6" customFormat="1" x14ac:dyDescent="0.2">
      <c r="A144" s="50" t="s">
        <v>338</v>
      </c>
      <c r="B144" s="50" t="s">
        <v>761</v>
      </c>
      <c r="C144" s="50" t="s">
        <v>762</v>
      </c>
      <c r="D144" s="50" t="s">
        <v>922</v>
      </c>
      <c r="E144" s="50" t="s">
        <v>211</v>
      </c>
      <c r="F144" s="50" t="s">
        <v>48</v>
      </c>
      <c r="G144" s="297">
        <v>42144</v>
      </c>
    </row>
    <row r="145" spans="1:7" s="6" customFormat="1" x14ac:dyDescent="0.2">
      <c r="A145" s="50" t="s">
        <v>359</v>
      </c>
      <c r="B145" s="50" t="s">
        <v>867</v>
      </c>
      <c r="C145" s="50" t="s">
        <v>360</v>
      </c>
      <c r="D145" s="50" t="s">
        <v>922</v>
      </c>
      <c r="E145" s="50" t="s">
        <v>211</v>
      </c>
      <c r="F145" s="50" t="s">
        <v>53</v>
      </c>
      <c r="G145" s="297">
        <v>42066</v>
      </c>
    </row>
    <row r="146" spans="1:7" s="6" customFormat="1" x14ac:dyDescent="0.2">
      <c r="A146" s="50" t="s">
        <v>361</v>
      </c>
      <c r="B146" s="50" t="s">
        <v>362</v>
      </c>
      <c r="C146" s="50" t="s">
        <v>363</v>
      </c>
      <c r="D146" s="50" t="s">
        <v>922</v>
      </c>
      <c r="E146" s="50" t="s">
        <v>211</v>
      </c>
      <c r="F146" s="50" t="s">
        <v>51</v>
      </c>
      <c r="G146" s="297">
        <v>42143</v>
      </c>
    </row>
    <row r="147" spans="1:7" s="6" customFormat="1" x14ac:dyDescent="0.2">
      <c r="A147" s="50" t="s">
        <v>413</v>
      </c>
      <c r="B147" s="50" t="s">
        <v>653</v>
      </c>
      <c r="C147" s="50" t="s">
        <v>763</v>
      </c>
      <c r="D147" s="50" t="s">
        <v>922</v>
      </c>
      <c r="E147" s="50" t="s">
        <v>211</v>
      </c>
      <c r="F147" s="50" t="s">
        <v>47</v>
      </c>
      <c r="G147" s="297">
        <v>43035</v>
      </c>
    </row>
    <row r="148" spans="1:7" s="6" customFormat="1" x14ac:dyDescent="0.2">
      <c r="A148" s="50" t="s">
        <v>931</v>
      </c>
      <c r="B148" s="50" t="s">
        <v>932</v>
      </c>
      <c r="C148" s="50" t="s">
        <v>933</v>
      </c>
      <c r="D148" s="50" t="s">
        <v>922</v>
      </c>
      <c r="E148" s="50" t="s">
        <v>211</v>
      </c>
      <c r="F148" s="50" t="s">
        <v>42</v>
      </c>
      <c r="G148" s="297">
        <v>44496</v>
      </c>
    </row>
    <row r="149" spans="1:7" s="6" customFormat="1" x14ac:dyDescent="0.2">
      <c r="A149" s="50" t="s">
        <v>364</v>
      </c>
      <c r="B149" s="50" t="s">
        <v>414</v>
      </c>
      <c r="C149" s="50" t="s">
        <v>415</v>
      </c>
      <c r="D149" s="50" t="s">
        <v>922</v>
      </c>
      <c r="E149" s="50" t="s">
        <v>211</v>
      </c>
      <c r="F149" s="50" t="s">
        <v>43</v>
      </c>
      <c r="G149" s="297">
        <v>42173</v>
      </c>
    </row>
    <row r="150" spans="1:7" s="6" customFormat="1" x14ac:dyDescent="0.2">
      <c r="A150" s="50" t="s">
        <v>365</v>
      </c>
      <c r="B150" s="50" t="s">
        <v>934</v>
      </c>
      <c r="C150" s="50" t="s">
        <v>366</v>
      </c>
      <c r="D150" s="50" t="s">
        <v>922</v>
      </c>
      <c r="E150" s="50" t="s">
        <v>211</v>
      </c>
      <c r="F150" s="50" t="s">
        <v>40</v>
      </c>
      <c r="G150" s="297">
        <v>42331</v>
      </c>
    </row>
    <row r="151" spans="1:7" s="6" customFormat="1" x14ac:dyDescent="0.2">
      <c r="A151" s="50" t="s">
        <v>367</v>
      </c>
      <c r="B151" s="50" t="s">
        <v>368</v>
      </c>
      <c r="C151" s="50" t="s">
        <v>369</v>
      </c>
      <c r="D151" s="50" t="s">
        <v>922</v>
      </c>
      <c r="E151" s="50" t="s">
        <v>211</v>
      </c>
      <c r="F151" s="50" t="s">
        <v>42</v>
      </c>
      <c r="G151" s="297">
        <v>42346</v>
      </c>
    </row>
    <row r="152" spans="1:7" s="6" customFormat="1" x14ac:dyDescent="0.2">
      <c r="A152" s="50" t="s">
        <v>370</v>
      </c>
      <c r="B152" s="50" t="s">
        <v>654</v>
      </c>
      <c r="C152" s="50" t="s">
        <v>416</v>
      </c>
      <c r="D152" s="50" t="s">
        <v>922</v>
      </c>
      <c r="E152" s="50" t="s">
        <v>211</v>
      </c>
      <c r="F152" s="50" t="s">
        <v>51</v>
      </c>
      <c r="G152" s="297">
        <v>42283</v>
      </c>
    </row>
    <row r="153" spans="1:7" s="6" customFormat="1" x14ac:dyDescent="0.2">
      <c r="A153" s="50" t="s">
        <v>417</v>
      </c>
      <c r="B153" s="50" t="s">
        <v>418</v>
      </c>
      <c r="C153" s="50" t="s">
        <v>419</v>
      </c>
      <c r="D153" s="50" t="s">
        <v>922</v>
      </c>
      <c r="E153" s="50" t="s">
        <v>211</v>
      </c>
      <c r="F153" s="50" t="s">
        <v>49</v>
      </c>
      <c r="G153" s="297">
        <v>43063</v>
      </c>
    </row>
    <row r="154" spans="1:7" s="6" customFormat="1" x14ac:dyDescent="0.2">
      <c r="A154" s="50" t="s">
        <v>384</v>
      </c>
      <c r="B154" s="50" t="s">
        <v>385</v>
      </c>
      <c r="C154" s="50" t="s">
        <v>386</v>
      </c>
      <c r="D154" s="50" t="s">
        <v>922</v>
      </c>
      <c r="E154" s="50" t="s">
        <v>211</v>
      </c>
      <c r="F154" s="50" t="s">
        <v>49</v>
      </c>
      <c r="G154" s="297">
        <v>42528</v>
      </c>
    </row>
    <row r="155" spans="1:7" s="6" customFormat="1" x14ac:dyDescent="0.2">
      <c r="A155" s="50" t="s">
        <v>387</v>
      </c>
      <c r="B155" s="50" t="s">
        <v>388</v>
      </c>
      <c r="C155" s="50" t="s">
        <v>389</v>
      </c>
      <c r="D155" s="50" t="s">
        <v>922</v>
      </c>
      <c r="E155" s="50" t="s">
        <v>211</v>
      </c>
      <c r="F155" s="50" t="s">
        <v>47</v>
      </c>
      <c r="G155" s="297">
        <v>42681</v>
      </c>
    </row>
    <row r="156" spans="1:7" s="6" customFormat="1" x14ac:dyDescent="0.2">
      <c r="A156" s="50" t="s">
        <v>390</v>
      </c>
      <c r="B156" s="50" t="s">
        <v>868</v>
      </c>
      <c r="C156" s="50" t="s">
        <v>391</v>
      </c>
      <c r="D156" s="50" t="s">
        <v>922</v>
      </c>
      <c r="E156" s="50" t="s">
        <v>54</v>
      </c>
      <c r="F156" s="50" t="s">
        <v>54</v>
      </c>
      <c r="G156" s="297">
        <v>42692</v>
      </c>
    </row>
    <row r="157" spans="1:7" s="6" customFormat="1" x14ac:dyDescent="0.2">
      <c r="A157" s="50" t="s">
        <v>392</v>
      </c>
      <c r="B157" s="50" t="s">
        <v>393</v>
      </c>
      <c r="C157" s="50" t="s">
        <v>394</v>
      </c>
      <c r="D157" s="50" t="s">
        <v>922</v>
      </c>
      <c r="E157" s="50" t="s">
        <v>54</v>
      </c>
      <c r="F157" s="50" t="s">
        <v>54</v>
      </c>
      <c r="G157" s="297">
        <v>42521</v>
      </c>
    </row>
    <row r="158" spans="1:7" s="6" customFormat="1" x14ac:dyDescent="0.2">
      <c r="A158" s="50" t="s">
        <v>395</v>
      </c>
      <c r="B158" s="50" t="s">
        <v>396</v>
      </c>
      <c r="C158" s="50" t="s">
        <v>397</v>
      </c>
      <c r="D158" s="50" t="s">
        <v>922</v>
      </c>
      <c r="E158" s="50" t="s">
        <v>211</v>
      </c>
      <c r="F158" s="50" t="s">
        <v>48</v>
      </c>
      <c r="G158" s="297">
        <v>42550</v>
      </c>
    </row>
    <row r="159" spans="1:7" s="6" customFormat="1" x14ac:dyDescent="0.2">
      <c r="A159" s="50" t="s">
        <v>398</v>
      </c>
      <c r="B159" s="50" t="s">
        <v>420</v>
      </c>
      <c r="C159" s="50" t="s">
        <v>399</v>
      </c>
      <c r="D159" s="50" t="s">
        <v>922</v>
      </c>
      <c r="E159" s="50" t="s">
        <v>211</v>
      </c>
      <c r="F159" s="50" t="s">
        <v>50</v>
      </c>
      <c r="G159" s="297">
        <v>42556</v>
      </c>
    </row>
    <row r="160" spans="1:7" s="6" customFormat="1" x14ac:dyDescent="0.2">
      <c r="A160" s="50" t="s">
        <v>400</v>
      </c>
      <c r="B160" s="50" t="s">
        <v>401</v>
      </c>
      <c r="C160" s="50" t="s">
        <v>402</v>
      </c>
      <c r="D160" s="50" t="s">
        <v>922</v>
      </c>
      <c r="E160" s="50" t="s">
        <v>211</v>
      </c>
      <c r="F160" s="50" t="s">
        <v>48</v>
      </c>
      <c r="G160" s="297">
        <v>42907</v>
      </c>
    </row>
    <row r="161" spans="1:7" s="6" customFormat="1" x14ac:dyDescent="0.2">
      <c r="A161" s="50" t="s">
        <v>655</v>
      </c>
      <c r="B161" s="50" t="s">
        <v>656</v>
      </c>
      <c r="C161" s="50" t="s">
        <v>657</v>
      </c>
      <c r="D161" s="50" t="s">
        <v>922</v>
      </c>
      <c r="E161" s="50" t="s">
        <v>211</v>
      </c>
      <c r="F161" s="50" t="s">
        <v>47</v>
      </c>
      <c r="G161" s="297">
        <v>43432</v>
      </c>
    </row>
    <row r="162" spans="1:7" s="6" customFormat="1" x14ac:dyDescent="0.2">
      <c r="A162" s="50" t="s">
        <v>869</v>
      </c>
      <c r="B162" s="50" t="s">
        <v>870</v>
      </c>
      <c r="C162" s="50" t="s">
        <v>871</v>
      </c>
      <c r="D162" s="50" t="s">
        <v>922</v>
      </c>
      <c r="E162" s="50" t="s">
        <v>211</v>
      </c>
      <c r="F162" s="50" t="s">
        <v>39</v>
      </c>
      <c r="G162" s="297">
        <v>44151</v>
      </c>
    </row>
    <row r="163" spans="1:7" s="6" customFormat="1" x14ac:dyDescent="0.2">
      <c r="A163" s="50" t="s">
        <v>421</v>
      </c>
      <c r="B163" s="50" t="s">
        <v>422</v>
      </c>
      <c r="C163" s="50" t="s">
        <v>423</v>
      </c>
      <c r="D163" s="50" t="s">
        <v>922</v>
      </c>
      <c r="E163" s="50" t="s">
        <v>211</v>
      </c>
      <c r="F163" s="50" t="s">
        <v>45</v>
      </c>
      <c r="G163" s="297">
        <v>42930</v>
      </c>
    </row>
    <row r="164" spans="1:7" s="6" customFormat="1" x14ac:dyDescent="0.2">
      <c r="A164" s="50" t="s">
        <v>424</v>
      </c>
      <c r="B164" s="50" t="s">
        <v>425</v>
      </c>
      <c r="C164" s="50" t="s">
        <v>426</v>
      </c>
      <c r="D164" s="50" t="s">
        <v>922</v>
      </c>
      <c r="E164" s="50" t="s">
        <v>211</v>
      </c>
      <c r="F164" s="50" t="s">
        <v>52</v>
      </c>
      <c r="G164" s="297">
        <v>43032</v>
      </c>
    </row>
    <row r="165" spans="1:7" s="6" customFormat="1" x14ac:dyDescent="0.2">
      <c r="A165" s="50" t="s">
        <v>764</v>
      </c>
      <c r="B165" s="50" t="s">
        <v>765</v>
      </c>
      <c r="C165" s="50" t="s">
        <v>766</v>
      </c>
      <c r="D165" s="50" t="s">
        <v>922</v>
      </c>
      <c r="E165" s="50" t="s">
        <v>211</v>
      </c>
      <c r="F165" s="50" t="s">
        <v>39</v>
      </c>
      <c r="G165" s="297">
        <v>43649</v>
      </c>
    </row>
    <row r="166" spans="1:7" s="6" customFormat="1" x14ac:dyDescent="0.2">
      <c r="A166" s="50" t="s">
        <v>658</v>
      </c>
      <c r="B166" s="50" t="s">
        <v>659</v>
      </c>
      <c r="C166" s="50" t="s">
        <v>660</v>
      </c>
      <c r="D166" s="50" t="s">
        <v>922</v>
      </c>
      <c r="E166" s="50" t="s">
        <v>211</v>
      </c>
      <c r="F166" s="50" t="s">
        <v>42</v>
      </c>
      <c r="G166" s="297">
        <v>43368</v>
      </c>
    </row>
    <row r="167" spans="1:7" s="6" customFormat="1" x14ac:dyDescent="0.2">
      <c r="A167" s="50" t="s">
        <v>935</v>
      </c>
      <c r="B167" s="50" t="s">
        <v>936</v>
      </c>
      <c r="C167" s="50" t="s">
        <v>937</v>
      </c>
      <c r="D167" s="50" t="s">
        <v>922</v>
      </c>
      <c r="E167" s="50" t="s">
        <v>211</v>
      </c>
      <c r="F167" s="50" t="s">
        <v>49</v>
      </c>
      <c r="G167" s="297">
        <v>44579</v>
      </c>
    </row>
    <row r="168" spans="1:7" s="6" customFormat="1" x14ac:dyDescent="0.2">
      <c r="A168" s="50" t="s">
        <v>661</v>
      </c>
      <c r="B168" s="50" t="s">
        <v>662</v>
      </c>
      <c r="C168" s="50" t="s">
        <v>663</v>
      </c>
      <c r="D168" s="50" t="s">
        <v>922</v>
      </c>
      <c r="E168" s="50" t="s">
        <v>211</v>
      </c>
      <c r="F168" s="50" t="s">
        <v>39</v>
      </c>
      <c r="G168" s="297">
        <v>43286</v>
      </c>
    </row>
    <row r="169" spans="1:7" s="6" customFormat="1" x14ac:dyDescent="0.2">
      <c r="A169" s="50" t="s">
        <v>872</v>
      </c>
      <c r="B169" s="50" t="s">
        <v>873</v>
      </c>
      <c r="C169" s="50" t="s">
        <v>874</v>
      </c>
      <c r="D169" s="50" t="s">
        <v>922</v>
      </c>
      <c r="E169" s="50" t="s">
        <v>289</v>
      </c>
      <c r="F169" s="50" t="s">
        <v>289</v>
      </c>
      <c r="G169" s="297">
        <v>44111</v>
      </c>
    </row>
    <row r="170" spans="1:7" s="6" customFormat="1" x14ac:dyDescent="0.2">
      <c r="A170" s="50" t="s">
        <v>767</v>
      </c>
      <c r="B170" s="50" t="s">
        <v>768</v>
      </c>
      <c r="C170" s="50" t="s">
        <v>769</v>
      </c>
      <c r="D170" s="50" t="s">
        <v>922</v>
      </c>
      <c r="E170" s="50" t="s">
        <v>211</v>
      </c>
      <c r="F170" s="50" t="s">
        <v>49</v>
      </c>
      <c r="G170" s="297">
        <v>43767</v>
      </c>
    </row>
    <row r="171" spans="1:7" s="6" customFormat="1" x14ac:dyDescent="0.2">
      <c r="A171" s="50" t="s">
        <v>938</v>
      </c>
      <c r="B171" s="50" t="s">
        <v>939</v>
      </c>
      <c r="C171" s="50" t="s">
        <v>940</v>
      </c>
      <c r="D171" s="50" t="s">
        <v>922</v>
      </c>
      <c r="E171" s="50" t="s">
        <v>211</v>
      </c>
      <c r="F171" s="50" t="s">
        <v>40</v>
      </c>
      <c r="G171" s="297">
        <v>44488</v>
      </c>
    </row>
    <row r="172" spans="1:7" s="6" customFormat="1" x14ac:dyDescent="0.2">
      <c r="A172" s="50" t="s">
        <v>875</v>
      </c>
      <c r="B172" s="50" t="s">
        <v>876</v>
      </c>
      <c r="C172" s="50" t="s">
        <v>877</v>
      </c>
      <c r="D172" s="50" t="s">
        <v>922</v>
      </c>
      <c r="E172" s="50" t="s">
        <v>211</v>
      </c>
      <c r="F172" s="50" t="s">
        <v>48</v>
      </c>
      <c r="G172" s="297">
        <v>44147</v>
      </c>
    </row>
    <row r="173" spans="1:7" s="6" customFormat="1" x14ac:dyDescent="0.2">
      <c r="A173" s="50" t="s">
        <v>878</v>
      </c>
      <c r="B173" s="50" t="s">
        <v>879</v>
      </c>
      <c r="C173" s="50" t="s">
        <v>880</v>
      </c>
      <c r="D173" s="50" t="s">
        <v>922</v>
      </c>
      <c r="E173" s="50" t="s">
        <v>211</v>
      </c>
      <c r="F173" s="50" t="s">
        <v>41</v>
      </c>
      <c r="G173" s="297">
        <v>44280</v>
      </c>
    </row>
    <row r="174" spans="1:7" s="6" customFormat="1" x14ac:dyDescent="0.2">
      <c r="A174" s="50" t="s">
        <v>941</v>
      </c>
      <c r="B174" s="50" t="s">
        <v>942</v>
      </c>
      <c r="C174" s="50" t="s">
        <v>943</v>
      </c>
      <c r="D174" s="50" t="s">
        <v>922</v>
      </c>
      <c r="E174" s="50" t="s">
        <v>211</v>
      </c>
      <c r="F174" s="50" t="s">
        <v>47</v>
      </c>
      <c r="G174" s="297">
        <v>44526</v>
      </c>
    </row>
    <row r="175" spans="1:7" s="6" customFormat="1" x14ac:dyDescent="0.2">
      <c r="A175" s="50" t="s">
        <v>881</v>
      </c>
      <c r="B175" s="50" t="s">
        <v>882</v>
      </c>
      <c r="C175" s="50" t="s">
        <v>883</v>
      </c>
      <c r="D175" s="50" t="s">
        <v>922</v>
      </c>
      <c r="E175" s="50" t="s">
        <v>211</v>
      </c>
      <c r="F175" s="50" t="s">
        <v>45</v>
      </c>
      <c r="G175" s="297">
        <v>44144</v>
      </c>
    </row>
    <row r="176" spans="1:7" s="6" customFormat="1" x14ac:dyDescent="0.2">
      <c r="A176" s="50" t="s">
        <v>944</v>
      </c>
      <c r="B176" s="50" t="s">
        <v>945</v>
      </c>
      <c r="C176" s="50" t="s">
        <v>946</v>
      </c>
      <c r="D176" s="50" t="s">
        <v>922</v>
      </c>
      <c r="E176" s="50" t="s">
        <v>211</v>
      </c>
      <c r="F176" s="50" t="s">
        <v>39</v>
      </c>
      <c r="G176" s="297">
        <v>44512</v>
      </c>
    </row>
    <row r="177" spans="1:12" s="6" customFormat="1" x14ac:dyDescent="0.2">
      <c r="A177" s="50" t="s">
        <v>884</v>
      </c>
      <c r="B177" s="50" t="s">
        <v>885</v>
      </c>
      <c r="C177" s="50" t="s">
        <v>886</v>
      </c>
      <c r="D177" s="50" t="s">
        <v>922</v>
      </c>
      <c r="E177" s="50" t="s">
        <v>211</v>
      </c>
      <c r="F177" s="50" t="s">
        <v>51</v>
      </c>
      <c r="G177" s="297">
        <v>44358</v>
      </c>
    </row>
    <row r="178" spans="1:12" s="6" customFormat="1" x14ac:dyDescent="0.2">
      <c r="A178" s="50" t="s">
        <v>947</v>
      </c>
      <c r="B178" s="50" t="s">
        <v>948</v>
      </c>
      <c r="C178" s="50" t="s">
        <v>949</v>
      </c>
      <c r="D178" s="50" t="s">
        <v>922</v>
      </c>
      <c r="E178" s="50" t="s">
        <v>211</v>
      </c>
      <c r="F178" s="50" t="s">
        <v>48</v>
      </c>
      <c r="G178" s="297">
        <v>44540</v>
      </c>
    </row>
    <row r="179" spans="1:12" s="6" customFormat="1" x14ac:dyDescent="0.2">
      <c r="A179" s="50" t="s">
        <v>950</v>
      </c>
      <c r="B179" s="50" t="s">
        <v>951</v>
      </c>
      <c r="C179" s="50" t="s">
        <v>952</v>
      </c>
      <c r="D179" s="50" t="s">
        <v>922</v>
      </c>
      <c r="E179" s="50" t="s">
        <v>211</v>
      </c>
      <c r="F179" s="50" t="s">
        <v>50</v>
      </c>
      <c r="G179" s="297">
        <v>44519</v>
      </c>
    </row>
    <row r="180" spans="1:12" s="6" customFormat="1" x14ac:dyDescent="0.2">
      <c r="A180" s="50" t="s">
        <v>953</v>
      </c>
      <c r="B180" s="50" t="s">
        <v>954</v>
      </c>
      <c r="C180" s="50" t="s">
        <v>955</v>
      </c>
      <c r="D180" s="50" t="s">
        <v>922</v>
      </c>
      <c r="E180" s="50" t="s">
        <v>211</v>
      </c>
      <c r="F180" s="50" t="s">
        <v>48</v>
      </c>
      <c r="G180" s="297">
        <v>44540</v>
      </c>
    </row>
    <row r="181" spans="1:12" x14ac:dyDescent="0.25">
      <c r="A181" s="83" t="s">
        <v>150</v>
      </c>
      <c r="B181" s="165" t="s">
        <v>237</v>
      </c>
      <c r="C181" s="165" t="s">
        <v>237</v>
      </c>
      <c r="D181" s="165" t="s">
        <v>237</v>
      </c>
      <c r="E181" s="165" t="s">
        <v>237</v>
      </c>
      <c r="F181" s="165" t="s">
        <v>237</v>
      </c>
      <c r="G181" s="143" t="s">
        <v>237</v>
      </c>
      <c r="H181" s="6"/>
      <c r="I181" s="6"/>
      <c r="J181" s="6"/>
      <c r="K181" s="6"/>
      <c r="L181" s="6"/>
    </row>
    <row r="182" spans="1:12" x14ac:dyDescent="0.25">
      <c r="A182" s="93"/>
      <c r="B182" s="105"/>
      <c r="C182" s="6"/>
      <c r="D182" s="93"/>
      <c r="E182" s="93"/>
      <c r="F182" s="6"/>
      <c r="G182" s="106"/>
      <c r="H182" s="6"/>
      <c r="I182" s="6"/>
      <c r="J182" s="6"/>
      <c r="K182" s="6"/>
      <c r="L182" s="6"/>
    </row>
    <row r="183" spans="1:12" x14ac:dyDescent="0.25">
      <c r="A183" s="93"/>
      <c r="B183" s="105"/>
      <c r="C183" s="6"/>
      <c r="D183" s="93"/>
      <c r="E183" s="93"/>
      <c r="F183" s="6"/>
      <c r="G183" s="106"/>
      <c r="H183" s="6"/>
      <c r="I183" s="6"/>
      <c r="J183" s="6"/>
      <c r="K183" s="6"/>
      <c r="L183" s="6"/>
    </row>
    <row r="184" spans="1:12" x14ac:dyDescent="0.25">
      <c r="A184" s="93"/>
      <c r="B184" s="105"/>
      <c r="C184" s="6"/>
      <c r="D184" s="93"/>
      <c r="E184" s="93"/>
      <c r="F184" s="6"/>
      <c r="G184" s="106"/>
      <c r="H184" s="6"/>
      <c r="I184" s="6"/>
      <c r="J184" s="6"/>
      <c r="K184" s="6"/>
      <c r="L184" s="6"/>
    </row>
    <row r="185" spans="1:12" x14ac:dyDescent="0.25">
      <c r="A185" s="93"/>
      <c r="B185" s="105"/>
      <c r="C185" s="6"/>
      <c r="D185" s="93"/>
      <c r="E185" s="93"/>
      <c r="F185" s="6"/>
      <c r="G185" s="106"/>
      <c r="H185" s="6"/>
      <c r="I185" s="6"/>
      <c r="J185" s="6"/>
      <c r="K185" s="6"/>
      <c r="L185" s="6"/>
    </row>
    <row r="186" spans="1:12" x14ac:dyDescent="0.25">
      <c r="A186" s="93"/>
      <c r="B186" s="105"/>
      <c r="C186" s="6"/>
      <c r="D186" s="93"/>
      <c r="E186" s="93"/>
      <c r="F186" s="6"/>
      <c r="G186" s="106"/>
      <c r="H186" s="6"/>
      <c r="I186" s="6"/>
      <c r="J186" s="6"/>
      <c r="K186" s="6"/>
      <c r="L186" s="6"/>
    </row>
    <row r="187" spans="1:12" x14ac:dyDescent="0.25">
      <c r="A187" s="93"/>
      <c r="B187" s="105"/>
      <c r="C187" s="6"/>
      <c r="D187" s="93"/>
      <c r="E187" s="93"/>
      <c r="F187" s="6"/>
      <c r="G187" s="106"/>
      <c r="H187" s="6"/>
      <c r="I187" s="6"/>
      <c r="J187" s="6"/>
      <c r="K187" s="6"/>
      <c r="L187" s="6"/>
    </row>
    <row r="188" spans="1:12" x14ac:dyDescent="0.25">
      <c r="A188" s="93"/>
      <c r="B188" s="105"/>
      <c r="C188" s="6"/>
      <c r="D188" s="93"/>
      <c r="E188" s="93"/>
      <c r="F188" s="6"/>
      <c r="G188" s="106"/>
      <c r="H188" s="6"/>
      <c r="I188" s="6"/>
      <c r="J188" s="6"/>
      <c r="K188" s="6"/>
      <c r="L188" s="6"/>
    </row>
    <row r="189" spans="1:12" x14ac:dyDescent="0.25">
      <c r="A189" s="93"/>
      <c r="B189" s="105"/>
      <c r="C189" s="6"/>
      <c r="D189" s="93"/>
      <c r="E189" s="93"/>
      <c r="F189" s="6"/>
      <c r="G189" s="106"/>
      <c r="H189" s="6"/>
      <c r="I189" s="6"/>
      <c r="J189" s="6"/>
      <c r="K189" s="6"/>
      <c r="L189" s="6"/>
    </row>
    <row r="190" spans="1:12" x14ac:dyDescent="0.25">
      <c r="A190" s="93"/>
      <c r="B190" s="105"/>
      <c r="C190" s="6"/>
      <c r="D190" s="93"/>
      <c r="E190" s="93"/>
      <c r="F190" s="6"/>
      <c r="G190" s="106"/>
      <c r="H190" s="6"/>
      <c r="I190" s="6"/>
      <c r="J190" s="6"/>
      <c r="K190" s="6"/>
      <c r="L190" s="6"/>
    </row>
    <row r="191" spans="1:12" x14ac:dyDescent="0.25">
      <c r="A191" s="93"/>
      <c r="B191" s="105"/>
      <c r="C191" s="6"/>
      <c r="D191" s="93"/>
      <c r="E191" s="93"/>
      <c r="F191" s="6"/>
      <c r="G191" s="106"/>
      <c r="H191" s="6"/>
      <c r="I191" s="6"/>
      <c r="J191" s="6"/>
      <c r="K191" s="6"/>
      <c r="L191" s="6"/>
    </row>
    <row r="192" spans="1:12" x14ac:dyDescent="0.25">
      <c r="A192" s="93"/>
      <c r="B192" s="105"/>
      <c r="C192" s="6"/>
      <c r="D192" s="93"/>
      <c r="E192" s="93"/>
      <c r="F192" s="6"/>
      <c r="G192" s="106"/>
      <c r="H192" s="6"/>
      <c r="I192" s="6"/>
      <c r="J192" s="6"/>
      <c r="K192" s="6"/>
      <c r="L192" s="6"/>
    </row>
    <row r="193" spans="1:12" x14ac:dyDescent="0.25">
      <c r="A193" s="93"/>
      <c r="B193" s="105"/>
      <c r="C193" s="6"/>
      <c r="D193" s="93"/>
      <c r="E193" s="93"/>
      <c r="F193" s="6"/>
      <c r="G193" s="106"/>
      <c r="H193" s="6"/>
      <c r="I193" s="6"/>
      <c r="J193" s="6"/>
      <c r="K193" s="6"/>
      <c r="L193" s="6"/>
    </row>
    <row r="194" spans="1:12" x14ac:dyDescent="0.25">
      <c r="A194" s="93"/>
      <c r="B194" s="105"/>
      <c r="C194" s="6"/>
      <c r="D194" s="93"/>
      <c r="E194" s="93"/>
      <c r="F194" s="6"/>
      <c r="G194" s="106"/>
      <c r="H194" s="6"/>
      <c r="I194" s="6"/>
      <c r="J194" s="6"/>
      <c r="K194" s="6"/>
      <c r="L194" s="6"/>
    </row>
    <row r="195" spans="1:12" x14ac:dyDescent="0.25">
      <c r="A195" s="93"/>
      <c r="B195" s="105"/>
      <c r="C195" s="6"/>
      <c r="D195" s="93"/>
      <c r="E195" s="93"/>
      <c r="F195" s="6"/>
      <c r="G195" s="106"/>
      <c r="H195" s="6"/>
      <c r="I195" s="6"/>
      <c r="J195" s="6"/>
      <c r="K195" s="6"/>
      <c r="L195" s="6"/>
    </row>
    <row r="196" spans="1:12" x14ac:dyDescent="0.25">
      <c r="A196" s="93"/>
      <c r="B196" s="105"/>
      <c r="C196" s="6"/>
      <c r="D196" s="93"/>
      <c r="E196" s="93"/>
      <c r="F196" s="6"/>
      <c r="G196" s="106"/>
      <c r="H196" s="6"/>
      <c r="I196" s="6"/>
      <c r="J196" s="107"/>
      <c r="K196" s="107"/>
      <c r="L196" s="6"/>
    </row>
    <row r="197" spans="1:12" x14ac:dyDescent="0.25">
      <c r="A197" s="93"/>
      <c r="B197" s="105"/>
      <c r="C197" s="6"/>
      <c r="D197" s="93"/>
      <c r="E197" s="93"/>
      <c r="F197" s="6"/>
      <c r="G197" s="106"/>
      <c r="H197" s="6"/>
      <c r="I197" s="6"/>
      <c r="J197" s="107"/>
      <c r="K197" s="107"/>
      <c r="L197" s="6"/>
    </row>
    <row r="198" spans="1:12" x14ac:dyDescent="0.25">
      <c r="A198" s="93"/>
      <c r="B198" s="105"/>
      <c r="C198" s="6"/>
      <c r="D198" s="93"/>
      <c r="E198" s="93"/>
      <c r="F198" s="6"/>
      <c r="G198" s="106"/>
      <c r="H198" s="6"/>
      <c r="I198" s="6"/>
      <c r="J198" s="107"/>
      <c r="K198" s="107"/>
      <c r="L198" s="6"/>
    </row>
    <row r="199" spans="1:12" x14ac:dyDescent="0.25">
      <c r="A199" s="93"/>
      <c r="B199" s="105"/>
      <c r="C199" s="6"/>
      <c r="D199" s="93"/>
      <c r="E199" s="93"/>
      <c r="F199" s="6"/>
      <c r="G199" s="106"/>
      <c r="H199" s="6"/>
      <c r="I199" s="6"/>
      <c r="J199" s="107"/>
      <c r="K199" s="107"/>
      <c r="L199" s="6"/>
    </row>
    <row r="200" spans="1:12" x14ac:dyDescent="0.25">
      <c r="A200" s="93"/>
      <c r="B200" s="105"/>
      <c r="C200" s="6"/>
      <c r="D200" s="93"/>
      <c r="E200" s="93"/>
      <c r="F200" s="6"/>
      <c r="G200" s="106"/>
      <c r="H200" s="6"/>
      <c r="I200" s="6"/>
      <c r="J200" s="107"/>
      <c r="K200" s="107"/>
      <c r="L200" s="6"/>
    </row>
    <row r="201" spans="1:12" x14ac:dyDescent="0.25">
      <c r="A201" s="93"/>
      <c r="B201" s="105"/>
      <c r="C201" s="6"/>
      <c r="D201" s="93"/>
      <c r="E201" s="93"/>
      <c r="F201" s="6"/>
      <c r="G201" s="106"/>
      <c r="H201" s="6"/>
      <c r="I201" s="6"/>
      <c r="J201" s="107"/>
      <c r="K201" s="107"/>
      <c r="L201" s="6"/>
    </row>
    <row r="202" spans="1:12" x14ac:dyDescent="0.25">
      <c r="A202" s="93"/>
      <c r="B202" s="105"/>
      <c r="C202" s="6"/>
      <c r="D202" s="93"/>
      <c r="E202" s="93"/>
      <c r="F202" s="6"/>
      <c r="G202" s="106"/>
      <c r="H202" s="6"/>
      <c r="I202" s="6"/>
      <c r="J202" s="107"/>
      <c r="K202" s="107"/>
      <c r="L202" s="6"/>
    </row>
    <row r="203" spans="1:12" x14ac:dyDescent="0.25">
      <c r="A203" s="93"/>
      <c r="B203" s="105"/>
      <c r="C203" s="6"/>
      <c r="D203" s="93"/>
      <c r="E203" s="93"/>
      <c r="F203" s="6"/>
      <c r="G203" s="106"/>
      <c r="H203" s="6"/>
      <c r="I203" s="6"/>
      <c r="J203" s="107"/>
      <c r="K203" s="107"/>
      <c r="L203" s="6"/>
    </row>
    <row r="204" spans="1:12" x14ac:dyDescent="0.25">
      <c r="A204" s="93"/>
      <c r="B204" s="105"/>
      <c r="C204" s="6"/>
      <c r="D204" s="93"/>
      <c r="E204" s="93"/>
      <c r="F204" s="6"/>
      <c r="G204" s="106"/>
      <c r="H204" s="6"/>
      <c r="I204" s="6"/>
      <c r="J204" s="107"/>
      <c r="K204" s="107"/>
      <c r="L204" s="6"/>
    </row>
    <row r="205" spans="1:12" x14ac:dyDescent="0.25">
      <c r="A205" s="93"/>
      <c r="B205" s="105"/>
      <c r="C205" s="6"/>
      <c r="D205" s="93"/>
      <c r="E205" s="93"/>
      <c r="F205" s="6"/>
      <c r="G205" s="106"/>
      <c r="H205" s="6"/>
      <c r="I205" s="6"/>
      <c r="J205" s="107"/>
      <c r="K205" s="107"/>
      <c r="L205" s="6"/>
    </row>
    <row r="206" spans="1:12" x14ac:dyDescent="0.25">
      <c r="A206" s="93"/>
      <c r="B206" s="105"/>
      <c r="C206" s="6"/>
      <c r="D206" s="93"/>
      <c r="E206" s="93"/>
      <c r="F206" s="6"/>
      <c r="G206" s="106"/>
      <c r="H206" s="6"/>
      <c r="I206" s="6"/>
      <c r="J206" s="107"/>
      <c r="K206" s="107"/>
      <c r="L206" s="6"/>
    </row>
    <row r="207" spans="1:12" x14ac:dyDescent="0.25">
      <c r="A207" s="93"/>
      <c r="B207" s="105"/>
      <c r="C207" s="6"/>
      <c r="D207" s="93"/>
      <c r="E207" s="93"/>
      <c r="F207" s="6"/>
      <c r="G207" s="106"/>
      <c r="H207" s="6"/>
      <c r="I207" s="6"/>
      <c r="J207" s="107"/>
      <c r="K207" s="107"/>
      <c r="L207" s="6"/>
    </row>
    <row r="208" spans="1:12" x14ac:dyDescent="0.25">
      <c r="A208" s="93"/>
      <c r="B208" s="105"/>
      <c r="C208" s="6"/>
      <c r="D208" s="93"/>
      <c r="E208" s="93"/>
      <c r="F208" s="6"/>
      <c r="G208" s="106"/>
      <c r="H208" s="6"/>
      <c r="I208" s="6"/>
      <c r="J208" s="107"/>
      <c r="K208" s="107"/>
      <c r="L208" s="6"/>
    </row>
    <row r="209" spans="1:12" x14ac:dyDescent="0.25">
      <c r="A209" s="93"/>
      <c r="B209" s="105"/>
      <c r="C209" s="6"/>
      <c r="D209" s="93"/>
      <c r="E209" s="93"/>
      <c r="F209" s="6"/>
      <c r="G209" s="106"/>
      <c r="H209" s="6"/>
      <c r="I209" s="6"/>
      <c r="J209" s="107"/>
      <c r="K209" s="107"/>
      <c r="L209" s="6"/>
    </row>
    <row r="210" spans="1:12" x14ac:dyDescent="0.25">
      <c r="A210" s="93"/>
      <c r="B210" s="105"/>
      <c r="C210" s="6"/>
      <c r="D210" s="93"/>
      <c r="E210" s="93"/>
      <c r="F210" s="6"/>
      <c r="G210" s="106"/>
      <c r="H210" s="6"/>
      <c r="I210" s="6"/>
      <c r="J210" s="107"/>
      <c r="K210" s="107"/>
      <c r="L210" s="6"/>
    </row>
    <row r="211" spans="1:12" x14ac:dyDescent="0.25">
      <c r="A211" s="93"/>
      <c r="B211" s="105"/>
      <c r="C211" s="6"/>
      <c r="D211" s="93"/>
      <c r="E211" s="93"/>
      <c r="F211" s="6"/>
      <c r="G211" s="106"/>
      <c r="H211" s="6"/>
      <c r="I211" s="6"/>
      <c r="J211" s="107"/>
      <c r="K211" s="107"/>
      <c r="L211" s="6"/>
    </row>
    <row r="212" spans="1:12" x14ac:dyDescent="0.25">
      <c r="A212" s="93"/>
      <c r="B212" s="105"/>
      <c r="C212" s="6"/>
      <c r="D212" s="93"/>
      <c r="E212" s="93"/>
      <c r="F212" s="6"/>
      <c r="G212" s="106"/>
      <c r="H212" s="6"/>
      <c r="I212" s="6"/>
      <c r="J212" s="107"/>
      <c r="K212" s="107"/>
      <c r="L212" s="6"/>
    </row>
    <row r="213" spans="1:12" x14ac:dyDescent="0.25">
      <c r="A213" s="93"/>
      <c r="B213" s="105"/>
      <c r="C213" s="6"/>
      <c r="D213" s="93"/>
      <c r="E213" s="93"/>
      <c r="F213" s="6"/>
      <c r="G213" s="106"/>
      <c r="H213" s="6"/>
      <c r="I213" s="6"/>
      <c r="J213" s="107"/>
      <c r="K213" s="107"/>
      <c r="L213" s="6"/>
    </row>
    <row r="214" spans="1:12" x14ac:dyDescent="0.25">
      <c r="A214" s="93"/>
      <c r="B214" s="105"/>
      <c r="C214" s="6"/>
      <c r="D214" s="93"/>
      <c r="E214" s="93"/>
      <c r="F214" s="6"/>
      <c r="G214" s="106"/>
      <c r="H214" s="6"/>
      <c r="I214" s="6"/>
      <c r="J214" s="107"/>
      <c r="K214" s="107"/>
      <c r="L214" s="6"/>
    </row>
    <row r="215" spans="1:12" x14ac:dyDescent="0.25">
      <c r="A215" s="93"/>
      <c r="B215" s="105"/>
      <c r="C215" s="6"/>
      <c r="D215" s="93"/>
      <c r="E215" s="93"/>
      <c r="F215" s="6"/>
      <c r="G215" s="106"/>
      <c r="H215" s="6"/>
      <c r="I215" s="6"/>
      <c r="J215" s="107"/>
      <c r="K215" s="107"/>
      <c r="L215" s="6"/>
    </row>
    <row r="216" spans="1:12" x14ac:dyDescent="0.25">
      <c r="A216" s="93"/>
      <c r="B216" s="105"/>
      <c r="C216" s="6"/>
      <c r="D216" s="93"/>
      <c r="E216" s="93"/>
      <c r="F216" s="6"/>
      <c r="G216" s="106"/>
      <c r="H216" s="6"/>
      <c r="I216" s="6"/>
      <c r="J216" s="107"/>
      <c r="K216" s="107"/>
      <c r="L216" s="6"/>
    </row>
    <row r="217" spans="1:12" x14ac:dyDescent="0.25">
      <c r="A217" s="93"/>
      <c r="B217" s="105"/>
      <c r="C217" s="6"/>
      <c r="D217" s="93"/>
      <c r="E217" s="93"/>
      <c r="F217" s="6"/>
      <c r="G217" s="106"/>
      <c r="H217" s="6"/>
      <c r="I217" s="6"/>
      <c r="J217" s="107"/>
      <c r="K217" s="107"/>
      <c r="L217" s="6"/>
    </row>
    <row r="218" spans="1:12" x14ac:dyDescent="0.25">
      <c r="A218" s="93"/>
      <c r="B218" s="105"/>
      <c r="C218" s="6"/>
      <c r="D218" s="93"/>
      <c r="E218" s="93"/>
      <c r="F218" s="6"/>
      <c r="G218" s="106"/>
      <c r="H218" s="6"/>
      <c r="I218" s="6"/>
      <c r="J218" s="107"/>
      <c r="K218" s="107"/>
      <c r="L218" s="6"/>
    </row>
    <row r="219" spans="1:12" x14ac:dyDescent="0.25">
      <c r="A219" s="93"/>
      <c r="B219" s="105"/>
      <c r="C219" s="6"/>
      <c r="D219" s="93"/>
      <c r="E219" s="93"/>
      <c r="F219" s="6"/>
      <c r="G219" s="106"/>
      <c r="H219" s="6"/>
      <c r="I219" s="6"/>
      <c r="J219" s="107"/>
      <c r="K219" s="107"/>
      <c r="L219" s="6"/>
    </row>
    <row r="220" spans="1:12" x14ac:dyDescent="0.25">
      <c r="A220" s="93"/>
      <c r="B220" s="105"/>
      <c r="C220" s="6"/>
      <c r="D220" s="93"/>
      <c r="E220" s="93"/>
      <c r="F220" s="6"/>
      <c r="G220" s="106"/>
      <c r="H220" s="6"/>
      <c r="I220" s="6"/>
      <c r="J220" s="107"/>
      <c r="K220" s="107"/>
      <c r="L220" s="6"/>
    </row>
    <row r="221" spans="1:12" x14ac:dyDescent="0.25">
      <c r="A221" s="93"/>
      <c r="B221" s="105"/>
      <c r="C221" s="6"/>
      <c r="D221" s="93"/>
      <c r="E221" s="93"/>
      <c r="F221" s="6"/>
      <c r="G221" s="106"/>
      <c r="H221" s="6"/>
      <c r="I221" s="6"/>
      <c r="J221" s="107"/>
      <c r="K221" s="107"/>
      <c r="L221" s="6"/>
    </row>
    <row r="222" spans="1:12" x14ac:dyDescent="0.25">
      <c r="A222" s="93"/>
      <c r="B222" s="105"/>
      <c r="C222" s="6"/>
      <c r="D222" s="93"/>
      <c r="E222" s="93"/>
      <c r="F222" s="6"/>
      <c r="G222" s="106"/>
      <c r="H222" s="6"/>
      <c r="I222" s="6"/>
      <c r="J222" s="107"/>
      <c r="K222" s="107"/>
      <c r="L222" s="6"/>
    </row>
    <row r="223" spans="1:12" x14ac:dyDescent="0.25">
      <c r="A223" s="93"/>
      <c r="B223" s="105"/>
      <c r="C223" s="6"/>
      <c r="D223" s="93"/>
      <c r="E223" s="93"/>
      <c r="F223" s="6"/>
      <c r="G223" s="106"/>
      <c r="H223" s="6"/>
      <c r="I223" s="6"/>
      <c r="J223" s="107"/>
      <c r="K223" s="107"/>
      <c r="L223" s="6"/>
    </row>
    <row r="224" spans="1:12" x14ac:dyDescent="0.25">
      <c r="A224" s="93"/>
      <c r="B224" s="105"/>
      <c r="C224" s="6"/>
      <c r="D224" s="93"/>
      <c r="E224" s="93"/>
      <c r="F224" s="6"/>
      <c r="G224" s="106"/>
      <c r="H224" s="6"/>
      <c r="I224" s="6"/>
      <c r="J224" s="107"/>
      <c r="K224" s="107"/>
      <c r="L224" s="6"/>
    </row>
    <row r="225" spans="1:12" x14ac:dyDescent="0.25">
      <c r="A225" s="93"/>
      <c r="B225" s="105"/>
      <c r="C225" s="6"/>
      <c r="D225" s="93"/>
      <c r="E225" s="93"/>
      <c r="F225" s="6"/>
      <c r="G225" s="106"/>
      <c r="H225" s="6"/>
      <c r="I225" s="6"/>
      <c r="J225" s="107"/>
      <c r="K225" s="107"/>
      <c r="L225" s="6"/>
    </row>
    <row r="226" spans="1:12" x14ac:dyDescent="0.25">
      <c r="A226" s="93"/>
      <c r="B226" s="105"/>
      <c r="C226" s="6"/>
      <c r="D226" s="93"/>
      <c r="E226" s="93"/>
      <c r="F226" s="6"/>
      <c r="G226" s="106"/>
      <c r="H226" s="6"/>
      <c r="I226" s="6"/>
      <c r="J226" s="107"/>
      <c r="K226" s="107"/>
      <c r="L226" s="6"/>
    </row>
    <row r="227" spans="1:12" x14ac:dyDescent="0.25">
      <c r="A227" s="93"/>
      <c r="B227" s="105"/>
      <c r="C227" s="6"/>
      <c r="D227" s="93"/>
      <c r="E227" s="93"/>
      <c r="F227" s="6"/>
      <c r="G227" s="106"/>
      <c r="H227" s="6"/>
      <c r="I227" s="6"/>
      <c r="J227" s="107"/>
      <c r="K227" s="107"/>
      <c r="L227" s="6"/>
    </row>
    <row r="228" spans="1:12" x14ac:dyDescent="0.25">
      <c r="A228" s="93"/>
      <c r="B228" s="105"/>
      <c r="C228" s="6"/>
      <c r="D228" s="93"/>
      <c r="E228" s="93"/>
      <c r="F228" s="6"/>
      <c r="G228" s="106"/>
      <c r="H228" s="6"/>
      <c r="I228" s="6"/>
      <c r="J228" s="107"/>
      <c r="K228" s="107"/>
      <c r="L228" s="6"/>
    </row>
    <row r="229" spans="1:12" x14ac:dyDescent="0.25">
      <c r="A229" s="93"/>
      <c r="B229" s="105"/>
      <c r="C229" s="6"/>
      <c r="D229" s="93"/>
      <c r="E229" s="93"/>
      <c r="F229" s="6"/>
      <c r="G229" s="106"/>
      <c r="H229" s="6"/>
      <c r="I229" s="6"/>
      <c r="J229" s="107"/>
      <c r="K229" s="107"/>
      <c r="L229" s="6"/>
    </row>
    <row r="230" spans="1:12" x14ac:dyDescent="0.25">
      <c r="A230" s="93"/>
      <c r="B230" s="105"/>
      <c r="C230" s="6"/>
      <c r="D230" s="93"/>
      <c r="E230" s="93"/>
      <c r="F230" s="6"/>
      <c r="G230" s="106"/>
      <c r="H230" s="6"/>
      <c r="I230" s="6"/>
      <c r="J230" s="107"/>
      <c r="K230" s="107"/>
      <c r="L230" s="6"/>
    </row>
    <row r="231" spans="1:12" x14ac:dyDescent="0.25">
      <c r="A231" s="93"/>
      <c r="B231" s="105"/>
      <c r="C231" s="6"/>
      <c r="D231" s="93"/>
      <c r="E231" s="93"/>
      <c r="F231" s="6"/>
      <c r="G231" s="106"/>
      <c r="H231" s="6"/>
      <c r="I231" s="6"/>
      <c r="J231" s="107"/>
      <c r="K231" s="107"/>
      <c r="L231" s="6"/>
    </row>
    <row r="232" spans="1:12" x14ac:dyDescent="0.25">
      <c r="A232" s="93"/>
      <c r="B232" s="105"/>
      <c r="C232" s="6"/>
      <c r="D232" s="93"/>
      <c r="E232" s="93"/>
      <c r="F232" s="6"/>
      <c r="G232" s="106"/>
      <c r="H232" s="6"/>
      <c r="I232" s="6"/>
      <c r="J232" s="107"/>
      <c r="K232" s="107"/>
      <c r="L232" s="6"/>
    </row>
    <row r="233" spans="1:12" x14ac:dyDescent="0.25">
      <c r="A233" s="93"/>
      <c r="B233" s="105"/>
      <c r="C233" s="6"/>
      <c r="D233" s="93"/>
      <c r="E233" s="93"/>
      <c r="F233" s="6"/>
      <c r="G233" s="106"/>
      <c r="H233" s="6"/>
      <c r="I233" s="6"/>
      <c r="J233" s="107"/>
      <c r="K233" s="107"/>
      <c r="L233" s="6"/>
    </row>
    <row r="234" spans="1:12" x14ac:dyDescent="0.25">
      <c r="A234" s="93"/>
      <c r="B234" s="105"/>
      <c r="C234" s="6"/>
      <c r="D234" s="93"/>
      <c r="E234" s="93"/>
      <c r="F234" s="6"/>
      <c r="G234" s="106"/>
      <c r="H234" s="6"/>
      <c r="I234" s="6"/>
      <c r="J234" s="107"/>
      <c r="K234" s="107"/>
      <c r="L234" s="6"/>
    </row>
    <row r="235" spans="1:12" x14ac:dyDescent="0.25">
      <c r="A235" s="93"/>
      <c r="B235" s="105"/>
      <c r="C235" s="6"/>
      <c r="D235" s="93"/>
      <c r="E235" s="93"/>
      <c r="F235" s="6"/>
      <c r="G235" s="106"/>
      <c r="H235" s="6"/>
      <c r="I235" s="6"/>
      <c r="J235" s="107"/>
      <c r="K235" s="107"/>
      <c r="L235" s="6"/>
    </row>
    <row r="236" spans="1:12" x14ac:dyDescent="0.25">
      <c r="A236" s="93"/>
      <c r="B236" s="105"/>
      <c r="C236" s="6"/>
      <c r="D236" s="93"/>
      <c r="E236" s="93"/>
      <c r="F236" s="6"/>
      <c r="G236" s="106"/>
      <c r="H236" s="6"/>
      <c r="I236" s="6"/>
      <c r="J236" s="107"/>
      <c r="K236" s="107"/>
      <c r="L236" s="6"/>
    </row>
    <row r="237" spans="1:12" x14ac:dyDescent="0.25">
      <c r="A237" s="93"/>
      <c r="B237" s="105"/>
      <c r="C237" s="6"/>
      <c r="D237" s="93"/>
      <c r="E237" s="93"/>
      <c r="F237" s="6"/>
      <c r="G237" s="106"/>
      <c r="H237" s="6"/>
      <c r="I237" s="6"/>
      <c r="J237" s="107"/>
      <c r="K237" s="107"/>
      <c r="L237" s="6"/>
    </row>
    <row r="238" spans="1:12" x14ac:dyDescent="0.25">
      <c r="A238" s="93"/>
      <c r="B238" s="105"/>
      <c r="C238" s="6"/>
      <c r="D238" s="93"/>
      <c r="E238" s="93"/>
      <c r="F238" s="6"/>
      <c r="G238" s="106"/>
      <c r="H238" s="6"/>
      <c r="I238" s="6"/>
      <c r="J238" s="107"/>
      <c r="K238" s="107"/>
      <c r="L238" s="6"/>
    </row>
    <row r="239" spans="1:12" x14ac:dyDescent="0.25">
      <c r="A239" s="93"/>
      <c r="B239" s="105"/>
      <c r="C239" s="6"/>
      <c r="D239" s="93"/>
      <c r="E239" s="93"/>
      <c r="F239" s="6"/>
      <c r="G239" s="106"/>
      <c r="H239" s="6"/>
      <c r="I239" s="6"/>
      <c r="J239" s="107"/>
      <c r="K239" s="107"/>
      <c r="L239" s="6"/>
    </row>
    <row r="240" spans="1:12" x14ac:dyDescent="0.25">
      <c r="A240" s="93"/>
      <c r="B240" s="105"/>
      <c r="C240" s="6"/>
      <c r="D240" s="93"/>
      <c r="E240" s="93"/>
      <c r="F240" s="6"/>
      <c r="G240" s="106"/>
      <c r="H240" s="6"/>
      <c r="I240" s="6"/>
      <c r="J240" s="107"/>
      <c r="K240" s="107"/>
      <c r="L240" s="6"/>
    </row>
    <row r="241" spans="1:12" x14ac:dyDescent="0.25">
      <c r="A241" s="93"/>
      <c r="B241" s="105"/>
      <c r="C241" s="6"/>
      <c r="D241" s="93"/>
      <c r="E241" s="93"/>
      <c r="F241" s="6"/>
      <c r="G241" s="106"/>
      <c r="H241" s="6"/>
      <c r="I241" s="6"/>
      <c r="J241" s="107"/>
      <c r="K241" s="107"/>
      <c r="L241" s="6"/>
    </row>
    <row r="242" spans="1:12" x14ac:dyDescent="0.25">
      <c r="A242" s="93"/>
      <c r="B242" s="105"/>
      <c r="C242" s="6"/>
      <c r="D242" s="93"/>
      <c r="E242" s="93"/>
      <c r="F242" s="6"/>
      <c r="G242" s="106"/>
      <c r="H242" s="6"/>
      <c r="I242" s="6"/>
      <c r="J242" s="107"/>
      <c r="K242" s="107"/>
      <c r="L242" s="6"/>
    </row>
    <row r="243" spans="1:12" x14ac:dyDescent="0.25">
      <c r="A243" s="93"/>
      <c r="B243" s="105"/>
      <c r="C243" s="6"/>
      <c r="D243" s="93"/>
      <c r="E243" s="93"/>
      <c r="F243" s="6"/>
      <c r="G243" s="106"/>
      <c r="H243" s="6"/>
      <c r="I243" s="6"/>
      <c r="J243" s="107"/>
      <c r="K243" s="107"/>
      <c r="L243" s="6"/>
    </row>
    <row r="244" spans="1:12" x14ac:dyDescent="0.25">
      <c r="A244" s="93"/>
      <c r="B244" s="105"/>
      <c r="C244" s="6"/>
      <c r="D244" s="93"/>
      <c r="E244" s="93"/>
      <c r="F244" s="6"/>
      <c r="G244" s="106"/>
      <c r="H244" s="6"/>
      <c r="I244" s="6"/>
      <c r="J244" s="107"/>
      <c r="K244" s="107"/>
      <c r="L244" s="6"/>
    </row>
    <row r="245" spans="1:12" x14ac:dyDescent="0.25">
      <c r="A245" s="93"/>
      <c r="B245" s="105"/>
      <c r="C245" s="6"/>
      <c r="D245" s="93"/>
      <c r="E245" s="93"/>
      <c r="F245" s="6"/>
      <c r="G245" s="106"/>
      <c r="H245" s="6"/>
      <c r="I245" s="6"/>
      <c r="J245" s="107"/>
      <c r="K245" s="107"/>
      <c r="L245" s="6"/>
    </row>
    <row r="246" spans="1:12" x14ac:dyDescent="0.25">
      <c r="A246" s="93"/>
      <c r="B246" s="105"/>
      <c r="C246" s="6"/>
      <c r="D246" s="93"/>
      <c r="E246" s="93"/>
      <c r="F246" s="6"/>
      <c r="G246" s="106"/>
      <c r="H246" s="6"/>
      <c r="I246" s="6"/>
      <c r="J246" s="6"/>
      <c r="K246" s="6"/>
      <c r="L246" s="6"/>
    </row>
    <row r="247" spans="1:12" x14ac:dyDescent="0.25">
      <c r="A247" s="93"/>
      <c r="B247" s="105"/>
      <c r="C247" s="6"/>
      <c r="D247" s="93"/>
      <c r="E247" s="93"/>
      <c r="F247" s="6"/>
      <c r="G247" s="106"/>
      <c r="H247" s="6"/>
      <c r="I247" s="6"/>
      <c r="J247" s="6"/>
      <c r="K247" s="6"/>
      <c r="L247" s="6"/>
    </row>
    <row r="248" spans="1:12" x14ac:dyDescent="0.25">
      <c r="A248" s="93"/>
      <c r="B248" s="105"/>
      <c r="C248" s="6"/>
      <c r="D248" s="93"/>
      <c r="E248" s="93"/>
      <c r="F248" s="6"/>
      <c r="G248" s="106"/>
      <c r="H248" s="6"/>
      <c r="I248" s="6"/>
      <c r="J248" s="6"/>
      <c r="K248" s="6"/>
      <c r="L248" s="6"/>
    </row>
    <row r="249" spans="1:12" x14ac:dyDescent="0.25">
      <c r="A249" s="93"/>
      <c r="B249" s="105"/>
      <c r="C249" s="6"/>
      <c r="D249" s="93"/>
      <c r="E249" s="93"/>
      <c r="F249" s="6"/>
      <c r="G249" s="106"/>
      <c r="H249" s="6"/>
      <c r="I249" s="6"/>
      <c r="J249" s="6"/>
      <c r="K249" s="6"/>
      <c r="L249" s="6"/>
    </row>
    <row r="250" spans="1:12" x14ac:dyDescent="0.25">
      <c r="A250" s="93"/>
      <c r="B250" s="105"/>
      <c r="C250" s="6"/>
      <c r="D250" s="93"/>
      <c r="E250" s="93"/>
      <c r="F250" s="6"/>
      <c r="G250" s="106"/>
      <c r="H250" s="6"/>
      <c r="I250" s="6"/>
      <c r="J250" s="6"/>
      <c r="K250" s="6"/>
      <c r="L250" s="6"/>
    </row>
    <row r="251" spans="1:12" x14ac:dyDescent="0.25">
      <c r="A251" s="93"/>
      <c r="B251" s="105"/>
      <c r="C251" s="6"/>
      <c r="D251" s="93"/>
      <c r="E251" s="93"/>
      <c r="F251" s="6"/>
      <c r="G251" s="106"/>
      <c r="H251" s="6"/>
      <c r="I251" s="6"/>
      <c r="J251" s="6"/>
      <c r="K251" s="6"/>
      <c r="L251" s="6"/>
    </row>
    <row r="252" spans="1:12" x14ac:dyDescent="0.25">
      <c r="A252" s="93"/>
      <c r="B252" s="105"/>
      <c r="C252" s="6"/>
      <c r="D252" s="93"/>
      <c r="E252" s="93"/>
      <c r="F252" s="6"/>
      <c r="G252" s="106"/>
      <c r="H252" s="6"/>
      <c r="I252" s="6"/>
      <c r="J252" s="6"/>
      <c r="K252" s="6"/>
      <c r="L252" s="6"/>
    </row>
    <row r="253" spans="1:12" x14ac:dyDescent="0.25">
      <c r="A253" s="93"/>
      <c r="B253" s="105"/>
      <c r="C253" s="6"/>
      <c r="D253" s="93"/>
      <c r="E253" s="93"/>
      <c r="F253" s="6"/>
      <c r="G253" s="106"/>
      <c r="H253" s="6"/>
      <c r="I253" s="6"/>
      <c r="J253" s="6"/>
      <c r="K253" s="6"/>
      <c r="L253" s="6"/>
    </row>
    <row r="254" spans="1:12" x14ac:dyDescent="0.25">
      <c r="A254" s="93"/>
      <c r="B254" s="105"/>
      <c r="C254" s="6"/>
      <c r="D254" s="93"/>
      <c r="E254" s="93"/>
      <c r="F254" s="6"/>
      <c r="G254" s="106"/>
      <c r="H254" s="6"/>
      <c r="I254" s="6"/>
      <c r="J254" s="6"/>
      <c r="K254" s="6"/>
      <c r="L254" s="6"/>
    </row>
    <row r="255" spans="1:12" x14ac:dyDescent="0.25">
      <c r="A255" s="93"/>
      <c r="B255" s="105"/>
      <c r="C255" s="6"/>
      <c r="D255" s="93"/>
      <c r="E255" s="93"/>
      <c r="F255" s="6"/>
      <c r="G255" s="106"/>
      <c r="H255" s="6"/>
      <c r="I255" s="6"/>
      <c r="J255" s="6"/>
      <c r="K255" s="6"/>
      <c r="L255" s="6"/>
    </row>
    <row r="256" spans="1:12" x14ac:dyDescent="0.25">
      <c r="A256" s="93"/>
      <c r="B256" s="105"/>
      <c r="C256" s="6"/>
      <c r="D256" s="93"/>
      <c r="E256" s="93"/>
      <c r="F256" s="6"/>
      <c r="G256" s="106"/>
      <c r="H256" s="6"/>
      <c r="I256" s="6"/>
      <c r="J256" s="6"/>
      <c r="K256" s="6"/>
      <c r="L256" s="6"/>
    </row>
    <row r="257" spans="1:12" x14ac:dyDescent="0.25">
      <c r="A257" s="93"/>
      <c r="B257" s="105"/>
      <c r="C257" s="6"/>
      <c r="D257" s="93"/>
      <c r="E257" s="93"/>
      <c r="F257" s="6"/>
      <c r="G257" s="106"/>
      <c r="H257" s="6"/>
      <c r="I257" s="6"/>
      <c r="J257" s="6"/>
      <c r="K257" s="6"/>
      <c r="L257" s="6"/>
    </row>
    <row r="258" spans="1:12" x14ac:dyDescent="0.25">
      <c r="A258" s="93"/>
      <c r="B258" s="105"/>
      <c r="C258" s="6"/>
      <c r="D258" s="93"/>
      <c r="E258" s="93"/>
      <c r="F258" s="6"/>
      <c r="G258" s="106"/>
      <c r="H258" s="6"/>
      <c r="I258" s="6"/>
      <c r="J258" s="6"/>
      <c r="K258" s="6"/>
      <c r="L258" s="6"/>
    </row>
    <row r="259" spans="1:12" x14ac:dyDescent="0.25">
      <c r="A259" s="93"/>
      <c r="B259" s="105"/>
      <c r="C259" s="6"/>
      <c r="D259" s="93"/>
      <c r="E259" s="93"/>
      <c r="F259" s="6"/>
      <c r="G259" s="106"/>
      <c r="H259" s="107"/>
      <c r="I259" s="6"/>
      <c r="J259" s="107"/>
      <c r="K259" s="107"/>
      <c r="L259" s="6"/>
    </row>
    <row r="260" spans="1:12" x14ac:dyDescent="0.25">
      <c r="A260" s="6"/>
      <c r="B260" s="105"/>
      <c r="C260" s="6"/>
      <c r="D260" s="93"/>
      <c r="E260" s="93"/>
      <c r="F260" s="6"/>
      <c r="G260" s="107"/>
      <c r="H260" s="107"/>
      <c r="I260" s="6"/>
      <c r="J260" s="107"/>
      <c r="K260" s="107"/>
      <c r="L260" s="6"/>
    </row>
    <row r="261" spans="1:12" x14ac:dyDescent="0.25">
      <c r="A261" s="6"/>
      <c r="B261" s="105"/>
      <c r="C261" s="6"/>
      <c r="D261" s="93"/>
      <c r="E261" s="93"/>
      <c r="F261" s="6"/>
      <c r="G261" s="107"/>
      <c r="H261" s="107"/>
      <c r="I261" s="6"/>
      <c r="J261" s="107"/>
      <c r="K261" s="107"/>
      <c r="L261" s="6"/>
    </row>
    <row r="262" spans="1:12" x14ac:dyDescent="0.25">
      <c r="A262" s="6"/>
      <c r="B262" s="105"/>
      <c r="C262" s="6"/>
      <c r="D262" s="93"/>
      <c r="E262" s="93"/>
      <c r="F262" s="6"/>
      <c r="G262" s="107"/>
      <c r="H262" s="107"/>
      <c r="I262" s="6"/>
      <c r="J262" s="107"/>
      <c r="K262" s="107"/>
      <c r="L262" s="6"/>
    </row>
    <row r="263" spans="1:12" x14ac:dyDescent="0.25">
      <c r="A263" s="6"/>
      <c r="B263" s="105"/>
      <c r="C263" s="6"/>
      <c r="D263" s="93"/>
      <c r="E263" s="93"/>
      <c r="F263" s="6"/>
      <c r="G263" s="107"/>
      <c r="H263" s="107"/>
      <c r="I263" s="6"/>
      <c r="J263" s="107"/>
      <c r="K263" s="107"/>
      <c r="L263" s="6"/>
    </row>
    <row r="264" spans="1:12" x14ac:dyDescent="0.25">
      <c r="A264" s="6"/>
      <c r="B264" s="105"/>
      <c r="C264" s="6"/>
      <c r="D264" s="93"/>
      <c r="E264" s="93"/>
      <c r="F264" s="6"/>
      <c r="G264" s="107"/>
      <c r="H264" s="107"/>
      <c r="I264" s="6"/>
      <c r="J264" s="107"/>
      <c r="K264" s="107"/>
      <c r="L264" s="6"/>
    </row>
    <row r="265" spans="1:12" x14ac:dyDescent="0.25">
      <c r="A265" s="6"/>
      <c r="B265" s="105"/>
      <c r="C265" s="6"/>
      <c r="D265" s="93"/>
      <c r="E265" s="93"/>
      <c r="F265" s="6"/>
      <c r="G265" s="107"/>
      <c r="H265" s="107"/>
      <c r="I265" s="6"/>
      <c r="J265" s="107"/>
      <c r="K265" s="107"/>
      <c r="L265" s="6"/>
    </row>
    <row r="266" spans="1:12" x14ac:dyDescent="0.25">
      <c r="A266" s="6"/>
      <c r="B266" s="105"/>
      <c r="C266" s="6"/>
      <c r="D266" s="93"/>
      <c r="E266" s="93"/>
      <c r="F266" s="6"/>
      <c r="G266" s="107"/>
      <c r="H266" s="107"/>
      <c r="I266" s="6"/>
      <c r="J266" s="107"/>
      <c r="K266" s="107"/>
      <c r="L266" s="6"/>
    </row>
    <row r="267" spans="1:12" x14ac:dyDescent="0.25">
      <c r="A267" s="6"/>
      <c r="B267" s="105"/>
      <c r="C267" s="6"/>
      <c r="D267" s="93"/>
      <c r="E267" s="93"/>
      <c r="F267" s="6"/>
      <c r="G267" s="107"/>
      <c r="H267" s="107"/>
      <c r="I267" s="6"/>
      <c r="J267" s="107"/>
      <c r="K267" s="107"/>
      <c r="L267" s="6"/>
    </row>
    <row r="284" spans="1:12" x14ac:dyDescent="0.25">
      <c r="A284" s="6"/>
      <c r="B284" s="105"/>
      <c r="C284" s="6"/>
      <c r="D284" s="93"/>
      <c r="E284" s="93"/>
      <c r="F284" s="6"/>
      <c r="G284" s="107"/>
      <c r="H284" s="107"/>
      <c r="I284" s="6"/>
      <c r="J284" s="107"/>
      <c r="K284" s="107"/>
      <c r="L284" s="6"/>
    </row>
    <row r="285" spans="1:12" x14ac:dyDescent="0.25">
      <c r="A285" s="6"/>
      <c r="B285" s="105"/>
      <c r="C285" s="6"/>
      <c r="D285" s="93"/>
      <c r="E285" s="93"/>
      <c r="F285" s="6"/>
      <c r="G285" s="107"/>
      <c r="H285" s="107"/>
      <c r="I285" s="6"/>
      <c r="J285" s="107"/>
      <c r="K285" s="107"/>
      <c r="L285" s="6"/>
    </row>
    <row r="286" spans="1:12" x14ac:dyDescent="0.25">
      <c r="A286" s="6"/>
      <c r="B286" s="105"/>
      <c r="C286" s="6"/>
      <c r="D286" s="93"/>
      <c r="E286" s="93"/>
      <c r="F286" s="6"/>
      <c r="G286" s="107"/>
      <c r="H286" s="107"/>
      <c r="I286" s="6"/>
      <c r="J286" s="107"/>
      <c r="K286" s="107"/>
      <c r="L286" s="6"/>
    </row>
    <row r="287" spans="1:12" x14ac:dyDescent="0.25">
      <c r="A287" s="6"/>
      <c r="B287" s="105"/>
      <c r="C287" s="6"/>
      <c r="D287" s="93"/>
      <c r="E287" s="93"/>
      <c r="F287" s="6"/>
      <c r="G287" s="107"/>
      <c r="H287" s="107"/>
      <c r="I287" s="6"/>
      <c r="J287" s="107"/>
      <c r="K287" s="107"/>
      <c r="L287" s="6"/>
    </row>
    <row r="288" spans="1:12" x14ac:dyDescent="0.25">
      <c r="A288" s="6"/>
      <c r="B288" s="105"/>
      <c r="C288" s="6"/>
      <c r="D288" s="93"/>
      <c r="E288" s="93"/>
      <c r="F288" s="6"/>
      <c r="G288" s="107"/>
      <c r="H288" s="107"/>
      <c r="I288" s="6"/>
      <c r="J288" s="107"/>
      <c r="K288" s="107"/>
      <c r="L288" s="6"/>
    </row>
    <row r="289" spans="1:12" x14ac:dyDescent="0.25">
      <c r="A289" s="6"/>
      <c r="B289" s="105"/>
      <c r="C289" s="6"/>
      <c r="D289" s="93"/>
      <c r="E289" s="93"/>
      <c r="F289" s="6"/>
      <c r="G289" s="107"/>
      <c r="H289" s="107"/>
      <c r="I289" s="6"/>
      <c r="J289" s="107"/>
      <c r="K289" s="107"/>
      <c r="L289" s="6"/>
    </row>
    <row r="290" spans="1:12" x14ac:dyDescent="0.25">
      <c r="A290" s="6"/>
      <c r="B290" s="105"/>
      <c r="C290" s="6"/>
      <c r="D290" s="93"/>
      <c r="E290" s="93"/>
      <c r="F290" s="6"/>
      <c r="G290" s="107"/>
      <c r="H290" s="107"/>
      <c r="I290" s="6"/>
      <c r="J290" s="107"/>
      <c r="K290" s="107"/>
      <c r="L290" s="6"/>
    </row>
    <row r="291" spans="1:12" x14ac:dyDescent="0.25">
      <c r="A291" s="6"/>
      <c r="B291" s="105"/>
      <c r="C291" s="6"/>
      <c r="D291" s="93"/>
      <c r="E291" s="93"/>
      <c r="F291" s="6"/>
      <c r="G291" s="107"/>
      <c r="H291" s="107"/>
      <c r="I291" s="6"/>
      <c r="J291" s="107"/>
      <c r="K291" s="107"/>
      <c r="L291" s="6"/>
    </row>
    <row r="292" spans="1:12" x14ac:dyDescent="0.25">
      <c r="A292" s="6"/>
      <c r="B292" s="105"/>
      <c r="C292" s="6"/>
      <c r="D292" s="93"/>
      <c r="E292" s="93"/>
      <c r="F292" s="6"/>
      <c r="G292" s="107"/>
      <c r="H292" s="107"/>
      <c r="I292" s="6"/>
      <c r="J292" s="107"/>
      <c r="K292" s="107"/>
      <c r="L292" s="6"/>
    </row>
    <row r="293" spans="1:12" x14ac:dyDescent="0.25">
      <c r="A293" s="6"/>
      <c r="B293" s="105"/>
      <c r="C293" s="6"/>
      <c r="D293" s="93"/>
      <c r="E293" s="93"/>
      <c r="F293" s="6"/>
      <c r="G293" s="107"/>
      <c r="H293" s="107"/>
      <c r="I293" s="6"/>
      <c r="J293" s="107"/>
      <c r="K293" s="107"/>
      <c r="L293" s="6"/>
    </row>
    <row r="294" spans="1:12" x14ac:dyDescent="0.25">
      <c r="A294" s="6"/>
      <c r="B294" s="105"/>
      <c r="C294" s="6"/>
      <c r="D294" s="93"/>
      <c r="E294" s="93"/>
      <c r="F294" s="6"/>
      <c r="G294" s="107"/>
      <c r="H294" s="107"/>
      <c r="I294" s="6"/>
      <c r="J294" s="107"/>
      <c r="K294" s="107"/>
      <c r="L294" s="6"/>
    </row>
    <row r="295" spans="1:12" x14ac:dyDescent="0.25">
      <c r="A295" s="6"/>
      <c r="B295" s="105"/>
      <c r="C295" s="6"/>
      <c r="D295" s="93"/>
      <c r="E295" s="93"/>
      <c r="F295" s="6"/>
      <c r="G295" s="107"/>
      <c r="H295" s="107"/>
      <c r="I295" s="6"/>
      <c r="J295" s="107"/>
      <c r="K295" s="107"/>
      <c r="L295" s="6"/>
    </row>
    <row r="296" spans="1:12" x14ac:dyDescent="0.25">
      <c r="A296" s="6"/>
      <c r="B296" s="105"/>
      <c r="C296" s="6"/>
      <c r="D296" s="93"/>
      <c r="E296" s="93"/>
      <c r="F296" s="6"/>
      <c r="G296" s="107"/>
      <c r="H296" s="107"/>
      <c r="I296" s="6"/>
      <c r="J296" s="107"/>
      <c r="K296" s="107"/>
      <c r="L296" s="6"/>
    </row>
    <row r="297" spans="1:12" x14ac:dyDescent="0.25">
      <c r="A297" s="6"/>
      <c r="B297" s="105"/>
      <c r="C297" s="6"/>
      <c r="D297" s="93"/>
      <c r="E297" s="93"/>
      <c r="F297" s="6"/>
      <c r="G297" s="107"/>
      <c r="H297" s="107"/>
      <c r="I297" s="6"/>
      <c r="J297" s="107"/>
      <c r="K297" s="107"/>
      <c r="L297" s="6"/>
    </row>
    <row r="298" spans="1:12" x14ac:dyDescent="0.25">
      <c r="A298" s="6"/>
      <c r="B298" s="105"/>
      <c r="C298" s="6"/>
      <c r="D298" s="93"/>
      <c r="E298" s="93"/>
      <c r="F298" s="6"/>
      <c r="G298" s="107"/>
      <c r="H298" s="107"/>
      <c r="I298" s="6"/>
      <c r="J298" s="107"/>
      <c r="K298" s="107"/>
      <c r="L298" s="6"/>
    </row>
    <row r="299" spans="1:12" x14ac:dyDescent="0.25">
      <c r="A299" s="6"/>
      <c r="B299" s="105"/>
      <c r="C299" s="6"/>
      <c r="D299" s="93"/>
      <c r="E299" s="93"/>
      <c r="F299" s="6"/>
      <c r="G299" s="107"/>
      <c r="H299" s="107"/>
      <c r="I299" s="6"/>
      <c r="J299" s="107"/>
      <c r="K299" s="107"/>
      <c r="L299" s="6"/>
    </row>
    <row r="300" spans="1:12" x14ac:dyDescent="0.25">
      <c r="A300" s="6"/>
      <c r="B300" s="105"/>
      <c r="C300" s="6"/>
      <c r="D300" s="93"/>
      <c r="E300" s="93"/>
      <c r="F300" s="6"/>
      <c r="G300" s="107"/>
      <c r="H300" s="107"/>
      <c r="I300" s="6"/>
      <c r="J300" s="107"/>
      <c r="K300" s="107"/>
      <c r="L300" s="6"/>
    </row>
    <row r="301" spans="1:12" x14ac:dyDescent="0.25">
      <c r="A301" s="6"/>
      <c r="B301" s="105"/>
      <c r="C301" s="6"/>
      <c r="D301" s="93"/>
      <c r="E301" s="93"/>
      <c r="F301" s="6"/>
      <c r="G301" s="107"/>
      <c r="H301" s="107"/>
      <c r="I301" s="6"/>
      <c r="J301" s="107"/>
      <c r="K301" s="107"/>
      <c r="L301" s="6"/>
    </row>
    <row r="302" spans="1:12" x14ac:dyDescent="0.25">
      <c r="A302" s="6"/>
      <c r="B302" s="105"/>
      <c r="C302" s="6"/>
      <c r="D302" s="93"/>
      <c r="E302" s="93"/>
      <c r="F302" s="6"/>
      <c r="G302" s="107"/>
      <c r="H302" s="107"/>
      <c r="I302" s="6"/>
      <c r="J302" s="107"/>
      <c r="K302" s="107"/>
      <c r="L302" s="6"/>
    </row>
    <row r="303" spans="1:12" x14ac:dyDescent="0.25">
      <c r="A303" s="6"/>
      <c r="B303" s="105"/>
      <c r="C303" s="6"/>
      <c r="D303" s="93"/>
      <c r="E303" s="93"/>
      <c r="F303" s="6"/>
      <c r="G303" s="107"/>
      <c r="H303" s="107"/>
      <c r="I303" s="6"/>
      <c r="J303" s="107"/>
      <c r="K303" s="107"/>
      <c r="L303" s="6"/>
    </row>
    <row r="304" spans="1:12" x14ac:dyDescent="0.25">
      <c r="A304" s="6"/>
      <c r="B304" s="105"/>
      <c r="C304" s="6"/>
      <c r="D304" s="93"/>
      <c r="E304" s="93"/>
      <c r="F304" s="6"/>
      <c r="G304" s="107"/>
      <c r="H304" s="107"/>
      <c r="I304" s="6"/>
      <c r="J304" s="107"/>
      <c r="K304" s="107"/>
      <c r="L304" s="6"/>
    </row>
    <row r="305" spans="1:12" x14ac:dyDescent="0.25">
      <c r="A305" s="6"/>
      <c r="B305" s="105"/>
      <c r="C305" s="6"/>
      <c r="D305" s="93"/>
      <c r="E305" s="93"/>
      <c r="F305" s="6"/>
      <c r="G305" s="107"/>
      <c r="H305" s="107"/>
      <c r="I305" s="6"/>
      <c r="J305" s="107"/>
      <c r="K305" s="107"/>
      <c r="L305" s="6"/>
    </row>
    <row r="306" spans="1:12" x14ac:dyDescent="0.25">
      <c r="A306" s="6"/>
      <c r="B306" s="105"/>
      <c r="C306" s="6"/>
      <c r="D306" s="93"/>
      <c r="E306" s="93"/>
      <c r="F306" s="6"/>
      <c r="G306" s="107"/>
      <c r="H306" s="107"/>
      <c r="I306" s="6"/>
      <c r="J306" s="107"/>
      <c r="K306" s="107"/>
      <c r="L306" s="6"/>
    </row>
    <row r="307" spans="1:12" x14ac:dyDescent="0.25">
      <c r="A307" s="6"/>
      <c r="B307" s="105"/>
      <c r="C307" s="6"/>
      <c r="D307" s="93"/>
      <c r="E307" s="93"/>
      <c r="F307" s="6"/>
      <c r="G307" s="107"/>
      <c r="H307" s="107"/>
      <c r="I307" s="6"/>
      <c r="J307" s="107"/>
      <c r="K307" s="107"/>
      <c r="L307" s="6"/>
    </row>
    <row r="308" spans="1:12" x14ac:dyDescent="0.25">
      <c r="A308" s="6"/>
      <c r="B308" s="105"/>
      <c r="C308" s="6"/>
      <c r="D308" s="93"/>
      <c r="E308" s="93"/>
      <c r="F308" s="6"/>
      <c r="G308" s="107"/>
      <c r="H308" s="107"/>
      <c r="I308" s="6"/>
      <c r="J308" s="107"/>
      <c r="K308" s="107"/>
      <c r="L308" s="6"/>
    </row>
    <row r="309" spans="1:12" x14ac:dyDescent="0.25">
      <c r="A309" s="6"/>
      <c r="B309" s="105"/>
      <c r="C309" s="6"/>
      <c r="D309" s="93"/>
      <c r="E309" s="93"/>
      <c r="F309" s="6"/>
      <c r="G309" s="107"/>
      <c r="H309" s="107"/>
      <c r="I309" s="6"/>
      <c r="J309" s="107"/>
      <c r="K309" s="107"/>
      <c r="L309" s="6"/>
    </row>
    <row r="310" spans="1:12" x14ac:dyDescent="0.25">
      <c r="A310" s="6"/>
      <c r="B310" s="105"/>
      <c r="C310" s="6"/>
      <c r="D310" s="93"/>
      <c r="E310" s="93"/>
      <c r="F310" s="6"/>
      <c r="G310" s="107"/>
      <c r="H310" s="107"/>
      <c r="I310" s="6"/>
      <c r="J310" s="107"/>
      <c r="K310" s="107"/>
      <c r="L310" s="6"/>
    </row>
    <row r="311" spans="1:12" x14ac:dyDescent="0.25">
      <c r="A311" s="6"/>
      <c r="B311" s="105"/>
      <c r="C311" s="6"/>
      <c r="D311" s="93"/>
      <c r="E311" s="93"/>
      <c r="F311" s="6"/>
      <c r="G311" s="107"/>
      <c r="H311" s="107"/>
      <c r="I311" s="6"/>
      <c r="J311" s="107"/>
      <c r="K311" s="107"/>
      <c r="L311" s="6"/>
    </row>
    <row r="312" spans="1:12" x14ac:dyDescent="0.25">
      <c r="A312" s="6"/>
      <c r="B312" s="105"/>
      <c r="C312" s="6"/>
      <c r="D312" s="93"/>
      <c r="E312" s="93"/>
      <c r="F312" s="6"/>
      <c r="G312" s="107"/>
      <c r="H312" s="107"/>
      <c r="I312" s="6"/>
      <c r="J312" s="107"/>
      <c r="K312" s="107"/>
      <c r="L312" s="6"/>
    </row>
    <row r="313" spans="1:12" x14ac:dyDescent="0.25">
      <c r="A313" s="6"/>
      <c r="B313" s="105"/>
      <c r="C313" s="6"/>
      <c r="D313" s="93"/>
      <c r="E313" s="93"/>
      <c r="F313" s="6"/>
      <c r="G313" s="107"/>
      <c r="H313" s="107"/>
      <c r="I313" s="6"/>
      <c r="J313" s="107"/>
      <c r="K313" s="107"/>
      <c r="L313" s="6"/>
    </row>
    <row r="314" spans="1:12" x14ac:dyDescent="0.25">
      <c r="A314" s="6"/>
      <c r="B314" s="105"/>
      <c r="C314" s="6"/>
      <c r="D314" s="93"/>
      <c r="E314" s="93"/>
      <c r="F314" s="6"/>
      <c r="G314" s="107"/>
      <c r="H314" s="107"/>
      <c r="I314" s="6"/>
      <c r="J314" s="107"/>
      <c r="K314" s="107"/>
      <c r="L314" s="6"/>
    </row>
    <row r="315" spans="1:12" x14ac:dyDescent="0.25">
      <c r="A315" s="6"/>
      <c r="B315" s="105"/>
      <c r="C315" s="6"/>
      <c r="D315" s="93"/>
      <c r="E315" s="93"/>
      <c r="F315" s="6"/>
      <c r="G315" s="107"/>
      <c r="H315" s="107"/>
      <c r="I315" s="6"/>
      <c r="J315" s="107"/>
      <c r="K315" s="107"/>
      <c r="L315" s="6"/>
    </row>
    <row r="316" spans="1:12" x14ac:dyDescent="0.25">
      <c r="A316" s="6"/>
      <c r="B316" s="105"/>
      <c r="C316" s="6"/>
      <c r="D316" s="93"/>
      <c r="E316" s="93"/>
      <c r="F316" s="6"/>
      <c r="G316" s="107"/>
      <c r="H316" s="107"/>
      <c r="I316" s="6"/>
      <c r="J316" s="107"/>
      <c r="K316" s="107"/>
      <c r="L316" s="6"/>
    </row>
    <row r="317" spans="1:12" x14ac:dyDescent="0.25">
      <c r="A317" s="6"/>
      <c r="B317" s="105"/>
      <c r="C317" s="6"/>
      <c r="D317" s="93"/>
      <c r="E317" s="93"/>
      <c r="F317" s="6"/>
      <c r="G317" s="107"/>
      <c r="H317" s="107"/>
      <c r="I317" s="6"/>
      <c r="J317" s="107"/>
      <c r="K317" s="107"/>
      <c r="L317" s="6"/>
    </row>
    <row r="318" spans="1:12" x14ac:dyDescent="0.25">
      <c r="A318" s="6"/>
      <c r="B318" s="105"/>
      <c r="C318" s="6"/>
      <c r="D318" s="93"/>
      <c r="E318" s="93"/>
      <c r="F318" s="6"/>
      <c r="G318" s="107"/>
      <c r="H318" s="107"/>
      <c r="I318" s="6"/>
      <c r="J318" s="107"/>
      <c r="K318" s="107"/>
      <c r="L318" s="6"/>
    </row>
    <row r="319" spans="1:12" x14ac:dyDescent="0.25">
      <c r="A319" s="6"/>
      <c r="B319" s="105"/>
      <c r="C319" s="6"/>
      <c r="D319" s="93"/>
      <c r="E319" s="93"/>
      <c r="F319" s="6"/>
      <c r="G319" s="107"/>
      <c r="H319" s="107"/>
      <c r="I319" s="6"/>
      <c r="J319" s="107"/>
      <c r="K319" s="107"/>
      <c r="L319" s="6"/>
    </row>
    <row r="320" spans="1:12" x14ac:dyDescent="0.25">
      <c r="A320" s="6"/>
      <c r="B320" s="105"/>
      <c r="C320" s="6"/>
      <c r="D320" s="93"/>
      <c r="E320" s="93"/>
      <c r="F320" s="6"/>
      <c r="G320" s="107"/>
      <c r="H320" s="107"/>
      <c r="I320" s="6"/>
      <c r="J320" s="107"/>
      <c r="K320" s="107"/>
      <c r="L320" s="6"/>
    </row>
    <row r="321" spans="1:12" x14ac:dyDescent="0.25">
      <c r="A321" s="6"/>
      <c r="B321" s="105"/>
      <c r="C321" s="6"/>
      <c r="D321" s="93"/>
      <c r="E321" s="93"/>
      <c r="F321" s="6"/>
      <c r="G321" s="107"/>
      <c r="H321" s="107"/>
      <c r="I321" s="6"/>
      <c r="J321" s="107"/>
      <c r="K321" s="107"/>
      <c r="L321" s="6"/>
    </row>
    <row r="322" spans="1:12" x14ac:dyDescent="0.25">
      <c r="A322" s="6"/>
      <c r="B322" s="105"/>
      <c r="C322" s="6"/>
      <c r="D322" s="93"/>
      <c r="E322" s="93"/>
      <c r="F322" s="6"/>
      <c r="G322" s="107"/>
      <c r="H322" s="107"/>
      <c r="I322" s="6"/>
      <c r="J322" s="107"/>
      <c r="K322" s="107"/>
      <c r="L322" s="6"/>
    </row>
    <row r="323" spans="1:12" x14ac:dyDescent="0.25">
      <c r="A323" s="6"/>
      <c r="B323" s="105"/>
      <c r="C323" s="6"/>
      <c r="D323" s="93"/>
      <c r="E323" s="93"/>
      <c r="F323" s="6"/>
      <c r="G323" s="107"/>
      <c r="H323" s="107"/>
      <c r="I323" s="6"/>
      <c r="J323" s="107"/>
      <c r="K323" s="107"/>
      <c r="L323" s="6"/>
    </row>
    <row r="324" spans="1:12" x14ac:dyDescent="0.25">
      <c r="A324" s="6"/>
      <c r="B324" s="105"/>
      <c r="C324" s="6"/>
      <c r="D324" s="93"/>
      <c r="E324" s="93"/>
      <c r="F324" s="6"/>
      <c r="G324" s="107"/>
      <c r="H324" s="107"/>
      <c r="I324" s="6"/>
      <c r="J324" s="107"/>
      <c r="K324" s="107"/>
      <c r="L324" s="6"/>
    </row>
    <row r="325" spans="1:12" x14ac:dyDescent="0.25">
      <c r="A325" s="6"/>
      <c r="B325" s="105"/>
      <c r="C325" s="6"/>
      <c r="D325" s="93"/>
      <c r="E325" s="93"/>
      <c r="F325" s="6"/>
      <c r="G325" s="107"/>
      <c r="H325" s="107"/>
      <c r="I325" s="6"/>
      <c r="J325" s="107"/>
      <c r="K325" s="107"/>
      <c r="L325" s="6"/>
    </row>
    <row r="326" spans="1:12" x14ac:dyDescent="0.25">
      <c r="A326" s="6"/>
      <c r="B326" s="105"/>
      <c r="C326" s="6"/>
      <c r="D326" s="93"/>
      <c r="E326" s="93"/>
      <c r="F326" s="6"/>
      <c r="G326" s="107"/>
      <c r="H326" s="107"/>
      <c r="I326" s="6"/>
      <c r="J326" s="107"/>
      <c r="K326" s="107"/>
      <c r="L326" s="6"/>
    </row>
    <row r="327" spans="1:12" x14ac:dyDescent="0.25">
      <c r="A327" s="6"/>
      <c r="B327" s="105"/>
      <c r="C327" s="6"/>
      <c r="D327" s="93"/>
      <c r="E327" s="93"/>
      <c r="F327" s="6"/>
      <c r="G327" s="107"/>
      <c r="H327" s="107"/>
      <c r="I327" s="6"/>
      <c r="J327" s="107"/>
      <c r="K327" s="107"/>
      <c r="L327" s="6"/>
    </row>
    <row r="328" spans="1:12" x14ac:dyDescent="0.25">
      <c r="A328" s="6"/>
      <c r="B328" s="105"/>
      <c r="C328" s="6"/>
      <c r="D328" s="93"/>
      <c r="E328" s="93"/>
      <c r="F328" s="6"/>
      <c r="G328" s="107"/>
      <c r="H328" s="107"/>
      <c r="I328" s="6"/>
      <c r="J328" s="107"/>
      <c r="K328" s="107"/>
      <c r="L328" s="6"/>
    </row>
    <row r="329" spans="1:12" x14ac:dyDescent="0.25">
      <c r="A329" s="6"/>
      <c r="B329" s="105"/>
      <c r="C329" s="6"/>
      <c r="D329" s="93"/>
      <c r="E329" s="93"/>
      <c r="F329" s="6"/>
      <c r="G329" s="107"/>
      <c r="H329" s="107"/>
      <c r="I329" s="6"/>
      <c r="J329" s="107"/>
      <c r="K329" s="107"/>
      <c r="L329" s="6"/>
    </row>
    <row r="330" spans="1:12" x14ac:dyDescent="0.25">
      <c r="A330" s="6"/>
      <c r="B330" s="105"/>
      <c r="C330" s="6"/>
      <c r="D330" s="93"/>
      <c r="E330" s="93"/>
      <c r="F330" s="6"/>
      <c r="G330" s="107"/>
      <c r="H330" s="107"/>
      <c r="I330" s="6"/>
      <c r="J330" s="107"/>
      <c r="K330" s="107"/>
      <c r="L330" s="6"/>
    </row>
    <row r="331" spans="1:12" x14ac:dyDescent="0.25">
      <c r="A331" s="6"/>
      <c r="B331" s="105"/>
      <c r="C331" s="6"/>
      <c r="D331" s="93"/>
      <c r="E331" s="93"/>
      <c r="F331" s="6"/>
      <c r="G331" s="107"/>
      <c r="H331" s="107"/>
      <c r="I331" s="6"/>
      <c r="J331" s="107"/>
      <c r="K331" s="107"/>
      <c r="L331" s="6"/>
    </row>
    <row r="332" spans="1:12" x14ac:dyDescent="0.25">
      <c r="A332" s="6"/>
      <c r="B332" s="105"/>
      <c r="C332" s="6"/>
      <c r="D332" s="93"/>
      <c r="E332" s="93"/>
      <c r="F332" s="6"/>
      <c r="G332" s="107"/>
      <c r="H332" s="107"/>
      <c r="I332" s="6"/>
      <c r="J332" s="107"/>
      <c r="K332" s="107"/>
      <c r="L332" s="6"/>
    </row>
    <row r="333" spans="1:12" x14ac:dyDescent="0.25">
      <c r="A333" s="6"/>
      <c r="B333" s="105"/>
      <c r="C333" s="6"/>
      <c r="D333" s="93"/>
      <c r="E333" s="93"/>
      <c r="F333" s="6"/>
      <c r="G333" s="107"/>
      <c r="H333" s="107"/>
      <c r="I333" s="6"/>
      <c r="J333" s="107"/>
      <c r="K333" s="107"/>
      <c r="L333" s="6"/>
    </row>
    <row r="334" spans="1:12" x14ac:dyDescent="0.25">
      <c r="A334" s="6"/>
      <c r="B334" s="105"/>
      <c r="C334" s="6"/>
      <c r="D334" s="93"/>
      <c r="E334" s="93"/>
      <c r="F334" s="6"/>
      <c r="G334" s="107"/>
      <c r="H334" s="107"/>
      <c r="I334" s="6"/>
      <c r="J334" s="107"/>
      <c r="K334" s="107"/>
      <c r="L334" s="6"/>
    </row>
    <row r="335" spans="1:12" x14ac:dyDescent="0.25">
      <c r="A335" s="6"/>
      <c r="B335" s="105"/>
      <c r="C335" s="6"/>
      <c r="D335" s="93"/>
      <c r="E335" s="93"/>
      <c r="F335" s="6"/>
      <c r="G335" s="107"/>
      <c r="H335" s="107"/>
      <c r="I335" s="6"/>
      <c r="J335" s="107"/>
      <c r="K335" s="107"/>
      <c r="L335" s="6"/>
    </row>
    <row r="336" spans="1:12" x14ac:dyDescent="0.25">
      <c r="A336" s="6"/>
      <c r="B336" s="105"/>
      <c r="C336" s="6"/>
      <c r="D336" s="93"/>
      <c r="E336" s="93"/>
      <c r="F336" s="6"/>
      <c r="G336" s="107"/>
      <c r="H336" s="107"/>
      <c r="I336" s="6"/>
      <c r="J336" s="107"/>
      <c r="K336" s="107"/>
      <c r="L336" s="6"/>
    </row>
    <row r="337" spans="1:12" x14ac:dyDescent="0.25">
      <c r="A337" s="6"/>
      <c r="B337" s="105"/>
      <c r="C337" s="6"/>
      <c r="D337" s="93"/>
      <c r="E337" s="93"/>
      <c r="F337" s="6"/>
      <c r="G337" s="107"/>
      <c r="H337" s="107"/>
      <c r="I337" s="6"/>
      <c r="J337" s="107"/>
      <c r="K337" s="107"/>
      <c r="L337" s="6"/>
    </row>
    <row r="338" spans="1:12" x14ac:dyDescent="0.25">
      <c r="A338" s="6"/>
      <c r="B338" s="105"/>
      <c r="C338" s="6"/>
      <c r="D338" s="93"/>
      <c r="E338" s="93"/>
      <c r="F338" s="6"/>
      <c r="G338" s="107"/>
      <c r="H338" s="107"/>
      <c r="I338" s="6"/>
      <c r="J338" s="107"/>
      <c r="K338" s="107"/>
      <c r="L338" s="6"/>
    </row>
    <row r="339" spans="1:12" x14ac:dyDescent="0.25">
      <c r="A339" s="6"/>
      <c r="B339" s="105"/>
      <c r="C339" s="6"/>
      <c r="D339" s="93"/>
      <c r="E339" s="93"/>
      <c r="F339" s="6"/>
      <c r="G339" s="107"/>
      <c r="H339" s="107"/>
      <c r="I339" s="6"/>
      <c r="J339" s="107"/>
      <c r="K339" s="107"/>
      <c r="L339" s="6"/>
    </row>
    <row r="340" spans="1:12" x14ac:dyDescent="0.25">
      <c r="A340" s="6"/>
      <c r="B340" s="105"/>
      <c r="C340" s="6"/>
      <c r="D340" s="93"/>
      <c r="E340" s="93"/>
      <c r="F340" s="6"/>
      <c r="G340" s="107"/>
      <c r="H340" s="107"/>
      <c r="I340" s="6"/>
      <c r="J340" s="107"/>
      <c r="K340" s="107"/>
      <c r="L340" s="6"/>
    </row>
    <row r="341" spans="1:12" x14ac:dyDescent="0.25">
      <c r="A341" s="6"/>
      <c r="B341" s="105"/>
      <c r="C341" s="6"/>
      <c r="D341" s="93"/>
      <c r="E341" s="93"/>
      <c r="F341" s="6"/>
      <c r="G341" s="107"/>
      <c r="H341" s="107"/>
      <c r="I341" s="6"/>
      <c r="J341" s="107"/>
      <c r="K341" s="107"/>
      <c r="L341" s="6"/>
    </row>
    <row r="342" spans="1:12" x14ac:dyDescent="0.25">
      <c r="A342" s="6"/>
      <c r="B342" s="105"/>
      <c r="C342" s="6"/>
      <c r="D342" s="93"/>
      <c r="E342" s="93"/>
      <c r="F342" s="6"/>
      <c r="G342" s="107"/>
      <c r="H342" s="107"/>
      <c r="I342" s="6"/>
      <c r="J342" s="107"/>
      <c r="K342" s="107"/>
      <c r="L342" s="6"/>
    </row>
    <row r="343" spans="1:12" x14ac:dyDescent="0.25">
      <c r="A343" s="6"/>
      <c r="B343" s="105"/>
      <c r="C343" s="6"/>
      <c r="D343" s="93"/>
      <c r="E343" s="93"/>
      <c r="F343" s="6"/>
      <c r="G343" s="107"/>
      <c r="H343" s="107"/>
      <c r="I343" s="6"/>
      <c r="J343" s="107"/>
      <c r="K343" s="107"/>
      <c r="L343" s="6"/>
    </row>
    <row r="344" spans="1:12" x14ac:dyDescent="0.25">
      <c r="A344" s="6"/>
      <c r="B344" s="105"/>
      <c r="C344" s="6"/>
      <c r="D344" s="93"/>
      <c r="E344" s="93"/>
      <c r="F344" s="6"/>
      <c r="G344" s="107"/>
      <c r="H344" s="107"/>
      <c r="I344" s="6"/>
      <c r="J344" s="107"/>
      <c r="K344" s="107"/>
      <c r="L344" s="6"/>
    </row>
    <row r="345" spans="1:12" x14ac:dyDescent="0.25">
      <c r="A345" s="6"/>
      <c r="B345" s="105"/>
      <c r="C345" s="6"/>
      <c r="D345" s="93"/>
      <c r="E345" s="93"/>
      <c r="F345" s="6"/>
      <c r="G345" s="107"/>
      <c r="H345" s="107"/>
      <c r="I345" s="6"/>
      <c r="J345" s="107"/>
      <c r="K345" s="107"/>
      <c r="L345" s="6"/>
    </row>
    <row r="346" spans="1:12" x14ac:dyDescent="0.25">
      <c r="A346" s="6"/>
      <c r="B346" s="105"/>
      <c r="C346" s="6"/>
      <c r="D346" s="93"/>
      <c r="E346" s="93"/>
      <c r="F346" s="6"/>
      <c r="G346" s="107"/>
      <c r="H346" s="107"/>
      <c r="I346" s="6"/>
      <c r="J346" s="107"/>
      <c r="K346" s="107"/>
      <c r="L346" s="6"/>
    </row>
    <row r="347" spans="1:12" x14ac:dyDescent="0.25">
      <c r="A347" s="6"/>
      <c r="B347" s="105"/>
      <c r="C347" s="6"/>
      <c r="D347" s="93"/>
      <c r="E347" s="93"/>
      <c r="F347" s="6"/>
      <c r="G347" s="107"/>
      <c r="H347" s="107"/>
      <c r="I347" s="6"/>
      <c r="J347" s="107"/>
      <c r="K347" s="107"/>
      <c r="L347" s="6"/>
    </row>
    <row r="348" spans="1:12" x14ac:dyDescent="0.25">
      <c r="A348" s="6"/>
      <c r="B348" s="105"/>
      <c r="C348" s="6"/>
      <c r="D348" s="93"/>
      <c r="E348" s="93"/>
      <c r="F348" s="6"/>
      <c r="G348" s="107"/>
      <c r="H348" s="107"/>
      <c r="I348" s="6"/>
      <c r="J348" s="107"/>
      <c r="K348" s="107"/>
      <c r="L348" s="6"/>
    </row>
    <row r="349" spans="1:12" x14ac:dyDescent="0.25">
      <c r="A349" s="6"/>
      <c r="B349" s="105"/>
      <c r="C349" s="6"/>
      <c r="D349" s="93"/>
      <c r="E349" s="93"/>
      <c r="F349" s="6"/>
      <c r="G349" s="107"/>
      <c r="H349" s="107"/>
      <c r="I349" s="6"/>
      <c r="J349" s="107"/>
      <c r="K349" s="107"/>
      <c r="L349" s="6"/>
    </row>
    <row r="350" spans="1:12" x14ac:dyDescent="0.25">
      <c r="A350" s="6"/>
      <c r="B350" s="105"/>
      <c r="C350" s="6"/>
      <c r="D350" s="93"/>
      <c r="E350" s="93"/>
      <c r="F350" s="6"/>
      <c r="G350" s="107"/>
      <c r="H350" s="107"/>
      <c r="I350" s="6"/>
      <c r="J350" s="107"/>
      <c r="K350" s="107"/>
      <c r="L350" s="6"/>
    </row>
    <row r="351" spans="1:12" x14ac:dyDescent="0.25">
      <c r="A351" s="6"/>
      <c r="B351" s="105"/>
      <c r="C351" s="6"/>
      <c r="D351" s="93"/>
      <c r="E351" s="93"/>
      <c r="F351" s="6"/>
      <c r="G351" s="107"/>
      <c r="H351" s="107"/>
      <c r="I351" s="6"/>
      <c r="J351" s="107"/>
      <c r="K351" s="107"/>
      <c r="L351" s="6"/>
    </row>
    <row r="352" spans="1:12" x14ac:dyDescent="0.25">
      <c r="A352" s="6"/>
      <c r="B352" s="105"/>
      <c r="C352" s="6"/>
      <c r="D352" s="93"/>
      <c r="E352" s="93"/>
      <c r="F352" s="6"/>
      <c r="G352" s="107"/>
      <c r="H352" s="107"/>
      <c r="I352" s="6"/>
      <c r="J352" s="107"/>
      <c r="K352" s="107"/>
      <c r="L352" s="6"/>
    </row>
    <row r="353" spans="1:12" x14ac:dyDescent="0.25">
      <c r="A353" s="6"/>
      <c r="B353" s="105"/>
      <c r="C353" s="6"/>
      <c r="D353" s="93"/>
      <c r="E353" s="93"/>
      <c r="F353" s="6"/>
      <c r="G353" s="107"/>
      <c r="H353" s="107"/>
      <c r="I353" s="6"/>
      <c r="J353" s="107"/>
      <c r="K353" s="107"/>
      <c r="L353" s="6"/>
    </row>
    <row r="354" spans="1:12" x14ac:dyDescent="0.25">
      <c r="A354" s="6"/>
      <c r="B354" s="105"/>
      <c r="C354" s="6"/>
      <c r="D354" s="93"/>
      <c r="E354" s="93"/>
      <c r="F354" s="6"/>
      <c r="G354" s="107"/>
      <c r="H354" s="107"/>
      <c r="I354" s="6"/>
      <c r="J354" s="107"/>
      <c r="K354" s="107"/>
      <c r="L354" s="6"/>
    </row>
    <row r="355" spans="1:12" x14ac:dyDescent="0.25">
      <c r="A355" s="6"/>
      <c r="B355" s="105"/>
      <c r="C355" s="6"/>
      <c r="D355" s="93"/>
      <c r="E355" s="93"/>
      <c r="F355" s="6"/>
      <c r="G355" s="107"/>
      <c r="H355" s="107"/>
      <c r="I355" s="6"/>
      <c r="J355" s="107"/>
      <c r="K355" s="107"/>
      <c r="L355" s="6"/>
    </row>
    <row r="356" spans="1:12" x14ac:dyDescent="0.25">
      <c r="A356" s="6"/>
      <c r="B356" s="105"/>
      <c r="C356" s="6"/>
      <c r="D356" s="93"/>
      <c r="E356" s="93"/>
      <c r="F356" s="6"/>
      <c r="G356" s="107"/>
      <c r="H356" s="107"/>
      <c r="I356" s="6"/>
      <c r="J356" s="107"/>
      <c r="K356" s="107"/>
      <c r="L356" s="6"/>
    </row>
    <row r="357" spans="1:12" x14ac:dyDescent="0.25">
      <c r="A357" s="6"/>
      <c r="B357" s="105"/>
      <c r="C357" s="6"/>
      <c r="D357" s="93"/>
      <c r="E357" s="93"/>
      <c r="F357" s="6"/>
      <c r="G357" s="107"/>
      <c r="H357" s="107"/>
      <c r="I357" s="6"/>
      <c r="J357" s="107"/>
      <c r="K357" s="107"/>
      <c r="L357" s="6"/>
    </row>
    <row r="358" spans="1:12" x14ac:dyDescent="0.25">
      <c r="A358" s="6"/>
      <c r="B358" s="105"/>
      <c r="C358" s="6"/>
      <c r="D358" s="93"/>
      <c r="E358" s="93"/>
      <c r="F358" s="6"/>
      <c r="G358" s="107"/>
      <c r="H358" s="107"/>
      <c r="I358" s="6"/>
      <c r="J358" s="107"/>
      <c r="K358" s="107"/>
      <c r="L358" s="6"/>
    </row>
    <row r="359" spans="1:12" x14ac:dyDescent="0.25">
      <c r="A359" s="6"/>
      <c r="B359" s="105"/>
      <c r="C359" s="6"/>
      <c r="D359" s="93"/>
      <c r="E359" s="93"/>
      <c r="F359" s="6"/>
      <c r="G359" s="107"/>
      <c r="H359" s="107"/>
      <c r="I359" s="6"/>
      <c r="J359" s="107"/>
      <c r="K359" s="107"/>
      <c r="L359" s="6"/>
    </row>
    <row r="360" spans="1:12" x14ac:dyDescent="0.25">
      <c r="A360" s="6"/>
      <c r="B360" s="105"/>
      <c r="C360" s="6"/>
      <c r="D360" s="93"/>
      <c r="E360" s="93"/>
      <c r="F360" s="6"/>
      <c r="G360" s="107"/>
      <c r="H360" s="107"/>
      <c r="I360" s="6"/>
      <c r="J360" s="107"/>
      <c r="K360" s="107"/>
      <c r="L360" s="6"/>
    </row>
    <row r="361" spans="1:12" x14ac:dyDescent="0.25">
      <c r="A361" s="6"/>
      <c r="B361" s="105"/>
      <c r="C361" s="6"/>
      <c r="D361" s="93"/>
      <c r="E361" s="93"/>
      <c r="F361" s="6"/>
      <c r="G361" s="107"/>
      <c r="H361" s="107"/>
      <c r="I361" s="6"/>
      <c r="J361" s="107"/>
      <c r="K361" s="107"/>
      <c r="L361" s="6"/>
    </row>
    <row r="362" spans="1:12" x14ac:dyDescent="0.25">
      <c r="A362" s="6"/>
      <c r="B362" s="105"/>
      <c r="C362" s="6"/>
      <c r="D362" s="93"/>
      <c r="E362" s="93"/>
      <c r="F362" s="6"/>
      <c r="G362" s="107"/>
      <c r="H362" s="107"/>
      <c r="I362" s="6"/>
      <c r="J362" s="107"/>
      <c r="K362" s="107"/>
      <c r="L362" s="6"/>
    </row>
    <row r="363" spans="1:12" x14ac:dyDescent="0.25">
      <c r="A363" s="6"/>
      <c r="B363" s="105"/>
      <c r="C363" s="6"/>
      <c r="D363" s="93"/>
      <c r="E363" s="93"/>
      <c r="F363" s="6"/>
      <c r="G363" s="107"/>
      <c r="H363" s="107"/>
      <c r="I363" s="6"/>
      <c r="J363" s="107"/>
      <c r="K363" s="107"/>
      <c r="L363" s="6"/>
    </row>
    <row r="364" spans="1:12" x14ac:dyDescent="0.25">
      <c r="A364" s="6"/>
      <c r="B364" s="105"/>
      <c r="C364" s="6"/>
      <c r="D364" s="93"/>
      <c r="E364" s="93"/>
      <c r="F364" s="6"/>
      <c r="G364" s="107"/>
      <c r="H364" s="107"/>
      <c r="I364" s="6"/>
      <c r="J364" s="107"/>
      <c r="K364" s="107"/>
      <c r="L364" s="6"/>
    </row>
    <row r="365" spans="1:12" x14ac:dyDescent="0.25">
      <c r="A365" s="6"/>
      <c r="B365" s="105"/>
      <c r="C365" s="6"/>
      <c r="D365" s="93"/>
      <c r="E365" s="93"/>
      <c r="F365" s="6"/>
      <c r="G365" s="107"/>
      <c r="H365" s="107"/>
      <c r="I365" s="6"/>
      <c r="J365" s="107"/>
      <c r="K365" s="107"/>
      <c r="L365" s="6"/>
    </row>
    <row r="366" spans="1:12" x14ac:dyDescent="0.25">
      <c r="A366" s="6"/>
      <c r="B366" s="105"/>
      <c r="C366" s="6"/>
      <c r="D366" s="93"/>
      <c r="E366" s="93"/>
      <c r="F366" s="6"/>
      <c r="G366" s="107"/>
      <c r="H366" s="107"/>
      <c r="I366" s="6"/>
      <c r="J366" s="107"/>
      <c r="K366" s="107"/>
      <c r="L366" s="6"/>
    </row>
    <row r="367" spans="1:12" x14ac:dyDescent="0.25">
      <c r="A367" s="6"/>
      <c r="B367" s="105"/>
      <c r="C367" s="6"/>
      <c r="D367" s="93"/>
      <c r="E367" s="93"/>
      <c r="F367" s="6"/>
      <c r="G367" s="107"/>
      <c r="H367" s="107"/>
      <c r="I367" s="6"/>
      <c r="J367" s="107"/>
      <c r="K367" s="107"/>
      <c r="L367" s="6"/>
    </row>
    <row r="368" spans="1:12" x14ac:dyDescent="0.25">
      <c r="A368" s="6"/>
      <c r="B368" s="105"/>
      <c r="C368" s="6"/>
      <c r="D368" s="93"/>
      <c r="E368" s="93"/>
      <c r="F368" s="6"/>
      <c r="G368" s="107"/>
      <c r="H368" s="107"/>
      <c r="I368" s="6"/>
      <c r="J368" s="107"/>
      <c r="K368" s="107"/>
      <c r="L368" s="6"/>
    </row>
    <row r="369" spans="1:12" x14ac:dyDescent="0.25">
      <c r="A369" s="6"/>
      <c r="B369" s="105"/>
      <c r="C369" s="6"/>
      <c r="D369" s="93"/>
      <c r="E369" s="93"/>
      <c r="F369" s="6"/>
      <c r="G369" s="107"/>
      <c r="H369" s="107"/>
      <c r="I369" s="6"/>
      <c r="J369" s="107"/>
      <c r="K369" s="107"/>
      <c r="L369" s="6"/>
    </row>
    <row r="370" spans="1:12" x14ac:dyDescent="0.25">
      <c r="A370" s="6"/>
      <c r="B370" s="105"/>
      <c r="C370" s="6"/>
      <c r="D370" s="93"/>
      <c r="E370" s="93"/>
      <c r="F370" s="6"/>
      <c r="G370" s="107"/>
      <c r="H370" s="107"/>
      <c r="I370" s="6"/>
      <c r="J370" s="107"/>
      <c r="K370" s="107"/>
      <c r="L370" s="6"/>
    </row>
    <row r="371" spans="1:12" x14ac:dyDescent="0.25">
      <c r="A371" s="6"/>
      <c r="B371" s="105"/>
      <c r="C371" s="6"/>
      <c r="D371" s="93"/>
      <c r="E371" s="93"/>
      <c r="F371" s="6"/>
      <c r="G371" s="107"/>
      <c r="H371" s="107"/>
      <c r="I371" s="6"/>
      <c r="J371" s="107"/>
      <c r="K371" s="107"/>
      <c r="L371" s="6"/>
    </row>
    <row r="372" spans="1:12" x14ac:dyDescent="0.25">
      <c r="A372" s="6"/>
      <c r="B372" s="105"/>
      <c r="C372" s="6"/>
      <c r="D372" s="93"/>
      <c r="E372" s="93"/>
      <c r="F372" s="6"/>
      <c r="G372" s="107"/>
      <c r="H372" s="107"/>
      <c r="I372" s="6"/>
      <c r="J372" s="107"/>
      <c r="K372" s="107"/>
      <c r="L372" s="6"/>
    </row>
    <row r="373" spans="1:12" x14ac:dyDescent="0.25">
      <c r="A373" s="6"/>
      <c r="B373" s="105"/>
      <c r="C373" s="6"/>
      <c r="D373" s="93"/>
      <c r="E373" s="93"/>
      <c r="F373" s="6"/>
      <c r="G373" s="107"/>
      <c r="H373" s="107"/>
      <c r="I373" s="6"/>
      <c r="J373" s="107"/>
      <c r="K373" s="107"/>
      <c r="L373" s="6"/>
    </row>
    <row r="374" spans="1:12" x14ac:dyDescent="0.25">
      <c r="A374" s="6"/>
      <c r="B374" s="105"/>
      <c r="C374" s="6"/>
      <c r="D374" s="93"/>
      <c r="E374" s="93"/>
      <c r="F374" s="6"/>
      <c r="G374" s="107"/>
      <c r="H374" s="107"/>
      <c r="I374" s="6"/>
      <c r="J374" s="107"/>
      <c r="K374" s="107"/>
      <c r="L374" s="6"/>
    </row>
    <row r="375" spans="1:12" x14ac:dyDescent="0.25">
      <c r="A375" s="6"/>
      <c r="B375" s="105"/>
      <c r="C375" s="6"/>
      <c r="D375" s="93"/>
      <c r="E375" s="93"/>
      <c r="F375" s="6"/>
      <c r="G375" s="107"/>
      <c r="H375" s="107"/>
      <c r="I375" s="6"/>
      <c r="J375" s="107"/>
      <c r="K375" s="107"/>
      <c r="L375" s="6"/>
    </row>
    <row r="376" spans="1:12" x14ac:dyDescent="0.25">
      <c r="A376" s="6"/>
      <c r="B376" s="105"/>
      <c r="C376" s="6"/>
      <c r="D376" s="93"/>
      <c r="E376" s="93"/>
      <c r="F376" s="6"/>
      <c r="G376" s="107"/>
      <c r="H376" s="107"/>
      <c r="I376" s="6"/>
      <c r="J376" s="107"/>
      <c r="K376" s="107"/>
      <c r="L376" s="6"/>
    </row>
    <row r="377" spans="1:12" x14ac:dyDescent="0.25">
      <c r="A377" s="6"/>
      <c r="B377" s="105"/>
      <c r="C377" s="6"/>
      <c r="D377" s="93"/>
      <c r="E377" s="93"/>
      <c r="F377" s="6"/>
      <c r="G377" s="107"/>
      <c r="H377" s="107"/>
      <c r="I377" s="6"/>
      <c r="J377" s="107"/>
      <c r="K377" s="107"/>
      <c r="L377" s="6"/>
    </row>
    <row r="378" spans="1:12" x14ac:dyDescent="0.25">
      <c r="A378" s="6"/>
      <c r="B378" s="105"/>
      <c r="C378" s="6"/>
      <c r="D378" s="93"/>
      <c r="E378" s="93"/>
      <c r="F378" s="6"/>
      <c r="G378" s="107"/>
      <c r="H378" s="107"/>
      <c r="I378" s="6"/>
      <c r="J378" s="107"/>
      <c r="K378" s="107"/>
      <c r="L378" s="6"/>
    </row>
    <row r="379" spans="1:12" x14ac:dyDescent="0.25">
      <c r="A379" s="6"/>
      <c r="B379" s="105"/>
      <c r="C379" s="6"/>
      <c r="D379" s="93"/>
      <c r="E379" s="93"/>
      <c r="F379" s="6"/>
      <c r="G379" s="107"/>
      <c r="H379" s="107"/>
      <c r="I379" s="6"/>
      <c r="J379" s="107"/>
      <c r="K379" s="107"/>
      <c r="L379" s="6"/>
    </row>
    <row r="380" spans="1:12" x14ac:dyDescent="0.25">
      <c r="A380" s="6"/>
      <c r="B380" s="105"/>
      <c r="C380" s="6"/>
      <c r="D380" s="93"/>
      <c r="E380" s="93"/>
      <c r="F380" s="6"/>
      <c r="G380" s="107"/>
      <c r="H380" s="107"/>
      <c r="I380" s="6"/>
      <c r="J380" s="107"/>
      <c r="K380" s="107"/>
      <c r="L380" s="6"/>
    </row>
    <row r="381" spans="1:12" x14ac:dyDescent="0.25">
      <c r="A381" s="6"/>
      <c r="B381" s="105"/>
      <c r="C381" s="6"/>
      <c r="D381" s="93"/>
      <c r="E381" s="93"/>
      <c r="F381" s="6"/>
      <c r="G381" s="107"/>
      <c r="H381" s="107"/>
      <c r="I381" s="6"/>
      <c r="J381" s="107"/>
      <c r="K381" s="107"/>
      <c r="L381" s="6"/>
    </row>
    <row r="382" spans="1:12" x14ac:dyDescent="0.25">
      <c r="A382" s="6"/>
      <c r="B382" s="105"/>
      <c r="C382" s="6"/>
      <c r="D382" s="93"/>
      <c r="E382" s="93"/>
      <c r="F382" s="6"/>
      <c r="G382" s="107"/>
      <c r="H382" s="107"/>
      <c r="I382" s="6"/>
      <c r="J382" s="107"/>
      <c r="K382" s="107"/>
      <c r="L382" s="6"/>
    </row>
    <row r="383" spans="1:12" x14ac:dyDescent="0.25">
      <c r="A383" s="6"/>
      <c r="B383" s="105"/>
      <c r="C383" s="6"/>
      <c r="D383" s="93"/>
      <c r="E383" s="93"/>
      <c r="F383" s="6"/>
      <c r="G383" s="107"/>
      <c r="H383" s="107"/>
      <c r="I383" s="6"/>
      <c r="J383" s="107"/>
      <c r="K383" s="107"/>
      <c r="L383" s="6"/>
    </row>
    <row r="384" spans="1:12" x14ac:dyDescent="0.25">
      <c r="A384" s="6"/>
      <c r="B384" s="105"/>
      <c r="C384" s="6"/>
      <c r="D384" s="93"/>
      <c r="E384" s="93"/>
      <c r="F384" s="6"/>
      <c r="G384" s="107"/>
      <c r="H384" s="107"/>
      <c r="I384" s="6"/>
      <c r="J384" s="107"/>
      <c r="K384" s="107"/>
      <c r="L384" s="6"/>
    </row>
    <row r="385" spans="1:12" x14ac:dyDescent="0.25">
      <c r="A385" s="6"/>
      <c r="B385" s="105"/>
      <c r="C385" s="6"/>
      <c r="D385" s="93"/>
      <c r="E385" s="93"/>
      <c r="F385" s="6"/>
      <c r="G385" s="107"/>
      <c r="H385" s="107"/>
      <c r="I385" s="6"/>
      <c r="J385" s="107"/>
      <c r="K385" s="107"/>
      <c r="L385" s="6"/>
    </row>
    <row r="386" spans="1:12" x14ac:dyDescent="0.25">
      <c r="A386" s="6"/>
      <c r="B386" s="105"/>
      <c r="C386" s="6"/>
      <c r="D386" s="93"/>
      <c r="E386" s="93"/>
      <c r="F386" s="6"/>
      <c r="G386" s="107"/>
      <c r="H386" s="107"/>
      <c r="I386" s="6"/>
      <c r="J386" s="107"/>
      <c r="K386" s="107"/>
      <c r="L386" s="6"/>
    </row>
    <row r="387" spans="1:12" x14ac:dyDescent="0.25">
      <c r="A387" s="6"/>
      <c r="B387" s="105"/>
      <c r="C387" s="6"/>
      <c r="D387" s="93"/>
      <c r="E387" s="93"/>
      <c r="F387" s="6"/>
      <c r="G387" s="107"/>
      <c r="H387" s="107"/>
      <c r="I387" s="6"/>
      <c r="J387" s="107"/>
      <c r="K387" s="107"/>
      <c r="L387" s="6"/>
    </row>
    <row r="388" spans="1:12" x14ac:dyDescent="0.25">
      <c r="A388" s="6"/>
      <c r="B388" s="105"/>
      <c r="C388" s="6"/>
      <c r="D388" s="93"/>
      <c r="E388" s="93"/>
      <c r="F388" s="6"/>
      <c r="G388" s="107"/>
      <c r="H388" s="107"/>
      <c r="I388" s="6"/>
      <c r="J388" s="107"/>
      <c r="K388" s="107"/>
      <c r="L388" s="6"/>
    </row>
    <row r="389" spans="1:12" x14ac:dyDescent="0.25">
      <c r="A389" s="6"/>
      <c r="B389" s="105"/>
      <c r="C389" s="6"/>
      <c r="D389" s="93"/>
      <c r="E389" s="93"/>
      <c r="F389" s="6"/>
      <c r="G389" s="107"/>
      <c r="H389" s="107"/>
      <c r="I389" s="6"/>
      <c r="J389" s="107"/>
      <c r="K389" s="107"/>
      <c r="L389" s="6"/>
    </row>
    <row r="390" spans="1:12" x14ac:dyDescent="0.25">
      <c r="A390" s="6"/>
      <c r="B390" s="105"/>
      <c r="C390" s="6"/>
      <c r="D390" s="93"/>
      <c r="E390" s="93"/>
      <c r="F390" s="6"/>
      <c r="G390" s="107"/>
      <c r="H390" s="107"/>
      <c r="I390" s="6"/>
      <c r="J390" s="107"/>
      <c r="K390" s="107"/>
      <c r="L390" s="6"/>
    </row>
    <row r="391" spans="1:12" x14ac:dyDescent="0.25">
      <c r="A391" s="6"/>
      <c r="B391" s="105"/>
      <c r="C391" s="6"/>
      <c r="D391" s="93"/>
      <c r="E391" s="93"/>
      <c r="F391" s="6"/>
      <c r="G391" s="107"/>
      <c r="H391" s="107"/>
      <c r="I391" s="6"/>
      <c r="J391" s="107"/>
      <c r="K391" s="107"/>
      <c r="L391" s="6"/>
    </row>
    <row r="392" spans="1:12" x14ac:dyDescent="0.25">
      <c r="A392" s="6"/>
      <c r="B392" s="105"/>
      <c r="C392" s="6"/>
      <c r="D392" s="93"/>
      <c r="E392" s="93"/>
      <c r="F392" s="6"/>
      <c r="G392" s="107"/>
      <c r="H392" s="107"/>
      <c r="I392" s="6"/>
      <c r="J392" s="107"/>
      <c r="K392" s="107"/>
      <c r="L392" s="6"/>
    </row>
    <row r="393" spans="1:12" x14ac:dyDescent="0.25">
      <c r="A393" s="6"/>
      <c r="B393" s="105"/>
      <c r="C393" s="6"/>
      <c r="D393" s="93"/>
      <c r="E393" s="93"/>
      <c r="F393" s="6"/>
      <c r="G393" s="107"/>
      <c r="H393" s="107"/>
      <c r="I393" s="6"/>
      <c r="J393" s="107"/>
      <c r="K393" s="107"/>
      <c r="L393" s="6"/>
    </row>
    <row r="394" spans="1:12" x14ac:dyDescent="0.25">
      <c r="A394" s="6"/>
      <c r="B394" s="105"/>
      <c r="C394" s="6"/>
      <c r="D394" s="93"/>
      <c r="E394" s="93"/>
      <c r="F394" s="6"/>
      <c r="G394" s="107"/>
      <c r="H394" s="107"/>
      <c r="I394" s="6"/>
      <c r="J394" s="107"/>
      <c r="K394" s="107"/>
      <c r="L394" s="6"/>
    </row>
    <row r="395" spans="1:12" x14ac:dyDescent="0.25">
      <c r="A395" s="6"/>
      <c r="B395" s="105"/>
      <c r="C395" s="6"/>
      <c r="D395" s="93"/>
      <c r="E395" s="93"/>
      <c r="F395" s="6"/>
      <c r="G395" s="107"/>
      <c r="H395" s="107"/>
      <c r="I395" s="6"/>
      <c r="J395" s="107"/>
      <c r="K395" s="107"/>
      <c r="L395" s="6"/>
    </row>
    <row r="396" spans="1:12" x14ac:dyDescent="0.25">
      <c r="A396" s="6"/>
      <c r="B396" s="105"/>
      <c r="C396" s="6"/>
      <c r="D396" s="93"/>
      <c r="E396" s="93"/>
      <c r="F396" s="6"/>
      <c r="G396" s="107"/>
      <c r="H396" s="107"/>
      <c r="I396" s="6"/>
      <c r="J396" s="107"/>
      <c r="K396" s="107"/>
      <c r="L396" s="6"/>
    </row>
    <row r="397" spans="1:12" x14ac:dyDescent="0.25">
      <c r="A397" s="6"/>
      <c r="B397" s="105"/>
      <c r="C397" s="6"/>
      <c r="D397" s="93"/>
      <c r="E397" s="93"/>
      <c r="F397" s="6"/>
      <c r="G397" s="107"/>
      <c r="H397" s="107"/>
      <c r="I397" s="6"/>
      <c r="J397" s="107"/>
      <c r="K397" s="107"/>
      <c r="L397" s="6"/>
    </row>
    <row r="398" spans="1:12" x14ac:dyDescent="0.25">
      <c r="A398" s="6"/>
      <c r="B398" s="105"/>
      <c r="C398" s="6"/>
      <c r="D398" s="93"/>
      <c r="E398" s="93"/>
      <c r="F398" s="6"/>
      <c r="G398" s="107"/>
      <c r="H398" s="107"/>
      <c r="I398" s="6"/>
      <c r="J398" s="107"/>
      <c r="K398" s="107"/>
      <c r="L398" s="6"/>
    </row>
    <row r="399" spans="1:12" x14ac:dyDescent="0.25">
      <c r="A399" s="6"/>
      <c r="B399" s="105"/>
      <c r="C399" s="6"/>
      <c r="D399" s="93"/>
      <c r="E399" s="93"/>
      <c r="F399" s="6"/>
      <c r="G399" s="107"/>
      <c r="H399" s="107"/>
      <c r="I399" s="6"/>
      <c r="J399" s="107"/>
      <c r="K399" s="107"/>
      <c r="L399" s="6"/>
    </row>
    <row r="400" spans="1:12" x14ac:dyDescent="0.25">
      <c r="A400" s="6"/>
      <c r="B400" s="105"/>
      <c r="C400" s="6"/>
      <c r="D400" s="93"/>
      <c r="E400" s="93"/>
      <c r="F400" s="6"/>
      <c r="G400" s="107"/>
      <c r="H400" s="107"/>
      <c r="I400" s="6"/>
      <c r="J400" s="107"/>
      <c r="K400" s="107"/>
      <c r="L400" s="6"/>
    </row>
    <row r="401" spans="1:12" x14ac:dyDescent="0.25">
      <c r="A401" s="6"/>
      <c r="B401" s="105"/>
      <c r="C401" s="6"/>
      <c r="D401" s="93"/>
      <c r="E401" s="93"/>
      <c r="F401" s="6"/>
      <c r="G401" s="107"/>
      <c r="H401" s="107"/>
      <c r="I401" s="6"/>
      <c r="J401" s="107"/>
      <c r="K401" s="107"/>
      <c r="L401" s="6"/>
    </row>
    <row r="402" spans="1:12" x14ac:dyDescent="0.25">
      <c r="A402" s="6"/>
      <c r="B402" s="105"/>
      <c r="C402" s="6"/>
      <c r="D402" s="93"/>
      <c r="E402" s="93"/>
      <c r="F402" s="6"/>
      <c r="G402" s="107"/>
      <c r="H402" s="107"/>
      <c r="I402" s="6"/>
      <c r="J402" s="107"/>
      <c r="K402" s="107"/>
      <c r="L402" s="6"/>
    </row>
    <row r="403" spans="1:12" x14ac:dyDescent="0.25">
      <c r="A403" s="6"/>
      <c r="B403" s="105"/>
      <c r="C403" s="6"/>
      <c r="D403" s="93"/>
      <c r="E403" s="93"/>
      <c r="F403" s="6"/>
      <c r="G403" s="107"/>
      <c r="H403" s="107"/>
      <c r="I403" s="6"/>
      <c r="J403" s="107"/>
      <c r="K403" s="107"/>
      <c r="L403" s="6"/>
    </row>
    <row r="404" spans="1:12" x14ac:dyDescent="0.25">
      <c r="A404" s="6"/>
      <c r="B404" s="105"/>
      <c r="C404" s="6"/>
      <c r="D404" s="93"/>
      <c r="E404" s="93"/>
      <c r="F404" s="6"/>
      <c r="G404" s="107"/>
      <c r="H404" s="107"/>
      <c r="I404" s="6"/>
      <c r="J404" s="107"/>
      <c r="K404" s="107"/>
      <c r="L404" s="6"/>
    </row>
    <row r="405" spans="1:12" x14ac:dyDescent="0.25">
      <c r="A405" s="6"/>
      <c r="B405" s="105"/>
      <c r="C405" s="6"/>
      <c r="D405" s="93"/>
      <c r="E405" s="93"/>
      <c r="F405" s="6"/>
      <c r="G405" s="107"/>
      <c r="H405" s="107"/>
      <c r="I405" s="6"/>
      <c r="J405" s="107"/>
      <c r="K405" s="107"/>
      <c r="L405" s="6"/>
    </row>
    <row r="406" spans="1:12" x14ac:dyDescent="0.25">
      <c r="A406" s="6"/>
      <c r="B406" s="105"/>
      <c r="C406" s="6"/>
      <c r="D406" s="93"/>
      <c r="E406" s="93"/>
      <c r="F406" s="6"/>
      <c r="G406" s="107"/>
      <c r="H406" s="107"/>
      <c r="I406" s="6"/>
      <c r="J406" s="107"/>
      <c r="K406" s="107"/>
      <c r="L406" s="6"/>
    </row>
    <row r="407" spans="1:12" x14ac:dyDescent="0.25">
      <c r="A407" s="6"/>
      <c r="B407" s="105"/>
      <c r="C407" s="6"/>
      <c r="D407" s="93"/>
      <c r="E407" s="93"/>
      <c r="F407" s="6"/>
      <c r="G407" s="107"/>
      <c r="H407" s="107"/>
      <c r="I407" s="6"/>
      <c r="J407" s="107"/>
      <c r="K407" s="107"/>
      <c r="L407" s="6"/>
    </row>
    <row r="408" spans="1:12" x14ac:dyDescent="0.25">
      <c r="A408" s="6"/>
      <c r="B408" s="105"/>
      <c r="C408" s="6"/>
      <c r="D408" s="93"/>
      <c r="E408" s="93"/>
      <c r="F408" s="6"/>
      <c r="G408" s="107"/>
      <c r="H408" s="107"/>
      <c r="I408" s="6"/>
      <c r="J408" s="107"/>
      <c r="K408" s="107"/>
      <c r="L408" s="6"/>
    </row>
    <row r="409" spans="1:12" x14ac:dyDescent="0.25">
      <c r="A409" s="6"/>
      <c r="B409" s="105"/>
      <c r="C409" s="6"/>
      <c r="D409" s="93"/>
      <c r="E409" s="93"/>
      <c r="F409" s="6"/>
      <c r="G409" s="107"/>
      <c r="H409" s="107"/>
      <c r="I409" s="6"/>
      <c r="J409" s="107"/>
      <c r="K409" s="107"/>
      <c r="L409" s="6"/>
    </row>
    <row r="410" spans="1:12" x14ac:dyDescent="0.25">
      <c r="A410" s="6"/>
      <c r="B410" s="105"/>
      <c r="C410" s="6"/>
      <c r="D410" s="93"/>
      <c r="E410" s="93"/>
      <c r="F410" s="6"/>
      <c r="G410" s="107"/>
      <c r="H410" s="107"/>
      <c r="I410" s="6"/>
      <c r="J410" s="107"/>
      <c r="K410" s="107"/>
      <c r="L410" s="6"/>
    </row>
    <row r="411" spans="1:12" x14ac:dyDescent="0.25">
      <c r="A411" s="6"/>
      <c r="B411" s="105"/>
      <c r="C411" s="6"/>
      <c r="D411" s="93"/>
      <c r="E411" s="93"/>
      <c r="F411" s="6"/>
      <c r="G411" s="107"/>
      <c r="H411" s="107"/>
      <c r="I411" s="6"/>
      <c r="J411" s="107"/>
      <c r="K411" s="107"/>
      <c r="L411" s="6"/>
    </row>
    <row r="412" spans="1:12" x14ac:dyDescent="0.25">
      <c r="A412" s="6"/>
      <c r="B412" s="105"/>
      <c r="C412" s="6"/>
      <c r="D412" s="93"/>
      <c r="E412" s="93"/>
      <c r="F412" s="6"/>
      <c r="G412" s="107"/>
      <c r="H412" s="107"/>
      <c r="I412" s="6"/>
      <c r="J412" s="107"/>
      <c r="K412" s="107"/>
      <c r="L412" s="6"/>
    </row>
    <row r="413" spans="1:12" x14ac:dyDescent="0.25">
      <c r="A413" s="6"/>
      <c r="B413" s="105"/>
      <c r="C413" s="6"/>
      <c r="D413" s="93"/>
      <c r="E413" s="93"/>
      <c r="F413" s="6"/>
      <c r="G413" s="107"/>
      <c r="H413" s="107"/>
      <c r="I413" s="6"/>
      <c r="J413" s="107"/>
      <c r="K413" s="107"/>
      <c r="L413" s="6"/>
    </row>
    <row r="414" spans="1:12" x14ac:dyDescent="0.25">
      <c r="A414" s="6"/>
      <c r="B414" s="105"/>
      <c r="C414" s="6"/>
      <c r="D414" s="93"/>
      <c r="E414" s="93"/>
      <c r="F414" s="6"/>
      <c r="G414" s="107"/>
      <c r="H414" s="107"/>
      <c r="I414" s="6"/>
      <c r="J414" s="107"/>
      <c r="K414" s="107"/>
      <c r="L414" s="6"/>
    </row>
    <row r="415" spans="1:12" x14ac:dyDescent="0.25">
      <c r="A415" s="6"/>
      <c r="B415" s="105"/>
      <c r="C415" s="6"/>
      <c r="D415" s="93"/>
      <c r="E415" s="93"/>
      <c r="F415" s="6"/>
      <c r="G415" s="107"/>
      <c r="H415" s="107"/>
      <c r="I415" s="6"/>
      <c r="J415" s="107"/>
      <c r="K415" s="107"/>
      <c r="L415" s="6"/>
    </row>
    <row r="416" spans="1:12" x14ac:dyDescent="0.25">
      <c r="A416" s="6"/>
      <c r="B416" s="105"/>
      <c r="C416" s="6"/>
      <c r="D416" s="93"/>
      <c r="E416" s="93"/>
      <c r="F416" s="6"/>
      <c r="G416" s="107"/>
      <c r="H416" s="107"/>
      <c r="I416" s="6"/>
      <c r="J416" s="107"/>
      <c r="K416" s="107"/>
      <c r="L416" s="6"/>
    </row>
    <row r="417" spans="1:12" x14ac:dyDescent="0.25">
      <c r="A417" s="6"/>
      <c r="B417" s="105"/>
      <c r="C417" s="6"/>
      <c r="D417" s="93"/>
      <c r="E417" s="93"/>
      <c r="F417" s="6"/>
      <c r="G417" s="107"/>
      <c r="H417" s="107"/>
      <c r="I417" s="6"/>
      <c r="J417" s="107"/>
      <c r="K417" s="107"/>
      <c r="L417" s="6"/>
    </row>
    <row r="418" spans="1:12" x14ac:dyDescent="0.25">
      <c r="A418" s="6"/>
      <c r="B418" s="105"/>
      <c r="C418" s="6"/>
      <c r="D418" s="93"/>
      <c r="E418" s="93"/>
      <c r="F418" s="6"/>
      <c r="G418" s="107"/>
      <c r="H418" s="107"/>
      <c r="I418" s="6"/>
      <c r="J418" s="107"/>
      <c r="K418" s="107"/>
      <c r="L418" s="6"/>
    </row>
    <row r="419" spans="1:12" x14ac:dyDescent="0.25">
      <c r="A419" s="6"/>
      <c r="B419" s="105"/>
      <c r="C419" s="6"/>
      <c r="D419" s="93"/>
      <c r="E419" s="93"/>
      <c r="F419" s="6"/>
      <c r="G419" s="107"/>
      <c r="H419" s="107"/>
      <c r="I419" s="6"/>
      <c r="J419" s="107"/>
      <c r="K419" s="107"/>
      <c r="L419" s="6"/>
    </row>
    <row r="420" spans="1:12" x14ac:dyDescent="0.25">
      <c r="A420" s="6"/>
      <c r="B420" s="105"/>
      <c r="C420" s="6"/>
      <c r="D420" s="93"/>
      <c r="E420" s="93"/>
      <c r="F420" s="6"/>
      <c r="G420" s="107"/>
      <c r="H420" s="107"/>
      <c r="I420" s="6"/>
      <c r="J420" s="107"/>
      <c r="K420" s="107"/>
      <c r="L420" s="6"/>
    </row>
    <row r="421" spans="1:12" x14ac:dyDescent="0.25">
      <c r="A421" s="6"/>
      <c r="B421" s="105"/>
      <c r="C421" s="6"/>
      <c r="D421" s="93"/>
      <c r="E421" s="93"/>
      <c r="F421" s="6"/>
      <c r="G421" s="107"/>
      <c r="H421" s="107"/>
      <c r="I421" s="6"/>
      <c r="J421" s="107"/>
      <c r="K421" s="107"/>
      <c r="L421" s="6"/>
    </row>
    <row r="422" spans="1:12" x14ac:dyDescent="0.25">
      <c r="A422" s="6"/>
      <c r="B422" s="105"/>
      <c r="C422" s="6"/>
      <c r="D422" s="93"/>
      <c r="E422" s="93"/>
      <c r="F422" s="6"/>
      <c r="G422" s="107"/>
      <c r="H422" s="107"/>
      <c r="I422" s="6"/>
      <c r="J422" s="107"/>
      <c r="K422" s="107"/>
      <c r="L422" s="6"/>
    </row>
    <row r="423" spans="1:12" x14ac:dyDescent="0.25">
      <c r="A423" s="6"/>
      <c r="B423" s="105"/>
      <c r="C423" s="6"/>
      <c r="D423" s="93"/>
      <c r="E423" s="93"/>
      <c r="F423" s="6"/>
      <c r="G423" s="107"/>
      <c r="H423" s="107"/>
      <c r="I423" s="6"/>
      <c r="J423" s="107"/>
      <c r="K423" s="107"/>
      <c r="L423" s="6"/>
    </row>
    <row r="424" spans="1:12" x14ac:dyDescent="0.25">
      <c r="A424" s="6"/>
      <c r="B424" s="105"/>
      <c r="C424" s="6"/>
      <c r="D424" s="93"/>
      <c r="E424" s="93"/>
      <c r="F424" s="6"/>
      <c r="G424" s="107"/>
      <c r="H424" s="107"/>
      <c r="I424" s="6"/>
      <c r="J424" s="107"/>
      <c r="K424" s="107"/>
      <c r="L424" s="6"/>
    </row>
    <row r="425" spans="1:12" x14ac:dyDescent="0.25">
      <c r="A425" s="6"/>
      <c r="B425" s="105"/>
      <c r="C425" s="6"/>
      <c r="D425" s="93"/>
      <c r="E425" s="93"/>
      <c r="F425" s="6"/>
      <c r="G425" s="107"/>
      <c r="H425" s="107"/>
      <c r="I425" s="6"/>
      <c r="J425" s="107"/>
      <c r="K425" s="107"/>
      <c r="L425" s="6"/>
    </row>
    <row r="426" spans="1:12" x14ac:dyDescent="0.25">
      <c r="A426" s="6"/>
      <c r="B426" s="105"/>
      <c r="C426" s="6"/>
      <c r="D426" s="93"/>
      <c r="E426" s="93"/>
      <c r="F426" s="6"/>
      <c r="G426" s="107"/>
      <c r="H426" s="107"/>
      <c r="I426" s="6"/>
      <c r="J426" s="107"/>
      <c r="K426" s="107"/>
      <c r="L426" s="6"/>
    </row>
    <row r="427" spans="1:12" x14ac:dyDescent="0.25">
      <c r="A427" s="6"/>
      <c r="B427" s="105"/>
      <c r="C427" s="6"/>
      <c r="D427" s="93"/>
      <c r="E427" s="93"/>
      <c r="F427" s="6"/>
      <c r="G427" s="107"/>
      <c r="H427" s="107"/>
      <c r="I427" s="6"/>
      <c r="J427" s="107"/>
      <c r="K427" s="107"/>
      <c r="L427" s="6"/>
    </row>
    <row r="428" spans="1:12" x14ac:dyDescent="0.25">
      <c r="A428" s="6"/>
      <c r="B428" s="105"/>
      <c r="C428" s="6"/>
      <c r="D428" s="93"/>
      <c r="E428" s="93"/>
      <c r="F428" s="6"/>
      <c r="G428" s="107"/>
      <c r="H428" s="107"/>
      <c r="I428" s="6"/>
      <c r="J428" s="107"/>
      <c r="K428" s="107"/>
      <c r="L428" s="6"/>
    </row>
    <row r="429" spans="1:12" x14ac:dyDescent="0.25">
      <c r="A429" s="6"/>
      <c r="B429" s="105"/>
      <c r="C429" s="6"/>
      <c r="D429" s="93"/>
      <c r="E429" s="93"/>
      <c r="F429" s="6"/>
      <c r="G429" s="107"/>
      <c r="H429" s="107"/>
      <c r="I429" s="6"/>
      <c r="J429" s="107"/>
      <c r="K429" s="107"/>
      <c r="L429" s="6"/>
    </row>
    <row r="430" spans="1:12" x14ac:dyDescent="0.25">
      <c r="A430" s="6"/>
      <c r="B430" s="105"/>
      <c r="C430" s="6"/>
      <c r="D430" s="93"/>
      <c r="E430" s="93"/>
      <c r="F430" s="6"/>
      <c r="G430" s="107"/>
      <c r="H430" s="107"/>
      <c r="I430" s="6"/>
      <c r="J430" s="107"/>
      <c r="K430" s="107"/>
      <c r="L430" s="6"/>
    </row>
    <row r="431" spans="1:12" x14ac:dyDescent="0.25">
      <c r="A431" s="6"/>
      <c r="B431" s="105"/>
      <c r="C431" s="6"/>
      <c r="D431" s="93"/>
      <c r="E431" s="93"/>
      <c r="F431" s="6"/>
      <c r="G431" s="107"/>
      <c r="H431" s="107"/>
      <c r="I431" s="6"/>
      <c r="J431" s="107"/>
      <c r="K431" s="107"/>
      <c r="L431" s="6"/>
    </row>
    <row r="432" spans="1:12" x14ac:dyDescent="0.25">
      <c r="A432" s="6"/>
      <c r="B432" s="105"/>
      <c r="C432" s="6"/>
      <c r="D432" s="93"/>
      <c r="E432" s="93"/>
      <c r="F432" s="6"/>
      <c r="G432" s="107"/>
      <c r="H432" s="107"/>
      <c r="I432" s="6"/>
      <c r="J432" s="107"/>
      <c r="K432" s="107"/>
      <c r="L432" s="6"/>
    </row>
    <row r="433" spans="1:12" x14ac:dyDescent="0.25">
      <c r="A433" s="6"/>
      <c r="B433" s="105"/>
      <c r="C433" s="6"/>
      <c r="D433" s="93"/>
      <c r="E433" s="93"/>
      <c r="F433" s="6"/>
      <c r="G433" s="107"/>
      <c r="H433" s="107"/>
      <c r="I433" s="6"/>
      <c r="J433" s="107"/>
      <c r="K433" s="107"/>
      <c r="L433" s="6"/>
    </row>
    <row r="434" spans="1:12" x14ac:dyDescent="0.25">
      <c r="A434" s="6"/>
      <c r="B434" s="105"/>
      <c r="C434" s="6"/>
      <c r="D434" s="93"/>
      <c r="E434" s="93"/>
      <c r="F434" s="6"/>
      <c r="G434" s="107"/>
      <c r="H434" s="107"/>
      <c r="I434" s="6"/>
      <c r="J434" s="107"/>
      <c r="K434" s="107"/>
      <c r="L434" s="6"/>
    </row>
    <row r="435" spans="1:12" x14ac:dyDescent="0.25">
      <c r="A435" s="6"/>
      <c r="B435" s="105"/>
      <c r="C435" s="6"/>
      <c r="D435" s="93"/>
      <c r="E435" s="93"/>
      <c r="F435" s="6"/>
      <c r="G435" s="6"/>
      <c r="H435" s="6"/>
      <c r="I435" s="6"/>
      <c r="J435" s="107"/>
      <c r="K435" s="107"/>
      <c r="L435" s="6"/>
    </row>
    <row r="436" spans="1:12" x14ac:dyDescent="0.25">
      <c r="A436" s="6"/>
      <c r="B436" s="105"/>
      <c r="C436" s="6"/>
      <c r="D436" s="93"/>
      <c r="E436" s="93"/>
      <c r="F436" s="6"/>
      <c r="G436" s="107"/>
      <c r="H436" s="107"/>
      <c r="I436" s="6"/>
      <c r="J436" s="107"/>
      <c r="K436" s="107"/>
      <c r="L436" s="6"/>
    </row>
    <row r="437" spans="1:12" x14ac:dyDescent="0.25">
      <c r="A437" s="6"/>
      <c r="B437" s="105"/>
      <c r="C437" s="6"/>
      <c r="D437" s="93"/>
      <c r="E437" s="93"/>
      <c r="F437" s="6"/>
      <c r="G437" s="107"/>
      <c r="H437" s="107"/>
      <c r="I437" s="6"/>
      <c r="J437" s="107"/>
      <c r="K437" s="107"/>
      <c r="L437" s="6"/>
    </row>
    <row r="438" spans="1:12" x14ac:dyDescent="0.25">
      <c r="A438" s="6"/>
      <c r="B438" s="105"/>
      <c r="C438" s="6"/>
      <c r="D438" s="93"/>
      <c r="E438" s="93"/>
      <c r="F438" s="6"/>
      <c r="G438" s="107"/>
      <c r="H438" s="107"/>
      <c r="I438" s="6"/>
      <c r="J438" s="107"/>
      <c r="K438" s="107"/>
      <c r="L438" s="6"/>
    </row>
    <row r="439" spans="1:12" x14ac:dyDescent="0.25">
      <c r="A439" s="6"/>
      <c r="B439" s="105"/>
      <c r="C439" s="6"/>
      <c r="D439" s="93"/>
      <c r="E439" s="93"/>
      <c r="F439" s="6"/>
      <c r="G439" s="107"/>
      <c r="H439" s="107"/>
      <c r="I439" s="6"/>
      <c r="J439" s="107"/>
      <c r="K439" s="107"/>
      <c r="L439" s="6"/>
    </row>
    <row r="440" spans="1:12" x14ac:dyDescent="0.25">
      <c r="A440" s="6"/>
      <c r="B440" s="105"/>
      <c r="C440" s="6"/>
      <c r="D440" s="93"/>
      <c r="E440" s="93"/>
      <c r="F440" s="6"/>
      <c r="G440" s="107"/>
      <c r="H440" s="107"/>
      <c r="I440" s="6"/>
      <c r="J440" s="107"/>
      <c r="K440" s="107"/>
      <c r="L440" s="6"/>
    </row>
    <row r="441" spans="1:12" x14ac:dyDescent="0.25">
      <c r="A441" s="6"/>
      <c r="B441" s="105"/>
      <c r="C441" s="6"/>
      <c r="D441" s="93"/>
      <c r="E441" s="93"/>
      <c r="F441" s="6"/>
      <c r="G441" s="107"/>
      <c r="H441" s="107"/>
      <c r="I441" s="6"/>
      <c r="J441" s="107"/>
      <c r="K441" s="107"/>
      <c r="L441" s="6"/>
    </row>
    <row r="442" spans="1:12" x14ac:dyDescent="0.25">
      <c r="A442" s="6"/>
      <c r="B442" s="105"/>
      <c r="C442" s="6"/>
      <c r="D442" s="93"/>
      <c r="E442" s="93"/>
      <c r="F442" s="6"/>
      <c r="G442" s="6"/>
      <c r="H442" s="6"/>
      <c r="I442" s="6"/>
      <c r="J442" s="107"/>
      <c r="K442" s="107"/>
      <c r="L442" s="6"/>
    </row>
    <row r="443" spans="1:12" x14ac:dyDescent="0.25">
      <c r="A443" s="6"/>
      <c r="B443" s="105"/>
      <c r="C443" s="6"/>
      <c r="D443" s="93"/>
      <c r="E443" s="93"/>
      <c r="F443" s="6"/>
      <c r="G443" s="6"/>
      <c r="H443" s="6"/>
      <c r="I443" s="6"/>
      <c r="J443" s="107"/>
      <c r="K443" s="107"/>
      <c r="L443" s="6"/>
    </row>
    <row r="444" spans="1:12" x14ac:dyDescent="0.25">
      <c r="A444" s="6"/>
      <c r="B444" s="105"/>
      <c r="C444" s="6"/>
      <c r="D444" s="93"/>
      <c r="E444" s="93"/>
      <c r="F444" s="6"/>
      <c r="G444" s="6"/>
      <c r="H444" s="6"/>
      <c r="I444" s="6"/>
      <c r="J444" s="107"/>
      <c r="K444" s="107"/>
      <c r="L444" s="6"/>
    </row>
    <row r="445" spans="1:12" x14ac:dyDescent="0.25">
      <c r="A445" s="6"/>
      <c r="B445" s="105"/>
      <c r="C445" s="6"/>
      <c r="D445" s="93"/>
      <c r="E445" s="93"/>
      <c r="F445" s="6"/>
      <c r="G445" s="6"/>
      <c r="H445" s="6"/>
      <c r="I445" s="6"/>
      <c r="J445" s="107"/>
      <c r="K445" s="107"/>
      <c r="L445" s="6"/>
    </row>
    <row r="446" spans="1:12" x14ac:dyDescent="0.25">
      <c r="A446" s="6"/>
      <c r="B446" s="105"/>
      <c r="C446" s="6"/>
      <c r="D446" s="93"/>
      <c r="E446" s="93"/>
      <c r="F446" s="6"/>
      <c r="G446" s="6"/>
      <c r="H446" s="6"/>
      <c r="I446" s="6"/>
      <c r="J446" s="107"/>
      <c r="K446" s="107"/>
      <c r="L446" s="6"/>
    </row>
    <row r="447" spans="1:12" x14ac:dyDescent="0.25">
      <c r="A447" s="6"/>
      <c r="B447" s="105"/>
      <c r="C447" s="6"/>
      <c r="D447" s="93"/>
      <c r="E447" s="93"/>
      <c r="F447" s="6"/>
      <c r="G447" s="107"/>
      <c r="H447" s="107"/>
      <c r="I447" s="6"/>
      <c r="J447" s="107"/>
      <c r="K447" s="107"/>
      <c r="L447" s="6"/>
    </row>
    <row r="448" spans="1:12" x14ac:dyDescent="0.25">
      <c r="A448" s="6"/>
      <c r="B448" s="105"/>
      <c r="C448" s="6"/>
      <c r="D448" s="93"/>
      <c r="E448" s="93"/>
      <c r="F448" s="6"/>
      <c r="G448" s="6"/>
      <c r="H448" s="6"/>
      <c r="I448" s="6"/>
      <c r="J448" s="107"/>
      <c r="K448" s="107"/>
      <c r="L448" s="6"/>
    </row>
    <row r="449" spans="1:12" x14ac:dyDescent="0.25">
      <c r="A449" s="6"/>
      <c r="B449" s="105"/>
      <c r="C449" s="6"/>
      <c r="D449" s="93"/>
      <c r="E449" s="93"/>
      <c r="F449" s="6"/>
      <c r="G449" s="6"/>
      <c r="H449" s="6"/>
      <c r="I449" s="6"/>
      <c r="J449" s="107"/>
      <c r="K449" s="107"/>
      <c r="L449" s="6"/>
    </row>
    <row r="450" spans="1:12" x14ac:dyDescent="0.25">
      <c r="A450" s="6"/>
      <c r="B450" s="105"/>
      <c r="C450" s="6"/>
      <c r="D450" s="93"/>
      <c r="E450" s="93"/>
      <c r="F450" s="6"/>
      <c r="G450" s="6"/>
      <c r="H450" s="6"/>
      <c r="I450" s="6"/>
      <c r="J450" s="107"/>
      <c r="K450" s="107"/>
      <c r="L450" s="6"/>
    </row>
  </sheetData>
  <autoFilter ref="A102:J181"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36"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20"/>
  <sheetViews>
    <sheetView showGridLines="0" zoomScaleNormal="100" workbookViewId="0">
      <pane xSplit="1" ySplit="7" topLeftCell="B8" activePane="bottomRight" state="frozen"/>
      <selection activeCell="Q54" sqref="Q54"/>
      <selection pane="topRight" activeCell="Q54" sqref="Q54"/>
      <selection pane="bottomLeft" activeCell="Q54" sqref="Q54"/>
      <selection pane="bottomRight" activeCell="B6" sqref="B6:F6"/>
    </sheetView>
  </sheetViews>
  <sheetFormatPr defaultColWidth="11.42578125" defaultRowHeight="12.75" x14ac:dyDescent="0.2"/>
  <cols>
    <col min="1" max="1" width="0.85546875" style="216" customWidth="1"/>
    <col min="2" max="2" width="26.140625" style="219" customWidth="1"/>
    <col min="3" max="3" width="13.140625" style="219" customWidth="1"/>
    <col min="4" max="4" width="63" style="219" customWidth="1"/>
    <col min="5" max="5" width="13.7109375" style="219" customWidth="1"/>
    <col min="6" max="6" width="57.28515625" style="219" customWidth="1"/>
    <col min="7" max="7" width="0.85546875" style="219" customWidth="1"/>
    <col min="8" max="16384" width="11.42578125" style="219"/>
  </cols>
  <sheetData>
    <row r="1" spans="2:7" s="216" customFormat="1" ht="6.95" customHeight="1" x14ac:dyDescent="0.2"/>
    <row r="2" spans="2:7" s="216" customFormat="1" ht="15.75" x14ac:dyDescent="0.25">
      <c r="B2" s="229" t="str">
        <f>Basisdaten!B2</f>
        <v>Anlage EB Version G1.2 (Auditjahr 2023 / Kennzahlenjahr 2022)</v>
      </c>
      <c r="C2" s="217"/>
    </row>
    <row r="3" spans="2:7" s="216" customFormat="1" ht="16.5" x14ac:dyDescent="0.25">
      <c r="B3" s="228" t="s">
        <v>447</v>
      </c>
      <c r="C3" s="228"/>
      <c r="D3" s="9"/>
      <c r="E3" s="9"/>
      <c r="F3" s="9"/>
    </row>
    <row r="4" spans="2:7" s="216" customFormat="1" ht="20.25" customHeight="1" x14ac:dyDescent="0.2">
      <c r="B4" s="392" t="s">
        <v>644</v>
      </c>
      <c r="C4" s="392"/>
      <c r="D4" s="392"/>
      <c r="E4" s="392"/>
      <c r="F4" s="392"/>
      <c r="G4" s="98"/>
    </row>
    <row r="5" spans="2:7" s="216" customFormat="1" ht="6" customHeight="1" thickBot="1" x14ac:dyDescent="0.25">
      <c r="B5" s="218"/>
      <c r="C5" s="218"/>
      <c r="D5" s="218"/>
      <c r="E5" s="218"/>
      <c r="F5" s="218"/>
    </row>
    <row r="6" spans="2:7" s="216" customFormat="1" ht="33.75" customHeight="1" thickBot="1" x14ac:dyDescent="0.25">
      <c r="B6" s="397" t="s">
        <v>704</v>
      </c>
      <c r="C6" s="398"/>
      <c r="D6" s="398"/>
      <c r="E6" s="398"/>
      <c r="F6" s="399"/>
      <c r="G6" s="250"/>
    </row>
    <row r="7" spans="2:7" s="216" customFormat="1" ht="33.75" customHeight="1" thickBot="1" x14ac:dyDescent="0.25">
      <c r="B7" s="231" t="s">
        <v>448</v>
      </c>
      <c r="C7" s="232" t="s">
        <v>893</v>
      </c>
      <c r="D7" s="233" t="s">
        <v>449</v>
      </c>
      <c r="E7" s="233" t="s">
        <v>918</v>
      </c>
      <c r="F7" s="234" t="s">
        <v>450</v>
      </c>
      <c r="G7" s="250"/>
    </row>
    <row r="8" spans="2:7" ht="30" customHeight="1" x14ac:dyDescent="0.2">
      <c r="B8" s="235" t="s">
        <v>451</v>
      </c>
      <c r="C8" s="236" t="s">
        <v>452</v>
      </c>
      <c r="D8" s="237" t="s">
        <v>453</v>
      </c>
      <c r="E8" s="395"/>
      <c r="F8" s="396"/>
      <c r="G8" s="251"/>
    </row>
    <row r="9" spans="2:7" ht="30" customHeight="1" x14ac:dyDescent="0.2">
      <c r="B9" s="238" t="s">
        <v>451</v>
      </c>
      <c r="C9" s="239" t="s">
        <v>454</v>
      </c>
      <c r="D9" s="240" t="s">
        <v>455</v>
      </c>
      <c r="E9" s="240" t="s">
        <v>454</v>
      </c>
      <c r="F9" s="241" t="s">
        <v>456</v>
      </c>
      <c r="G9" s="251"/>
    </row>
    <row r="10" spans="2:7" ht="30" customHeight="1" x14ac:dyDescent="0.2">
      <c r="B10" s="238" t="s">
        <v>451</v>
      </c>
      <c r="C10" s="239" t="s">
        <v>457</v>
      </c>
      <c r="D10" s="240" t="s">
        <v>458</v>
      </c>
      <c r="E10" s="240" t="s">
        <v>457</v>
      </c>
      <c r="F10" s="241" t="s">
        <v>459</v>
      </c>
      <c r="G10" s="251"/>
    </row>
    <row r="11" spans="2:7" ht="30" customHeight="1" x14ac:dyDescent="0.2">
      <c r="B11" s="238" t="s">
        <v>451</v>
      </c>
      <c r="C11" s="239" t="s">
        <v>460</v>
      </c>
      <c r="D11" s="240" t="s">
        <v>461</v>
      </c>
      <c r="E11" s="240" t="s">
        <v>460</v>
      </c>
      <c r="F11" s="241" t="s">
        <v>462</v>
      </c>
      <c r="G11" s="251"/>
    </row>
    <row r="12" spans="2:7" ht="30" customHeight="1" x14ac:dyDescent="0.2">
      <c r="B12" s="238" t="s">
        <v>451</v>
      </c>
      <c r="C12" s="239" t="s">
        <v>463</v>
      </c>
      <c r="D12" s="240" t="s">
        <v>464</v>
      </c>
      <c r="E12" s="242" t="s">
        <v>463</v>
      </c>
      <c r="F12" s="241" t="s">
        <v>855</v>
      </c>
      <c r="G12" s="251"/>
    </row>
    <row r="13" spans="2:7" ht="37.5" customHeight="1" x14ac:dyDescent="0.2">
      <c r="B13" s="238" t="s">
        <v>451</v>
      </c>
      <c r="C13" s="239" t="s">
        <v>465</v>
      </c>
      <c r="D13" s="240" t="s">
        <v>466</v>
      </c>
      <c r="E13" s="390"/>
      <c r="F13" s="391"/>
      <c r="G13" s="251"/>
    </row>
    <row r="14" spans="2:7" ht="30" customHeight="1" x14ac:dyDescent="0.2">
      <c r="B14" s="243" t="s">
        <v>451</v>
      </c>
      <c r="C14" s="239" t="s">
        <v>467</v>
      </c>
      <c r="D14" s="240" t="s">
        <v>468</v>
      </c>
      <c r="E14" s="240" t="s">
        <v>467</v>
      </c>
      <c r="F14" s="241" t="s">
        <v>797</v>
      </c>
      <c r="G14" s="251"/>
    </row>
    <row r="15" spans="2:7" ht="30" customHeight="1" x14ac:dyDescent="0.2">
      <c r="B15" s="243" t="s">
        <v>451</v>
      </c>
      <c r="C15" s="239" t="s">
        <v>469</v>
      </c>
      <c r="D15" s="240" t="s">
        <v>470</v>
      </c>
      <c r="E15" s="240" t="s">
        <v>469</v>
      </c>
      <c r="F15" s="241" t="s">
        <v>798</v>
      </c>
      <c r="G15" s="251"/>
    </row>
    <row r="16" spans="2:7" ht="30" customHeight="1" x14ac:dyDescent="0.2">
      <c r="B16" s="243" t="s">
        <v>451</v>
      </c>
      <c r="C16" s="239" t="s">
        <v>471</v>
      </c>
      <c r="D16" s="240" t="s">
        <v>472</v>
      </c>
      <c r="E16" s="240" t="s">
        <v>471</v>
      </c>
      <c r="F16" s="241" t="s">
        <v>799</v>
      </c>
      <c r="G16" s="251"/>
    </row>
    <row r="17" spans="2:7" ht="37.5" customHeight="1" x14ac:dyDescent="0.2">
      <c r="B17" s="243" t="s">
        <v>451</v>
      </c>
      <c r="C17" s="239" t="s">
        <v>473</v>
      </c>
      <c r="D17" s="240" t="s">
        <v>474</v>
      </c>
      <c r="E17" s="240" t="s">
        <v>473</v>
      </c>
      <c r="F17" s="241" t="s">
        <v>800</v>
      </c>
      <c r="G17" s="251"/>
    </row>
    <row r="18" spans="2:7" ht="30" customHeight="1" x14ac:dyDescent="0.2">
      <c r="B18" s="243" t="s">
        <v>451</v>
      </c>
      <c r="C18" s="239" t="s">
        <v>475</v>
      </c>
      <c r="D18" s="240" t="s">
        <v>476</v>
      </c>
      <c r="E18" s="240" t="s">
        <v>475</v>
      </c>
      <c r="F18" s="241" t="s">
        <v>801</v>
      </c>
      <c r="G18" s="251"/>
    </row>
    <row r="19" spans="2:7" ht="30" customHeight="1" x14ac:dyDescent="0.2">
      <c r="B19" s="243" t="s">
        <v>451</v>
      </c>
      <c r="C19" s="239" t="s">
        <v>477</v>
      </c>
      <c r="D19" s="240" t="s">
        <v>478</v>
      </c>
      <c r="E19" s="240" t="s">
        <v>477</v>
      </c>
      <c r="F19" s="241" t="s">
        <v>479</v>
      </c>
      <c r="G19" s="251"/>
    </row>
    <row r="20" spans="2:7" ht="30" customHeight="1" x14ac:dyDescent="0.2">
      <c r="B20" s="243" t="s">
        <v>451</v>
      </c>
      <c r="C20" s="239" t="s">
        <v>480</v>
      </c>
      <c r="D20" s="240" t="s">
        <v>481</v>
      </c>
      <c r="E20" s="393"/>
      <c r="F20" s="394"/>
      <c r="G20" s="251"/>
    </row>
    <row r="21" spans="2:7" ht="30" customHeight="1" x14ac:dyDescent="0.2">
      <c r="B21" s="381" t="s">
        <v>451</v>
      </c>
      <c r="C21" s="384" t="s">
        <v>482</v>
      </c>
      <c r="D21" s="387" t="s">
        <v>483</v>
      </c>
      <c r="E21" s="240" t="s">
        <v>482</v>
      </c>
      <c r="F21" s="241" t="s">
        <v>802</v>
      </c>
      <c r="G21" s="251"/>
    </row>
    <row r="22" spans="2:7" ht="30" customHeight="1" x14ac:dyDescent="0.2">
      <c r="B22" s="382"/>
      <c r="C22" s="385"/>
      <c r="D22" s="388"/>
      <c r="E22" s="244"/>
      <c r="F22" s="241" t="s">
        <v>803</v>
      </c>
      <c r="G22" s="251"/>
    </row>
    <row r="23" spans="2:7" ht="30" customHeight="1" x14ac:dyDescent="0.2">
      <c r="B23" s="382"/>
      <c r="C23" s="385"/>
      <c r="D23" s="388"/>
      <c r="E23" s="244"/>
      <c r="F23" s="241" t="s">
        <v>804</v>
      </c>
      <c r="G23" s="251"/>
    </row>
    <row r="24" spans="2:7" ht="30" customHeight="1" x14ac:dyDescent="0.2">
      <c r="B24" s="382"/>
      <c r="C24" s="385"/>
      <c r="D24" s="388"/>
      <c r="E24" s="244"/>
      <c r="F24" s="241" t="s">
        <v>805</v>
      </c>
      <c r="G24" s="251"/>
    </row>
    <row r="25" spans="2:7" ht="30" customHeight="1" x14ac:dyDescent="0.2">
      <c r="B25" s="383"/>
      <c r="C25" s="386"/>
      <c r="D25" s="389"/>
      <c r="E25" s="244"/>
      <c r="F25" s="241" t="s">
        <v>806</v>
      </c>
      <c r="G25" s="251"/>
    </row>
    <row r="26" spans="2:7" ht="30" customHeight="1" x14ac:dyDescent="0.2">
      <c r="B26" s="381" t="s">
        <v>451</v>
      </c>
      <c r="C26" s="384" t="s">
        <v>484</v>
      </c>
      <c r="D26" s="387" t="s">
        <v>485</v>
      </c>
      <c r="E26" s="240" t="s">
        <v>484</v>
      </c>
      <c r="F26" s="241" t="s">
        <v>807</v>
      </c>
      <c r="G26" s="251"/>
    </row>
    <row r="27" spans="2:7" ht="30" customHeight="1" x14ac:dyDescent="0.2">
      <c r="B27" s="382"/>
      <c r="C27" s="385"/>
      <c r="D27" s="388"/>
      <c r="E27" s="244"/>
      <c r="F27" s="241" t="s">
        <v>808</v>
      </c>
      <c r="G27" s="251"/>
    </row>
    <row r="28" spans="2:7" ht="30" customHeight="1" x14ac:dyDescent="0.2">
      <c r="B28" s="382"/>
      <c r="C28" s="385"/>
      <c r="D28" s="388"/>
      <c r="E28" s="244"/>
      <c r="F28" s="241" t="s">
        <v>809</v>
      </c>
      <c r="G28" s="251"/>
    </row>
    <row r="29" spans="2:7" ht="30" customHeight="1" x14ac:dyDescent="0.2">
      <c r="B29" s="382"/>
      <c r="C29" s="385"/>
      <c r="D29" s="388"/>
      <c r="E29" s="244"/>
      <c r="F29" s="241" t="s">
        <v>810</v>
      </c>
      <c r="G29" s="251"/>
    </row>
    <row r="30" spans="2:7" ht="30" customHeight="1" x14ac:dyDescent="0.2">
      <c r="B30" s="383"/>
      <c r="C30" s="386"/>
      <c r="D30" s="389"/>
      <c r="E30" s="244"/>
      <c r="F30" s="241" t="s">
        <v>811</v>
      </c>
      <c r="G30" s="251"/>
    </row>
    <row r="31" spans="2:7" ht="30" customHeight="1" x14ac:dyDescent="0.2">
      <c r="B31" s="243" t="s">
        <v>451</v>
      </c>
      <c r="C31" s="239" t="s">
        <v>486</v>
      </c>
      <c r="D31" s="240" t="s">
        <v>487</v>
      </c>
      <c r="E31" s="240" t="s">
        <v>486</v>
      </c>
      <c r="F31" s="241" t="s">
        <v>812</v>
      </c>
      <c r="G31" s="251"/>
    </row>
    <row r="32" spans="2:7" ht="30" customHeight="1" x14ac:dyDescent="0.2">
      <c r="B32" s="243" t="s">
        <v>451</v>
      </c>
      <c r="C32" s="239" t="s">
        <v>488</v>
      </c>
      <c r="D32" s="240" t="s">
        <v>489</v>
      </c>
      <c r="E32" s="390"/>
      <c r="F32" s="391"/>
      <c r="G32" s="251"/>
    </row>
    <row r="33" spans="2:7" ht="30" customHeight="1" x14ac:dyDescent="0.2">
      <c r="B33" s="243" t="s">
        <v>451</v>
      </c>
      <c r="C33" s="239" t="s">
        <v>490</v>
      </c>
      <c r="D33" s="240" t="s">
        <v>491</v>
      </c>
      <c r="E33" s="240" t="s">
        <v>490</v>
      </c>
      <c r="F33" s="241" t="s">
        <v>813</v>
      </c>
      <c r="G33" s="251"/>
    </row>
    <row r="34" spans="2:7" ht="30" customHeight="1" x14ac:dyDescent="0.2">
      <c r="B34" s="243" t="s">
        <v>451</v>
      </c>
      <c r="C34" s="239" t="s">
        <v>492</v>
      </c>
      <c r="D34" s="240" t="s">
        <v>493</v>
      </c>
      <c r="E34" s="240" t="s">
        <v>492</v>
      </c>
      <c r="F34" s="241" t="s">
        <v>814</v>
      </c>
      <c r="G34" s="251"/>
    </row>
    <row r="35" spans="2:7" ht="30" customHeight="1" x14ac:dyDescent="0.2">
      <c r="B35" s="243" t="s">
        <v>451</v>
      </c>
      <c r="C35" s="239" t="s">
        <v>494</v>
      </c>
      <c r="D35" s="240" t="s">
        <v>495</v>
      </c>
      <c r="E35" s="240" t="s">
        <v>494</v>
      </c>
      <c r="F35" s="241" t="s">
        <v>815</v>
      </c>
      <c r="G35" s="251"/>
    </row>
    <row r="36" spans="2:7" ht="30" customHeight="1" x14ac:dyDescent="0.2">
      <c r="B36" s="243" t="s">
        <v>451</v>
      </c>
      <c r="C36" s="239" t="s">
        <v>496</v>
      </c>
      <c r="D36" s="240" t="s">
        <v>497</v>
      </c>
      <c r="E36" s="240" t="s">
        <v>496</v>
      </c>
      <c r="F36" s="241" t="s">
        <v>498</v>
      </c>
      <c r="G36" s="251"/>
    </row>
    <row r="37" spans="2:7" ht="30" customHeight="1" x14ac:dyDescent="0.2">
      <c r="B37" s="243" t="s">
        <v>451</v>
      </c>
      <c r="C37" s="239" t="s">
        <v>512</v>
      </c>
      <c r="D37" s="240" t="s">
        <v>513</v>
      </c>
      <c r="E37" s="390"/>
      <c r="F37" s="391"/>
      <c r="G37" s="251"/>
    </row>
    <row r="38" spans="2:7" ht="30" customHeight="1" x14ac:dyDescent="0.2">
      <c r="B38" s="243" t="s">
        <v>451</v>
      </c>
      <c r="C38" s="239" t="s">
        <v>499</v>
      </c>
      <c r="D38" s="240" t="s">
        <v>500</v>
      </c>
      <c r="E38" s="240" t="s">
        <v>499</v>
      </c>
      <c r="F38" s="241" t="s">
        <v>501</v>
      </c>
      <c r="G38" s="251"/>
    </row>
    <row r="39" spans="2:7" ht="30" customHeight="1" x14ac:dyDescent="0.2">
      <c r="B39" s="243" t="s">
        <v>451</v>
      </c>
      <c r="C39" s="239" t="s">
        <v>557</v>
      </c>
      <c r="D39" s="240" t="s">
        <v>558</v>
      </c>
      <c r="E39" s="240" t="s">
        <v>557</v>
      </c>
      <c r="F39" s="306" t="s">
        <v>828</v>
      </c>
      <c r="G39" s="251"/>
    </row>
    <row r="40" spans="2:7" ht="30" customHeight="1" x14ac:dyDescent="0.2">
      <c r="B40" s="243" t="s">
        <v>716</v>
      </c>
      <c r="C40" s="239" t="s">
        <v>557</v>
      </c>
      <c r="D40" s="240" t="s">
        <v>558</v>
      </c>
      <c r="E40" s="240" t="s">
        <v>557</v>
      </c>
      <c r="F40" s="306" t="s">
        <v>828</v>
      </c>
      <c r="G40" s="251"/>
    </row>
    <row r="41" spans="2:7" ht="37.5" customHeight="1" x14ac:dyDescent="0.2">
      <c r="B41" s="243" t="s">
        <v>451</v>
      </c>
      <c r="C41" s="239" t="s">
        <v>502</v>
      </c>
      <c r="D41" s="240" t="s">
        <v>503</v>
      </c>
      <c r="E41" s="390"/>
      <c r="F41" s="391"/>
      <c r="G41" s="251"/>
    </row>
    <row r="42" spans="2:7" ht="30" customHeight="1" x14ac:dyDescent="0.2">
      <c r="B42" s="243" t="s">
        <v>451</v>
      </c>
      <c r="C42" s="239" t="s">
        <v>504</v>
      </c>
      <c r="D42" s="240" t="s">
        <v>505</v>
      </c>
      <c r="E42" s="240" t="s">
        <v>504</v>
      </c>
      <c r="F42" s="241" t="s">
        <v>506</v>
      </c>
      <c r="G42" s="251"/>
    </row>
    <row r="43" spans="2:7" ht="30" customHeight="1" x14ac:dyDescent="0.2">
      <c r="B43" s="381" t="s">
        <v>451</v>
      </c>
      <c r="C43" s="384" t="s">
        <v>507</v>
      </c>
      <c r="D43" s="387" t="s">
        <v>508</v>
      </c>
      <c r="E43" s="387" t="s">
        <v>507</v>
      </c>
      <c r="F43" s="241" t="s">
        <v>509</v>
      </c>
      <c r="G43" s="251"/>
    </row>
    <row r="44" spans="2:7" ht="30" customHeight="1" x14ac:dyDescent="0.2">
      <c r="B44" s="382"/>
      <c r="C44" s="385"/>
      <c r="D44" s="388"/>
      <c r="E44" s="388"/>
      <c r="F44" s="241" t="s">
        <v>510</v>
      </c>
      <c r="G44" s="251"/>
    </row>
    <row r="45" spans="2:7" ht="30" customHeight="1" x14ac:dyDescent="0.2">
      <c r="B45" s="383"/>
      <c r="C45" s="386"/>
      <c r="D45" s="389"/>
      <c r="E45" s="389"/>
      <c r="F45" s="241" t="s">
        <v>511</v>
      </c>
      <c r="G45" s="251"/>
    </row>
    <row r="46" spans="2:7" ht="30" customHeight="1" x14ac:dyDescent="0.2">
      <c r="B46" s="243" t="s">
        <v>451</v>
      </c>
      <c r="C46" s="239" t="s">
        <v>515</v>
      </c>
      <c r="D46" s="240" t="s">
        <v>516</v>
      </c>
      <c r="E46" s="240" t="s">
        <v>515</v>
      </c>
      <c r="F46" s="241" t="s">
        <v>816</v>
      </c>
      <c r="G46" s="251"/>
    </row>
    <row r="47" spans="2:7" ht="49.5" customHeight="1" x14ac:dyDescent="0.2">
      <c r="B47" s="243" t="s">
        <v>451</v>
      </c>
      <c r="C47" s="239" t="s">
        <v>517</v>
      </c>
      <c r="D47" s="240" t="s">
        <v>518</v>
      </c>
      <c r="E47" s="240" t="s">
        <v>517</v>
      </c>
      <c r="F47" s="241" t="s">
        <v>887</v>
      </c>
      <c r="G47" s="251"/>
    </row>
    <row r="48" spans="2:7" ht="30" customHeight="1" x14ac:dyDescent="0.2">
      <c r="B48" s="243" t="s">
        <v>680</v>
      </c>
      <c r="C48" s="239" t="s">
        <v>519</v>
      </c>
      <c r="D48" s="240" t="s">
        <v>520</v>
      </c>
      <c r="E48" s="240" t="s">
        <v>519</v>
      </c>
      <c r="F48" s="241" t="s">
        <v>817</v>
      </c>
      <c r="G48" s="251"/>
    </row>
    <row r="49" spans="2:7" ht="30" customHeight="1" x14ac:dyDescent="0.2">
      <c r="B49" s="243" t="s">
        <v>451</v>
      </c>
      <c r="C49" s="239" t="s">
        <v>519</v>
      </c>
      <c r="D49" s="240" t="s">
        <v>520</v>
      </c>
      <c r="E49" s="240" t="s">
        <v>519</v>
      </c>
      <c r="F49" s="241" t="s">
        <v>817</v>
      </c>
      <c r="G49" s="251"/>
    </row>
    <row r="50" spans="2:7" ht="30" customHeight="1" x14ac:dyDescent="0.2">
      <c r="B50" s="243" t="s">
        <v>451</v>
      </c>
      <c r="C50" s="239" t="s">
        <v>521</v>
      </c>
      <c r="D50" s="240" t="s">
        <v>522</v>
      </c>
      <c r="E50" s="240" t="s">
        <v>521</v>
      </c>
      <c r="F50" s="241" t="s">
        <v>523</v>
      </c>
      <c r="G50" s="251"/>
    </row>
    <row r="51" spans="2:7" ht="30" customHeight="1" x14ac:dyDescent="0.2">
      <c r="B51" s="243" t="s">
        <v>716</v>
      </c>
      <c r="C51" s="239" t="s">
        <v>521</v>
      </c>
      <c r="D51" s="240" t="s">
        <v>522</v>
      </c>
      <c r="E51" s="240" t="s">
        <v>521</v>
      </c>
      <c r="F51" s="241" t="s">
        <v>818</v>
      </c>
      <c r="G51" s="251"/>
    </row>
    <row r="52" spans="2:7" ht="30" customHeight="1" x14ac:dyDescent="0.2">
      <c r="B52" s="245" t="s">
        <v>524</v>
      </c>
      <c r="C52" s="239" t="s">
        <v>525</v>
      </c>
      <c r="D52" s="240" t="s">
        <v>526</v>
      </c>
      <c r="E52" s="390"/>
      <c r="F52" s="391"/>
      <c r="G52" s="251"/>
    </row>
    <row r="53" spans="2:7" ht="30" customHeight="1" x14ac:dyDescent="0.2">
      <c r="B53" s="245" t="s">
        <v>524</v>
      </c>
      <c r="C53" s="239" t="s">
        <v>527</v>
      </c>
      <c r="D53" s="240" t="s">
        <v>528</v>
      </c>
      <c r="E53" s="240" t="s">
        <v>527</v>
      </c>
      <c r="F53" s="241" t="s">
        <v>819</v>
      </c>
      <c r="G53" s="251"/>
    </row>
    <row r="54" spans="2:7" ht="30" customHeight="1" x14ac:dyDescent="0.2">
      <c r="B54" s="245" t="s">
        <v>894</v>
      </c>
      <c r="C54" s="239" t="s">
        <v>529</v>
      </c>
      <c r="D54" s="240" t="s">
        <v>530</v>
      </c>
      <c r="E54" s="240" t="s">
        <v>529</v>
      </c>
      <c r="F54" s="241" t="s">
        <v>820</v>
      </c>
      <c r="G54" s="251"/>
    </row>
    <row r="55" spans="2:7" ht="30" customHeight="1" x14ac:dyDescent="0.2">
      <c r="B55" s="245" t="s">
        <v>524</v>
      </c>
      <c r="C55" s="239" t="s">
        <v>531</v>
      </c>
      <c r="D55" s="240" t="s">
        <v>532</v>
      </c>
      <c r="E55" s="390"/>
      <c r="F55" s="391"/>
      <c r="G55" s="251"/>
    </row>
    <row r="56" spans="2:7" ht="30" customHeight="1" x14ac:dyDescent="0.2">
      <c r="B56" s="245" t="s">
        <v>524</v>
      </c>
      <c r="C56" s="239" t="s">
        <v>533</v>
      </c>
      <c r="D56" s="240" t="s">
        <v>534</v>
      </c>
      <c r="E56" s="240" t="s">
        <v>533</v>
      </c>
      <c r="F56" s="241" t="s">
        <v>821</v>
      </c>
      <c r="G56" s="251"/>
    </row>
    <row r="57" spans="2:7" ht="30" customHeight="1" x14ac:dyDescent="0.2">
      <c r="B57" s="245" t="s">
        <v>524</v>
      </c>
      <c r="C57" s="239" t="s">
        <v>535</v>
      </c>
      <c r="D57" s="240" t="s">
        <v>536</v>
      </c>
      <c r="E57" s="240" t="s">
        <v>535</v>
      </c>
      <c r="F57" s="241" t="s">
        <v>822</v>
      </c>
      <c r="G57" s="251"/>
    </row>
    <row r="58" spans="2:7" ht="30" customHeight="1" x14ac:dyDescent="0.2">
      <c r="B58" s="245" t="s">
        <v>894</v>
      </c>
      <c r="C58" s="239" t="s">
        <v>537</v>
      </c>
      <c r="D58" s="240" t="s">
        <v>538</v>
      </c>
      <c r="E58" s="240" t="s">
        <v>537</v>
      </c>
      <c r="F58" s="241" t="s">
        <v>823</v>
      </c>
      <c r="G58" s="251"/>
    </row>
    <row r="59" spans="2:7" ht="30" customHeight="1" x14ac:dyDescent="0.2">
      <c r="B59" s="245" t="s">
        <v>894</v>
      </c>
      <c r="C59" s="239" t="s">
        <v>539</v>
      </c>
      <c r="D59" s="240" t="s">
        <v>540</v>
      </c>
      <c r="E59" s="240" t="s">
        <v>539</v>
      </c>
      <c r="F59" s="241" t="s">
        <v>824</v>
      </c>
      <c r="G59" s="251"/>
    </row>
    <row r="60" spans="2:7" ht="37.5" customHeight="1" x14ac:dyDescent="0.2">
      <c r="B60" s="245" t="s">
        <v>524</v>
      </c>
      <c r="C60" s="239" t="s">
        <v>541</v>
      </c>
      <c r="D60" s="240" t="s">
        <v>542</v>
      </c>
      <c r="E60" s="240" t="s">
        <v>541</v>
      </c>
      <c r="F60" s="241" t="s">
        <v>825</v>
      </c>
      <c r="G60" s="251"/>
    </row>
    <row r="61" spans="2:7" ht="37.5" customHeight="1" x14ac:dyDescent="0.2">
      <c r="B61" s="245" t="s">
        <v>524</v>
      </c>
      <c r="C61" s="239" t="s">
        <v>543</v>
      </c>
      <c r="D61" s="240" t="s">
        <v>544</v>
      </c>
      <c r="E61" s="240" t="s">
        <v>543</v>
      </c>
      <c r="F61" s="241" t="s">
        <v>826</v>
      </c>
      <c r="G61" s="251"/>
    </row>
    <row r="62" spans="2:7" ht="30" customHeight="1" x14ac:dyDescent="0.2">
      <c r="B62" s="245" t="s">
        <v>716</v>
      </c>
      <c r="C62" s="239" t="s">
        <v>545</v>
      </c>
      <c r="D62" s="240" t="s">
        <v>546</v>
      </c>
      <c r="E62" s="240" t="s">
        <v>547</v>
      </c>
      <c r="F62" s="241" t="s">
        <v>548</v>
      </c>
      <c r="G62" s="251"/>
    </row>
    <row r="63" spans="2:7" ht="30" customHeight="1" x14ac:dyDescent="0.2">
      <c r="B63" s="245" t="s">
        <v>716</v>
      </c>
      <c r="C63" s="239" t="s">
        <v>549</v>
      </c>
      <c r="D63" s="240" t="s">
        <v>550</v>
      </c>
      <c r="E63" s="240" t="s">
        <v>549</v>
      </c>
      <c r="F63" s="241" t="s">
        <v>551</v>
      </c>
      <c r="G63" s="251"/>
    </row>
    <row r="64" spans="2:7" ht="30" customHeight="1" x14ac:dyDescent="0.2">
      <c r="B64" s="245" t="s">
        <v>716</v>
      </c>
      <c r="C64" s="239" t="s">
        <v>552</v>
      </c>
      <c r="D64" s="240" t="s">
        <v>553</v>
      </c>
      <c r="E64" s="240" t="s">
        <v>552</v>
      </c>
      <c r="F64" s="241" t="s">
        <v>827</v>
      </c>
      <c r="G64" s="251"/>
    </row>
    <row r="65" spans="2:7" ht="30" customHeight="1" x14ac:dyDescent="0.2">
      <c r="B65" s="245" t="s">
        <v>716</v>
      </c>
      <c r="C65" s="239" t="s">
        <v>554</v>
      </c>
      <c r="D65" s="240" t="s">
        <v>555</v>
      </c>
      <c r="E65" s="240" t="s">
        <v>554</v>
      </c>
      <c r="F65" s="241" t="s">
        <v>556</v>
      </c>
      <c r="G65" s="251"/>
    </row>
    <row r="66" spans="2:7" ht="30" customHeight="1" x14ac:dyDescent="0.2">
      <c r="B66" s="245" t="s">
        <v>716</v>
      </c>
      <c r="C66" s="239" t="s">
        <v>557</v>
      </c>
      <c r="D66" s="240" t="s">
        <v>558</v>
      </c>
      <c r="E66" s="240" t="s">
        <v>557</v>
      </c>
      <c r="F66" s="241" t="s">
        <v>828</v>
      </c>
      <c r="G66" s="251"/>
    </row>
    <row r="67" spans="2:7" ht="30" customHeight="1" x14ac:dyDescent="0.2">
      <c r="B67" s="245" t="s">
        <v>451</v>
      </c>
      <c r="C67" s="239" t="s">
        <v>557</v>
      </c>
      <c r="D67" s="240" t="s">
        <v>558</v>
      </c>
      <c r="E67" s="240" t="s">
        <v>557</v>
      </c>
      <c r="F67" s="241" t="s">
        <v>828</v>
      </c>
      <c r="G67" s="251"/>
    </row>
    <row r="68" spans="2:7" ht="30" customHeight="1" x14ac:dyDescent="0.2">
      <c r="B68" s="245" t="s">
        <v>716</v>
      </c>
      <c r="C68" s="239" t="s">
        <v>559</v>
      </c>
      <c r="D68" s="240" t="s">
        <v>560</v>
      </c>
      <c r="E68" s="240" t="s">
        <v>559</v>
      </c>
      <c r="F68" s="241" t="s">
        <v>561</v>
      </c>
      <c r="G68" s="251"/>
    </row>
    <row r="69" spans="2:7" ht="30" customHeight="1" x14ac:dyDescent="0.2">
      <c r="B69" s="245" t="s">
        <v>716</v>
      </c>
      <c r="C69" s="239" t="s">
        <v>562</v>
      </c>
      <c r="D69" s="240" t="s">
        <v>698</v>
      </c>
      <c r="E69" s="390"/>
      <c r="F69" s="391"/>
      <c r="G69" s="251"/>
    </row>
    <row r="70" spans="2:7" ht="30" customHeight="1" x14ac:dyDescent="0.2">
      <c r="B70" s="245" t="s">
        <v>716</v>
      </c>
      <c r="C70" s="239" t="s">
        <v>563</v>
      </c>
      <c r="D70" s="240" t="s">
        <v>564</v>
      </c>
      <c r="E70" s="240" t="s">
        <v>563</v>
      </c>
      <c r="F70" s="241" t="s">
        <v>565</v>
      </c>
      <c r="G70" s="251"/>
    </row>
    <row r="71" spans="2:7" ht="30" customHeight="1" x14ac:dyDescent="0.2">
      <c r="B71" s="245" t="s">
        <v>716</v>
      </c>
      <c r="C71" s="239" t="s">
        <v>566</v>
      </c>
      <c r="D71" s="240" t="s">
        <v>567</v>
      </c>
      <c r="E71" s="240" t="s">
        <v>566</v>
      </c>
      <c r="F71" s="241" t="s">
        <v>568</v>
      </c>
      <c r="G71" s="251"/>
    </row>
    <row r="72" spans="2:7" ht="30" customHeight="1" x14ac:dyDescent="0.2">
      <c r="B72" s="245" t="s">
        <v>716</v>
      </c>
      <c r="C72" s="239" t="s">
        <v>569</v>
      </c>
      <c r="D72" s="240" t="s">
        <v>570</v>
      </c>
      <c r="E72" s="240" t="s">
        <v>569</v>
      </c>
      <c r="F72" s="241" t="s">
        <v>829</v>
      </c>
      <c r="G72" s="251"/>
    </row>
    <row r="73" spans="2:7" ht="30" customHeight="1" x14ac:dyDescent="0.2">
      <c r="B73" s="245" t="s">
        <v>716</v>
      </c>
      <c r="C73" s="239" t="s">
        <v>571</v>
      </c>
      <c r="D73" s="240" t="s">
        <v>572</v>
      </c>
      <c r="E73" s="240" t="s">
        <v>571</v>
      </c>
      <c r="F73" s="241" t="s">
        <v>830</v>
      </c>
      <c r="G73" s="251"/>
    </row>
    <row r="74" spans="2:7" ht="30" customHeight="1" x14ac:dyDescent="0.2">
      <c r="B74" s="245" t="s">
        <v>716</v>
      </c>
      <c r="C74" s="239" t="s">
        <v>573</v>
      </c>
      <c r="D74" s="240" t="s">
        <v>574</v>
      </c>
      <c r="E74" s="390"/>
      <c r="F74" s="391"/>
      <c r="G74" s="251"/>
    </row>
    <row r="75" spans="2:7" ht="30" customHeight="1" x14ac:dyDescent="0.2">
      <c r="B75" s="245" t="s">
        <v>716</v>
      </c>
      <c r="C75" s="239" t="s">
        <v>575</v>
      </c>
      <c r="D75" s="240" t="s">
        <v>576</v>
      </c>
      <c r="E75" s="240" t="s">
        <v>575</v>
      </c>
      <c r="F75" s="241" t="s">
        <v>577</v>
      </c>
      <c r="G75" s="251"/>
    </row>
    <row r="76" spans="2:7" ht="30" customHeight="1" x14ac:dyDescent="0.2">
      <c r="B76" s="245" t="s">
        <v>716</v>
      </c>
      <c r="C76" s="239" t="s">
        <v>578</v>
      </c>
      <c r="D76" s="240" t="s">
        <v>579</v>
      </c>
      <c r="E76" s="240" t="s">
        <v>578</v>
      </c>
      <c r="F76" s="241" t="s">
        <v>831</v>
      </c>
      <c r="G76" s="251"/>
    </row>
    <row r="77" spans="2:7" ht="30" customHeight="1" x14ac:dyDescent="0.2">
      <c r="B77" s="245" t="s">
        <v>716</v>
      </c>
      <c r="C77" s="239" t="s">
        <v>580</v>
      </c>
      <c r="D77" s="240" t="s">
        <v>581</v>
      </c>
      <c r="E77" s="240" t="s">
        <v>580</v>
      </c>
      <c r="F77" s="241" t="s">
        <v>832</v>
      </c>
      <c r="G77" s="251"/>
    </row>
    <row r="78" spans="2:7" ht="30" customHeight="1" x14ac:dyDescent="0.2">
      <c r="B78" s="245" t="s">
        <v>716</v>
      </c>
      <c r="C78" s="239" t="s">
        <v>582</v>
      </c>
      <c r="D78" s="240" t="s">
        <v>583</v>
      </c>
      <c r="E78" s="240" t="s">
        <v>582</v>
      </c>
      <c r="F78" s="241" t="s">
        <v>833</v>
      </c>
      <c r="G78" s="251"/>
    </row>
    <row r="79" spans="2:7" ht="30" customHeight="1" x14ac:dyDescent="0.2">
      <c r="B79" s="245" t="s">
        <v>716</v>
      </c>
      <c r="C79" s="239" t="s">
        <v>584</v>
      </c>
      <c r="D79" s="240" t="s">
        <v>585</v>
      </c>
      <c r="E79" s="240" t="s">
        <v>584</v>
      </c>
      <c r="F79" s="241" t="s">
        <v>834</v>
      </c>
      <c r="G79" s="251"/>
    </row>
    <row r="80" spans="2:7" ht="30" customHeight="1" x14ac:dyDescent="0.2">
      <c r="B80" s="245" t="s">
        <v>716</v>
      </c>
      <c r="C80" s="239" t="s">
        <v>586</v>
      </c>
      <c r="D80" s="240" t="s">
        <v>587</v>
      </c>
      <c r="E80" s="240" t="s">
        <v>586</v>
      </c>
      <c r="F80" s="241" t="s">
        <v>588</v>
      </c>
      <c r="G80" s="251"/>
    </row>
    <row r="81" spans="2:7" ht="30" customHeight="1" x14ac:dyDescent="0.2">
      <c r="B81" s="245" t="s">
        <v>716</v>
      </c>
      <c r="C81" s="239" t="s">
        <v>589</v>
      </c>
      <c r="D81" s="240" t="s">
        <v>590</v>
      </c>
      <c r="E81" s="390"/>
      <c r="F81" s="391"/>
      <c r="G81" s="251"/>
    </row>
    <row r="82" spans="2:7" ht="30" customHeight="1" x14ac:dyDescent="0.2">
      <c r="B82" s="245" t="s">
        <v>716</v>
      </c>
      <c r="C82" s="239" t="s">
        <v>591</v>
      </c>
      <c r="D82" s="240" t="s">
        <v>592</v>
      </c>
      <c r="E82" s="240" t="s">
        <v>591</v>
      </c>
      <c r="F82" s="241" t="s">
        <v>835</v>
      </c>
      <c r="G82" s="251"/>
    </row>
    <row r="83" spans="2:7" ht="30" customHeight="1" x14ac:dyDescent="0.2">
      <c r="B83" s="245" t="s">
        <v>716</v>
      </c>
      <c r="C83" s="239" t="s">
        <v>593</v>
      </c>
      <c r="D83" s="240" t="s">
        <v>594</v>
      </c>
      <c r="E83" s="240" t="s">
        <v>593</v>
      </c>
      <c r="F83" s="241" t="s">
        <v>836</v>
      </c>
      <c r="G83" s="251"/>
    </row>
    <row r="84" spans="2:7" ht="30" customHeight="1" x14ac:dyDescent="0.2">
      <c r="B84" s="245" t="s">
        <v>716</v>
      </c>
      <c r="C84" s="239" t="s">
        <v>595</v>
      </c>
      <c r="D84" s="240" t="s">
        <v>596</v>
      </c>
      <c r="E84" s="240" t="s">
        <v>595</v>
      </c>
      <c r="F84" s="241" t="s">
        <v>837</v>
      </c>
      <c r="G84" s="251"/>
    </row>
    <row r="85" spans="2:7" ht="30" customHeight="1" x14ac:dyDescent="0.2">
      <c r="B85" s="245" t="s">
        <v>716</v>
      </c>
      <c r="C85" s="239" t="s">
        <v>597</v>
      </c>
      <c r="D85" s="240" t="s">
        <v>598</v>
      </c>
      <c r="E85" s="240" t="s">
        <v>597</v>
      </c>
      <c r="F85" s="241" t="s">
        <v>838</v>
      </c>
      <c r="G85" s="251"/>
    </row>
    <row r="86" spans="2:7" ht="30" customHeight="1" x14ac:dyDescent="0.2">
      <c r="B86" s="245" t="s">
        <v>716</v>
      </c>
      <c r="C86" s="239" t="s">
        <v>599</v>
      </c>
      <c r="D86" s="240" t="s">
        <v>600</v>
      </c>
      <c r="E86" s="240" t="s">
        <v>599</v>
      </c>
      <c r="F86" s="241" t="s">
        <v>839</v>
      </c>
      <c r="G86" s="251"/>
    </row>
    <row r="87" spans="2:7" ht="30" customHeight="1" x14ac:dyDescent="0.2">
      <c r="B87" s="245" t="s">
        <v>716</v>
      </c>
      <c r="C87" s="239" t="s">
        <v>601</v>
      </c>
      <c r="D87" s="240" t="s">
        <v>602</v>
      </c>
      <c r="E87" s="240" t="s">
        <v>601</v>
      </c>
      <c r="F87" s="241" t="s">
        <v>603</v>
      </c>
      <c r="G87" s="251"/>
    </row>
    <row r="88" spans="2:7" ht="30" customHeight="1" x14ac:dyDescent="0.2">
      <c r="B88" s="245" t="s">
        <v>716</v>
      </c>
      <c r="C88" s="239" t="s">
        <v>604</v>
      </c>
      <c r="D88" s="240" t="s">
        <v>605</v>
      </c>
      <c r="E88" s="240" t="s">
        <v>606</v>
      </c>
      <c r="F88" s="241" t="s">
        <v>607</v>
      </c>
      <c r="G88" s="251"/>
    </row>
    <row r="89" spans="2:7" ht="30" customHeight="1" x14ac:dyDescent="0.2">
      <c r="B89" s="245" t="s">
        <v>716</v>
      </c>
      <c r="C89" s="239" t="s">
        <v>608</v>
      </c>
      <c r="D89" s="240" t="s">
        <v>609</v>
      </c>
      <c r="E89" s="390"/>
      <c r="F89" s="391"/>
      <c r="G89" s="251"/>
    </row>
    <row r="90" spans="2:7" ht="30" customHeight="1" x14ac:dyDescent="0.2">
      <c r="B90" s="245" t="s">
        <v>717</v>
      </c>
      <c r="C90" s="239" t="s">
        <v>610</v>
      </c>
      <c r="D90" s="240" t="s">
        <v>611</v>
      </c>
      <c r="E90" s="240" t="s">
        <v>610</v>
      </c>
      <c r="F90" s="241" t="s">
        <v>840</v>
      </c>
      <c r="G90" s="251"/>
    </row>
    <row r="91" spans="2:7" ht="30" customHeight="1" x14ac:dyDescent="0.2">
      <c r="B91" s="245" t="s">
        <v>717</v>
      </c>
      <c r="C91" s="239" t="s">
        <v>612</v>
      </c>
      <c r="D91" s="240" t="s">
        <v>613</v>
      </c>
      <c r="E91" s="240" t="s">
        <v>612</v>
      </c>
      <c r="F91" s="241" t="s">
        <v>841</v>
      </c>
      <c r="G91" s="251"/>
    </row>
    <row r="92" spans="2:7" ht="30" customHeight="1" x14ac:dyDescent="0.2">
      <c r="B92" s="245" t="s">
        <v>717</v>
      </c>
      <c r="C92" s="239" t="s">
        <v>614</v>
      </c>
      <c r="D92" s="240" t="s">
        <v>615</v>
      </c>
      <c r="E92" s="240" t="s">
        <v>614</v>
      </c>
      <c r="F92" s="241" t="s">
        <v>842</v>
      </c>
      <c r="G92" s="251"/>
    </row>
    <row r="93" spans="2:7" ht="30" customHeight="1" x14ac:dyDescent="0.2">
      <c r="B93" s="245" t="s">
        <v>717</v>
      </c>
      <c r="C93" s="239" t="s">
        <v>616</v>
      </c>
      <c r="D93" s="240" t="s">
        <v>617</v>
      </c>
      <c r="E93" s="240" t="s">
        <v>616</v>
      </c>
      <c r="F93" s="241" t="s">
        <v>843</v>
      </c>
      <c r="G93" s="251"/>
    </row>
    <row r="94" spans="2:7" ht="30" customHeight="1" x14ac:dyDescent="0.2">
      <c r="B94" s="245" t="s">
        <v>717</v>
      </c>
      <c r="C94" s="239" t="s">
        <v>618</v>
      </c>
      <c r="D94" s="240" t="s">
        <v>619</v>
      </c>
      <c r="E94" s="240" t="s">
        <v>618</v>
      </c>
      <c r="F94" s="241" t="s">
        <v>620</v>
      </c>
      <c r="G94" s="251"/>
    </row>
    <row r="95" spans="2:7" ht="30" customHeight="1" x14ac:dyDescent="0.2">
      <c r="B95" s="245" t="s">
        <v>716</v>
      </c>
      <c r="C95" s="239" t="s">
        <v>623</v>
      </c>
      <c r="D95" s="240" t="s">
        <v>624</v>
      </c>
      <c r="E95" s="390"/>
      <c r="F95" s="391"/>
      <c r="G95" s="251"/>
    </row>
    <row r="96" spans="2:7" ht="30" customHeight="1" x14ac:dyDescent="0.2">
      <c r="B96" s="245" t="s">
        <v>716</v>
      </c>
      <c r="C96" s="239" t="s">
        <v>621</v>
      </c>
      <c r="D96" s="240" t="s">
        <v>622</v>
      </c>
      <c r="E96" s="240" t="s">
        <v>621</v>
      </c>
      <c r="F96" s="241" t="s">
        <v>844</v>
      </c>
      <c r="G96" s="251"/>
    </row>
    <row r="97" spans="2:7" ht="30" customHeight="1" x14ac:dyDescent="0.2">
      <c r="B97" s="246" t="s">
        <v>716</v>
      </c>
      <c r="C97" s="247" t="s">
        <v>625</v>
      </c>
      <c r="D97" s="248" t="s">
        <v>626</v>
      </c>
      <c r="E97" s="240" t="s">
        <v>625</v>
      </c>
      <c r="F97" s="241" t="s">
        <v>627</v>
      </c>
      <c r="G97" s="251"/>
    </row>
    <row r="98" spans="2:7" ht="30" customHeight="1" x14ac:dyDescent="0.2">
      <c r="B98" s="246" t="s">
        <v>716</v>
      </c>
      <c r="C98" s="247" t="s">
        <v>521</v>
      </c>
      <c r="D98" s="248" t="s">
        <v>624</v>
      </c>
      <c r="E98" s="240" t="s">
        <v>521</v>
      </c>
      <c r="F98" s="241" t="s">
        <v>818</v>
      </c>
      <c r="G98" s="251"/>
    </row>
    <row r="99" spans="2:7" ht="51" customHeight="1" x14ac:dyDescent="0.2">
      <c r="B99" s="246" t="s">
        <v>451</v>
      </c>
      <c r="C99" s="247" t="s">
        <v>521</v>
      </c>
      <c r="D99" s="248" t="s">
        <v>624</v>
      </c>
      <c r="E99" s="240" t="s">
        <v>521</v>
      </c>
      <c r="F99" s="241" t="s">
        <v>818</v>
      </c>
      <c r="G99" s="251"/>
    </row>
    <row r="100" spans="2:7" ht="30" customHeight="1" x14ac:dyDescent="0.2">
      <c r="B100" s="245" t="s">
        <v>718</v>
      </c>
      <c r="C100" s="239" t="s">
        <v>628</v>
      </c>
      <c r="D100" s="240" t="s">
        <v>629</v>
      </c>
      <c r="E100" s="390"/>
      <c r="F100" s="391"/>
      <c r="G100" s="251"/>
    </row>
    <row r="101" spans="2:7" ht="30" customHeight="1" x14ac:dyDescent="0.2">
      <c r="B101" s="245" t="s">
        <v>718</v>
      </c>
      <c r="C101" s="239" t="s">
        <v>630</v>
      </c>
      <c r="D101" s="240" t="s">
        <v>631</v>
      </c>
      <c r="E101" s="240" t="s">
        <v>630</v>
      </c>
      <c r="F101" s="241" t="s">
        <v>845</v>
      </c>
      <c r="G101" s="251"/>
    </row>
    <row r="102" spans="2:7" ht="30" customHeight="1" x14ac:dyDescent="0.2">
      <c r="B102" s="245" t="s">
        <v>718</v>
      </c>
      <c r="C102" s="239" t="s">
        <v>632</v>
      </c>
      <c r="D102" s="240" t="s">
        <v>633</v>
      </c>
      <c r="E102" s="240" t="s">
        <v>632</v>
      </c>
      <c r="F102" s="241" t="s">
        <v>846</v>
      </c>
      <c r="G102" s="251"/>
    </row>
    <row r="103" spans="2:7" ht="30" customHeight="1" x14ac:dyDescent="0.2">
      <c r="B103" s="245" t="s">
        <v>718</v>
      </c>
      <c r="C103" s="239" t="s">
        <v>634</v>
      </c>
      <c r="D103" s="240" t="s">
        <v>635</v>
      </c>
      <c r="E103" s="240" t="s">
        <v>634</v>
      </c>
      <c r="F103" s="241" t="s">
        <v>636</v>
      </c>
      <c r="G103" s="251"/>
    </row>
    <row r="104" spans="2:7" ht="30" customHeight="1" x14ac:dyDescent="0.2">
      <c r="B104" s="245" t="s">
        <v>718</v>
      </c>
      <c r="C104" s="239" t="s">
        <v>637</v>
      </c>
      <c r="D104" s="240" t="s">
        <v>638</v>
      </c>
      <c r="E104" s="240" t="s">
        <v>637</v>
      </c>
      <c r="F104" s="241" t="s">
        <v>639</v>
      </c>
      <c r="G104" s="251"/>
    </row>
    <row r="105" spans="2:7" ht="30" customHeight="1" x14ac:dyDescent="0.2">
      <c r="B105" s="245" t="s">
        <v>718</v>
      </c>
      <c r="C105" s="239" t="s">
        <v>640</v>
      </c>
      <c r="D105" s="240" t="s">
        <v>641</v>
      </c>
      <c r="E105" s="240" t="s">
        <v>640</v>
      </c>
      <c r="F105" s="241" t="s">
        <v>847</v>
      </c>
      <c r="G105" s="251"/>
    </row>
    <row r="106" spans="2:7" ht="30" customHeight="1" x14ac:dyDescent="0.2">
      <c r="B106" s="245" t="s">
        <v>718</v>
      </c>
      <c r="C106" s="239" t="s">
        <v>642</v>
      </c>
      <c r="D106" s="240" t="s">
        <v>643</v>
      </c>
      <c r="E106" s="240" t="s">
        <v>642</v>
      </c>
      <c r="F106" s="241" t="s">
        <v>848</v>
      </c>
      <c r="G106" s="251"/>
    </row>
    <row r="107" spans="2:7" ht="30" customHeight="1" x14ac:dyDescent="0.2">
      <c r="B107" s="245" t="s">
        <v>680</v>
      </c>
      <c r="C107" s="239" t="s">
        <v>519</v>
      </c>
      <c r="D107" s="240" t="s">
        <v>895</v>
      </c>
      <c r="E107" s="240" t="s">
        <v>519</v>
      </c>
      <c r="F107" s="241" t="s">
        <v>896</v>
      </c>
      <c r="G107" s="251"/>
    </row>
    <row r="108" spans="2:7" ht="30" customHeight="1" x14ac:dyDescent="0.2">
      <c r="B108" s="245" t="s">
        <v>680</v>
      </c>
      <c r="C108" s="239" t="s">
        <v>681</v>
      </c>
      <c r="D108" s="240" t="s">
        <v>682</v>
      </c>
      <c r="E108" s="240" t="s">
        <v>683</v>
      </c>
      <c r="F108" s="241" t="s">
        <v>684</v>
      </c>
      <c r="G108" s="251"/>
    </row>
    <row r="109" spans="2:7" ht="30" customHeight="1" x14ac:dyDescent="0.2">
      <c r="B109" s="245" t="s">
        <v>680</v>
      </c>
      <c r="C109" s="239" t="s">
        <v>685</v>
      </c>
      <c r="D109" s="240" t="s">
        <v>686</v>
      </c>
      <c r="E109" s="390"/>
      <c r="F109" s="391"/>
      <c r="G109" s="251"/>
    </row>
    <row r="110" spans="2:7" ht="30" customHeight="1" x14ac:dyDescent="0.2">
      <c r="B110" s="245" t="s">
        <v>680</v>
      </c>
      <c r="C110" s="239" t="s">
        <v>687</v>
      </c>
      <c r="D110" s="240" t="s">
        <v>688</v>
      </c>
      <c r="E110" s="240" t="s">
        <v>687</v>
      </c>
      <c r="F110" s="241" t="s">
        <v>689</v>
      </c>
      <c r="G110" s="251"/>
    </row>
    <row r="111" spans="2:7" ht="30" customHeight="1" x14ac:dyDescent="0.2">
      <c r="B111" s="245" t="s">
        <v>680</v>
      </c>
      <c r="C111" s="239" t="s">
        <v>690</v>
      </c>
      <c r="D111" s="240" t="s">
        <v>691</v>
      </c>
      <c r="E111" s="240" t="s">
        <v>690</v>
      </c>
      <c r="F111" s="241" t="s">
        <v>692</v>
      </c>
      <c r="G111" s="251"/>
    </row>
    <row r="112" spans="2:7" ht="30" customHeight="1" x14ac:dyDescent="0.2">
      <c r="B112" s="245" t="s">
        <v>680</v>
      </c>
      <c r="C112" s="239" t="s">
        <v>693</v>
      </c>
      <c r="D112" s="240" t="s">
        <v>694</v>
      </c>
      <c r="E112" s="240" t="s">
        <v>693</v>
      </c>
      <c r="F112" s="241" t="s">
        <v>856</v>
      </c>
      <c r="G112" s="251"/>
    </row>
    <row r="113" spans="2:7" ht="30" customHeight="1" x14ac:dyDescent="0.2">
      <c r="B113" s="246" t="s">
        <v>680</v>
      </c>
      <c r="C113" s="247" t="s">
        <v>695</v>
      </c>
      <c r="D113" s="248" t="s">
        <v>696</v>
      </c>
      <c r="E113" s="248" t="s">
        <v>695</v>
      </c>
      <c r="F113" s="249" t="s">
        <v>697</v>
      </c>
      <c r="G113" s="251"/>
    </row>
    <row r="114" spans="2:7" ht="30" customHeight="1" x14ac:dyDescent="0.2">
      <c r="B114" s="246" t="s">
        <v>451</v>
      </c>
      <c r="C114" s="247" t="s">
        <v>706</v>
      </c>
      <c r="D114" s="248" t="s">
        <v>709</v>
      </c>
      <c r="E114" s="248"/>
      <c r="F114" s="249"/>
      <c r="G114" s="251"/>
    </row>
    <row r="115" spans="2:7" ht="30" customHeight="1" x14ac:dyDescent="0.2">
      <c r="B115" s="246" t="s">
        <v>894</v>
      </c>
      <c r="C115" s="247" t="s">
        <v>529</v>
      </c>
      <c r="D115" s="248" t="s">
        <v>530</v>
      </c>
      <c r="E115" s="248" t="s">
        <v>529</v>
      </c>
      <c r="F115" s="249" t="s">
        <v>820</v>
      </c>
      <c r="G115" s="251"/>
    </row>
    <row r="116" spans="2:7" ht="30" customHeight="1" x14ac:dyDescent="0.2">
      <c r="B116" s="246" t="s">
        <v>894</v>
      </c>
      <c r="C116" s="247" t="s">
        <v>537</v>
      </c>
      <c r="D116" s="248" t="s">
        <v>897</v>
      </c>
      <c r="E116" s="248" t="s">
        <v>537</v>
      </c>
      <c r="F116" s="249" t="s">
        <v>823</v>
      </c>
      <c r="G116" s="251"/>
    </row>
    <row r="117" spans="2:7" ht="30" customHeight="1" x14ac:dyDescent="0.2">
      <c r="B117" s="246" t="s">
        <v>894</v>
      </c>
      <c r="C117" s="247" t="s">
        <v>539</v>
      </c>
      <c r="D117" s="248" t="s">
        <v>540</v>
      </c>
      <c r="E117" s="248" t="s">
        <v>539</v>
      </c>
      <c r="F117" s="249" t="s">
        <v>824</v>
      </c>
      <c r="G117" s="251"/>
    </row>
    <row r="118" spans="2:7" ht="30" customHeight="1" x14ac:dyDescent="0.2">
      <c r="B118" s="246" t="s">
        <v>514</v>
      </c>
      <c r="C118" s="247" t="s">
        <v>706</v>
      </c>
      <c r="D118" s="248" t="s">
        <v>709</v>
      </c>
      <c r="E118" s="248"/>
      <c r="F118" s="249"/>
      <c r="G118" s="251"/>
    </row>
    <row r="119" spans="2:7" ht="30" customHeight="1" x14ac:dyDescent="0.2">
      <c r="B119" s="246" t="s">
        <v>718</v>
      </c>
      <c r="C119" s="247" t="s">
        <v>707</v>
      </c>
      <c r="D119" s="248" t="s">
        <v>710</v>
      </c>
      <c r="E119" s="248"/>
      <c r="F119" s="249"/>
      <c r="G119" s="251"/>
    </row>
    <row r="120" spans="2:7" ht="30" customHeight="1" thickBot="1" x14ac:dyDescent="0.25">
      <c r="B120" s="252" t="s">
        <v>705</v>
      </c>
      <c r="C120" s="253" t="s">
        <v>708</v>
      </c>
      <c r="D120" s="254" t="s">
        <v>711</v>
      </c>
      <c r="E120" s="253"/>
      <c r="F120" s="255"/>
      <c r="G120" s="251"/>
    </row>
  </sheetData>
  <sheetProtection algorithmName="SHA-512" hashValue="D+EU1lLJ4WaiYU08tWV66M04XFwWN8cZpQCFCVA58sgi6guWXHqfHEmuVe7dCeKMMwVx16PBBGZzEE/Znm4neA==" saltValue="JpCDhnoUAcaoiGbCIF5Exg==" spinCount="100000" sheet="1" selectLockedCells="1"/>
  <mergeCells count="27">
    <mergeCell ref="E109:F109"/>
    <mergeCell ref="E100:F100"/>
    <mergeCell ref="E52:F52"/>
    <mergeCell ref="E55:F55"/>
    <mergeCell ref="E69:F69"/>
    <mergeCell ref="E74:F74"/>
    <mergeCell ref="E81:F81"/>
    <mergeCell ref="E89:F89"/>
    <mergeCell ref="E95:F95"/>
    <mergeCell ref="B26:B30"/>
    <mergeCell ref="C26:C30"/>
    <mergeCell ref="D26:D30"/>
    <mergeCell ref="B4:F4"/>
    <mergeCell ref="E20:F20"/>
    <mergeCell ref="E8:F8"/>
    <mergeCell ref="E13:F13"/>
    <mergeCell ref="B6:F6"/>
    <mergeCell ref="B21:B25"/>
    <mergeCell ref="C21:C25"/>
    <mergeCell ref="D21:D25"/>
    <mergeCell ref="B43:B45"/>
    <mergeCell ref="C43:C45"/>
    <mergeCell ref="D43:D45"/>
    <mergeCell ref="E43:E45"/>
    <mergeCell ref="E32:F32"/>
    <mergeCell ref="E41:F41"/>
    <mergeCell ref="E37:F37"/>
  </mergeCells>
  <pageMargins left="0.70866141732283472" right="0.70866141732283472" top="0.74803149606299213" bottom="0.74803149606299213" header="0.31496062992125984" footer="0.31496062992125984"/>
  <pageSetup paperSize="9" scale="75" fitToHeight="0" orientation="landscape" r:id="rId1"/>
  <headerFooter>
    <oddFooter>&amp;L&amp;F&amp;C © DKG  Alle Rechte vorbehalten&amp;R&amp;P</oddFooter>
  </headerFooter>
  <rowBreaks count="6" manualBreakCount="6">
    <brk id="20" min="1" max="5" man="1"/>
    <brk id="40" min="1" max="5" man="1"/>
    <brk id="59" min="1" max="5" man="1"/>
    <brk id="78" min="1" max="5" man="1"/>
    <brk id="97" min="1" max="5" man="1"/>
    <brk id="114" min="1" max="5" man="1"/>
  </rowBreaks>
  <colBreaks count="1" manualBreakCount="1">
    <brk id="6"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U114"/>
  <sheetViews>
    <sheetView showGridLines="0" zoomScaleNormal="100" zoomScaleSheetLayoutView="87"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11.42578125" defaultRowHeight="14.25" x14ac:dyDescent="0.2"/>
  <cols>
    <col min="1" max="1" width="0.7109375" style="2" customWidth="1"/>
    <col min="2" max="2" width="2.5703125" style="2" customWidth="1"/>
    <col min="3" max="3" width="3.7109375" style="8" customWidth="1"/>
    <col min="4" max="4" width="5.28515625" style="2" customWidth="1"/>
    <col min="5" max="5" width="17" style="2" customWidth="1"/>
    <col min="6" max="6" width="13.140625" style="2" customWidth="1"/>
    <col min="7"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3.7109375" style="2" customWidth="1"/>
    <col min="15" max="15" width="5.140625" style="2" customWidth="1"/>
    <col min="16" max="16" width="6" style="2" customWidth="1"/>
    <col min="17" max="17" width="7.85546875" style="29" customWidth="1"/>
    <col min="18" max="18" width="9.42578125" style="2" customWidth="1"/>
    <col min="19" max="19" width="74.140625" style="2" customWidth="1"/>
    <col min="20" max="20" width="65.140625" style="2" customWidth="1"/>
    <col min="21" max="21" width="11.42578125" style="2" hidden="1" customWidth="1"/>
    <col min="22" max="16384" width="11.42578125" style="2"/>
  </cols>
  <sheetData>
    <row r="1" spans="1:20" ht="12.75" customHeight="1" x14ac:dyDescent="0.25">
      <c r="A1" s="5"/>
      <c r="Q1" s="2"/>
    </row>
    <row r="2" spans="1:20" ht="12.95" customHeight="1" x14ac:dyDescent="0.2">
      <c r="A2" s="3"/>
      <c r="B2" s="173" t="str">
        <f>Basisdaten!B2</f>
        <v>Anlage EB Version G1.2 (Auditjahr 2023 / Kennzahlenjahr 2022)</v>
      </c>
      <c r="Q2" s="2"/>
    </row>
    <row r="3" spans="1:20" ht="16.5" x14ac:dyDescent="0.25">
      <c r="A3" s="22"/>
      <c r="B3" s="22" t="s">
        <v>145</v>
      </c>
      <c r="P3" s="14"/>
      <c r="Q3" s="2"/>
    </row>
    <row r="4" spans="1:20" ht="14.25" customHeight="1" x14ac:dyDescent="0.25">
      <c r="A4" s="22"/>
      <c r="P4" s="14"/>
      <c r="Q4" s="2"/>
    </row>
    <row r="5" spans="1:20" ht="12.75" customHeight="1" x14ac:dyDescent="0.2">
      <c r="F5" s="7"/>
      <c r="G5" s="7"/>
      <c r="H5" s="7"/>
      <c r="I5" s="7"/>
      <c r="J5" s="7"/>
      <c r="K5" s="7"/>
      <c r="L5" s="7"/>
      <c r="M5" s="7"/>
      <c r="N5" s="7"/>
      <c r="O5" s="7"/>
      <c r="P5" s="14"/>
      <c r="Q5" s="2"/>
    </row>
    <row r="6" spans="1:20" s="16" customFormat="1" ht="15" customHeight="1" x14ac:dyDescent="0.25">
      <c r="B6" s="18" t="s">
        <v>107</v>
      </c>
      <c r="C6" s="24"/>
      <c r="D6" s="18"/>
      <c r="F6" s="519" t="str">
        <f>IF(Basisdaten!C8=0,"",Basisdaten!C8)</f>
        <v/>
      </c>
      <c r="G6" s="520"/>
      <c r="H6" s="521"/>
      <c r="I6" s="521"/>
      <c r="J6" s="521"/>
      <c r="K6" s="521"/>
      <c r="L6" s="521"/>
      <c r="M6" s="521"/>
      <c r="N6" s="522"/>
      <c r="O6"/>
      <c r="P6" s="14"/>
      <c r="Q6" s="14"/>
      <c r="R6" s="12"/>
      <c r="S6" s="14"/>
      <c r="T6" s="14"/>
    </row>
    <row r="7" spans="1:20" s="16" customFormat="1" ht="6.95" customHeight="1" x14ac:dyDescent="0.2">
      <c r="B7" s="4"/>
      <c r="C7" s="58"/>
      <c r="D7" s="4"/>
      <c r="E7" s="15"/>
      <c r="F7" s="7"/>
      <c r="G7" s="7"/>
      <c r="H7" s="7"/>
      <c r="I7" s="7"/>
      <c r="J7" s="7"/>
      <c r="K7" s="7"/>
      <c r="L7" s="7"/>
      <c r="M7" s="7"/>
      <c r="N7" s="7"/>
      <c r="O7" s="7"/>
      <c r="P7" s="14"/>
      <c r="Q7" s="14"/>
      <c r="R7" s="12"/>
      <c r="S7" s="14"/>
      <c r="T7" s="14"/>
    </row>
    <row r="8" spans="1:20" s="16" customFormat="1" ht="15" customHeight="1" x14ac:dyDescent="0.2">
      <c r="B8" s="18" t="s">
        <v>75</v>
      </c>
      <c r="C8" s="24"/>
      <c r="D8" s="18"/>
      <c r="E8" s="17"/>
      <c r="F8" s="519" t="str">
        <f>IF(Basisdaten!C6=0,"",Basisdaten!C6)</f>
        <v/>
      </c>
      <c r="G8" s="523"/>
      <c r="H8" s="14"/>
      <c r="I8" s="544" t="s">
        <v>371</v>
      </c>
      <c r="J8" s="545"/>
      <c r="K8" s="524" t="str">
        <f>IF(Basisdaten!J12=0,"",Basisdaten!J12)</f>
        <v/>
      </c>
      <c r="L8" s="525"/>
      <c r="M8" s="525"/>
      <c r="N8" s="526"/>
      <c r="O8" s="61"/>
      <c r="P8" s="14"/>
      <c r="Q8" s="14"/>
      <c r="R8" s="12"/>
      <c r="S8" s="14"/>
      <c r="T8" s="14"/>
    </row>
    <row r="9" spans="1:20" ht="15" customHeight="1" thickBot="1" x14ac:dyDescent="0.25">
      <c r="F9" s="7"/>
      <c r="G9" s="7"/>
      <c r="H9" s="7"/>
      <c r="I9" s="7"/>
      <c r="J9" s="7"/>
      <c r="K9" s="7"/>
      <c r="L9" s="7"/>
      <c r="M9" s="7"/>
      <c r="N9" s="7"/>
      <c r="O9" s="7"/>
      <c r="P9" s="14"/>
      <c r="Q9" s="2"/>
    </row>
    <row r="10" spans="1:20" s="6" customFormat="1" ht="20.25" customHeight="1" thickBot="1" x14ac:dyDescent="0.3">
      <c r="B10" s="557" t="s">
        <v>303</v>
      </c>
      <c r="C10" s="558"/>
      <c r="D10" s="561" t="s">
        <v>774</v>
      </c>
      <c r="E10" s="551" t="s">
        <v>123</v>
      </c>
      <c r="F10" s="551" t="s">
        <v>1</v>
      </c>
      <c r="G10" s="552"/>
      <c r="H10" s="551" t="s">
        <v>2</v>
      </c>
      <c r="I10" s="552"/>
      <c r="J10" s="551" t="s">
        <v>79</v>
      </c>
      <c r="K10" s="552"/>
      <c r="L10" s="530" t="s">
        <v>261</v>
      </c>
      <c r="M10" s="575" t="s">
        <v>790</v>
      </c>
      <c r="N10" s="576"/>
      <c r="O10" s="530" t="s">
        <v>261</v>
      </c>
      <c r="P10" s="557" t="s">
        <v>106</v>
      </c>
      <c r="Q10" s="566"/>
      <c r="R10" s="561" t="s">
        <v>262</v>
      </c>
      <c r="S10" s="582" t="s">
        <v>74</v>
      </c>
      <c r="T10" s="583"/>
    </row>
    <row r="11" spans="1:20" s="6" customFormat="1" ht="24" customHeight="1" thickBot="1" x14ac:dyDescent="0.3">
      <c r="B11" s="559"/>
      <c r="C11" s="560"/>
      <c r="D11" s="562"/>
      <c r="E11" s="553"/>
      <c r="F11" s="553"/>
      <c r="G11" s="552"/>
      <c r="H11" s="553"/>
      <c r="I11" s="552"/>
      <c r="J11" s="553"/>
      <c r="K11" s="552"/>
      <c r="L11" s="531"/>
      <c r="M11" s="575"/>
      <c r="N11" s="576"/>
      <c r="O11" s="531"/>
      <c r="P11" s="567"/>
      <c r="Q11" s="568"/>
      <c r="R11" s="584"/>
      <c r="S11" s="118" t="s">
        <v>321</v>
      </c>
      <c r="T11" s="118" t="s">
        <v>291</v>
      </c>
    </row>
    <row r="12" spans="1:20" ht="26.25" customHeight="1" thickBot="1" x14ac:dyDescent="0.25">
      <c r="B12" s="433" t="s">
        <v>775</v>
      </c>
      <c r="C12" s="434"/>
      <c r="D12" s="439" t="s">
        <v>776</v>
      </c>
      <c r="E12" s="442" t="s">
        <v>120</v>
      </c>
      <c r="F12" s="449" t="s">
        <v>125</v>
      </c>
      <c r="G12" s="444"/>
      <c r="H12" s="449" t="s">
        <v>343</v>
      </c>
      <c r="I12" s="444"/>
      <c r="J12" s="546" t="s">
        <v>237</v>
      </c>
      <c r="K12" s="547"/>
      <c r="L12" s="571"/>
      <c r="M12" s="563" t="s">
        <v>140</v>
      </c>
      <c r="N12" s="564"/>
      <c r="O12" s="571"/>
      <c r="P12" s="565" t="s">
        <v>7</v>
      </c>
      <c r="Q12" s="569">
        <f>IF(Basisdaten!$L$43="",0,Basisdaten!$L$43)</f>
        <v>0</v>
      </c>
      <c r="R12" s="585" t="str">
        <f>IF(Q12="",Berechnung1!$F$4,IF(Q12=0, Berechnung1!F4,IF(OR(Q12&lt; Berechnung1!E27,Q12&gt; Berechnung1!F27),Berechnung1!$G$4,IF(OR(ROUND(Q12,4)&lt;Berechnung1!J27,ROUND(Q12,4)&gt;Berechnung1!K27),Berechnung1!$D$4,IF(OR(ROUND(Q12,4)&lt;Berechnung1!G27,ROUND(Q12,4)&gt;Berechnung1!H27),Berechnung1!$E$4,Berechnung1!$C$4)))))</f>
        <v>Unvollständig</v>
      </c>
      <c r="S12" s="406"/>
      <c r="T12" s="406"/>
    </row>
    <row r="13" spans="1:20" ht="26.25" customHeight="1" thickBot="1" x14ac:dyDescent="0.25">
      <c r="B13" s="435"/>
      <c r="C13" s="436"/>
      <c r="D13" s="440"/>
      <c r="E13" s="442"/>
      <c r="F13" s="445"/>
      <c r="G13" s="446"/>
      <c r="H13" s="445"/>
      <c r="I13" s="446"/>
      <c r="J13" s="540"/>
      <c r="K13" s="548"/>
      <c r="L13" s="572"/>
      <c r="M13" s="563"/>
      <c r="N13" s="564"/>
      <c r="O13" s="572"/>
      <c r="P13" s="565"/>
      <c r="Q13" s="570"/>
      <c r="R13" s="586"/>
      <c r="S13" s="407"/>
      <c r="T13" s="408"/>
    </row>
    <row r="14" spans="1:20" ht="26.25" customHeight="1" thickBot="1" x14ac:dyDescent="0.25">
      <c r="B14" s="437"/>
      <c r="C14" s="438"/>
      <c r="D14" s="441"/>
      <c r="E14" s="442"/>
      <c r="F14" s="447"/>
      <c r="G14" s="448"/>
      <c r="H14" s="447"/>
      <c r="I14" s="448"/>
      <c r="J14" s="542"/>
      <c r="K14" s="549"/>
      <c r="L14" s="573"/>
      <c r="M14" s="563"/>
      <c r="N14" s="564"/>
      <c r="O14" s="573"/>
      <c r="P14" s="565"/>
      <c r="Q14" s="570"/>
      <c r="R14" s="587"/>
      <c r="S14" s="407"/>
      <c r="T14" s="408"/>
    </row>
    <row r="15" spans="1:20" ht="26.25" customHeight="1" thickBot="1" x14ac:dyDescent="0.25">
      <c r="B15" s="433" t="s">
        <v>777</v>
      </c>
      <c r="C15" s="434"/>
      <c r="D15" s="439"/>
      <c r="E15" s="442" t="s">
        <v>858</v>
      </c>
      <c r="F15" s="443" t="s">
        <v>237</v>
      </c>
      <c r="G15" s="444"/>
      <c r="H15" s="449" t="s">
        <v>858</v>
      </c>
      <c r="I15" s="444"/>
      <c r="J15" s="546" t="s">
        <v>237</v>
      </c>
      <c r="K15" s="547"/>
      <c r="L15" s="571"/>
      <c r="M15" s="563" t="s">
        <v>128</v>
      </c>
      <c r="N15" s="564"/>
      <c r="O15" s="571"/>
      <c r="P15" s="565" t="s">
        <v>7</v>
      </c>
      <c r="Q15" s="577"/>
      <c r="R15" s="585" t="str">
        <f>IF(Q15="",Berechnung1!$F$4,IF(Q15=0, Berechnung1!$H$4,IF(OR(Q15&lt; Berechnung1!E30,Q15&gt; Berechnung1!F30),Berechnung1!$G$4,IF(OR(ROUND(Q15,4)&lt;Berechnung1!J30,ROUND(Q15,4)&gt;Berechnung1!K30),Berechnung1!$D$4,IF(OR(ROUND(Q15,4)&lt;Berechnung1!G30,ROUND(Q15,4)&gt;Berechnung1!H30),Berechnung1!$E$4,Berechnung1!$C$4)))))</f>
        <v>Unvollständig</v>
      </c>
      <c r="S15" s="406"/>
      <c r="T15" s="406"/>
    </row>
    <row r="16" spans="1:20" ht="26.25" customHeight="1" thickBot="1" x14ac:dyDescent="0.25">
      <c r="B16" s="435"/>
      <c r="C16" s="436"/>
      <c r="D16" s="440"/>
      <c r="E16" s="442"/>
      <c r="F16" s="445"/>
      <c r="G16" s="446"/>
      <c r="H16" s="445"/>
      <c r="I16" s="446"/>
      <c r="J16" s="540"/>
      <c r="K16" s="548"/>
      <c r="L16" s="572"/>
      <c r="M16" s="563"/>
      <c r="N16" s="564"/>
      <c r="O16" s="572"/>
      <c r="P16" s="565"/>
      <c r="Q16" s="578"/>
      <c r="R16" s="586"/>
      <c r="S16" s="407"/>
      <c r="T16" s="408"/>
    </row>
    <row r="17" spans="2:20" ht="26.25" customHeight="1" thickBot="1" x14ac:dyDescent="0.25">
      <c r="B17" s="437"/>
      <c r="C17" s="438"/>
      <c r="D17" s="441"/>
      <c r="E17" s="442"/>
      <c r="F17" s="447"/>
      <c r="G17" s="448"/>
      <c r="H17" s="447"/>
      <c r="I17" s="448"/>
      <c r="J17" s="542"/>
      <c r="K17" s="549"/>
      <c r="L17" s="573"/>
      <c r="M17" s="563"/>
      <c r="N17" s="564"/>
      <c r="O17" s="573"/>
      <c r="P17" s="565"/>
      <c r="Q17" s="579"/>
      <c r="R17" s="587"/>
      <c r="S17" s="407"/>
      <c r="T17" s="408"/>
    </row>
    <row r="18" spans="2:20" ht="25.5" customHeight="1" thickBot="1" x14ac:dyDescent="0.25">
      <c r="B18" s="433" t="s">
        <v>898</v>
      </c>
      <c r="C18" s="434"/>
      <c r="D18" s="439" t="s">
        <v>645</v>
      </c>
      <c r="E18" s="442" t="s">
        <v>126</v>
      </c>
      <c r="F18" s="449" t="s">
        <v>127</v>
      </c>
      <c r="G18" s="444"/>
      <c r="H18" s="449" t="s">
        <v>719</v>
      </c>
      <c r="I18" s="444"/>
      <c r="J18" s="546" t="s">
        <v>904</v>
      </c>
      <c r="K18" s="547"/>
      <c r="L18" s="571"/>
      <c r="M18" s="563" t="s">
        <v>304</v>
      </c>
      <c r="N18" s="564"/>
      <c r="O18" s="574"/>
      <c r="P18" s="28" t="s">
        <v>2</v>
      </c>
      <c r="Q18" s="34"/>
      <c r="R18" s="585" t="str">
        <f>IF(OR(Q18="",Q19=""),Berechnung1!$F$4,IF(AND(Q18=0,Q19=0),Berechnung1!$G$4,IF(Q20=Berechnung1!D33,Berechnung1!$F$4,IF(OR(Q20&lt; Berechnung1!E33,Q20&gt; Berechnung1!F33),Berechnung1!$G$4,IF(OR(ROUND(Q20,4)&lt;Berechnung1!J33,ROUND(Q20,4)&gt;Berechnung1!K33),Berechnung1!$D$4,IF(OR(ROUND(Q20,4)&lt;Berechnung1!G33,ROUND(Q20,4)&gt;Berechnung1!H33),Berechnung1!$E$4,Berechnung1!$C$4))))))</f>
        <v>Unvollständig</v>
      </c>
      <c r="S18" s="406"/>
      <c r="T18" s="406"/>
    </row>
    <row r="19" spans="2:20" ht="25.5" customHeight="1" thickBot="1" x14ac:dyDescent="0.25">
      <c r="B19" s="435"/>
      <c r="C19" s="436"/>
      <c r="D19" s="440"/>
      <c r="E19" s="442"/>
      <c r="F19" s="445"/>
      <c r="G19" s="446"/>
      <c r="H19" s="445"/>
      <c r="I19" s="446"/>
      <c r="J19" s="540"/>
      <c r="K19" s="548"/>
      <c r="L19" s="572"/>
      <c r="M19" s="563"/>
      <c r="N19" s="564"/>
      <c r="O19" s="572"/>
      <c r="P19" s="32" t="s">
        <v>4</v>
      </c>
      <c r="Q19" s="59">
        <f>IF(Basisdaten!$L$40="",0,Basisdaten!$L$40)</f>
        <v>0</v>
      </c>
      <c r="R19" s="586"/>
      <c r="S19" s="407"/>
      <c r="T19" s="408"/>
    </row>
    <row r="20" spans="2:20" ht="25.5" customHeight="1" thickBot="1" x14ac:dyDescent="0.25">
      <c r="B20" s="437"/>
      <c r="C20" s="438"/>
      <c r="D20" s="441"/>
      <c r="E20" s="442"/>
      <c r="F20" s="447"/>
      <c r="G20" s="448"/>
      <c r="H20" s="447"/>
      <c r="I20" s="448"/>
      <c r="J20" s="542"/>
      <c r="K20" s="549"/>
      <c r="L20" s="573"/>
      <c r="M20" s="563"/>
      <c r="N20" s="564"/>
      <c r="O20" s="573"/>
      <c r="P20" s="32" t="s">
        <v>5</v>
      </c>
      <c r="Q20" s="142" t="str">
        <f>IF(OR(Q18="",Q19=""),"n.d.",IF(AND(Q18=0,Q19=0),"n.d.",IF(Q19=0,"",Q18/Q19)))</f>
        <v>n.d.</v>
      </c>
      <c r="R20" s="587"/>
      <c r="S20" s="407"/>
      <c r="T20" s="408"/>
    </row>
    <row r="21" spans="2:20" ht="25.5" customHeight="1" thickBot="1" x14ac:dyDescent="0.25">
      <c r="B21" s="409" t="s">
        <v>919</v>
      </c>
      <c r="C21" s="410"/>
      <c r="D21" s="415"/>
      <c r="E21" s="418" t="s">
        <v>900</v>
      </c>
      <c r="F21" s="419" t="s">
        <v>901</v>
      </c>
      <c r="G21" s="420"/>
      <c r="H21" s="419" t="s">
        <v>902</v>
      </c>
      <c r="I21" s="420"/>
      <c r="J21" s="425" t="s">
        <v>903</v>
      </c>
      <c r="K21" s="426"/>
      <c r="L21" s="431"/>
      <c r="M21" s="432" t="s">
        <v>128</v>
      </c>
      <c r="N21" s="432"/>
      <c r="O21" s="400"/>
      <c r="P21" s="307" t="s">
        <v>2</v>
      </c>
      <c r="Q21" s="308"/>
      <c r="R21" s="403" t="str">
        <f>IF(OR(Q21="",Q22=""),Berechnung1!$F$13,IF(AND(Q21=0,Q22=0),Berechnung1!$G$13,IF(Q23=Berechnung1!D36,Berechnung1!$F$13,IF(OR(Q23&lt; Berechnung1!E36,Q23&gt; Berechnung1!F36),Berechnung1!$G$13,IF(OR(ROUND(Q23,4)&lt;Berechnung1!J36,ROUND(Q23,4)&gt;Berechnung1!K36),Berechnung1!$D$13,IF(OR(ROUND(Q23,4)&lt;Berechnung1!G36,ROUND(Q23,4)&gt;Berechnung1!H36),Berechnung1!$E$13,Berechnung1!$C$13))))))</f>
        <v>optional - unvollständig</v>
      </c>
      <c r="S21" s="406"/>
      <c r="T21" s="406"/>
    </row>
    <row r="22" spans="2:20" ht="25.5" customHeight="1" thickBot="1" x14ac:dyDescent="0.25">
      <c r="B22" s="411"/>
      <c r="C22" s="412"/>
      <c r="D22" s="416"/>
      <c r="E22" s="418"/>
      <c r="F22" s="421"/>
      <c r="G22" s="422"/>
      <c r="H22" s="421"/>
      <c r="I22" s="422"/>
      <c r="J22" s="427"/>
      <c r="K22" s="428"/>
      <c r="L22" s="401"/>
      <c r="M22" s="432"/>
      <c r="N22" s="432"/>
      <c r="O22" s="401"/>
      <c r="P22" s="309" t="s">
        <v>4</v>
      </c>
      <c r="Q22" s="310">
        <f>IF(AND(Basisdaten!$L$41="",Basisdaten!$L$42=""),0,Basisdaten!$L$41+Basisdaten!$L$42)</f>
        <v>0</v>
      </c>
      <c r="R22" s="404"/>
      <c r="S22" s="407"/>
      <c r="T22" s="408"/>
    </row>
    <row r="23" spans="2:20" ht="25.5" customHeight="1" thickBot="1" x14ac:dyDescent="0.25">
      <c r="B23" s="413"/>
      <c r="C23" s="414"/>
      <c r="D23" s="417"/>
      <c r="E23" s="418"/>
      <c r="F23" s="423"/>
      <c r="G23" s="424"/>
      <c r="H23" s="423"/>
      <c r="I23" s="424"/>
      <c r="J23" s="429"/>
      <c r="K23" s="430"/>
      <c r="L23" s="402"/>
      <c r="M23" s="432"/>
      <c r="N23" s="432"/>
      <c r="O23" s="402"/>
      <c r="P23" s="309" t="s">
        <v>5</v>
      </c>
      <c r="Q23" s="311" t="str">
        <f>IF(OR(Q21="",Q22=""),"n.d.",IF(AND(Q21=0,Q22=0),"n.d.",IF(Q22=0,"",Q21/Q22)))</f>
        <v>n.d.</v>
      </c>
      <c r="R23" s="405"/>
      <c r="S23" s="407"/>
      <c r="T23" s="408"/>
    </row>
    <row r="24" spans="2:20" ht="27" customHeight="1" thickBot="1" x14ac:dyDescent="0.25">
      <c r="B24" s="411" t="s">
        <v>906</v>
      </c>
      <c r="C24" s="412"/>
      <c r="D24" s="415"/>
      <c r="E24" s="466" t="s">
        <v>907</v>
      </c>
      <c r="F24" s="421" t="s">
        <v>908</v>
      </c>
      <c r="G24" s="422"/>
      <c r="H24" s="421" t="s">
        <v>909</v>
      </c>
      <c r="I24" s="422"/>
      <c r="J24" s="550" t="s">
        <v>910</v>
      </c>
      <c r="K24" s="428"/>
      <c r="L24" s="431"/>
      <c r="M24" s="402" t="s">
        <v>911</v>
      </c>
      <c r="N24" s="402"/>
      <c r="O24" s="431"/>
      <c r="P24" s="307" t="s">
        <v>2</v>
      </c>
      <c r="Q24" s="308"/>
      <c r="R24" s="403" t="str">
        <f>IF(OR(Q24="",Q25=""),Berechnung1!$F$13,IF(AND(Q24=0,Q25=0),Berechnung1!$G$13,IF(Q26=Berechnung1!D39,Berechnung1!$F$13,IF(OR(Q26&lt; Berechnung1!E39,Q26&gt; Berechnung1!F39),Berechnung1!$G$13,IF(OR(ROUND(Q26,4)&lt;Berechnung1!J39,ROUND(Q26,4)&gt;Berechnung1!K39),Berechnung1!$D$13,IF(OR(ROUND(Q26,4)&lt;Berechnung1!G39,ROUND(Q26,4)&gt;Berechnung1!H39),Berechnung1!$E$13,Berechnung1!$C$13))))))</f>
        <v>optional - unvollständig</v>
      </c>
      <c r="S24" s="406"/>
      <c r="T24" s="406"/>
    </row>
    <row r="25" spans="2:20" ht="27" customHeight="1" thickBot="1" x14ac:dyDescent="0.25">
      <c r="B25" s="411"/>
      <c r="C25" s="412"/>
      <c r="D25" s="416"/>
      <c r="E25" s="418"/>
      <c r="F25" s="421"/>
      <c r="G25" s="422"/>
      <c r="H25" s="421"/>
      <c r="I25" s="422"/>
      <c r="J25" s="427"/>
      <c r="K25" s="428"/>
      <c r="L25" s="401"/>
      <c r="M25" s="432"/>
      <c r="N25" s="432"/>
      <c r="O25" s="401"/>
      <c r="P25" s="309" t="s">
        <v>4</v>
      </c>
      <c r="Q25" s="310">
        <f>Q12+Q15</f>
        <v>0</v>
      </c>
      <c r="R25" s="404"/>
      <c r="S25" s="407"/>
      <c r="T25" s="408"/>
    </row>
    <row r="26" spans="2:20" ht="27" customHeight="1" thickBot="1" x14ac:dyDescent="0.25">
      <c r="B26" s="413"/>
      <c r="C26" s="414"/>
      <c r="D26" s="417"/>
      <c r="E26" s="418"/>
      <c r="F26" s="423"/>
      <c r="G26" s="424"/>
      <c r="H26" s="423"/>
      <c r="I26" s="424"/>
      <c r="J26" s="429"/>
      <c r="K26" s="430"/>
      <c r="L26" s="402"/>
      <c r="M26" s="432"/>
      <c r="N26" s="432"/>
      <c r="O26" s="402"/>
      <c r="P26" s="309" t="s">
        <v>5</v>
      </c>
      <c r="Q26" s="311" t="str">
        <f>IF(Q24="","n.d.",IF(Q25="","n.d.",IF(Q25=0,"",Q24/Q25)))</f>
        <v>n.d.</v>
      </c>
      <c r="R26" s="405"/>
      <c r="S26" s="407"/>
      <c r="T26" s="408"/>
    </row>
    <row r="27" spans="2:20" s="30" customFormat="1" ht="27" customHeight="1" thickBot="1" x14ac:dyDescent="0.25">
      <c r="B27" s="433" t="s">
        <v>121</v>
      </c>
      <c r="C27" s="434"/>
      <c r="D27" s="439"/>
      <c r="E27" s="554" t="s">
        <v>8</v>
      </c>
      <c r="F27" s="449" t="s">
        <v>129</v>
      </c>
      <c r="G27" s="444"/>
      <c r="H27" s="449" t="s">
        <v>859</v>
      </c>
      <c r="I27" s="444"/>
      <c r="J27" s="538" t="s">
        <v>910</v>
      </c>
      <c r="K27" s="539"/>
      <c r="L27" s="527" t="s">
        <v>350</v>
      </c>
      <c r="M27" s="532" t="s">
        <v>128</v>
      </c>
      <c r="N27" s="533"/>
      <c r="O27" s="588"/>
      <c r="P27" s="28" t="s">
        <v>2</v>
      </c>
      <c r="Q27" s="34"/>
      <c r="R27" s="585" t="str">
        <f>IF(Q29=Berechnung1!D42,Berechnung1!$F$4,IF(OR(Q29&lt; Berechnung1!E42,Q29&gt; Berechnung1!F42),Berechnung1!$G$4,IF(OR(ROUND(Q29,4)&lt;Berechnung1!J42,ROUND(Q29,4)&gt;Berechnung1!K42),Berechnung1!$D$4,IF(OR(ROUND(Q29,4)&lt;Berechnung1!G42,ROUND(Q29,4)&gt;Berechnung1!H42),Berechnung1!$E$4,Berechnung1!$C$4))))</f>
        <v>Unvollständig</v>
      </c>
      <c r="S27" s="406"/>
      <c r="T27" s="406"/>
    </row>
    <row r="28" spans="2:20" s="30" customFormat="1" ht="27" customHeight="1" thickBot="1" x14ac:dyDescent="0.25">
      <c r="B28" s="435"/>
      <c r="C28" s="436"/>
      <c r="D28" s="440"/>
      <c r="E28" s="555"/>
      <c r="F28" s="445"/>
      <c r="G28" s="446"/>
      <c r="H28" s="445"/>
      <c r="I28" s="446"/>
      <c r="J28" s="540"/>
      <c r="K28" s="541"/>
      <c r="L28" s="528"/>
      <c r="M28" s="534"/>
      <c r="N28" s="535"/>
      <c r="O28" s="589"/>
      <c r="P28" s="32" t="s">
        <v>4</v>
      </c>
      <c r="Q28" s="59">
        <f>IF(Q25="",0,Q25)</f>
        <v>0</v>
      </c>
      <c r="R28" s="586"/>
      <c r="S28" s="407"/>
      <c r="T28" s="580"/>
    </row>
    <row r="29" spans="2:20" s="30" customFormat="1" ht="27" customHeight="1" thickBot="1" x14ac:dyDescent="0.25">
      <c r="B29" s="437"/>
      <c r="C29" s="438"/>
      <c r="D29" s="441"/>
      <c r="E29" s="556"/>
      <c r="F29" s="447"/>
      <c r="G29" s="448"/>
      <c r="H29" s="447"/>
      <c r="I29" s="448"/>
      <c r="J29" s="542"/>
      <c r="K29" s="543"/>
      <c r="L29" s="529"/>
      <c r="M29" s="536"/>
      <c r="N29" s="537"/>
      <c r="O29" s="590"/>
      <c r="P29" s="32" t="s">
        <v>5</v>
      </c>
      <c r="Q29" s="142" t="str">
        <f>IF(Q27="","n.d.",IF(Q28="","n.d.",IF(Q28=0,"",Q27/Q28)))</f>
        <v>n.d.</v>
      </c>
      <c r="R29" s="587"/>
      <c r="S29" s="407"/>
      <c r="T29" s="581"/>
    </row>
    <row r="30" spans="2:20" s="30" customFormat="1" ht="25.5" customHeight="1" thickBot="1" x14ac:dyDescent="0.25">
      <c r="B30" s="435">
        <v>5</v>
      </c>
      <c r="C30" s="436"/>
      <c r="D30" s="439" t="s">
        <v>779</v>
      </c>
      <c r="E30" s="554" t="s">
        <v>860</v>
      </c>
      <c r="F30" s="449" t="s">
        <v>912</v>
      </c>
      <c r="G30" s="444"/>
      <c r="H30" s="449" t="s">
        <v>861</v>
      </c>
      <c r="I30" s="444"/>
      <c r="J30" s="538" t="s">
        <v>778</v>
      </c>
      <c r="K30" s="539"/>
      <c r="L30" s="527"/>
      <c r="M30" s="532" t="s">
        <v>344</v>
      </c>
      <c r="N30" s="533"/>
      <c r="O30" s="527"/>
      <c r="P30" s="60" t="s">
        <v>2</v>
      </c>
      <c r="Q30" s="34"/>
      <c r="R30" s="585" t="str">
        <f>IF(Q32=Berechnung1!D45,Berechnung1!$F$4,IF(OR(Q32&lt; Berechnung1!E45,Q32&gt; Berechnung1!F45),Berechnung1!$G$4,IF(OR(ROUND(Q32,4)&lt;Berechnung1!J45,ROUND(Q32,4)&gt;Berechnung1!K45),Berechnung1!$D$4,IF(OR(ROUND(Q32,4)&lt;Berechnung1!G45,ROUND(Q32,4)&gt;Berechnung1!H45),Berechnung1!$E$4,Berechnung1!$C$4))))</f>
        <v>Unvollständig</v>
      </c>
      <c r="S30" s="406"/>
      <c r="T30" s="406"/>
    </row>
    <row r="31" spans="2:20" s="30" customFormat="1" ht="25.5" customHeight="1" thickBot="1" x14ac:dyDescent="0.25">
      <c r="B31" s="435"/>
      <c r="C31" s="436"/>
      <c r="D31" s="440"/>
      <c r="E31" s="555"/>
      <c r="F31" s="445"/>
      <c r="G31" s="446"/>
      <c r="H31" s="445"/>
      <c r="I31" s="446"/>
      <c r="J31" s="540"/>
      <c r="K31" s="541"/>
      <c r="L31" s="528"/>
      <c r="M31" s="534"/>
      <c r="N31" s="535"/>
      <c r="O31" s="528"/>
      <c r="P31" s="60" t="s">
        <v>4</v>
      </c>
      <c r="Q31" s="59">
        <f>IF(Basisdaten!$L$43="",0,Basisdaten!$L$43)</f>
        <v>0</v>
      </c>
      <c r="R31" s="586"/>
      <c r="S31" s="407"/>
      <c r="T31" s="580"/>
    </row>
    <row r="32" spans="2:20" s="30" customFormat="1" ht="25.5" customHeight="1" thickBot="1" x14ac:dyDescent="0.25">
      <c r="B32" s="437"/>
      <c r="C32" s="438"/>
      <c r="D32" s="441"/>
      <c r="E32" s="556"/>
      <c r="F32" s="447"/>
      <c r="G32" s="448"/>
      <c r="H32" s="447"/>
      <c r="I32" s="448"/>
      <c r="J32" s="542"/>
      <c r="K32" s="543"/>
      <c r="L32" s="529"/>
      <c r="M32" s="536"/>
      <c r="N32" s="537"/>
      <c r="O32" s="529"/>
      <c r="P32" s="60" t="s">
        <v>5</v>
      </c>
      <c r="Q32" s="142" t="str">
        <f>IF(Q30="","n.d.",IF(Q31="","n.d.",IF(Q31=0,"",Q30/Q31)))</f>
        <v>n.d.</v>
      </c>
      <c r="R32" s="587"/>
      <c r="S32" s="407"/>
      <c r="T32" s="581"/>
    </row>
    <row r="33" spans="2:20" s="30" customFormat="1" ht="25.5" customHeight="1" thickBot="1" x14ac:dyDescent="0.25">
      <c r="B33" s="433" t="s">
        <v>430</v>
      </c>
      <c r="C33" s="434"/>
      <c r="D33" s="439"/>
      <c r="E33" s="554" t="s">
        <v>432</v>
      </c>
      <c r="F33" s="538" t="s">
        <v>125</v>
      </c>
      <c r="G33" s="539"/>
      <c r="H33" s="538" t="s">
        <v>435</v>
      </c>
      <c r="I33" s="539"/>
      <c r="J33" s="546" t="s">
        <v>237</v>
      </c>
      <c r="K33" s="539"/>
      <c r="L33" s="527"/>
      <c r="M33" s="532" t="s">
        <v>436</v>
      </c>
      <c r="N33" s="533"/>
      <c r="O33" s="527"/>
      <c r="P33" s="594" t="s">
        <v>7</v>
      </c>
      <c r="Q33" s="569">
        <f>IF(Basisdaten!$L$45="",0,Basisdaten!$L$45)</f>
        <v>0</v>
      </c>
      <c r="R33" s="585" t="str">
        <f>IF(Q33="",Berechnung1!$F$4,IF(Q33=0, Berechnung1!F4,IF(OR(Q33&lt; Berechnung1!E48,Q33&gt; Berechnung1!F48),Berechnung1!$G$4,IF(OR(ROUND(Q33,4)&lt;Berechnung1!J48,ROUND(Q33,4)&gt;Berechnung1!K48),Berechnung1!$D$4,IF(OR(ROUND(Q33,4)&lt;Berechnung1!G48,ROUND(Q33,4)&gt;Berechnung1!H48),Berechnung1!$E$4,Berechnung1!$C$4)))))</f>
        <v>Unvollständig</v>
      </c>
      <c r="S33" s="406"/>
      <c r="T33" s="406"/>
    </row>
    <row r="34" spans="2:20" s="30" customFormat="1" ht="25.5" customHeight="1" thickBot="1" x14ac:dyDescent="0.25">
      <c r="B34" s="435"/>
      <c r="C34" s="436"/>
      <c r="D34" s="440"/>
      <c r="E34" s="555"/>
      <c r="F34" s="540"/>
      <c r="G34" s="541"/>
      <c r="H34" s="540"/>
      <c r="I34" s="541"/>
      <c r="J34" s="540"/>
      <c r="K34" s="541"/>
      <c r="L34" s="528"/>
      <c r="M34" s="534"/>
      <c r="N34" s="535"/>
      <c r="O34" s="528"/>
      <c r="P34" s="595"/>
      <c r="Q34" s="570"/>
      <c r="R34" s="586"/>
      <c r="S34" s="407"/>
      <c r="T34" s="408"/>
    </row>
    <row r="35" spans="2:20" s="30" customFormat="1" ht="25.5" customHeight="1" thickBot="1" x14ac:dyDescent="0.25">
      <c r="B35" s="437"/>
      <c r="C35" s="438"/>
      <c r="D35" s="440"/>
      <c r="E35" s="556"/>
      <c r="F35" s="540"/>
      <c r="G35" s="541"/>
      <c r="H35" s="540"/>
      <c r="I35" s="541"/>
      <c r="J35" s="540"/>
      <c r="K35" s="541"/>
      <c r="L35" s="528"/>
      <c r="M35" s="536"/>
      <c r="N35" s="537"/>
      <c r="O35" s="528"/>
      <c r="P35" s="596"/>
      <c r="Q35" s="570"/>
      <c r="R35" s="587"/>
      <c r="S35" s="407"/>
      <c r="T35" s="408"/>
    </row>
    <row r="36" spans="2:20" s="30" customFormat="1" ht="25.5" customHeight="1" thickBot="1" x14ac:dyDescent="0.25">
      <c r="B36" s="433" t="s">
        <v>431</v>
      </c>
      <c r="C36" s="434"/>
      <c r="D36" s="440"/>
      <c r="E36" s="554" t="s">
        <v>433</v>
      </c>
      <c r="F36" s="540"/>
      <c r="G36" s="541"/>
      <c r="H36" s="540"/>
      <c r="I36" s="541"/>
      <c r="J36" s="540"/>
      <c r="K36" s="541"/>
      <c r="L36" s="528"/>
      <c r="M36" s="532" t="s">
        <v>436</v>
      </c>
      <c r="N36" s="533"/>
      <c r="O36" s="528"/>
      <c r="P36" s="594" t="s">
        <v>7</v>
      </c>
      <c r="Q36" s="569">
        <f>IF(Basisdaten!$L$46="",0,Basisdaten!$L$46)</f>
        <v>0</v>
      </c>
      <c r="R36" s="585" t="str">
        <f>IF(Basisdaten!L46="",Berechnung1!$F$4,IF(Basisdaten!L46=0,Berechnung1!$H$4,IF(Q36=0,Berechnung1!F4,IF(OR(Q36&lt;Berechnung1!E51,Q36&gt;Berechnung1!F51),Berechnung1!$G$4,IF(OR(ROUND(Q36,4)&lt;Berechnung1!J51,ROUND(Q36,4)&gt;Berechnung1!K51),Berechnung1!$D$4,IF(OR(ROUND(Q36,4)&lt;Berechnung1!G51,ROUND(Q36,4)&gt;Berechnung1!H51),Berechnung1!$E$4,Berechnung1!$C$4))))))</f>
        <v>Unvollständig</v>
      </c>
      <c r="S36" s="406"/>
      <c r="T36" s="406"/>
    </row>
    <row r="37" spans="2:20" s="30" customFormat="1" ht="25.5" customHeight="1" thickBot="1" x14ac:dyDescent="0.25">
      <c r="B37" s="435"/>
      <c r="C37" s="436"/>
      <c r="D37" s="440"/>
      <c r="E37" s="555"/>
      <c r="F37" s="540"/>
      <c r="G37" s="541"/>
      <c r="H37" s="540"/>
      <c r="I37" s="541"/>
      <c r="J37" s="540"/>
      <c r="K37" s="541"/>
      <c r="L37" s="528"/>
      <c r="M37" s="534"/>
      <c r="N37" s="535"/>
      <c r="O37" s="528"/>
      <c r="P37" s="595"/>
      <c r="Q37" s="570"/>
      <c r="R37" s="586"/>
      <c r="S37" s="407"/>
      <c r="T37" s="580"/>
    </row>
    <row r="38" spans="2:20" s="30" customFormat="1" ht="25.5" customHeight="1" thickBot="1" x14ac:dyDescent="0.25">
      <c r="B38" s="437"/>
      <c r="C38" s="438"/>
      <c r="D38" s="441"/>
      <c r="E38" s="556"/>
      <c r="F38" s="542"/>
      <c r="G38" s="543"/>
      <c r="H38" s="542"/>
      <c r="I38" s="543"/>
      <c r="J38" s="542"/>
      <c r="K38" s="543"/>
      <c r="L38" s="529"/>
      <c r="M38" s="536"/>
      <c r="N38" s="537"/>
      <c r="O38" s="529"/>
      <c r="P38" s="596"/>
      <c r="Q38" s="570"/>
      <c r="R38" s="587"/>
      <c r="S38" s="407"/>
      <c r="T38" s="581"/>
    </row>
    <row r="39" spans="2:20" ht="25.5" customHeight="1" thickBot="1" x14ac:dyDescent="0.25">
      <c r="B39" s="433">
        <v>7</v>
      </c>
      <c r="C39" s="434"/>
      <c r="D39" s="439" t="s">
        <v>958</v>
      </c>
      <c r="E39" s="554" t="s">
        <v>124</v>
      </c>
      <c r="F39" s="449" t="s">
        <v>130</v>
      </c>
      <c r="G39" s="444"/>
      <c r="H39" s="449" t="s">
        <v>959</v>
      </c>
      <c r="I39" s="444"/>
      <c r="J39" s="538" t="s">
        <v>720</v>
      </c>
      <c r="K39" s="539"/>
      <c r="L39" s="527"/>
      <c r="M39" s="532" t="s">
        <v>437</v>
      </c>
      <c r="N39" s="533"/>
      <c r="O39" s="527"/>
      <c r="P39" s="60" t="s">
        <v>2</v>
      </c>
      <c r="Q39" s="34"/>
      <c r="R39" s="585" t="str">
        <f>IF(Q41=Berechnung1!D54,Berechnung1!$F$4,IF(OR(Q41&lt; Berechnung1!E54,Q41&gt; Berechnung1!F54),Berechnung1!$G$4,IF(OR(ROUND(Q41,4)&lt;Berechnung1!J54,ROUND(Q41,4)&gt;Berechnung1!K54),Berechnung1!$D$4,IF(OR(ROUND(Q41,4)&lt;Berechnung1!G54,ROUND(Q41,4)&gt;Berechnung1!H54),Berechnung1!$E$4,Berechnung1!$C$4))))</f>
        <v>Unvollständig</v>
      </c>
      <c r="S39" s="406"/>
      <c r="T39" s="406"/>
    </row>
    <row r="40" spans="2:20" ht="25.5" customHeight="1" thickBot="1" x14ac:dyDescent="0.25">
      <c r="B40" s="435"/>
      <c r="C40" s="436"/>
      <c r="D40" s="440"/>
      <c r="E40" s="555"/>
      <c r="F40" s="445"/>
      <c r="G40" s="446"/>
      <c r="H40" s="445"/>
      <c r="I40" s="446"/>
      <c r="J40" s="540"/>
      <c r="K40" s="541"/>
      <c r="L40" s="528"/>
      <c r="M40" s="534"/>
      <c r="N40" s="535"/>
      <c r="O40" s="528"/>
      <c r="P40" s="60" t="s">
        <v>4</v>
      </c>
      <c r="Q40" s="59">
        <f>IF(SUM(Basisdaten!L30,Basisdaten!L32,Basisdaten!L34,Basisdaten!L36,Basisdaten!L38,Basisdaten!L41)=0,0,SUM(Basisdaten!L30,Basisdaten!L32,Basisdaten!L34,Basisdaten!L36,Basisdaten!L38,Basisdaten!L41))</f>
        <v>0</v>
      </c>
      <c r="R40" s="586"/>
      <c r="S40" s="407"/>
      <c r="T40" s="408"/>
    </row>
    <row r="41" spans="2:20" ht="25.5" customHeight="1" thickBot="1" x14ac:dyDescent="0.25">
      <c r="B41" s="437"/>
      <c r="C41" s="438"/>
      <c r="D41" s="441"/>
      <c r="E41" s="556"/>
      <c r="F41" s="447"/>
      <c r="G41" s="448"/>
      <c r="H41" s="447"/>
      <c r="I41" s="448"/>
      <c r="J41" s="542"/>
      <c r="K41" s="543"/>
      <c r="L41" s="529"/>
      <c r="M41" s="536"/>
      <c r="N41" s="537"/>
      <c r="O41" s="529"/>
      <c r="P41" s="60" t="s">
        <v>5</v>
      </c>
      <c r="Q41" s="142" t="str">
        <f>IF(Q39="","n.d.",IF(Q40="","n.d.",IF(Q40=0,"",Q39/Q40)))</f>
        <v>n.d.</v>
      </c>
      <c r="R41" s="587"/>
      <c r="S41" s="407"/>
      <c r="T41" s="408"/>
    </row>
    <row r="42" spans="2:20" ht="30" customHeight="1" thickBot="1" x14ac:dyDescent="0.25">
      <c r="B42" s="460" t="s">
        <v>854</v>
      </c>
      <c r="C42" s="461"/>
      <c r="D42" s="467" t="s">
        <v>780</v>
      </c>
      <c r="E42" s="490" t="s">
        <v>781</v>
      </c>
      <c r="F42" s="452" t="s">
        <v>782</v>
      </c>
      <c r="G42" s="453"/>
      <c r="H42" s="452" t="s">
        <v>783</v>
      </c>
      <c r="I42" s="453"/>
      <c r="J42" s="452" t="s">
        <v>784</v>
      </c>
      <c r="K42" s="453"/>
      <c r="L42" s="487"/>
      <c r="M42" s="477" t="s">
        <v>913</v>
      </c>
      <c r="N42" s="478"/>
      <c r="O42" s="512"/>
      <c r="P42" s="293" t="s">
        <v>2</v>
      </c>
      <c r="Q42" s="151"/>
      <c r="R42" s="492" t="str">
        <f>IF(AND(Q42&lt;&gt;"",Q43&lt;&gt;"",Q42=0,Q43=0),Berechnung1!$H$4,IF(Q44=Berechnung1!D57,Berechnung1!$F$4,IF(OR(Q44&lt;Berechnung1!E57,Q44&gt;Berechnung1!F57),Berechnung1!$G$4,IF(OR(ROUND(Q44,4)&lt;Berechnung1!J57,ROUND(Q44,4)&gt;Berechnung1!K57),Berechnung1!$D$4,IF(OR(ROUND(Q44,4)&lt;Berechnung1!G57,ROUND(Q44,4)&gt;Berechnung1!H57),Berechnung1!$E$4,Berechnung1!$C$4)))))</f>
        <v>Unvollständig</v>
      </c>
      <c r="S42" s="406"/>
      <c r="T42" s="406"/>
    </row>
    <row r="43" spans="2:20" ht="30" customHeight="1" thickBot="1" x14ac:dyDescent="0.25">
      <c r="B43" s="462"/>
      <c r="C43" s="463"/>
      <c r="D43" s="468"/>
      <c r="E43" s="458"/>
      <c r="F43" s="454"/>
      <c r="G43" s="455"/>
      <c r="H43" s="454"/>
      <c r="I43" s="455"/>
      <c r="J43" s="454"/>
      <c r="K43" s="455"/>
      <c r="L43" s="488"/>
      <c r="M43" s="479"/>
      <c r="N43" s="480"/>
      <c r="O43" s="591"/>
      <c r="P43" s="293" t="s">
        <v>4</v>
      </c>
      <c r="Q43" s="151"/>
      <c r="R43" s="493"/>
      <c r="S43" s="407"/>
      <c r="T43" s="408"/>
    </row>
    <row r="44" spans="2:20" ht="30" customHeight="1" thickBot="1" x14ac:dyDescent="0.25">
      <c r="B44" s="464"/>
      <c r="C44" s="465"/>
      <c r="D44" s="469"/>
      <c r="E44" s="459"/>
      <c r="F44" s="456"/>
      <c r="G44" s="457"/>
      <c r="H44" s="456"/>
      <c r="I44" s="457"/>
      <c r="J44" s="456"/>
      <c r="K44" s="457"/>
      <c r="L44" s="489"/>
      <c r="M44" s="481"/>
      <c r="N44" s="482"/>
      <c r="O44" s="592"/>
      <c r="P44" s="293" t="s">
        <v>5</v>
      </c>
      <c r="Q44" s="153" t="str">
        <f>IF(Q42="","n.d.",IF(Q43="","n.d.",IF(Q43=0,"",Q42/Q43)))</f>
        <v>n.d.</v>
      </c>
      <c r="R44" s="494"/>
      <c r="S44" s="407"/>
      <c r="T44" s="408"/>
    </row>
    <row r="45" spans="2:20" s="30" customFormat="1" ht="30" customHeight="1" thickBot="1" x14ac:dyDescent="0.25">
      <c r="B45" s="460">
        <v>9</v>
      </c>
      <c r="C45" s="461"/>
      <c r="D45" s="467" t="s">
        <v>780</v>
      </c>
      <c r="E45" s="490" t="s">
        <v>238</v>
      </c>
      <c r="F45" s="452" t="s">
        <v>131</v>
      </c>
      <c r="G45" s="453"/>
      <c r="H45" s="452" t="s">
        <v>722</v>
      </c>
      <c r="I45" s="453"/>
      <c r="J45" s="459" t="s">
        <v>721</v>
      </c>
      <c r="K45" s="459"/>
      <c r="L45" s="487"/>
      <c r="M45" s="477" t="s">
        <v>434</v>
      </c>
      <c r="N45" s="478"/>
      <c r="O45" s="588"/>
      <c r="P45" s="150" t="s">
        <v>2</v>
      </c>
      <c r="Q45" s="151"/>
      <c r="R45" s="492" t="str">
        <f>IF(Q47=Berechnung1!D60,Berechnung1!$F$4,IF(OR(Q47&lt; Berechnung1!E60,Q47&gt; Berechnung1!F60),Berechnung1!$G$4,IF(OR(ROUND(Q47,4)&lt;Berechnung1!J60,ROUND(Q47,4)&gt;Berechnung1!K60),Berechnung1!$D$4,IF(OR(ROUND(Q47,4)&lt;Berechnung1!G60,ROUND(Q47,4)&gt;Berechnung1!H60),Berechnung1!$E$4,Berechnung1!$C$4))))</f>
        <v>Unvollständig</v>
      </c>
      <c r="S45" s="406"/>
      <c r="T45" s="597"/>
    </row>
    <row r="46" spans="2:20" s="30" customFormat="1" ht="30" customHeight="1" thickBot="1" x14ac:dyDescent="0.25">
      <c r="B46" s="462"/>
      <c r="C46" s="463"/>
      <c r="D46" s="468"/>
      <c r="E46" s="458"/>
      <c r="F46" s="454"/>
      <c r="G46" s="455"/>
      <c r="H46" s="454"/>
      <c r="I46" s="455"/>
      <c r="J46" s="450"/>
      <c r="K46" s="450"/>
      <c r="L46" s="488"/>
      <c r="M46" s="479"/>
      <c r="N46" s="480"/>
      <c r="O46" s="528"/>
      <c r="P46" s="152" t="s">
        <v>4</v>
      </c>
      <c r="Q46" s="157">
        <f>IF(SUM(Basisdaten!$L$30,Basisdaten!$L$31)=0,0,SUM(Basisdaten!$L$30,Basisdaten!$L$31))</f>
        <v>0</v>
      </c>
      <c r="R46" s="493"/>
      <c r="S46" s="407"/>
      <c r="T46" s="598"/>
    </row>
    <row r="47" spans="2:20" s="30" customFormat="1" ht="30" customHeight="1" thickBot="1" x14ac:dyDescent="0.25">
      <c r="B47" s="464"/>
      <c r="C47" s="465"/>
      <c r="D47" s="469"/>
      <c r="E47" s="459"/>
      <c r="F47" s="456"/>
      <c r="G47" s="457"/>
      <c r="H47" s="456"/>
      <c r="I47" s="457"/>
      <c r="J47" s="450"/>
      <c r="K47" s="450"/>
      <c r="L47" s="489"/>
      <c r="M47" s="481"/>
      <c r="N47" s="482"/>
      <c r="O47" s="529"/>
      <c r="P47" s="152" t="s">
        <v>5</v>
      </c>
      <c r="Q47" s="153" t="str">
        <f>IF(Q45="","n.d.",IF(Q46="","n.d.",IF(Q46=0,"",Q45/Q46)))</f>
        <v>n.d.</v>
      </c>
      <c r="R47" s="494"/>
      <c r="S47" s="407"/>
      <c r="T47" s="599"/>
    </row>
    <row r="48" spans="2:20" ht="25.5" customHeight="1" thickBot="1" x14ac:dyDescent="0.25">
      <c r="B48" s="460">
        <v>10</v>
      </c>
      <c r="C48" s="461"/>
      <c r="D48" s="467" t="s">
        <v>780</v>
      </c>
      <c r="E48" s="458" t="s">
        <v>132</v>
      </c>
      <c r="F48" s="454" t="s">
        <v>133</v>
      </c>
      <c r="G48" s="455"/>
      <c r="H48" s="452" t="s">
        <v>723</v>
      </c>
      <c r="I48" s="453"/>
      <c r="J48" s="450" t="s">
        <v>724</v>
      </c>
      <c r="K48" s="450"/>
      <c r="L48" s="487"/>
      <c r="M48" s="477" t="s">
        <v>434</v>
      </c>
      <c r="N48" s="478"/>
      <c r="O48" s="588"/>
      <c r="P48" s="152" t="s">
        <v>2</v>
      </c>
      <c r="Q48" s="151"/>
      <c r="R48" s="492" t="str">
        <f>IF(Q50=Berechnung1!D63,Berechnung1!$F$4,IF(OR(Q50&lt; Berechnung1!E63,Q50&gt; Berechnung1!F63),Berechnung1!$G$4,IF(OR(ROUND(Q50,4)&lt;Berechnung1!J63,ROUND(Q50,4)&gt;Berechnung1!K63),Berechnung1!$D$4,IF(OR(ROUND(Q50,4)&lt;Berechnung1!G63,ROUND(Q50,4)&gt;Berechnung1!H63),Berechnung1!$E$4,Berechnung1!$C$4))))</f>
        <v>Unvollständig</v>
      </c>
      <c r="S48" s="406"/>
      <c r="T48" s="508"/>
    </row>
    <row r="49" spans="2:21" ht="25.5" customHeight="1" thickBot="1" x14ac:dyDescent="0.25">
      <c r="B49" s="462"/>
      <c r="C49" s="463"/>
      <c r="D49" s="468"/>
      <c r="E49" s="458"/>
      <c r="F49" s="454"/>
      <c r="G49" s="455"/>
      <c r="H49" s="454"/>
      <c r="I49" s="455"/>
      <c r="J49" s="450"/>
      <c r="K49" s="450"/>
      <c r="L49" s="488"/>
      <c r="M49" s="479"/>
      <c r="N49" s="480"/>
      <c r="O49" s="528"/>
      <c r="P49" s="152" t="s">
        <v>4</v>
      </c>
      <c r="Q49" s="157">
        <f>IF(SUM(Basisdaten!H30:K31)=0,0,SUM(Basisdaten!H30:K31))</f>
        <v>0</v>
      </c>
      <c r="R49" s="493"/>
      <c r="S49" s="407"/>
      <c r="T49" s="408"/>
    </row>
    <row r="50" spans="2:21" ht="25.5" customHeight="1" thickBot="1" x14ac:dyDescent="0.25">
      <c r="B50" s="464"/>
      <c r="C50" s="465"/>
      <c r="D50" s="469"/>
      <c r="E50" s="459"/>
      <c r="F50" s="456"/>
      <c r="G50" s="457"/>
      <c r="H50" s="456"/>
      <c r="I50" s="457"/>
      <c r="J50" s="450"/>
      <c r="K50" s="450"/>
      <c r="L50" s="489"/>
      <c r="M50" s="481"/>
      <c r="N50" s="482"/>
      <c r="O50" s="529"/>
      <c r="P50" s="152" t="s">
        <v>5</v>
      </c>
      <c r="Q50" s="153" t="str">
        <f>IF(Q48="","n.d.",IF(Q49="","n.d.",IF(Q49=0,"",Q48/Q49)))</f>
        <v>n.d.</v>
      </c>
      <c r="R50" s="494"/>
      <c r="S50" s="407"/>
      <c r="T50" s="408"/>
    </row>
    <row r="51" spans="2:21" s="31" customFormat="1" ht="59.45" customHeight="1" thickBot="1" x14ac:dyDescent="0.25">
      <c r="B51" s="462">
        <v>11</v>
      </c>
      <c r="C51" s="463"/>
      <c r="D51" s="467" t="s">
        <v>780</v>
      </c>
      <c r="E51" s="450" t="s">
        <v>785</v>
      </c>
      <c r="F51" s="450" t="s">
        <v>134</v>
      </c>
      <c r="G51" s="451"/>
      <c r="H51" s="450" t="s">
        <v>921</v>
      </c>
      <c r="I51" s="451"/>
      <c r="J51" s="483" t="s">
        <v>725</v>
      </c>
      <c r="K51" s="484"/>
      <c r="L51" s="487"/>
      <c r="M51" s="477" t="s">
        <v>434</v>
      </c>
      <c r="N51" s="478"/>
      <c r="O51" s="588"/>
      <c r="P51" s="154" t="s">
        <v>2</v>
      </c>
      <c r="Q51" s="151"/>
      <c r="R51" s="492" t="str">
        <f>IF(Q53=Berechnung1!D66,Berechnung1!$F$4,IF(OR(Q53&lt; Berechnung1!E66,Q53&gt; Berechnung1!F66),Berechnung1!$G$4,IF(OR(ROUND(Q53,4)&lt;Berechnung1!J66,ROUND(Q53,4)&gt;Berechnung1!K66),Berechnung1!$D$4,IF(OR(ROUND(Q53,4)&lt;Berechnung1!G66,ROUND(Q53,4)&gt;Berechnung1!H66),Berechnung1!$E$4,Berechnung1!$C$4))))</f>
        <v>Unvollständig</v>
      </c>
      <c r="S51" s="406"/>
      <c r="T51" s="597"/>
    </row>
    <row r="52" spans="2:21" s="30" customFormat="1" ht="59.45" customHeight="1" thickBot="1" x14ac:dyDescent="0.25">
      <c r="B52" s="462"/>
      <c r="C52" s="463"/>
      <c r="D52" s="468"/>
      <c r="E52" s="450"/>
      <c r="F52" s="450"/>
      <c r="G52" s="451"/>
      <c r="H52" s="450"/>
      <c r="I52" s="451"/>
      <c r="J52" s="454"/>
      <c r="K52" s="485"/>
      <c r="L52" s="488"/>
      <c r="M52" s="479"/>
      <c r="N52" s="480"/>
      <c r="O52" s="528"/>
      <c r="P52" s="152" t="s">
        <v>4</v>
      </c>
      <c r="Q52" s="157">
        <f>IF(Basisdaten!$L$30="",0,Basisdaten!$L$30)</f>
        <v>0</v>
      </c>
      <c r="R52" s="493"/>
      <c r="S52" s="407"/>
      <c r="T52" s="598"/>
    </row>
    <row r="53" spans="2:21" s="30" customFormat="1" ht="59.45" customHeight="1" thickBot="1" x14ac:dyDescent="0.25">
      <c r="B53" s="464"/>
      <c r="C53" s="465"/>
      <c r="D53" s="469"/>
      <c r="E53" s="450"/>
      <c r="F53" s="450"/>
      <c r="G53" s="451"/>
      <c r="H53" s="450"/>
      <c r="I53" s="451"/>
      <c r="J53" s="456"/>
      <c r="K53" s="486"/>
      <c r="L53" s="489"/>
      <c r="M53" s="481"/>
      <c r="N53" s="482"/>
      <c r="O53" s="529"/>
      <c r="P53" s="152" t="s">
        <v>5</v>
      </c>
      <c r="Q53" s="153" t="str">
        <f>IF(Q51="","n.d.",IF(Q52="","n.d.",IF(Q52=0,"",Q51/Q52)))</f>
        <v>n.d.</v>
      </c>
      <c r="R53" s="494"/>
      <c r="S53" s="407"/>
      <c r="T53" s="599"/>
    </row>
    <row r="54" spans="2:21" s="30" customFormat="1" ht="27.75" customHeight="1" thickBot="1" x14ac:dyDescent="0.25">
      <c r="B54" s="460">
        <v>12</v>
      </c>
      <c r="C54" s="461"/>
      <c r="D54" s="467" t="s">
        <v>780</v>
      </c>
      <c r="E54" s="450" t="s">
        <v>135</v>
      </c>
      <c r="F54" s="450" t="s">
        <v>239</v>
      </c>
      <c r="G54" s="451"/>
      <c r="H54" s="450" t="s">
        <v>726</v>
      </c>
      <c r="I54" s="451"/>
      <c r="J54" s="450" t="s">
        <v>786</v>
      </c>
      <c r="K54" s="451"/>
      <c r="L54" s="487" t="s">
        <v>372</v>
      </c>
      <c r="M54" s="517" t="s">
        <v>128</v>
      </c>
      <c r="N54" s="517"/>
      <c r="O54" s="512"/>
      <c r="P54" s="152" t="s">
        <v>2</v>
      </c>
      <c r="Q54" s="151"/>
      <c r="R54" s="492" t="str">
        <f>IF(AND(Q54&lt;&gt;"",Q55&lt;&gt;"",Q54=0,Q55=0),Berechnung1!$H$4,IF(Q56="",Berechnung1!$D$4,IF(Q56=Berechnung1!D69,Berechnung1!$F$4,IF(OR(Q56&lt; Berechnung1!E69,Q56&gt; Berechnung1!F69),Berechnung1!$G$4,IF(OR(ROUND(Q56,4)&lt;Berechnung1!J69,ROUND(Q56,4)&gt;Berechnung1!K69),Berechnung1!$D$4,IF(OR(ROUND(Q56,4)&lt;Berechnung1!G69,ROUND(Q56,4)&gt;Berechnung1!H69),Berechnung1!$E$4,Berechnung1!$C$4))))))</f>
        <v>Unvollständig</v>
      </c>
      <c r="S54" s="593"/>
      <c r="T54" s="597"/>
    </row>
    <row r="55" spans="2:21" s="30" customFormat="1" ht="27.75" customHeight="1" thickBot="1" x14ac:dyDescent="0.25">
      <c r="B55" s="462"/>
      <c r="C55" s="463"/>
      <c r="D55" s="468"/>
      <c r="E55" s="450"/>
      <c r="F55" s="450"/>
      <c r="G55" s="451"/>
      <c r="H55" s="450"/>
      <c r="I55" s="451"/>
      <c r="J55" s="450"/>
      <c r="K55" s="451"/>
      <c r="L55" s="488"/>
      <c r="M55" s="517"/>
      <c r="N55" s="517"/>
      <c r="O55" s="488"/>
      <c r="P55" s="152" t="s">
        <v>4</v>
      </c>
      <c r="Q55" s="155"/>
      <c r="R55" s="493"/>
      <c r="S55" s="407"/>
      <c r="T55" s="598"/>
      <c r="U55" s="30">
        <f>IFERROR((Basisdaten!L30+Basisdaten!L31),0)</f>
        <v>0</v>
      </c>
    </row>
    <row r="56" spans="2:21" s="30" customFormat="1" ht="27.75" customHeight="1" thickBot="1" x14ac:dyDescent="0.25">
      <c r="B56" s="464"/>
      <c r="C56" s="465"/>
      <c r="D56" s="469"/>
      <c r="E56" s="450"/>
      <c r="F56" s="450"/>
      <c r="G56" s="451"/>
      <c r="H56" s="450"/>
      <c r="I56" s="451"/>
      <c r="J56" s="450"/>
      <c r="K56" s="451"/>
      <c r="L56" s="489"/>
      <c r="M56" s="517"/>
      <c r="N56" s="517"/>
      <c r="O56" s="489"/>
      <c r="P56" s="152" t="s">
        <v>5</v>
      </c>
      <c r="Q56" s="153" t="str">
        <f>IF(Q54="","n.d.",IF(Q55="","n.d.",IF(Q55=0,"",Q54/Q55)))</f>
        <v>n.d.</v>
      </c>
      <c r="R56" s="494"/>
      <c r="S56" s="407"/>
      <c r="T56" s="599"/>
    </row>
    <row r="57" spans="2:21" ht="27.75" customHeight="1" thickBot="1" x14ac:dyDescent="0.25">
      <c r="B57" s="462">
        <v>13</v>
      </c>
      <c r="C57" s="463"/>
      <c r="D57" s="467" t="s">
        <v>780</v>
      </c>
      <c r="E57" s="490" t="s">
        <v>136</v>
      </c>
      <c r="F57" s="450" t="s">
        <v>137</v>
      </c>
      <c r="G57" s="451"/>
      <c r="H57" s="450" t="s">
        <v>727</v>
      </c>
      <c r="I57" s="451"/>
      <c r="J57" s="450" t="s">
        <v>730</v>
      </c>
      <c r="K57" s="451"/>
      <c r="L57" s="487" t="s">
        <v>372</v>
      </c>
      <c r="M57" s="477" t="s">
        <v>128</v>
      </c>
      <c r="N57" s="478"/>
      <c r="O57" s="512"/>
      <c r="P57" s="152" t="s">
        <v>2</v>
      </c>
      <c r="Q57" s="151"/>
      <c r="R57" s="492" t="str">
        <f>IF(AND(Q57&lt;&gt;"",Q58&lt;&gt;"",Q57=0,Q58=0),Berechnung1!$H$4,IF(Q59="",Berechnung1!$D$4,IF(Q59=Berechnung1!D72,Berechnung1!$F$4,IF(OR(Q59&lt;Berechnung1!E72,Q59&gt;Berechnung1!F72),Berechnung1!$G$4,IF(OR(ROUND(Q59,4)&lt;Berechnung1!J72,ROUND(Q59,4)&gt;Berechnung1!K72),Berechnung1!$D$4,IF(OR(ROUND(Q59,4)&lt;Berechnung1!G72,ROUND(Q59,4)&gt;Berechnung1!H72),Berechnung1!$E$4,Berechnung1!$C$4))))))</f>
        <v>Unvollständig</v>
      </c>
      <c r="S57" s="593"/>
      <c r="T57" s="508"/>
    </row>
    <row r="58" spans="2:21" ht="27.75" customHeight="1" thickBot="1" x14ac:dyDescent="0.25">
      <c r="B58" s="462"/>
      <c r="C58" s="463"/>
      <c r="D58" s="468"/>
      <c r="E58" s="458"/>
      <c r="F58" s="450"/>
      <c r="G58" s="451"/>
      <c r="H58" s="450"/>
      <c r="I58" s="451"/>
      <c r="J58" s="450"/>
      <c r="K58" s="451"/>
      <c r="L58" s="488"/>
      <c r="M58" s="479"/>
      <c r="N58" s="480"/>
      <c r="O58" s="488"/>
      <c r="P58" s="152" t="s">
        <v>4</v>
      </c>
      <c r="Q58" s="155"/>
      <c r="R58" s="493"/>
      <c r="S58" s="407"/>
      <c r="T58" s="408"/>
    </row>
    <row r="59" spans="2:21" ht="27.75" customHeight="1" thickBot="1" x14ac:dyDescent="0.25">
      <c r="B59" s="464"/>
      <c r="C59" s="465"/>
      <c r="D59" s="469"/>
      <c r="E59" s="459"/>
      <c r="F59" s="450"/>
      <c r="G59" s="451"/>
      <c r="H59" s="450"/>
      <c r="I59" s="451"/>
      <c r="J59" s="450"/>
      <c r="K59" s="451"/>
      <c r="L59" s="489"/>
      <c r="M59" s="481"/>
      <c r="N59" s="482"/>
      <c r="O59" s="489"/>
      <c r="P59" s="152" t="s">
        <v>5</v>
      </c>
      <c r="Q59" s="153" t="str">
        <f>IF(Q57="","n.d.",IF(Q58="","n.d.",IF(Q58=0,"",Q57/Q58)))</f>
        <v>n.d.</v>
      </c>
      <c r="R59" s="494"/>
      <c r="S59" s="407"/>
      <c r="T59" s="408"/>
    </row>
    <row r="60" spans="2:21" s="30" customFormat="1" ht="29.45" customHeight="1" thickBot="1" x14ac:dyDescent="0.25">
      <c r="B60" s="460">
        <v>14</v>
      </c>
      <c r="C60" s="461"/>
      <c r="D60" s="467" t="s">
        <v>780</v>
      </c>
      <c r="E60" s="450" t="s">
        <v>242</v>
      </c>
      <c r="F60" s="450" t="s">
        <v>138</v>
      </c>
      <c r="G60" s="451"/>
      <c r="H60" s="450" t="s">
        <v>728</v>
      </c>
      <c r="I60" s="451"/>
      <c r="J60" s="518" t="s">
        <v>731</v>
      </c>
      <c r="K60" s="451"/>
      <c r="L60" s="487"/>
      <c r="M60" s="477" t="s">
        <v>914</v>
      </c>
      <c r="N60" s="478"/>
      <c r="O60" s="512"/>
      <c r="P60" s="154" t="s">
        <v>2</v>
      </c>
      <c r="Q60" s="151"/>
      <c r="R60" s="492" t="str">
        <f>IF(AND(Q60&lt;&gt;"",Q61&lt;&gt;"",Q60=0,Q61=0),Berechnung1!$H$4,IF(Q62=Berechnung1!D75,Berechnung1!$F$4,IF(OR(Q62&lt;Berechnung1!E75,Q62&gt;Berechnung1!F75),Berechnung1!$G$4,IF(OR(ROUND(Q62,4)&lt;Berechnung1!J75,ROUND(Q62,4)&gt;Berechnung1!K75),Berechnung1!$D$4,IF(OR(ROUND(Q62,4)&lt;Berechnung1!G75,ROUND(Q62,4)&gt;Berechnung1!H75),Berechnung1!$E$4,Berechnung1!$C$4)))))</f>
        <v>Unvollständig</v>
      </c>
      <c r="S60" s="406"/>
      <c r="T60" s="597"/>
    </row>
    <row r="61" spans="2:21" s="30" customFormat="1" ht="29.45" customHeight="1" thickBot="1" x14ac:dyDescent="0.25">
      <c r="B61" s="462"/>
      <c r="C61" s="463"/>
      <c r="D61" s="468"/>
      <c r="E61" s="450"/>
      <c r="F61" s="450"/>
      <c r="G61" s="451"/>
      <c r="H61" s="450"/>
      <c r="I61" s="451"/>
      <c r="J61" s="450"/>
      <c r="K61" s="451"/>
      <c r="L61" s="488"/>
      <c r="M61" s="479"/>
      <c r="N61" s="480"/>
      <c r="O61" s="488"/>
      <c r="P61" s="152" t="s">
        <v>4</v>
      </c>
      <c r="Q61" s="151"/>
      <c r="R61" s="493"/>
      <c r="S61" s="407"/>
      <c r="T61" s="598"/>
    </row>
    <row r="62" spans="2:21" s="30" customFormat="1" ht="29.45" customHeight="1" thickBot="1" x14ac:dyDescent="0.25">
      <c r="B62" s="464"/>
      <c r="C62" s="465"/>
      <c r="D62" s="469"/>
      <c r="E62" s="450"/>
      <c r="F62" s="450"/>
      <c r="G62" s="451"/>
      <c r="H62" s="450"/>
      <c r="I62" s="451"/>
      <c r="J62" s="450"/>
      <c r="K62" s="451"/>
      <c r="L62" s="489"/>
      <c r="M62" s="481"/>
      <c r="N62" s="482"/>
      <c r="O62" s="489"/>
      <c r="P62" s="152" t="s">
        <v>5</v>
      </c>
      <c r="Q62" s="153" t="str">
        <f>IF(Q60="","n.d.",IF(Q61="","n.d.",IF(Q61=0,"",Q60/Q61)))</f>
        <v>n.d.</v>
      </c>
      <c r="R62" s="494"/>
      <c r="S62" s="407"/>
      <c r="T62" s="599"/>
    </row>
    <row r="63" spans="2:21" s="39" customFormat="1" ht="27.75" customHeight="1" thickBot="1" x14ac:dyDescent="0.25">
      <c r="B63" s="462">
        <v>15</v>
      </c>
      <c r="C63" s="463"/>
      <c r="D63" s="467" t="s">
        <v>780</v>
      </c>
      <c r="E63" s="450" t="s">
        <v>787</v>
      </c>
      <c r="F63" s="450" t="s">
        <v>139</v>
      </c>
      <c r="G63" s="451"/>
      <c r="H63" s="450" t="s">
        <v>729</v>
      </c>
      <c r="I63" s="451"/>
      <c r="J63" s="450" t="s">
        <v>732</v>
      </c>
      <c r="K63" s="451"/>
      <c r="L63" s="487"/>
      <c r="M63" s="517" t="s">
        <v>304</v>
      </c>
      <c r="N63" s="517"/>
      <c r="O63" s="512"/>
      <c r="P63" s="152" t="s">
        <v>2</v>
      </c>
      <c r="Q63" s="156"/>
      <c r="R63" s="492" t="str">
        <f>IF(AND(Q63&lt;&gt;"",Q64&lt;&gt;"",Q63=0,Q64=0),Berechnung1!$H$4,IF(Q65="",Berechnung1!$D$4,IF(Q65=Berechnung1!D78,Berechnung1!$F$4,IF(OR(Q65&lt;Berechnung1!E78,Q65&gt;Berechnung1!F78),Berechnung1!$G$4,IF(OR(ROUND(Q65,4)&lt;Berechnung1!J78,ROUND(Q65,4)&gt;Berechnung1!K78),Berechnung1!$D$4,IF(OR(ROUND(Q65,4)&lt;Berechnung1!G78,ROUND(Q65,4)&gt;Berechnung1!H78),Berechnung1!$E$4,Berechnung1!$C$4))))))</f>
        <v>Unvollständig</v>
      </c>
      <c r="S63" s="593"/>
      <c r="T63" s="508"/>
    </row>
    <row r="64" spans="2:21" s="39" customFormat="1" ht="27.75" customHeight="1" thickBot="1" x14ac:dyDescent="0.25">
      <c r="B64" s="462"/>
      <c r="C64" s="463"/>
      <c r="D64" s="468"/>
      <c r="E64" s="450"/>
      <c r="F64" s="450"/>
      <c r="G64" s="451"/>
      <c r="H64" s="450"/>
      <c r="I64" s="451"/>
      <c r="J64" s="450"/>
      <c r="K64" s="451"/>
      <c r="L64" s="488"/>
      <c r="M64" s="517"/>
      <c r="N64" s="517"/>
      <c r="O64" s="488"/>
      <c r="P64" s="152" t="s">
        <v>4</v>
      </c>
      <c r="Q64" s="156"/>
      <c r="R64" s="493"/>
      <c r="S64" s="407"/>
      <c r="T64" s="408"/>
    </row>
    <row r="65" spans="2:20" s="39" customFormat="1" ht="27.75" customHeight="1" thickBot="1" x14ac:dyDescent="0.25">
      <c r="B65" s="464"/>
      <c r="C65" s="465"/>
      <c r="D65" s="469"/>
      <c r="E65" s="450"/>
      <c r="F65" s="450"/>
      <c r="G65" s="451"/>
      <c r="H65" s="450"/>
      <c r="I65" s="451"/>
      <c r="J65" s="450"/>
      <c r="K65" s="451"/>
      <c r="L65" s="489"/>
      <c r="M65" s="517"/>
      <c r="N65" s="517"/>
      <c r="O65" s="489"/>
      <c r="P65" s="152" t="s">
        <v>5</v>
      </c>
      <c r="Q65" s="153" t="str">
        <f>IF(Q63="","n.d.",IF(Q64="","n.d.",IF(Q64=0,"",Q63/Q64)))</f>
        <v>n.d.</v>
      </c>
      <c r="R65" s="494"/>
      <c r="S65" s="407"/>
      <c r="T65" s="408"/>
    </row>
    <row r="66" spans="2:20" s="30" customFormat="1" ht="100.9" customHeight="1" thickBot="1" x14ac:dyDescent="0.25">
      <c r="B66" s="460">
        <v>16</v>
      </c>
      <c r="C66" s="461"/>
      <c r="D66" s="467" t="s">
        <v>788</v>
      </c>
      <c r="E66" s="450" t="s">
        <v>915</v>
      </c>
      <c r="F66" s="450" t="s">
        <v>916</v>
      </c>
      <c r="G66" s="451"/>
      <c r="H66" s="452" t="s">
        <v>862</v>
      </c>
      <c r="I66" s="484"/>
      <c r="J66" s="450" t="s">
        <v>733</v>
      </c>
      <c r="K66" s="451"/>
      <c r="L66" s="487"/>
      <c r="M66" s="477" t="s">
        <v>434</v>
      </c>
      <c r="N66" s="478"/>
      <c r="O66" s="512"/>
      <c r="P66" s="154" t="s">
        <v>2</v>
      </c>
      <c r="Q66" s="256"/>
      <c r="R66" s="492" t="str">
        <f>IF(AND(Q66&lt;&gt;"",Q67&lt;&gt;"",Q66=0,Q67=0),Berechnung1!$H$4,IF(Q68=Berechnung1!D81,Berechnung1!$F$4,IF(OR(Q68&lt;Berechnung1!E81,Q68&gt;Berechnung1!F81),Berechnung1!$G$4,IF(OR(ROUND(Q68,4)&lt;Berechnung1!J81,ROUND(Q68,4)&gt;Berechnung1!K81),Berechnung1!$D$4,IF(OR(ROUND(Q68,4)&lt;Berechnung1!G81,ROUND(Q68,4)&gt;Berechnung1!H81),Berechnung1!$E$4,Berechnung1!$C$4)))))</f>
        <v>Unvollständig</v>
      </c>
      <c r="S66" s="593"/>
      <c r="T66" s="597"/>
    </row>
    <row r="67" spans="2:20" s="30" customFormat="1" ht="100.9" customHeight="1" thickBot="1" x14ac:dyDescent="0.25">
      <c r="B67" s="462"/>
      <c r="C67" s="463"/>
      <c r="D67" s="468"/>
      <c r="E67" s="450"/>
      <c r="F67" s="450"/>
      <c r="G67" s="451"/>
      <c r="H67" s="454"/>
      <c r="I67" s="485"/>
      <c r="J67" s="450"/>
      <c r="K67" s="451"/>
      <c r="L67" s="488"/>
      <c r="M67" s="479"/>
      <c r="N67" s="480"/>
      <c r="O67" s="488"/>
      <c r="P67" s="152" t="s">
        <v>4</v>
      </c>
      <c r="Q67" s="256"/>
      <c r="R67" s="493"/>
      <c r="S67" s="407"/>
      <c r="T67" s="598"/>
    </row>
    <row r="68" spans="2:20" s="30" customFormat="1" ht="100.9" customHeight="1" thickBot="1" x14ac:dyDescent="0.25">
      <c r="B68" s="464"/>
      <c r="C68" s="465"/>
      <c r="D68" s="469"/>
      <c r="E68" s="450"/>
      <c r="F68" s="450"/>
      <c r="G68" s="451"/>
      <c r="H68" s="456"/>
      <c r="I68" s="486"/>
      <c r="J68" s="450"/>
      <c r="K68" s="451"/>
      <c r="L68" s="489"/>
      <c r="M68" s="481"/>
      <c r="N68" s="482"/>
      <c r="O68" s="489"/>
      <c r="P68" s="152" t="s">
        <v>5</v>
      </c>
      <c r="Q68" s="153" t="str">
        <f>IF(Q66="","n.d.",IF(Q67="","n.d.",IF(Q67=0,"",Q66/Q67)))</f>
        <v>n.d.</v>
      </c>
      <c r="R68" s="494"/>
      <c r="S68" s="407"/>
      <c r="T68" s="599"/>
    </row>
    <row r="69" spans="2:20" s="39" customFormat="1" ht="26.85" customHeight="1" thickBot="1" x14ac:dyDescent="0.25">
      <c r="B69" s="460">
        <v>17</v>
      </c>
      <c r="C69" s="461"/>
      <c r="D69" s="467" t="s">
        <v>788</v>
      </c>
      <c r="E69" s="450" t="s">
        <v>438</v>
      </c>
      <c r="F69" s="450" t="s">
        <v>439</v>
      </c>
      <c r="G69" s="451"/>
      <c r="H69" s="452" t="s">
        <v>734</v>
      </c>
      <c r="I69" s="484"/>
      <c r="J69" s="450" t="s">
        <v>738</v>
      </c>
      <c r="K69" s="451"/>
      <c r="L69" s="487"/>
      <c r="M69" s="477" t="s">
        <v>434</v>
      </c>
      <c r="N69" s="478"/>
      <c r="O69" s="495"/>
      <c r="P69" s="152" t="s">
        <v>2</v>
      </c>
      <c r="Q69" s="256"/>
      <c r="R69" s="492" t="str">
        <f>IF(Q71=Berechnung1!D84,Berechnung1!$F$4,IF(OR(Q71&lt;Berechnung1!E84,Q71&gt;Berechnung1!F84),Berechnung1!$G$4,IF(OR(ROUND(Q71,4)&lt;Berechnung1!J84,ROUND(Q71,4)&gt;Berechnung1!K84),Berechnung1!$D$4,IF(OR(ROUND(Q71,4)&lt;Berechnung1!G84,ROUND(Q71,4)&gt;Berechnung1!H84),Berechnung1!$E$4,Berechnung1!$C$4))))</f>
        <v>Unvollständig</v>
      </c>
      <c r="S69" s="406"/>
      <c r="T69" s="508"/>
    </row>
    <row r="70" spans="2:20" s="39" customFormat="1" ht="26.85" customHeight="1" thickBot="1" x14ac:dyDescent="0.25">
      <c r="B70" s="462"/>
      <c r="C70" s="463"/>
      <c r="D70" s="468"/>
      <c r="E70" s="450"/>
      <c r="F70" s="450"/>
      <c r="G70" s="451"/>
      <c r="H70" s="454"/>
      <c r="I70" s="485"/>
      <c r="J70" s="450"/>
      <c r="K70" s="451"/>
      <c r="L70" s="488"/>
      <c r="M70" s="479"/>
      <c r="N70" s="480"/>
      <c r="O70" s="496"/>
      <c r="P70" s="152" t="s">
        <v>4</v>
      </c>
      <c r="Q70" s="157">
        <f>IF(SUM(Basisdaten!$L$36,Basisdaten!$L$37)=0,0,SUM(Basisdaten!$L$36,Basisdaten!$L$37))</f>
        <v>0</v>
      </c>
      <c r="R70" s="493"/>
      <c r="S70" s="407"/>
      <c r="T70" s="408"/>
    </row>
    <row r="71" spans="2:20" s="39" customFormat="1" ht="26.85" customHeight="1" thickBot="1" x14ac:dyDescent="0.25">
      <c r="B71" s="464"/>
      <c r="C71" s="465"/>
      <c r="D71" s="469"/>
      <c r="E71" s="450"/>
      <c r="F71" s="450"/>
      <c r="G71" s="451"/>
      <c r="H71" s="456"/>
      <c r="I71" s="486"/>
      <c r="J71" s="450"/>
      <c r="K71" s="451"/>
      <c r="L71" s="489"/>
      <c r="M71" s="481"/>
      <c r="N71" s="482"/>
      <c r="O71" s="497"/>
      <c r="P71" s="152" t="s">
        <v>5</v>
      </c>
      <c r="Q71" s="153" t="str">
        <f>IF(Q69="","n.d.",IF(Q70="","n.d.",IF(Q70=0,"",Q69/Q70)))</f>
        <v>n.d.</v>
      </c>
      <c r="R71" s="494"/>
      <c r="S71" s="407"/>
      <c r="T71" s="408"/>
    </row>
    <row r="72" spans="2:20" s="39" customFormat="1" ht="26.85" customHeight="1" thickBot="1" x14ac:dyDescent="0.25">
      <c r="B72" s="460">
        <v>18</v>
      </c>
      <c r="C72" s="461"/>
      <c r="D72" s="467" t="s">
        <v>788</v>
      </c>
      <c r="E72" s="450" t="s">
        <v>440</v>
      </c>
      <c r="F72" s="450" t="s">
        <v>441</v>
      </c>
      <c r="G72" s="451"/>
      <c r="H72" s="452" t="s">
        <v>735</v>
      </c>
      <c r="I72" s="484"/>
      <c r="J72" s="450" t="s">
        <v>739</v>
      </c>
      <c r="K72" s="451"/>
      <c r="L72" s="487"/>
      <c r="M72" s="477" t="s">
        <v>913</v>
      </c>
      <c r="N72" s="478"/>
      <c r="O72" s="495"/>
      <c r="P72" s="152" t="s">
        <v>2</v>
      </c>
      <c r="Q72" s="256"/>
      <c r="R72" s="492" t="str">
        <f>IF(Q74=Berechnung1!D87,Berechnung1!$F$4,IF(OR(Q74&lt;Berechnung1!E87,Q74&gt;Berechnung1!F87),Berechnung1!$G$4,IF(OR(ROUND(Q74,4)&lt;Berechnung1!J87,ROUND(Q74,4)&gt;Berechnung1!K87),Berechnung1!$D$4,IF(OR(ROUND(Q74,4)&lt;Berechnung1!G87,ROUND(Q74,4)&gt;Berechnung1!H87),Berechnung1!$E$4,Berechnung1!$C$4))))</f>
        <v>Unvollständig</v>
      </c>
      <c r="S72" s="406"/>
      <c r="T72" s="508"/>
    </row>
    <row r="73" spans="2:20" s="39" customFormat="1" ht="26.85" customHeight="1" thickBot="1" x14ac:dyDescent="0.25">
      <c r="B73" s="462"/>
      <c r="C73" s="463"/>
      <c r="D73" s="468"/>
      <c r="E73" s="450"/>
      <c r="F73" s="450"/>
      <c r="G73" s="451"/>
      <c r="H73" s="454"/>
      <c r="I73" s="485"/>
      <c r="J73" s="450"/>
      <c r="K73" s="451"/>
      <c r="L73" s="488"/>
      <c r="M73" s="479"/>
      <c r="N73" s="480"/>
      <c r="O73" s="496"/>
      <c r="P73" s="152" t="s">
        <v>4</v>
      </c>
      <c r="Q73" s="157">
        <f>IF(Basisdaten!$L$36="",0,Basisdaten!$L$36)</f>
        <v>0</v>
      </c>
      <c r="R73" s="493"/>
      <c r="S73" s="407"/>
      <c r="T73" s="408"/>
    </row>
    <row r="74" spans="2:20" s="39" customFormat="1" ht="26.85" customHeight="1" thickBot="1" x14ac:dyDescent="0.25">
      <c r="B74" s="464"/>
      <c r="C74" s="465"/>
      <c r="D74" s="469"/>
      <c r="E74" s="450"/>
      <c r="F74" s="450"/>
      <c r="G74" s="451"/>
      <c r="H74" s="456"/>
      <c r="I74" s="486"/>
      <c r="J74" s="450"/>
      <c r="K74" s="451"/>
      <c r="L74" s="489"/>
      <c r="M74" s="481"/>
      <c r="N74" s="482"/>
      <c r="O74" s="497"/>
      <c r="P74" s="152" t="s">
        <v>5</v>
      </c>
      <c r="Q74" s="153" t="str">
        <f>IF(Q72="","n.d.",IF(Q73="","n.d.",IF(Q73=0,"",Q72/Q73)))</f>
        <v>n.d.</v>
      </c>
      <c r="R74" s="494"/>
      <c r="S74" s="407"/>
      <c r="T74" s="408"/>
    </row>
    <row r="75" spans="2:20" s="39" customFormat="1" ht="26.85" customHeight="1" thickBot="1" x14ac:dyDescent="0.25">
      <c r="B75" s="460">
        <v>19</v>
      </c>
      <c r="C75" s="461"/>
      <c r="D75" s="467" t="s">
        <v>789</v>
      </c>
      <c r="E75" s="450" t="s">
        <v>442</v>
      </c>
      <c r="F75" s="450" t="s">
        <v>443</v>
      </c>
      <c r="G75" s="451"/>
      <c r="H75" s="452" t="s">
        <v>736</v>
      </c>
      <c r="I75" s="484"/>
      <c r="J75" s="450" t="s">
        <v>740</v>
      </c>
      <c r="K75" s="451"/>
      <c r="L75" s="487"/>
      <c r="M75" s="477" t="s">
        <v>434</v>
      </c>
      <c r="N75" s="478"/>
      <c r="O75" s="495"/>
      <c r="P75" s="152" t="s">
        <v>2</v>
      </c>
      <c r="Q75" s="256"/>
      <c r="R75" s="492" t="str">
        <f>IF(AND(Q75&lt;&gt;"",Q76&lt;&gt;"",Q75=0,Q76=0),Berechnung1!$H$4,IF(Q77="",Berechnung1!$D$4,IF(Q77=Berechnung1!D90,Berechnung1!$F$4,IF(OR(Q77&lt;Berechnung1!E90,Q77&gt;Berechnung1!F90),Berechnung1!$G$4,IF(OR(ROUND(Q77,4)&lt;Berechnung1!J90,ROUND(Q77,4)&gt;Berechnung1!K90),Berechnung1!$D$4,IF(OR(ROUND(Q77,4)&lt;Berechnung1!G90,ROUND(Q77,4)&gt;Berechnung1!H90),Berechnung1!$E$4,Berechnung1!$C$4))))))</f>
        <v>Unvollständig</v>
      </c>
      <c r="S75" s="406"/>
      <c r="T75" s="508"/>
    </row>
    <row r="76" spans="2:20" s="39" customFormat="1" ht="26.85" customHeight="1" thickBot="1" x14ac:dyDescent="0.25">
      <c r="B76" s="462"/>
      <c r="C76" s="463"/>
      <c r="D76" s="468"/>
      <c r="E76" s="450"/>
      <c r="F76" s="450"/>
      <c r="G76" s="451"/>
      <c r="H76" s="454"/>
      <c r="I76" s="485"/>
      <c r="J76" s="450"/>
      <c r="K76" s="451"/>
      <c r="L76" s="488"/>
      <c r="M76" s="479"/>
      <c r="N76" s="480"/>
      <c r="O76" s="496"/>
      <c r="P76" s="152" t="s">
        <v>4</v>
      </c>
      <c r="Q76" s="256"/>
      <c r="R76" s="493"/>
      <c r="S76" s="407"/>
      <c r="T76" s="408"/>
    </row>
    <row r="77" spans="2:20" s="39" customFormat="1" ht="26.85" customHeight="1" thickBot="1" x14ac:dyDescent="0.25">
      <c r="B77" s="464"/>
      <c r="C77" s="465"/>
      <c r="D77" s="469"/>
      <c r="E77" s="450"/>
      <c r="F77" s="450"/>
      <c r="G77" s="451"/>
      <c r="H77" s="456"/>
      <c r="I77" s="486"/>
      <c r="J77" s="450"/>
      <c r="K77" s="451"/>
      <c r="L77" s="489"/>
      <c r="M77" s="481"/>
      <c r="N77" s="482"/>
      <c r="O77" s="497"/>
      <c r="P77" s="152" t="s">
        <v>5</v>
      </c>
      <c r="Q77" s="153" t="str">
        <f>IF(Q75="","n.d.",IF(Q76="","n.d.",IF(Q76=0,"",Q75/Q76)))</f>
        <v>n.d.</v>
      </c>
      <c r="R77" s="494"/>
      <c r="S77" s="407"/>
      <c r="T77" s="408"/>
    </row>
    <row r="78" spans="2:20" s="39" customFormat="1" ht="26.85" customHeight="1" thickBot="1" x14ac:dyDescent="0.25">
      <c r="B78" s="460">
        <v>20</v>
      </c>
      <c r="C78" s="461"/>
      <c r="D78" s="467"/>
      <c r="E78" s="450" t="s">
        <v>444</v>
      </c>
      <c r="F78" s="450" t="s">
        <v>445</v>
      </c>
      <c r="G78" s="451"/>
      <c r="H78" s="452" t="s">
        <v>737</v>
      </c>
      <c r="I78" s="484"/>
      <c r="J78" s="450" t="s">
        <v>741</v>
      </c>
      <c r="K78" s="451"/>
      <c r="L78" s="487" t="s">
        <v>446</v>
      </c>
      <c r="M78" s="477" t="s">
        <v>128</v>
      </c>
      <c r="N78" s="478"/>
      <c r="O78" s="495"/>
      <c r="P78" s="152" t="s">
        <v>2</v>
      </c>
      <c r="Q78" s="256"/>
      <c r="R78" s="492" t="str">
        <f>IF(AND(Q78&lt;&gt;"",Q79&lt;&gt;"",Q78=0,Q79=0),Berechnung1!$H$4,IF(Q80=Berechnung1!D93,Berechnung1!$F$4,IF(OR(Q80&lt;Berechnung1!E93,Q80&gt;Berechnung1!F93),Berechnung1!$G$4,IF(OR(ROUND(Q80,4)&lt;Berechnung1!J93,ROUND(Q80,4)&gt;Berechnung1!K93),Berechnung1!$D$4,IF(OR(ROUND(Q80,4)&lt;Berechnung1!G93,ROUND(Q80,4)&gt;Berechnung1!H93),Berechnung1!$E$4,Berechnung1!$C$4)))))</f>
        <v>Unvollständig</v>
      </c>
      <c r="S78" s="406"/>
      <c r="T78" s="508"/>
    </row>
    <row r="79" spans="2:20" s="39" customFormat="1" ht="26.85" customHeight="1" thickBot="1" x14ac:dyDescent="0.25">
      <c r="B79" s="462"/>
      <c r="C79" s="463"/>
      <c r="D79" s="468"/>
      <c r="E79" s="450"/>
      <c r="F79" s="450"/>
      <c r="G79" s="451"/>
      <c r="H79" s="454"/>
      <c r="I79" s="485"/>
      <c r="J79" s="450"/>
      <c r="K79" s="451"/>
      <c r="L79" s="488"/>
      <c r="M79" s="479"/>
      <c r="N79" s="480"/>
      <c r="O79" s="496"/>
      <c r="P79" s="152" t="s">
        <v>4</v>
      </c>
      <c r="Q79" s="256"/>
      <c r="R79" s="493"/>
      <c r="S79" s="407"/>
      <c r="T79" s="408"/>
    </row>
    <row r="80" spans="2:20" s="39" customFormat="1" ht="26.85" customHeight="1" thickBot="1" x14ac:dyDescent="0.25">
      <c r="B80" s="464"/>
      <c r="C80" s="465"/>
      <c r="D80" s="469"/>
      <c r="E80" s="450"/>
      <c r="F80" s="450"/>
      <c r="G80" s="451"/>
      <c r="H80" s="456"/>
      <c r="I80" s="486"/>
      <c r="J80" s="450"/>
      <c r="K80" s="451"/>
      <c r="L80" s="489"/>
      <c r="M80" s="481"/>
      <c r="N80" s="482"/>
      <c r="O80" s="497"/>
      <c r="P80" s="152" t="s">
        <v>5</v>
      </c>
      <c r="Q80" s="153" t="str">
        <f>IF(Q78="","n.d.",IF(Q79="","n.d.",IF(Q79=0,"",Q78/Q79)))</f>
        <v>n.d.</v>
      </c>
      <c r="R80" s="494"/>
      <c r="S80" s="407"/>
      <c r="T80" s="408"/>
    </row>
    <row r="81" spans="2:20" s="39" customFormat="1" ht="7.5" customHeight="1" x14ac:dyDescent="0.2">
      <c r="B81" s="275"/>
      <c r="C81" s="275"/>
      <c r="D81" s="276"/>
      <c r="E81" s="277"/>
      <c r="F81" s="277"/>
      <c r="G81" s="278"/>
      <c r="H81" s="277"/>
      <c r="I81" s="278"/>
      <c r="J81" s="277"/>
      <c r="K81" s="278"/>
      <c r="L81" s="279"/>
      <c r="M81" s="279"/>
      <c r="N81" s="279"/>
      <c r="O81" s="280"/>
      <c r="P81" s="111"/>
      <c r="Q81" s="281"/>
      <c r="R81" s="282"/>
      <c r="S81" s="283"/>
      <c r="T81" s="283"/>
    </row>
    <row r="82" spans="2:20" s="39" customFormat="1" ht="17.45" customHeight="1" thickBot="1" x14ac:dyDescent="0.3">
      <c r="B82" s="500" t="s">
        <v>78</v>
      </c>
      <c r="C82" s="500"/>
      <c r="D82" s="500"/>
      <c r="E82" s="500"/>
      <c r="F82" s="277"/>
      <c r="G82" s="278"/>
      <c r="H82" s="277"/>
      <c r="I82" s="278"/>
      <c r="J82" s="277"/>
      <c r="K82" s="278"/>
      <c r="L82" s="279"/>
      <c r="M82" s="279"/>
      <c r="N82" s="279"/>
      <c r="O82" s="280"/>
      <c r="P82" s="111"/>
      <c r="Q82" s="281"/>
      <c r="R82" s="282"/>
      <c r="S82" s="283"/>
      <c r="T82" s="283"/>
    </row>
    <row r="83" spans="2:20" s="39" customFormat="1" ht="18" customHeight="1" thickBot="1" x14ac:dyDescent="0.25">
      <c r="B83" s="275"/>
      <c r="C83" s="275"/>
      <c r="D83" s="501" t="s">
        <v>849</v>
      </c>
      <c r="E83" s="502"/>
      <c r="F83" s="284" t="s">
        <v>89</v>
      </c>
      <c r="G83" s="285" t="str">
        <f>CONCATENATE(TEXT(Berechnung1!C8,"0,00%")," (",Berechnung1!C5, ")")</f>
        <v>0,00% (0)</v>
      </c>
      <c r="H83" s="474" t="str">
        <f>CONCATENATE(TEXT(Berechnung1!D9,"0,00%"),"  (",Berechnung1!D6, ")")</f>
        <v>0,00%  (0)</v>
      </c>
      <c r="I83" s="475" t="s">
        <v>95</v>
      </c>
      <c r="J83" s="277"/>
      <c r="K83" s="278"/>
      <c r="L83" s="279"/>
      <c r="M83" s="279"/>
      <c r="N83" s="279"/>
      <c r="O83" s="280"/>
      <c r="P83" s="111"/>
      <c r="Q83" s="281"/>
      <c r="R83" s="282"/>
      <c r="S83" s="283"/>
      <c r="T83" s="283"/>
    </row>
    <row r="84" spans="2:20" s="39" customFormat="1" ht="18" customHeight="1" thickBot="1" x14ac:dyDescent="0.25">
      <c r="B84" s="275"/>
      <c r="C84" s="275"/>
      <c r="D84" s="503"/>
      <c r="E84" s="504"/>
      <c r="F84" s="286" t="s">
        <v>73</v>
      </c>
      <c r="G84" s="287" t="str">
        <f>CONCATENATE(TEXT(Berechnung1!K8,"0,00%")," (",Berechnung1!K5, ")")</f>
        <v>0,00% (0)</v>
      </c>
      <c r="H84" s="474"/>
      <c r="I84" s="476"/>
      <c r="J84" s="277"/>
      <c r="K84" s="278"/>
      <c r="L84" s="279"/>
      <c r="M84" s="279"/>
      <c r="N84" s="279"/>
      <c r="O84" s="280"/>
      <c r="P84" s="111"/>
      <c r="Q84" s="281"/>
      <c r="R84" s="282"/>
      <c r="S84" s="283"/>
      <c r="T84" s="283"/>
    </row>
    <row r="85" spans="2:20" s="39" customFormat="1" ht="18" customHeight="1" thickBot="1" x14ac:dyDescent="0.25">
      <c r="B85" s="275"/>
      <c r="C85" s="275"/>
      <c r="D85" s="505" t="s">
        <v>850</v>
      </c>
      <c r="E85" s="506"/>
      <c r="F85" s="506"/>
      <c r="G85" s="507"/>
      <c r="H85" s="288" t="str">
        <f>CONCATENATE(TEXT(Berechnung1!E9,"0,00%")," (",Berechnung1!E6, ")")</f>
        <v>0,00% (0)</v>
      </c>
      <c r="I85" s="294" t="str">
        <f>CONCATENATE(TEXT(Berechnung1!E10,"0,00%")," (",Berechnung1!E7, ")")</f>
        <v>0,00% (0)</v>
      </c>
      <c r="J85" s="277"/>
      <c r="K85" s="278"/>
      <c r="L85" s="279"/>
      <c r="M85" s="279"/>
      <c r="N85" s="279"/>
      <c r="O85" s="280"/>
      <c r="P85" s="111"/>
      <c r="Q85" s="281"/>
      <c r="R85" s="282"/>
      <c r="S85" s="283"/>
      <c r="T85" s="283"/>
    </row>
    <row r="86" spans="2:20" s="39" customFormat="1" ht="18" customHeight="1" thickBot="1" x14ac:dyDescent="0.25">
      <c r="B86" s="275"/>
      <c r="C86" s="275"/>
      <c r="D86" s="470" t="s">
        <v>91</v>
      </c>
      <c r="E86" s="471"/>
      <c r="F86" s="289" t="s">
        <v>90</v>
      </c>
      <c r="G86" s="290" t="str">
        <f>CONCATENATE(TEXT(Berechnung1!G8,"0,00%")," (",Berechnung1!G5, ")")</f>
        <v>0,00% (0)</v>
      </c>
      <c r="H86" s="474" t="str">
        <f>CONCATENATE(TEXT(Berechnung1!G9,"0,00%")," (",Berechnung1!G7, ")")</f>
        <v>100,00% (21)</v>
      </c>
      <c r="I86" s="474"/>
      <c r="J86" s="277"/>
      <c r="K86" s="278"/>
      <c r="L86" s="279"/>
      <c r="M86" s="279"/>
      <c r="N86" s="279"/>
      <c r="O86" s="280"/>
      <c r="P86" s="111"/>
      <c r="Q86" s="281"/>
      <c r="R86" s="282"/>
      <c r="S86" s="283"/>
      <c r="T86" s="283"/>
    </row>
    <row r="87" spans="2:20" s="39" customFormat="1" ht="18" customHeight="1" thickBot="1" x14ac:dyDescent="0.25">
      <c r="B87" s="275"/>
      <c r="C87" s="275"/>
      <c r="D87" s="472"/>
      <c r="E87" s="473"/>
      <c r="F87" s="291" t="s">
        <v>92</v>
      </c>
      <c r="G87" s="292" t="str">
        <f>CONCATENATE(TEXT(Berechnung1!F8,"0,00%")," (",Berechnung1!F5, ")")</f>
        <v>100,00% (21)</v>
      </c>
      <c r="H87" s="474"/>
      <c r="I87" s="474"/>
      <c r="J87" s="277"/>
      <c r="K87" s="278"/>
      <c r="L87" s="279"/>
      <c r="M87" s="279"/>
      <c r="N87" s="279"/>
      <c r="O87" s="280"/>
      <c r="P87" s="111"/>
      <c r="Q87" s="281"/>
      <c r="R87" s="282"/>
      <c r="S87" s="283"/>
      <c r="T87" s="283"/>
    </row>
    <row r="88" spans="2:20" s="39" customFormat="1" ht="3.6" customHeight="1" x14ac:dyDescent="0.2">
      <c r="B88" s="275"/>
      <c r="C88" s="275"/>
      <c r="D88" s="276"/>
      <c r="E88" s="277"/>
      <c r="F88" s="277"/>
      <c r="G88" s="278"/>
      <c r="H88" s="277"/>
      <c r="I88" s="278"/>
      <c r="J88" s="277"/>
      <c r="K88" s="278"/>
      <c r="L88" s="279"/>
      <c r="M88" s="279"/>
      <c r="N88" s="279"/>
      <c r="O88" s="280"/>
      <c r="P88" s="111"/>
      <c r="Q88" s="281"/>
      <c r="R88" s="282"/>
      <c r="S88" s="283"/>
      <c r="T88" s="283"/>
    </row>
    <row r="89" spans="2:20" ht="18" customHeight="1" x14ac:dyDescent="0.2">
      <c r="B89" s="513" t="s">
        <v>305</v>
      </c>
      <c r="C89" s="499"/>
      <c r="D89" s="499"/>
      <c r="E89" s="499"/>
      <c r="F89" s="499"/>
      <c r="G89" s="499"/>
      <c r="H89" s="499"/>
      <c r="I89" s="499"/>
      <c r="J89" s="499"/>
      <c r="K89" s="499"/>
      <c r="L89" s="499"/>
      <c r="M89" s="499"/>
      <c r="N89" s="499"/>
      <c r="O89" s="499"/>
      <c r="P89" s="499"/>
      <c r="Q89" s="499"/>
      <c r="R89" s="499"/>
    </row>
    <row r="90" spans="2:20" ht="24" customHeight="1" x14ac:dyDescent="0.2">
      <c r="B90" s="514" t="s">
        <v>851</v>
      </c>
      <c r="C90" s="515"/>
      <c r="D90" s="515"/>
      <c r="E90" s="515"/>
      <c r="F90" s="515"/>
      <c r="G90" s="515"/>
      <c r="H90" s="515"/>
      <c r="I90" s="515"/>
      <c r="J90" s="515"/>
      <c r="K90" s="515"/>
      <c r="L90" s="515"/>
      <c r="M90" s="515"/>
      <c r="N90" s="515"/>
      <c r="O90" s="515"/>
      <c r="P90" s="515"/>
      <c r="Q90" s="515"/>
      <c r="R90" s="515"/>
    </row>
    <row r="91" spans="2:20" ht="130.15" customHeight="1" x14ac:dyDescent="0.2">
      <c r="B91" s="516" t="s">
        <v>852</v>
      </c>
      <c r="C91" s="516"/>
      <c r="D91" s="516"/>
      <c r="E91" s="516"/>
      <c r="F91" s="516"/>
      <c r="G91" s="516"/>
      <c r="H91" s="516"/>
      <c r="I91" s="516"/>
      <c r="J91" s="516"/>
      <c r="K91" s="516"/>
      <c r="L91" s="516"/>
      <c r="M91" s="516"/>
      <c r="N91" s="516"/>
      <c r="O91" s="516"/>
      <c r="P91" s="516"/>
      <c r="Q91" s="516"/>
      <c r="R91" s="516"/>
    </row>
    <row r="92" spans="2:20" ht="12" customHeight="1" x14ac:dyDescent="0.2">
      <c r="B92" s="510" t="s">
        <v>742</v>
      </c>
      <c r="C92" s="511"/>
      <c r="D92" s="511"/>
      <c r="E92" s="511"/>
      <c r="F92" s="511"/>
      <c r="G92" s="511"/>
      <c r="H92" s="511"/>
      <c r="I92" s="511"/>
      <c r="J92" s="511"/>
      <c r="K92" s="511"/>
      <c r="L92" s="511"/>
      <c r="M92" s="511"/>
      <c r="N92" s="511"/>
      <c r="O92" s="511"/>
      <c r="P92" s="511"/>
      <c r="Q92" s="511"/>
      <c r="R92" s="511"/>
    </row>
    <row r="93" spans="2:20" ht="24" customHeight="1" x14ac:dyDescent="0.2">
      <c r="B93" s="499" t="s">
        <v>853</v>
      </c>
      <c r="C93" s="499"/>
      <c r="D93" s="499"/>
      <c r="E93" s="499"/>
      <c r="F93" s="499"/>
      <c r="G93" s="499"/>
      <c r="H93" s="499"/>
      <c r="I93" s="499"/>
      <c r="J93" s="499"/>
      <c r="K93" s="499"/>
      <c r="L93" s="499"/>
      <c r="M93" s="499"/>
      <c r="N93" s="499"/>
      <c r="O93" s="499"/>
      <c r="P93" s="499"/>
      <c r="Q93" s="499"/>
      <c r="R93" s="499"/>
    </row>
    <row r="95" spans="2:20" ht="15" hidden="1" customHeight="1" x14ac:dyDescent="0.2">
      <c r="C95" s="509"/>
      <c r="D95" s="509"/>
      <c r="E95" s="509"/>
      <c r="F95" s="167" t="str">
        <f>Basisdaten!E28</f>
        <v>"in situ"</v>
      </c>
      <c r="G95" s="167" t="str">
        <f>Basisdaten!F28</f>
        <v>I</v>
      </c>
      <c r="H95" s="167" t="str">
        <f>Basisdaten!G28</f>
        <v>II</v>
      </c>
      <c r="I95" s="167" t="str">
        <f>Basisdaten!H28</f>
        <v>III</v>
      </c>
      <c r="J95" s="167" t="str">
        <f>Basisdaten!I28</f>
        <v>IV</v>
      </c>
      <c r="K95" s="167"/>
      <c r="L95" s="167"/>
      <c r="M95" s="168" t="str">
        <f>Basisdaten!L28</f>
        <v>Gesamt</v>
      </c>
      <c r="N95" s="166"/>
      <c r="Q95" s="2"/>
      <c r="R95" s="29"/>
    </row>
    <row r="96" spans="2:20" hidden="1" x14ac:dyDescent="0.2">
      <c r="C96" s="509"/>
      <c r="D96" s="509"/>
      <c r="E96" s="509"/>
      <c r="F96" s="167"/>
      <c r="G96" s="167"/>
      <c r="H96" s="167"/>
      <c r="I96" s="167"/>
      <c r="J96" s="82" t="str">
        <f>Basisdaten!I29</f>
        <v>IVA</v>
      </c>
      <c r="K96" s="82" t="str">
        <f>Basisdaten!J29</f>
        <v>IVB</v>
      </c>
      <c r="L96" s="82" t="str">
        <f>Basisdaten!K29</f>
        <v>IVC</v>
      </c>
      <c r="M96" s="168"/>
      <c r="N96" s="166"/>
      <c r="Q96" s="2"/>
      <c r="R96" s="29"/>
    </row>
    <row r="97" spans="3:18" hidden="1" x14ac:dyDescent="0.2">
      <c r="C97" s="498" t="str">
        <f>Basisdaten!B30</f>
        <v>Mundhöhle operativ</v>
      </c>
      <c r="D97" s="498"/>
      <c r="E97" s="498"/>
      <c r="F97" s="82">
        <f>Basisdaten!E30</f>
        <v>0</v>
      </c>
      <c r="G97" s="82">
        <f>Basisdaten!F30</f>
        <v>0</v>
      </c>
      <c r="H97" s="82">
        <f>Basisdaten!G30</f>
        <v>0</v>
      </c>
      <c r="I97" s="82">
        <f>Basisdaten!H30</f>
        <v>0</v>
      </c>
      <c r="J97" s="82">
        <f>Basisdaten!I30</f>
        <v>0</v>
      </c>
      <c r="K97" s="82">
        <f>Basisdaten!J30</f>
        <v>0</v>
      </c>
      <c r="L97" s="82">
        <f>Basisdaten!K30</f>
        <v>0</v>
      </c>
      <c r="M97" s="211">
        <f>Basisdaten!L30</f>
        <v>0</v>
      </c>
      <c r="N97" s="212">
        <f>IF(AND(M97="",M98=""),0,IF(AND(M97&lt;&gt;"",M98=""),M97,IF(AND(M97="",M98&lt;&gt;""),M98,IF(AND(M97&lt;&gt;"",M98&lt;&gt;""),M97+M98))))</f>
        <v>0</v>
      </c>
      <c r="O97" s="67"/>
      <c r="P97" s="67"/>
      <c r="Q97" s="2"/>
      <c r="R97" s="29"/>
    </row>
    <row r="98" spans="3:18" hidden="1" x14ac:dyDescent="0.2">
      <c r="C98" s="498" t="str">
        <f>Basisdaten!B31</f>
        <v>Mundhöhle nicht operativ</v>
      </c>
      <c r="D98" s="498"/>
      <c r="E98" s="498"/>
      <c r="F98" s="82">
        <f>Basisdaten!E31</f>
        <v>0</v>
      </c>
      <c r="G98" s="82">
        <f>Basisdaten!F31</f>
        <v>0</v>
      </c>
      <c r="H98" s="82">
        <f>Basisdaten!G31</f>
        <v>0</v>
      </c>
      <c r="I98" s="82">
        <f>Basisdaten!H31</f>
        <v>0</v>
      </c>
      <c r="J98" s="82">
        <f>Basisdaten!I31</f>
        <v>0</v>
      </c>
      <c r="K98" s="82">
        <f>Basisdaten!J31</f>
        <v>0</v>
      </c>
      <c r="L98" s="82">
        <f>Basisdaten!K31</f>
        <v>0</v>
      </c>
      <c r="M98" s="211">
        <f>Basisdaten!L31</f>
        <v>0</v>
      </c>
      <c r="N98" s="114"/>
      <c r="O98" s="67"/>
      <c r="P98" s="67"/>
      <c r="Q98" s="2"/>
      <c r="R98" s="29"/>
    </row>
    <row r="99" spans="3:18" ht="24.75" hidden="1" customHeight="1" x14ac:dyDescent="0.2">
      <c r="C99" s="491" t="str">
        <f>Basisdaten!B32</f>
        <v>Nasenhaupt- und Nasennebenhöhle operativ</v>
      </c>
      <c r="D99" s="491"/>
      <c r="E99" s="491"/>
      <c r="F99" s="82">
        <f>Basisdaten!E32</f>
        <v>0</v>
      </c>
      <c r="G99" s="82">
        <f>Basisdaten!F32</f>
        <v>0</v>
      </c>
      <c r="H99" s="82">
        <f>Basisdaten!G32</f>
        <v>0</v>
      </c>
      <c r="I99" s="82">
        <f>Basisdaten!H32</f>
        <v>0</v>
      </c>
      <c r="J99" s="82">
        <f>Basisdaten!I32</f>
        <v>0</v>
      </c>
      <c r="K99" s="82">
        <f>Basisdaten!J32</f>
        <v>0</v>
      </c>
      <c r="L99" s="82">
        <f>Basisdaten!K32</f>
        <v>0</v>
      </c>
      <c r="M99" s="82">
        <f>Basisdaten!L32</f>
        <v>0</v>
      </c>
      <c r="N99" s="114"/>
      <c r="O99" s="67"/>
      <c r="P99" s="67"/>
      <c r="Q99" s="2"/>
      <c r="R99" s="29"/>
    </row>
    <row r="100" spans="3:18" ht="21.75" hidden="1" customHeight="1" x14ac:dyDescent="0.2">
      <c r="C100" s="491" t="str">
        <f>Basisdaten!B33</f>
        <v>Nasenhaupt- und Nasennebenhöhle nicht operativ</v>
      </c>
      <c r="D100" s="491"/>
      <c r="E100" s="491"/>
      <c r="F100" s="82">
        <f>Basisdaten!E33</f>
        <v>0</v>
      </c>
      <c r="G100" s="82">
        <f>Basisdaten!F33</f>
        <v>0</v>
      </c>
      <c r="H100" s="82">
        <f>Basisdaten!G33</f>
        <v>0</v>
      </c>
      <c r="I100" s="82">
        <f>Basisdaten!H33</f>
        <v>0</v>
      </c>
      <c r="J100" s="82">
        <f>Basisdaten!I33</f>
        <v>0</v>
      </c>
      <c r="K100" s="82">
        <f>Basisdaten!J33</f>
        <v>0</v>
      </c>
      <c r="L100" s="82">
        <f>Basisdaten!K33</f>
        <v>0</v>
      </c>
      <c r="M100" s="82">
        <f>Basisdaten!L33</f>
        <v>0</v>
      </c>
      <c r="N100" s="114"/>
      <c r="O100" s="67"/>
      <c r="P100" s="67"/>
      <c r="Q100" s="2"/>
      <c r="R100" s="29"/>
    </row>
    <row r="101" spans="3:18" hidden="1" x14ac:dyDescent="0.2">
      <c r="C101" s="498" t="str">
        <f>Basisdaten!B34</f>
        <v>Rachen operativ</v>
      </c>
      <c r="D101" s="498"/>
      <c r="E101" s="498"/>
      <c r="F101" s="82">
        <f>Basisdaten!E34</f>
        <v>0</v>
      </c>
      <c r="G101" s="600">
        <f>Basisdaten!F34</f>
        <v>0</v>
      </c>
      <c r="H101" s="601"/>
      <c r="I101" s="601"/>
      <c r="J101" s="601"/>
      <c r="K101" s="601"/>
      <c r="L101" s="602"/>
      <c r="M101" s="82">
        <f>Basisdaten!L34</f>
        <v>0</v>
      </c>
      <c r="N101" s="114"/>
      <c r="O101" s="67"/>
      <c r="P101" s="67"/>
      <c r="Q101" s="2"/>
      <c r="R101" s="29"/>
    </row>
    <row r="102" spans="3:18" ht="24.75" hidden="1" customHeight="1" x14ac:dyDescent="0.2">
      <c r="C102" s="491" t="str">
        <f>Basisdaten!B35</f>
        <v xml:space="preserve">Rachen nicht operativ </v>
      </c>
      <c r="D102" s="491"/>
      <c r="E102" s="491"/>
      <c r="F102" s="82">
        <f>Basisdaten!E35</f>
        <v>0</v>
      </c>
      <c r="G102" s="600">
        <f>Basisdaten!F35</f>
        <v>0</v>
      </c>
      <c r="H102" s="601"/>
      <c r="I102" s="601"/>
      <c r="J102" s="601"/>
      <c r="K102" s="601"/>
      <c r="L102" s="602"/>
      <c r="M102" s="82">
        <f>Basisdaten!L35</f>
        <v>0</v>
      </c>
      <c r="N102" s="114"/>
      <c r="O102" s="67"/>
      <c r="P102" s="67"/>
      <c r="Q102" s="2"/>
      <c r="R102" s="29"/>
    </row>
    <row r="103" spans="3:18" ht="24.75" hidden="1" customHeight="1" x14ac:dyDescent="0.2">
      <c r="C103" s="491" t="str">
        <f>Basisdaten!B36</f>
        <v>Larynx operativ</v>
      </c>
      <c r="D103" s="491"/>
      <c r="E103" s="491"/>
      <c r="F103" s="82">
        <f>Basisdaten!E36</f>
        <v>0</v>
      </c>
      <c r="G103" s="600">
        <f>Basisdaten!F36</f>
        <v>0</v>
      </c>
      <c r="H103" s="601"/>
      <c r="I103" s="601"/>
      <c r="J103" s="601"/>
      <c r="K103" s="601"/>
      <c r="L103" s="602"/>
      <c r="M103" s="82">
        <f>Basisdaten!L36</f>
        <v>0</v>
      </c>
      <c r="N103" s="114"/>
      <c r="O103" s="67"/>
      <c r="P103" s="67"/>
      <c r="Q103" s="2"/>
      <c r="R103" s="29"/>
    </row>
    <row r="104" spans="3:18" ht="24.75" hidden="1" customHeight="1" x14ac:dyDescent="0.2">
      <c r="C104" s="491" t="str">
        <f>Basisdaten!B37</f>
        <v>Larynx nicht operativ</v>
      </c>
      <c r="D104" s="491"/>
      <c r="E104" s="491"/>
      <c r="F104" s="82">
        <f>Basisdaten!E37</f>
        <v>0</v>
      </c>
      <c r="G104" s="600">
        <f>Basisdaten!F37</f>
        <v>0</v>
      </c>
      <c r="H104" s="601"/>
      <c r="I104" s="601"/>
      <c r="J104" s="601"/>
      <c r="K104" s="601"/>
      <c r="L104" s="602"/>
      <c r="M104" s="82">
        <f>Basisdaten!L37</f>
        <v>0</v>
      </c>
      <c r="N104" s="114"/>
      <c r="O104" s="67"/>
      <c r="P104" s="67"/>
      <c r="Q104" s="2"/>
      <c r="R104" s="29"/>
    </row>
    <row r="105" spans="3:18" ht="24.75" hidden="1" customHeight="1" x14ac:dyDescent="0.2">
      <c r="C105" s="491" t="str">
        <f>Basisdaten!B41</f>
        <v>Speicheldrüsen operativ</v>
      </c>
      <c r="D105" s="491"/>
      <c r="E105" s="491"/>
      <c r="F105" s="82"/>
      <c r="G105" s="82"/>
      <c r="H105" s="82"/>
      <c r="I105" s="82"/>
      <c r="J105" s="82"/>
      <c r="K105" s="82"/>
      <c r="L105" s="82"/>
      <c r="M105" s="82">
        <f>Basisdaten!L41</f>
        <v>0</v>
      </c>
      <c r="N105" s="114"/>
      <c r="O105" s="67"/>
      <c r="P105" s="67"/>
      <c r="Q105" s="2"/>
      <c r="R105" s="29"/>
    </row>
    <row r="106" spans="3:18" ht="24.75" hidden="1" customHeight="1" x14ac:dyDescent="0.2">
      <c r="C106" s="491" t="str">
        <f>Basisdaten!B42</f>
        <v>Speicheldrüsen nicht operativ</v>
      </c>
      <c r="D106" s="491"/>
      <c r="E106" s="491"/>
      <c r="F106" s="82"/>
      <c r="G106" s="82"/>
      <c r="H106" s="82"/>
      <c r="I106" s="82"/>
      <c r="J106" s="82"/>
      <c r="K106" s="82"/>
      <c r="L106" s="82"/>
      <c r="M106" s="82">
        <f>Basisdaten!L42</f>
        <v>0</v>
      </c>
      <c r="N106" s="114"/>
      <c r="O106" s="67"/>
      <c r="P106" s="67"/>
      <c r="Q106" s="2"/>
      <c r="R106" s="29"/>
    </row>
    <row r="107" spans="3:18" ht="14.25" hidden="1" customHeight="1" x14ac:dyDescent="0.2">
      <c r="C107" s="498" t="str">
        <f>Basisdaten!B43</f>
        <v>Primärfälle gesamt</v>
      </c>
      <c r="D107" s="498"/>
      <c r="E107" s="498"/>
      <c r="F107" s="82"/>
      <c r="G107" s="82"/>
      <c r="H107" s="82"/>
      <c r="I107" s="82"/>
      <c r="J107" s="82"/>
      <c r="K107" s="82"/>
      <c r="L107" s="82"/>
      <c r="M107" s="82">
        <f>Basisdaten!L43</f>
        <v>0</v>
      </c>
      <c r="N107" s="114"/>
    </row>
    <row r="108" spans="3:18" ht="14.25" customHeight="1" x14ac:dyDescent="0.2">
      <c r="C108" s="67"/>
      <c r="D108" s="67"/>
      <c r="E108" s="67"/>
      <c r="F108" s="67"/>
      <c r="G108" s="67"/>
      <c r="H108" s="67"/>
      <c r="I108" s="67"/>
      <c r="J108" s="67"/>
    </row>
    <row r="109" spans="3:18" ht="14.25" customHeight="1" x14ac:dyDescent="0.2">
      <c r="C109" s="67"/>
      <c r="D109" s="67"/>
      <c r="E109" s="67"/>
      <c r="F109" s="67"/>
      <c r="G109" s="67"/>
      <c r="H109" s="67"/>
      <c r="I109" s="67"/>
      <c r="J109" s="67"/>
    </row>
    <row r="110" spans="3:18" x14ac:dyDescent="0.2">
      <c r="C110" s="67"/>
      <c r="D110" s="67"/>
      <c r="E110" s="67"/>
      <c r="F110" s="67"/>
      <c r="G110" s="67"/>
      <c r="H110" s="67"/>
      <c r="I110" s="67"/>
      <c r="J110" s="67"/>
    </row>
    <row r="114" spans="5:5" x14ac:dyDescent="0.2">
      <c r="E114" s="74"/>
    </row>
  </sheetData>
  <sheetProtection algorithmName="SHA-512" hashValue="0LK/vEfIVOtQiqj0x4Bbn01v+qrABDehoU8FEhqSPEXNXMjTFfLeUJb1dC7rQIyDhemabQtTqlU1y5hIboQGBw==" saltValue="SbaQuoGlrNfHKvc7C77/N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22">
    <mergeCell ref="T57:T59"/>
    <mergeCell ref="S54:S56"/>
    <mergeCell ref="R54:R56"/>
    <mergeCell ref="G102:L102"/>
    <mergeCell ref="G103:L103"/>
    <mergeCell ref="G104:L104"/>
    <mergeCell ref="M66:N68"/>
    <mergeCell ref="O66:O68"/>
    <mergeCell ref="M48:N50"/>
    <mergeCell ref="J48:K50"/>
    <mergeCell ref="F48:G50"/>
    <mergeCell ref="L48:L50"/>
    <mergeCell ref="M60:N62"/>
    <mergeCell ref="L57:L59"/>
    <mergeCell ref="O57:O59"/>
    <mergeCell ref="O48:O50"/>
    <mergeCell ref="M54:N56"/>
    <mergeCell ref="F66:G68"/>
    <mergeCell ref="H66:I68"/>
    <mergeCell ref="J66:K68"/>
    <mergeCell ref="L66:L68"/>
    <mergeCell ref="M75:N77"/>
    <mergeCell ref="O75:O77"/>
    <mergeCell ref="M57:N59"/>
    <mergeCell ref="P33:P35"/>
    <mergeCell ref="P36:P38"/>
    <mergeCell ref="Q33:Q35"/>
    <mergeCell ref="S45:S47"/>
    <mergeCell ref="T54:T56"/>
    <mergeCell ref="S51:S53"/>
    <mergeCell ref="R51:R53"/>
    <mergeCell ref="G101:L101"/>
    <mergeCell ref="T45:T47"/>
    <mergeCell ref="T51:T53"/>
    <mergeCell ref="T63:T65"/>
    <mergeCell ref="T60:T62"/>
    <mergeCell ref="S60:S62"/>
    <mergeCell ref="S48:S50"/>
    <mergeCell ref="R45:R47"/>
    <mergeCell ref="S72:S74"/>
    <mergeCell ref="T72:T74"/>
    <mergeCell ref="R66:R68"/>
    <mergeCell ref="S66:S68"/>
    <mergeCell ref="T66:T68"/>
    <mergeCell ref="R69:R71"/>
    <mergeCell ref="S69:S71"/>
    <mergeCell ref="T69:T71"/>
    <mergeCell ref="T48:T50"/>
    <mergeCell ref="O45:O47"/>
    <mergeCell ref="H45:I47"/>
    <mergeCell ref="E45:E47"/>
    <mergeCell ref="L45:L47"/>
    <mergeCell ref="D42:D44"/>
    <mergeCell ref="D39:D41"/>
    <mergeCell ref="S57:S59"/>
    <mergeCell ref="R57:R59"/>
    <mergeCell ref="S63:S65"/>
    <mergeCell ref="R48:R50"/>
    <mergeCell ref="O54:O56"/>
    <mergeCell ref="O51:O53"/>
    <mergeCell ref="J33:K38"/>
    <mergeCell ref="L33:L38"/>
    <mergeCell ref="M33:N35"/>
    <mergeCell ref="M36:N38"/>
    <mergeCell ref="E33:E35"/>
    <mergeCell ref="E36:E38"/>
    <mergeCell ref="H33:I38"/>
    <mergeCell ref="E42:E44"/>
    <mergeCell ref="J45:K47"/>
    <mergeCell ref="M45:N47"/>
    <mergeCell ref="E39:E41"/>
    <mergeCell ref="F45:G47"/>
    <mergeCell ref="F42:G44"/>
    <mergeCell ref="L42:L44"/>
    <mergeCell ref="T42:T44"/>
    <mergeCell ref="O30:O32"/>
    <mergeCell ref="H42:I44"/>
    <mergeCell ref="R30:R32"/>
    <mergeCell ref="R27:R29"/>
    <mergeCell ref="R39:R41"/>
    <mergeCell ref="O27:O29"/>
    <mergeCell ref="S42:S44"/>
    <mergeCell ref="R42:R44"/>
    <mergeCell ref="O42:O44"/>
    <mergeCell ref="M42:N44"/>
    <mergeCell ref="T39:T41"/>
    <mergeCell ref="S39:S41"/>
    <mergeCell ref="J39:K41"/>
    <mergeCell ref="J42:K44"/>
    <mergeCell ref="T36:T38"/>
    <mergeCell ref="T33:T35"/>
    <mergeCell ref="S33:S35"/>
    <mergeCell ref="S36:S38"/>
    <mergeCell ref="O33:O38"/>
    <mergeCell ref="R33:R35"/>
    <mergeCell ref="R36:R38"/>
    <mergeCell ref="Q36:Q38"/>
    <mergeCell ref="T27:T29"/>
    <mergeCell ref="S30:S32"/>
    <mergeCell ref="S27:S29"/>
    <mergeCell ref="T30:T32"/>
    <mergeCell ref="S10:T10"/>
    <mergeCell ref="S12:S14"/>
    <mergeCell ref="T12:T14"/>
    <mergeCell ref="S24:S26"/>
    <mergeCell ref="T24:T26"/>
    <mergeCell ref="R10:R11"/>
    <mergeCell ref="R12:R14"/>
    <mergeCell ref="T18:T20"/>
    <mergeCell ref="S18:S20"/>
    <mergeCell ref="R24:R26"/>
    <mergeCell ref="R18:R20"/>
    <mergeCell ref="R15:R17"/>
    <mergeCell ref="S15:S17"/>
    <mergeCell ref="T15:T17"/>
    <mergeCell ref="M12:N14"/>
    <mergeCell ref="P12:P14"/>
    <mergeCell ref="P10:Q11"/>
    <mergeCell ref="Q12:Q14"/>
    <mergeCell ref="O12:O14"/>
    <mergeCell ref="O18:O20"/>
    <mergeCell ref="H12:I14"/>
    <mergeCell ref="H18:I20"/>
    <mergeCell ref="H10:I11"/>
    <mergeCell ref="M10:N11"/>
    <mergeCell ref="L12:L14"/>
    <mergeCell ref="L18:L20"/>
    <mergeCell ref="J18:K20"/>
    <mergeCell ref="M18:N20"/>
    <mergeCell ref="P15:P17"/>
    <mergeCell ref="Q15:Q17"/>
    <mergeCell ref="J15:K17"/>
    <mergeCell ref="L15:L17"/>
    <mergeCell ref="M15:N17"/>
    <mergeCell ref="O15:O17"/>
    <mergeCell ref="O24:O26"/>
    <mergeCell ref="E10:E11"/>
    <mergeCell ref="F10:G11"/>
    <mergeCell ref="O39:O41"/>
    <mergeCell ref="O10:O11"/>
    <mergeCell ref="F27:G29"/>
    <mergeCell ref="B27:C29"/>
    <mergeCell ref="E30:E32"/>
    <mergeCell ref="D18:D20"/>
    <mergeCell ref="F12:G14"/>
    <mergeCell ref="F30:G32"/>
    <mergeCell ref="D24:D26"/>
    <mergeCell ref="B10:C11"/>
    <mergeCell ref="B12:C14"/>
    <mergeCell ref="B18:C20"/>
    <mergeCell ref="E12:E14"/>
    <mergeCell ref="D12:D14"/>
    <mergeCell ref="D27:D29"/>
    <mergeCell ref="E27:E29"/>
    <mergeCell ref="H30:I32"/>
    <mergeCell ref="D10:D11"/>
    <mergeCell ref="B24:C26"/>
    <mergeCell ref="B30:C32"/>
    <mergeCell ref="E18:E20"/>
    <mergeCell ref="F6:N6"/>
    <mergeCell ref="F8:G8"/>
    <mergeCell ref="K8:N8"/>
    <mergeCell ref="L27:L29"/>
    <mergeCell ref="L10:L11"/>
    <mergeCell ref="H39:I41"/>
    <mergeCell ref="F39:G41"/>
    <mergeCell ref="M39:N41"/>
    <mergeCell ref="M30:N32"/>
    <mergeCell ref="J27:K29"/>
    <mergeCell ref="J30:K32"/>
    <mergeCell ref="L30:L32"/>
    <mergeCell ref="M27:N29"/>
    <mergeCell ref="L39:L41"/>
    <mergeCell ref="I8:J8"/>
    <mergeCell ref="J12:K14"/>
    <mergeCell ref="H24:I26"/>
    <mergeCell ref="L24:L26"/>
    <mergeCell ref="J24:K26"/>
    <mergeCell ref="M24:N26"/>
    <mergeCell ref="H27:I29"/>
    <mergeCell ref="F24:G26"/>
    <mergeCell ref="F33:G38"/>
    <mergeCell ref="J10:K11"/>
    <mergeCell ref="C107:E107"/>
    <mergeCell ref="C95:E96"/>
    <mergeCell ref="B92:R92"/>
    <mergeCell ref="L60:L62"/>
    <mergeCell ref="O60:O62"/>
    <mergeCell ref="O63:O65"/>
    <mergeCell ref="L63:L65"/>
    <mergeCell ref="R63:R65"/>
    <mergeCell ref="H60:I62"/>
    <mergeCell ref="D63:D65"/>
    <mergeCell ref="B89:R89"/>
    <mergeCell ref="B90:R90"/>
    <mergeCell ref="B91:R91"/>
    <mergeCell ref="J63:K65"/>
    <mergeCell ref="M63:N65"/>
    <mergeCell ref="J60:K62"/>
    <mergeCell ref="B60:C62"/>
    <mergeCell ref="D60:D62"/>
    <mergeCell ref="R60:R62"/>
    <mergeCell ref="F60:G62"/>
    <mergeCell ref="E60:E62"/>
    <mergeCell ref="E63:E65"/>
    <mergeCell ref="C97:E97"/>
    <mergeCell ref="C98:E98"/>
    <mergeCell ref="B69:C71"/>
    <mergeCell ref="D69:D71"/>
    <mergeCell ref="E69:E71"/>
    <mergeCell ref="F69:G71"/>
    <mergeCell ref="H69:I71"/>
    <mergeCell ref="J69:K71"/>
    <mergeCell ref="L69:L71"/>
    <mergeCell ref="M69:N71"/>
    <mergeCell ref="O69:O71"/>
    <mergeCell ref="B66:C68"/>
    <mergeCell ref="D66:D68"/>
    <mergeCell ref="E66:E68"/>
    <mergeCell ref="S75:S77"/>
    <mergeCell ref="T75:T77"/>
    <mergeCell ref="B78:C80"/>
    <mergeCell ref="D78:D80"/>
    <mergeCell ref="E78:E80"/>
    <mergeCell ref="F78:G80"/>
    <mergeCell ref="H78:I80"/>
    <mergeCell ref="J78:K80"/>
    <mergeCell ref="L78:L80"/>
    <mergeCell ref="M78:N80"/>
    <mergeCell ref="O78:O80"/>
    <mergeCell ref="R78:R80"/>
    <mergeCell ref="S78:S80"/>
    <mergeCell ref="T78:T80"/>
    <mergeCell ref="B75:C77"/>
    <mergeCell ref="D75:D77"/>
    <mergeCell ref="E75:E77"/>
    <mergeCell ref="F75:G77"/>
    <mergeCell ref="H75:I77"/>
    <mergeCell ref="J75:K77"/>
    <mergeCell ref="L75:L77"/>
    <mergeCell ref="C103:E103"/>
    <mergeCell ref="C104:E104"/>
    <mergeCell ref="C106:E106"/>
    <mergeCell ref="C105:E105"/>
    <mergeCell ref="R75:R77"/>
    <mergeCell ref="B72:C74"/>
    <mergeCell ref="D72:D74"/>
    <mergeCell ref="E72:E74"/>
    <mergeCell ref="F72:G74"/>
    <mergeCell ref="H72:I74"/>
    <mergeCell ref="J72:K74"/>
    <mergeCell ref="L72:L74"/>
    <mergeCell ref="M72:N74"/>
    <mergeCell ref="O72:O74"/>
    <mergeCell ref="R72:R74"/>
    <mergeCell ref="C101:E101"/>
    <mergeCell ref="C102:E102"/>
    <mergeCell ref="C99:E99"/>
    <mergeCell ref="C100:E100"/>
    <mergeCell ref="B93:R93"/>
    <mergeCell ref="B82:E82"/>
    <mergeCell ref="D83:E84"/>
    <mergeCell ref="H83:H84"/>
    <mergeCell ref="D85:G85"/>
    <mergeCell ref="D86:E87"/>
    <mergeCell ref="H86:I87"/>
    <mergeCell ref="I83:I84"/>
    <mergeCell ref="J54:K56"/>
    <mergeCell ref="F57:G59"/>
    <mergeCell ref="J57:K59"/>
    <mergeCell ref="M51:N53"/>
    <mergeCell ref="J51:K53"/>
    <mergeCell ref="B54:C56"/>
    <mergeCell ref="E54:E56"/>
    <mergeCell ref="B63:C65"/>
    <mergeCell ref="L54:L56"/>
    <mergeCell ref="H63:I65"/>
    <mergeCell ref="B51:C53"/>
    <mergeCell ref="D51:D53"/>
    <mergeCell ref="E51:E53"/>
    <mergeCell ref="L51:L53"/>
    <mergeCell ref="H57:I59"/>
    <mergeCell ref="F51:G53"/>
    <mergeCell ref="H51:I53"/>
    <mergeCell ref="B57:C59"/>
    <mergeCell ref="D54:D56"/>
    <mergeCell ref="D57:D59"/>
    <mergeCell ref="E57:E59"/>
    <mergeCell ref="B15:C17"/>
    <mergeCell ref="D15:D17"/>
    <mergeCell ref="E15:E17"/>
    <mergeCell ref="F15:G17"/>
    <mergeCell ref="H15:I17"/>
    <mergeCell ref="B33:C35"/>
    <mergeCell ref="B36:C38"/>
    <mergeCell ref="D33:D38"/>
    <mergeCell ref="F63:G65"/>
    <mergeCell ref="D30:D32"/>
    <mergeCell ref="F54:G56"/>
    <mergeCell ref="H54:I56"/>
    <mergeCell ref="H48:I50"/>
    <mergeCell ref="E48:E50"/>
    <mergeCell ref="B39:C41"/>
    <mergeCell ref="B42:C44"/>
    <mergeCell ref="B45:C47"/>
    <mergeCell ref="E24:E26"/>
    <mergeCell ref="F18:G20"/>
    <mergeCell ref="B48:C50"/>
    <mergeCell ref="D48:D50"/>
    <mergeCell ref="D45:D47"/>
    <mergeCell ref="O21:O23"/>
    <mergeCell ref="R21:R23"/>
    <mergeCell ref="S21:S23"/>
    <mergeCell ref="T21:T23"/>
    <mergeCell ref="B21:C23"/>
    <mergeCell ref="D21:D23"/>
    <mergeCell ref="E21:E23"/>
    <mergeCell ref="F21:G23"/>
    <mergeCell ref="H21:I23"/>
    <mergeCell ref="J21:K23"/>
    <mergeCell ref="L21:L23"/>
    <mergeCell ref="M21:N23"/>
  </mergeCells>
  <phoneticPr fontId="36" type="noConversion"/>
  <conditionalFormatting sqref="R45:R47">
    <cfRule type="expression" dxfId="95" priority="306" stopIfTrue="1">
      <formula>OR(R45=$F$86,R45=$F$87)</formula>
    </cfRule>
  </conditionalFormatting>
  <conditionalFormatting sqref="R48:R50">
    <cfRule type="expression" dxfId="94" priority="305" stopIfTrue="1">
      <formula>OR(R48=$F$86,R48=$F$87)</formula>
    </cfRule>
  </conditionalFormatting>
  <conditionalFormatting sqref="R51:R53">
    <cfRule type="expression" dxfId="93" priority="147" stopIfTrue="1">
      <formula>OR(R51=$F$86,R51=$F$87)</formula>
    </cfRule>
  </conditionalFormatting>
  <conditionalFormatting sqref="R54:R65">
    <cfRule type="expression" dxfId="92" priority="146" stopIfTrue="1">
      <formula>OR(R54=$F$86,R54=$F$87)</formula>
    </cfRule>
  </conditionalFormatting>
  <conditionalFormatting sqref="Q18">
    <cfRule type="expression" dxfId="91" priority="250" stopIfTrue="1">
      <formula>LEN(TRIM(Q18))=0</formula>
    </cfRule>
  </conditionalFormatting>
  <conditionalFormatting sqref="Q24">
    <cfRule type="expression" dxfId="90" priority="249" stopIfTrue="1">
      <formula>LEN(TRIM(Q24))=0</formula>
    </cfRule>
  </conditionalFormatting>
  <conditionalFormatting sqref="Q27">
    <cfRule type="expression" dxfId="89" priority="247" stopIfTrue="1">
      <formula>LEN(TRIM(Q27))=0</formula>
    </cfRule>
  </conditionalFormatting>
  <conditionalFormatting sqref="Q30">
    <cfRule type="expression" dxfId="88" priority="243" stopIfTrue="1">
      <formula>LEN(TRIM(Q30))=0</formula>
    </cfRule>
  </conditionalFormatting>
  <conditionalFormatting sqref="Q39">
    <cfRule type="expression" dxfId="87" priority="242" stopIfTrue="1">
      <formula>LEN(TRIM(Q39))=0</formula>
    </cfRule>
  </conditionalFormatting>
  <conditionalFormatting sqref="Q42">
    <cfRule type="expression" dxfId="86" priority="240" stopIfTrue="1">
      <formula>LEN(TRIM(Q42))=0</formula>
    </cfRule>
  </conditionalFormatting>
  <conditionalFormatting sqref="Q45">
    <cfRule type="expression" dxfId="85" priority="236" stopIfTrue="1">
      <formula>LEN(TRIM(Q45))=0</formula>
    </cfRule>
  </conditionalFormatting>
  <conditionalFormatting sqref="Q48">
    <cfRule type="expression" dxfId="84" priority="235" stopIfTrue="1">
      <formula>LEN(TRIM(Q48))=0</formula>
    </cfRule>
  </conditionalFormatting>
  <conditionalFormatting sqref="Q51">
    <cfRule type="expression" dxfId="83" priority="234" stopIfTrue="1">
      <formula>LEN(TRIM(Q51))=0</formula>
    </cfRule>
  </conditionalFormatting>
  <conditionalFormatting sqref="Q54">
    <cfRule type="expression" dxfId="82" priority="233" stopIfTrue="1">
      <formula>LEN(TRIM(Q54))=0</formula>
    </cfRule>
  </conditionalFormatting>
  <conditionalFormatting sqref="Q55">
    <cfRule type="expression" dxfId="81" priority="232" stopIfTrue="1">
      <formula>LEN(TRIM(Q55))=0</formula>
    </cfRule>
  </conditionalFormatting>
  <conditionalFormatting sqref="Q57">
    <cfRule type="expression" dxfId="80" priority="231" stopIfTrue="1">
      <formula>LEN(TRIM(Q57))=0</formula>
    </cfRule>
  </conditionalFormatting>
  <conditionalFormatting sqref="Q58">
    <cfRule type="expression" dxfId="79" priority="230" stopIfTrue="1">
      <formula>LEN(TRIM(Q58))=0</formula>
    </cfRule>
  </conditionalFormatting>
  <conditionalFormatting sqref="Q60">
    <cfRule type="expression" dxfId="78" priority="229" stopIfTrue="1">
      <formula>LEN(TRIM(Q60))=0</formula>
    </cfRule>
  </conditionalFormatting>
  <conditionalFormatting sqref="Q61">
    <cfRule type="expression" dxfId="77" priority="228" stopIfTrue="1">
      <formula>LEN(TRIM(Q61))=0</formula>
    </cfRule>
  </conditionalFormatting>
  <conditionalFormatting sqref="Q63">
    <cfRule type="expression" dxfId="76" priority="227" stopIfTrue="1">
      <formula>LEN(TRIM(Q63))=0</formula>
    </cfRule>
  </conditionalFormatting>
  <conditionalFormatting sqref="Q64">
    <cfRule type="expression" dxfId="75" priority="226" stopIfTrue="1">
      <formula>LEN(TRIM(Q64))=0</formula>
    </cfRule>
  </conditionalFormatting>
  <conditionalFormatting sqref="R54:R56">
    <cfRule type="expression" dxfId="74" priority="13" stopIfTrue="1">
      <formula>OR(R54=$F$86,R54=$F$87)</formula>
    </cfRule>
    <cfRule type="cellIs" dxfId="73" priority="326" operator="equal">
      <formula>"Ausnahme (Plausibilität unklar)"</formula>
    </cfRule>
  </conditionalFormatting>
  <conditionalFormatting sqref="S12:S78">
    <cfRule type="notContainsBlanks" dxfId="72" priority="143">
      <formula>LEN(TRIM(S12))&gt;0</formula>
    </cfRule>
    <cfRule type="expression" dxfId="71" priority="145">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Q66">
    <cfRule type="expression" dxfId="70" priority="142">
      <formula>LEN(TRIM(Q66))=0</formula>
    </cfRule>
  </conditionalFormatting>
  <conditionalFormatting sqref="Q67">
    <cfRule type="expression" dxfId="69" priority="141">
      <formula>LEN(TRIM(Q67))=0</formula>
    </cfRule>
  </conditionalFormatting>
  <conditionalFormatting sqref="Q69">
    <cfRule type="expression" dxfId="68" priority="140">
      <formula>LEN(TRIM(Q69))=0</formula>
    </cfRule>
  </conditionalFormatting>
  <conditionalFormatting sqref="Q72">
    <cfRule type="expression" dxfId="67" priority="136">
      <formula>LEN(TRIM(Q72))=0</formula>
    </cfRule>
  </conditionalFormatting>
  <conditionalFormatting sqref="Q75">
    <cfRule type="expression" dxfId="66" priority="134">
      <formula>LEN(TRIM(Q75))=0</formula>
    </cfRule>
  </conditionalFormatting>
  <conditionalFormatting sqref="Q76">
    <cfRule type="expression" dxfId="65" priority="133">
      <formula>LEN(TRIM(Q76))=0</formula>
    </cfRule>
  </conditionalFormatting>
  <conditionalFormatting sqref="Q78">
    <cfRule type="expression" dxfId="64" priority="132">
      <formula>LEN(TRIM(Q78))=0</formula>
    </cfRule>
  </conditionalFormatting>
  <conditionalFormatting sqref="Q79">
    <cfRule type="expression" dxfId="63" priority="131">
      <formula>LEN(TRIM(Q79))=0</formula>
    </cfRule>
  </conditionalFormatting>
  <conditionalFormatting sqref="R57:R59">
    <cfRule type="expression" dxfId="62" priority="14" stopIfTrue="1">
      <formula>OR(R57=$F$86,R57=$F$87)</formula>
    </cfRule>
    <cfRule type="cellIs" dxfId="61" priority="70" operator="equal">
      <formula>"Ausnahme (Plausibilität unklar)"</formula>
    </cfRule>
  </conditionalFormatting>
  <conditionalFormatting sqref="R63:R65">
    <cfRule type="expression" dxfId="60" priority="12" stopIfTrue="1">
      <formula>OR(R63=$F$86,R63=$F$87)</formula>
    </cfRule>
    <cfRule type="cellIs" dxfId="59" priority="69" operator="equal">
      <formula>"Ausnahme (Plausibilität unklar)"</formula>
    </cfRule>
  </conditionalFormatting>
  <conditionalFormatting sqref="R66:R68">
    <cfRule type="expression" dxfId="58" priority="11" stopIfTrue="1">
      <formula>OR(R66=$F$86,R66=$F$87)</formula>
    </cfRule>
  </conditionalFormatting>
  <conditionalFormatting sqref="R69:R71">
    <cfRule type="expression" dxfId="57" priority="56" stopIfTrue="1">
      <formula>OR(R69=$F$86,R69=$F$87)</formula>
    </cfRule>
  </conditionalFormatting>
  <conditionalFormatting sqref="R72:R74">
    <cfRule type="expression" dxfId="56" priority="46" stopIfTrue="1">
      <formula>OR(R72=$F$86,R72=$F$87)</formula>
    </cfRule>
  </conditionalFormatting>
  <conditionalFormatting sqref="R72:R74">
    <cfRule type="cellIs" dxfId="55" priority="45" operator="equal">
      <formula>"Ausnahme (Plausibilität unklar)"</formula>
    </cfRule>
  </conditionalFormatting>
  <conditionalFormatting sqref="R75:R77">
    <cfRule type="expression" dxfId="54" priority="41" stopIfTrue="1">
      <formula>OR(R75=$F$86,R75=$F$87)</formula>
    </cfRule>
  </conditionalFormatting>
  <conditionalFormatting sqref="R36:R38">
    <cfRule type="expression" dxfId="53" priority="17" stopIfTrue="1">
      <formula>OR(R36=$F$86,R36=$F$87)</formula>
    </cfRule>
    <cfRule type="cellIs" dxfId="52" priority="398" stopIfTrue="1" operator="equal">
      <formula>"Ausnahme (Plausibilität unklar)"</formula>
    </cfRule>
  </conditionalFormatting>
  <conditionalFormatting sqref="Q15">
    <cfRule type="expression" dxfId="51" priority="32" stopIfTrue="1">
      <formula>LEN(TRIM(Q15))=0</formula>
    </cfRule>
  </conditionalFormatting>
  <conditionalFormatting sqref="Q43">
    <cfRule type="expression" dxfId="50" priority="31" stopIfTrue="1">
      <formula>LEN(TRIM(Q43))=0</formula>
    </cfRule>
  </conditionalFormatting>
  <conditionalFormatting sqref="R15:R17">
    <cfRule type="expression" dxfId="49" priority="23" stopIfTrue="1">
      <formula>OR(R15=$F$86,R15=$F$87)</formula>
    </cfRule>
    <cfRule type="cellIs" dxfId="48" priority="30" operator="equal">
      <formula>"Ausnahme (Plausibilität unklar)"</formula>
    </cfRule>
  </conditionalFormatting>
  <conditionalFormatting sqref="R42:R44">
    <cfRule type="cellIs" dxfId="47" priority="33" operator="equal">
      <formula>"Ausnahme (Plausibilität unklar)"</formula>
    </cfRule>
    <cfRule type="cellIs" dxfId="46" priority="399" stopIfTrue="1" operator="equal">
      <formula>"I.O."</formula>
    </cfRule>
  </conditionalFormatting>
  <conditionalFormatting sqref="R24:R26">
    <cfRule type="expression" dxfId="45" priority="21" stopIfTrue="1">
      <formula>OR(R24=$F$86,R24=$F$87)</formula>
    </cfRule>
  </conditionalFormatting>
  <conditionalFormatting sqref="R27:R29">
    <cfRule type="expression" dxfId="44" priority="20" stopIfTrue="1">
      <formula>OR(R27=$F$86,R27=$F$87)</formula>
    </cfRule>
  </conditionalFormatting>
  <conditionalFormatting sqref="R30:R32">
    <cfRule type="expression" dxfId="43" priority="19" stopIfTrue="1">
      <formula>OR(R30=$F$86,R30=$F$87)</formula>
    </cfRule>
  </conditionalFormatting>
  <conditionalFormatting sqref="R33:R35">
    <cfRule type="expression" dxfId="42" priority="18" stopIfTrue="1">
      <formula>OR(R33=$F$86,R33=$F$87)</formula>
    </cfRule>
  </conditionalFormatting>
  <conditionalFormatting sqref="R39:R41">
    <cfRule type="expression" dxfId="41" priority="16" stopIfTrue="1">
      <formula>OR(R39=$F$86,R39=$F$87)</formula>
    </cfRule>
  </conditionalFormatting>
  <conditionalFormatting sqref="R78:R80">
    <cfRule type="cellIs" dxfId="40" priority="35" operator="equal">
      <formula>"Ausnahme (Plausibilität unklar)"</formula>
    </cfRule>
    <cfRule type="expression" dxfId="39" priority="36" stopIfTrue="1">
      <formula>OR(R78=$F$86,R78=$F$87)</formula>
    </cfRule>
  </conditionalFormatting>
  <conditionalFormatting sqref="R42:R44">
    <cfRule type="expression" dxfId="38" priority="25" stopIfTrue="1">
      <formula>OR(R42=$F$86,R42=$F$87)</formula>
    </cfRule>
  </conditionalFormatting>
  <conditionalFormatting sqref="Q21">
    <cfRule type="expression" dxfId="37" priority="6" stopIfTrue="1">
      <formula>LEN(TRIM(Q21))=0</formula>
    </cfRule>
  </conditionalFormatting>
  <conditionalFormatting sqref="R27:R80 R12:R20">
    <cfRule type="expression" dxfId="36" priority="24" stopIfTrue="1">
      <formula>OR(R12=$F$86,R12=$F$87)</formula>
    </cfRule>
  </conditionalFormatting>
  <dataValidations count="23">
    <dataValidation type="whole" showInputMessage="1" showErrorMessage="1" errorTitle="Eingabefehler" error="1. Tabellenblatt Basisdaten muss vollständig ausgefüllt sein._x000a_2. Zähler muss eine positive ganze Zahl sein._x000a_3. Zähler kann nicht größer als Nenner sein." sqref="Q63 Q18 Q24 Q39 Q45 Q48 Q51 Q54 Q57 Q60 Q42" xr:uid="{00000000-0002-0000-0500-000000000000}">
      <formula1>0</formula1>
      <formula2>IF(Q19="",5000,Q19)</formula2>
    </dataValidation>
    <dataValidation operator="equal" showInputMessage="1" showErrorMessage="1" sqref="Q31 Q52 Q19" xr:uid="{00000000-0002-0000-0500-000001000000}"/>
    <dataValidation errorStyle="information" allowBlank="1" showInputMessage="1" showErrorMessage="1" errorTitle="Kennzahl" promptTitle="Kennzahl" sqref="D10 B10" xr:uid="{00000000-0002-0000-0500-000002000000}"/>
    <dataValidation operator="equal" showInputMessage="1" showErrorMessage="1" error="_x000a_" sqref="Q49 Q46" xr:uid="{00000000-0002-0000-0500-000003000000}"/>
    <dataValidation showInputMessage="1" showErrorMessage="1" errorTitle="Eingabefehler" error="1. Nur positive ganze Zahlen._x000a_2. Maximalwert 5000." sqref="Q33:Q38 Q12:Q14" xr:uid="{00000000-0002-0000-0500-000005000000}"/>
    <dataValidation operator="equal" showInputMessage="1" showErrorMessage="1" errorTitle="Eingabefehler" error="1. Zähler muss eine positive ganze Zahl sein._x000a_2. Nenner kann nicht kleiner als Zähler sein._x000a_3. Nenner kann nicht kleiner sein als Anzahl Primärfälle." sqref="Q28" xr:uid="{00000000-0002-0000-0500-000006000000}"/>
    <dataValidation type="whole" showInputMessage="1" showErrorMessage="1" errorTitle="Eingabefehler" error="1. Tabellenblatt Basisdaten muss vollständig ausgefüllt sein._x000a_2. Zähler muss eine positive ganze Zahl sein." sqref="Q30" xr:uid="{00000000-0002-0000-0500-000007000000}">
      <formula1>0</formula1>
      <formula2>5000</formula2>
    </dataValidation>
    <dataValidation operator="equal" showErrorMessage="1" errorTitle="Eingabefehler" error="1. Tabellenblatt Basisdaten muss vollständig ausgefüllt sein._x000a_2. Nenner muss eine positive ganze Zahl sein._x000a_3. Nenner kann nicht kleiner als Zähler sein._x000a_4. Nenner kann nicht kleiner sein als Anzahl Primärfälle." sqref="Q25" xr:uid="{00000000-0002-0000-0500-000008000000}"/>
    <dataValidation type="textLength" allowBlank="1" showInputMessage="1" showErrorMessage="1" errorTitle="Zeichenlänge" error="Minimal 30 Zeichen und max. 500 Zeichen." promptTitle="Hinweis" prompt="Wenn die Datenqualität nicht &quot;I.O.&quot;ist, ist der Kennzahlenwert zu begründen." sqref="S12:S17" xr:uid="{00000000-0002-0000-0500-000009000000}">
      <formula1>30</formula1>
      <formula2>500</formula2>
    </dataValidation>
    <dataValidation type="textLength" allowBlank="1" showInputMessage="1" showErrorMessage="1" errorTitle="Zeichenlänge" error="Minimal 30 Zeichen und max. 500 Zeichen." sqref="S18:S88 T12:T36 T39:T88" xr:uid="{00000000-0002-0000-0500-00000A000000}">
      <formula1>30</formula1>
      <formula2>500</formula2>
    </dataValidation>
    <dataValidation type="whole" allowBlank="1" showErrorMessage="1" errorTitle="Eingabefehler" error="1. Tabellenblatt Basisdaten muss vollständig ausgefüllt sein._x000a_2. Zähler muss eine positive ganze Zahl sein._x000a_3. Zähler kann nicht größer als Nenner sein." sqref="Q78 Q69 Q72 Q75" xr:uid="{00000000-0002-0000-0500-00000B000000}">
      <formula1>0</formula1>
      <formula2>IF(Q70="",5000,Q70)</formula2>
    </dataValidation>
    <dataValidation type="whole" showErrorMessage="1" errorTitle="Eingabefehler" error="1. Zähler muss eine positive ganze Zahl sein._x000a_2. Zähler kann nicht größer als Nenner sein." sqref="Q66 Q27" xr:uid="{00000000-0002-0000-0500-00000C000000}">
      <formula1>0</formula1>
      <formula2>IF(Q28="",5000,Q28)</formula2>
    </dataValidation>
    <dataValidation showErrorMessage="1" errorTitle="Eingabefehler" error="1. Nenner muss eine positive ganze Zahl sein. _x000a_2. Nenner kann nicht kleiner als Zähler sein." sqref="Q73 Q70" xr:uid="{00000000-0002-0000-0500-00000D000000}"/>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79" xr:uid="{00000000-0002-0000-0500-00000E000000}">
      <formula1>IF(Q78="",0,Q78)</formula1>
      <formula2>SUM(M103,M104)</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76" xr:uid="{00000000-0002-0000-0500-00000F000000}">
      <formula1>IF(Q75="",0,Q75)</formula1>
      <formula2>SUM(M103,M104)</formula2>
    </dataValidation>
    <dataValidation type="whole" showErrorMessage="1" errorTitle="Eingabefehler" error="1. Nenner muss eine positive ganze Zahl sein. _x000a_2. Nenner kann nicht kleiner als Zähler sein._x000a_3. Nenner kann nicht größer sein als Operative Primärfälle Larynxkarzinom." sqref="Q67" xr:uid="{00000000-0002-0000-0500-000010000000}">
      <formula1>IF(Q66="",0,Q66)</formula1>
      <formula2>M103</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Primärfälle Mundhöhlenkarzinom." sqref="Q64" xr:uid="{00000000-0002-0000-0500-000011000000}">
      <formula1>IF(Q63="",0,Q63)</formula1>
      <formula2>SUM(M97,M98)</formula2>
    </dataValidation>
    <dataValidation type="whole" showErrorMessage="1" errorTitle="Eingabefehler" error="1. Basisdaten vollständig ausfüllen._x000a_2. Nenner muss eine positive ganze Zahl sein. _x000a_3. Nenner kann nicht kleiner als Zähler sein._x000a_4. Nenner kann nicht größer sein als Operative Primärfälle Mundhöhlenkarzinom." sqref="Q55" xr:uid="{00000000-0002-0000-0500-000012000000}">
      <formula1>IF(Q54="",0,Q54)</formula1>
      <formula2>M97</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Mundhöhlenkarzinom." sqref="Q58" xr:uid="{00000000-0002-0000-0500-000013000000}">
      <formula1>IF(Q57="",0,Q57)</formula1>
      <formula2>SUM(M97,M98)</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Mundhöhlenkarzinome operativ." sqref="Q61" xr:uid="{00000000-0002-0000-0500-000014000000}">
      <formula1>IF(Q60="",0,Q60)</formula1>
      <formula2>M97</formula2>
    </dataValidation>
    <dataValidation type="whole" showInputMessage="1" showErrorMessage="1" error="1. Basisdaten vollständig ausfüllen._x000a_2. Nenner muss eine positive ganze Zahl sein. _x000a_3. Nenner kann nicht kleiner als Zähler sein._x000a_4. Nenner kann nicht größer sein als Operative Primärfälle Mundhöhlenkarzinom." sqref="Q43" xr:uid="{00000000-0002-0000-0500-000015000000}">
      <formula1>IF(Q42="",0,Q42)</formula1>
      <formula2>M97</formula2>
    </dataValidation>
    <dataValidation type="whole" showInputMessage="1" showErrorMessage="1" errorTitle="Eingabefehler" error="Ganze Zahl zwischen 0 und 5000 eingeben." sqref="Q15:Q17" xr:uid="{00000000-0002-0000-0500-000016000000}">
      <formula1>0</formula1>
      <formula2>5000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21" xr:uid="{43439B2F-468F-4185-A433-C7907DD7C0F7}">
      <formula1>0</formula1>
      <formula2>IF(Q22="",5000,Q22)</formula2>
    </dataValidation>
  </dataValidations>
  <pageMargins left="0.53" right="3.937007874015748E-2" top="0.25" bottom="0.27559055118110237" header="0.11811023622047245" footer="0.11811023622047245"/>
  <pageSetup paperSize="9" scale="9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5" manualBreakCount="5">
    <brk id="26" max="17" man="1"/>
    <brk id="44" max="17" man="1"/>
    <brk id="56" max="17" man="1"/>
    <brk id="65" max="17" man="1"/>
    <brk id="71" max="17" man="1"/>
  </rowBreaks>
  <ignoredErrors>
    <ignoredError sqref="D13:D14 D40:D41 D43:D44 D31:D32 D55:D56 D19:D20 D46:D47 D49:D50 D52:D53 D58:D59 D61:D62 D64:D65" twoDigitTextYear="1"/>
    <ignoredError sqref="B25:C29 B52:C53 C51 B49:C50 C48 B46:C47 C45 B55:C56 C54 B58:C59 C57 B61:C62 C60 B64:C65 C63 B31:C32 C30 B40:C41 C39 B43:C44 C42 C12 B13:C14 B19:C20 C18 C24" numberStoredAsText="1"/>
    <ignoredError sqref="Q13:Q14 Q26 Q29 Q44 Q50" unlockedFormula="1"/>
  </ignoredErrors>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ellIs" priority="1" operator="equal" id="{564257D8-324D-4BB5-8904-9D3C70640543}">
            <xm:f>Berechnung1!$E$13</xm:f>
            <x14:dxf>
              <fill>
                <patternFill>
                  <bgColor rgb="FFFFFF99"/>
                </patternFill>
              </fill>
            </x14:dxf>
          </x14:cfRule>
          <x14:cfRule type="cellIs" priority="2" operator="equal" id="{CA45F7EC-F19D-4CF2-A38C-C57F229671E6}">
            <xm:f>Berechnung1!$H$13</xm:f>
            <x14:dxf>
              <fill>
                <patternFill>
                  <bgColor rgb="FFCCFFCC"/>
                </patternFill>
              </fill>
            </x14:dxf>
          </x14:cfRule>
          <x14:cfRule type="cellIs" priority="3" operator="equal" id="{3725F62F-D90F-48F4-BD61-AA50F78E92F6}">
            <xm:f>Berechnung1!$D$13</xm:f>
            <x14:dxf>
              <fill>
                <patternFill>
                  <bgColor rgb="FFCCFFCC"/>
                </patternFill>
              </fill>
            </x14:dxf>
          </x14:cfRule>
          <x14:cfRule type="cellIs" priority="4" operator="equal" id="{FB35BDB1-444C-4E2D-857F-7F797F6F6642}">
            <xm:f>Berechnung1!$C$13</xm:f>
            <x14:dxf>
              <fill>
                <patternFill>
                  <bgColor rgb="FF99FF66"/>
                </patternFill>
              </fill>
            </x14:dxf>
          </x14:cfRule>
          <x14:cfRule type="cellIs" priority="5" operator="equal" id="{E7C88916-6EF8-4CE4-9BA2-38C84215C154}">
            <xm:f>Berechnung1!$G$13</xm:f>
            <x14:dxf>
              <fill>
                <patternFill>
                  <bgColor rgb="FFFF7C80"/>
                </patternFill>
              </fill>
            </x14:dxf>
          </x14:cfRule>
          <xm:sqref>R21:R26</xm:sqref>
        </x14:conditionalFormatting>
        <x14:conditionalFormatting xmlns:xm="http://schemas.microsoft.com/office/excel/2006/main">
          <x14:cfRule type="cellIs" priority="7" stopIfTrue="1" operator="equal" id="{5B0557A1-6FBB-425A-A697-3449A9694F84}">
            <xm:f>Berechnung1!$H$4</xm:f>
            <x14:dxf>
              <fill>
                <patternFill>
                  <bgColor rgb="FFCCFFCC"/>
                </patternFill>
              </fill>
            </x14:dxf>
          </x14:cfRule>
          <x14:cfRule type="cellIs" priority="8" operator="equal" id="{92343624-9EAC-4E5C-AD0C-B0F7DF25B347}">
            <xm:f>Berechnung1!$C$4</xm:f>
            <x14:dxf>
              <fill>
                <patternFill>
                  <bgColor rgb="FF99FF66"/>
                </patternFill>
              </fill>
            </x14:dxf>
          </x14:cfRule>
          <x14:cfRule type="cellIs" priority="10" stopIfTrue="1" operator="equal" id="{1F168CBC-2A24-4F30-B215-8221545474DD}">
            <xm:f>Berechnung1!$D$4</xm:f>
            <x14:dxf>
              <fill>
                <patternFill>
                  <bgColor rgb="FFCCFFCC"/>
                </patternFill>
              </fill>
            </x14:dxf>
          </x14:cfRule>
          <x14:cfRule type="cellIs" priority="397" stopIfTrue="1" operator="equal" id="{EA4373F8-2E87-4917-83D9-C6CA868EA017}">
            <xm:f>Berechnung1!$E$4</xm:f>
            <x14:dxf>
              <fill>
                <patternFill>
                  <bgColor rgb="FFFFFF99"/>
                </patternFill>
              </fill>
            </x14:dxf>
          </x14:cfRule>
          <xm:sqref>R27:R80 R12:R20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K34"/>
  <sheetViews>
    <sheetView showGridLines="0" workbookViewId="0">
      <selection activeCell="D6" sqref="D6"/>
    </sheetView>
  </sheetViews>
  <sheetFormatPr defaultColWidth="11.42578125" defaultRowHeight="15" x14ac:dyDescent="0.25"/>
  <cols>
    <col min="1" max="2" width="22.28515625" style="43" customWidth="1"/>
    <col min="3" max="3" width="16.5703125" style="43" customWidth="1"/>
    <col min="4" max="4" width="18" style="43" customWidth="1"/>
    <col min="5" max="5" width="9.140625" style="43" customWidth="1"/>
    <col min="6" max="6" width="39.140625" style="43" customWidth="1"/>
    <col min="7" max="7" width="33.28515625" style="43" customWidth="1"/>
    <col min="8" max="8" width="9.28515625" style="43" customWidth="1"/>
    <col min="9" max="9" width="21.140625" style="43" customWidth="1"/>
    <col min="10" max="10" width="20.7109375" style="43" customWidth="1"/>
    <col min="11" max="11" width="25" style="43" customWidth="1"/>
    <col min="12" max="16384" width="11.42578125" style="43"/>
  </cols>
  <sheetData>
    <row r="1" spans="1:11" x14ac:dyDescent="0.25">
      <c r="A1" s="70" t="s">
        <v>64</v>
      </c>
      <c r="B1" s="83">
        <v>173</v>
      </c>
    </row>
    <row r="2" spans="1:11" x14ac:dyDescent="0.25">
      <c r="A2" s="70" t="s">
        <v>14</v>
      </c>
      <c r="B2" s="83" t="str">
        <f>IF(Basisdaten!C6=0,"",Basisdaten!C6)</f>
        <v/>
      </c>
      <c r="K2" s="66"/>
    </row>
    <row r="3" spans="1:11" x14ac:dyDescent="0.25">
      <c r="A3" s="70" t="s">
        <v>72</v>
      </c>
      <c r="B3" s="84" t="str">
        <f>IF(Basisdaten!J12=0,"",Basisdaten!J12)</f>
        <v/>
      </c>
    </row>
    <row r="5" spans="1:11" x14ac:dyDescent="0.25">
      <c r="A5" s="83" t="s">
        <v>265</v>
      </c>
      <c r="B5" s="85"/>
    </row>
    <row r="6" spans="1:11" x14ac:dyDescent="0.25">
      <c r="A6" s="83" t="s">
        <v>266</v>
      </c>
      <c r="B6" s="85"/>
    </row>
    <row r="7" spans="1:11" x14ac:dyDescent="0.25">
      <c r="A7" s="83" t="s">
        <v>267</v>
      </c>
      <c r="B7" s="85"/>
    </row>
    <row r="8" spans="1:11" x14ac:dyDescent="0.25">
      <c r="A8" s="83" t="s">
        <v>268</v>
      </c>
      <c r="B8" s="85"/>
    </row>
    <row r="9" spans="1:11" x14ac:dyDescent="0.25">
      <c r="A9" s="83" t="s">
        <v>269</v>
      </c>
      <c r="B9" s="85"/>
    </row>
    <row r="11" spans="1:11" x14ac:dyDescent="0.25">
      <c r="A11" s="33" t="s">
        <v>63</v>
      </c>
      <c r="B11" s="33" t="s">
        <v>62</v>
      </c>
      <c r="C11" s="33" t="s">
        <v>4</v>
      </c>
      <c r="D11" s="33" t="s">
        <v>13</v>
      </c>
      <c r="E11" s="33" t="s">
        <v>61</v>
      </c>
      <c r="F11" s="33" t="s">
        <v>65</v>
      </c>
      <c r="G11" s="33" t="s">
        <v>59</v>
      </c>
      <c r="H11" s="33" t="s">
        <v>60</v>
      </c>
      <c r="I11" s="87" t="s">
        <v>270</v>
      </c>
      <c r="J11" s="87" t="s">
        <v>271</v>
      </c>
      <c r="K11" s="87" t="s">
        <v>272</v>
      </c>
    </row>
    <row r="12" spans="1:11" ht="18" customHeight="1" x14ac:dyDescent="0.25">
      <c r="A12" s="1" t="s">
        <v>775</v>
      </c>
      <c r="B12" s="64">
        <f>IF('Kennzahlenbogen_(KB)'!Q12="","n.d.",'Kennzahlenbogen_(KB)'!Q12)</f>
        <v>0</v>
      </c>
      <c r="C12" s="63"/>
      <c r="D12" s="108"/>
      <c r="E12" s="64">
        <f>Berechnung1!N27</f>
        <v>1</v>
      </c>
      <c r="F12" s="65" t="str">
        <f>IF('Kennzahlenbogen_(KB)'!S12=0,"",'Kennzahlenbogen_(KB)'!S12)</f>
        <v/>
      </c>
      <c r="G12" s="65" t="str">
        <f>IF('Kennzahlenbogen_(KB)'!T12=0,"",'Kennzahlenbogen_(KB)'!T12)</f>
        <v/>
      </c>
      <c r="H12" s="64">
        <f>Berechnung1!O27</f>
        <v>0</v>
      </c>
      <c r="I12" s="85"/>
      <c r="J12" s="85"/>
      <c r="K12" s="85"/>
    </row>
    <row r="13" spans="1:11" ht="18" customHeight="1" x14ac:dyDescent="0.25">
      <c r="A13" s="1" t="s">
        <v>777</v>
      </c>
      <c r="B13" s="268" t="str">
        <f>IF('Kennzahlenbogen_(KB)'!Q15=0,"n.d.",'Kennzahlenbogen_(KB)'!Q15)</f>
        <v>n.d.</v>
      </c>
      <c r="C13" s="63"/>
      <c r="D13" s="108"/>
      <c r="E13" s="64">
        <f>Berechnung1!N30</f>
        <v>1</v>
      </c>
      <c r="F13" s="65" t="str">
        <f>IF('Kennzahlenbogen_(KB)'!S15=0,"",'Kennzahlenbogen_(KB)'!S15)</f>
        <v/>
      </c>
      <c r="G13" s="65" t="str">
        <f>IF('Kennzahlenbogen_(KB)'!T15=0,"",'Kennzahlenbogen_(KB)'!T15)</f>
        <v/>
      </c>
      <c r="H13" s="64">
        <f>Berechnung1!O30</f>
        <v>0</v>
      </c>
      <c r="I13" s="85"/>
      <c r="J13" s="85"/>
      <c r="K13" s="85"/>
    </row>
    <row r="14" spans="1:11" ht="18" customHeight="1" x14ac:dyDescent="0.25">
      <c r="A14" s="1" t="s">
        <v>898</v>
      </c>
      <c r="B14" s="64" t="str">
        <f>IF('Kennzahlenbogen_(KB)'!Q18="","",'Kennzahlenbogen_(KB)'!Q18)</f>
        <v/>
      </c>
      <c r="C14" s="64">
        <f>IF('Kennzahlenbogen_(KB)'!Q19="","",'Kennzahlenbogen_(KB)'!Q19)</f>
        <v>0</v>
      </c>
      <c r="D14" s="109" t="str">
        <f>IF('Kennzahlenbogen_(KB)'!Q20="n.d.","n.d.",'Kennzahlenbogen_(KB)'!Q20*100)</f>
        <v>n.d.</v>
      </c>
      <c r="E14" s="64">
        <f>Berechnung1!N33</f>
        <v>1</v>
      </c>
      <c r="F14" s="65" t="str">
        <f>IF('Kennzahlenbogen_(KB)'!S18=0,"",'Kennzahlenbogen_(KB)'!S18)</f>
        <v/>
      </c>
      <c r="G14" s="65" t="str">
        <f>IF('Kennzahlenbogen_(KB)'!T18=0,"",'Kennzahlenbogen_(KB)'!T18)</f>
        <v/>
      </c>
      <c r="H14" s="64">
        <f>Berechnung1!O33</f>
        <v>0</v>
      </c>
      <c r="I14" s="85"/>
      <c r="J14" s="85"/>
      <c r="K14" s="85"/>
    </row>
    <row r="15" spans="1:11" ht="18" customHeight="1" x14ac:dyDescent="0.25">
      <c r="A15" s="1" t="s">
        <v>899</v>
      </c>
      <c r="B15" s="64" t="str">
        <f>IF('Kennzahlenbogen_(KB)'!Q21="","",'Kennzahlenbogen_(KB)'!Q21)</f>
        <v/>
      </c>
      <c r="C15" s="64">
        <f>IF('Kennzahlenbogen_(KB)'!Q22="","",'Kennzahlenbogen_(KB)'!Q22)</f>
        <v>0</v>
      </c>
      <c r="D15" s="109" t="str">
        <f>IF('Kennzahlenbogen_(KB)'!Q23="n.d.","n.d.",'Kennzahlenbogen_(KB)'!Q23*100)</f>
        <v>n.d.</v>
      </c>
      <c r="E15" s="64">
        <f>Berechnung1!N36</f>
        <v>1</v>
      </c>
      <c r="F15" s="65" t="str">
        <f>IF('Kennzahlenbogen_(KB)'!S21=0,"",'Kennzahlenbogen_(KB)'!S21)</f>
        <v/>
      </c>
      <c r="G15" s="65" t="str">
        <f>IF('Kennzahlenbogen_(KB)'!T21=0,"",'Kennzahlenbogen_(KB)'!T21)</f>
        <v/>
      </c>
      <c r="H15" s="64">
        <f>Berechnung1!O36</f>
        <v>0</v>
      </c>
      <c r="I15" s="85"/>
      <c r="J15" s="85"/>
      <c r="K15" s="85"/>
    </row>
    <row r="16" spans="1:11" ht="18" customHeight="1" x14ac:dyDescent="0.25">
      <c r="A16" s="64">
        <v>3</v>
      </c>
      <c r="B16" s="64" t="str">
        <f>IF('Kennzahlenbogen_(KB)'!Q24="","",'Kennzahlenbogen_(KB)'!Q24)</f>
        <v/>
      </c>
      <c r="C16" s="64">
        <f>IF('Kennzahlenbogen_(KB)'!Q25="","",'Kennzahlenbogen_(KB)'!Q25)</f>
        <v>0</v>
      </c>
      <c r="D16" s="109" t="str">
        <f>IF('Kennzahlenbogen_(KB)'!Q26="n.d.","n.d.",'Kennzahlenbogen_(KB)'!Q26*100)</f>
        <v>n.d.</v>
      </c>
      <c r="E16" s="64">
        <f>Berechnung1!N39</f>
        <v>1</v>
      </c>
      <c r="F16" s="65" t="str">
        <f>IF('Kennzahlenbogen_(KB)'!S24=0,"",'Kennzahlenbogen_(KB)'!S24)</f>
        <v/>
      </c>
      <c r="G16" s="65" t="str">
        <f>IF('Kennzahlenbogen_(KB)'!T24=0,"",'Kennzahlenbogen_(KB)'!T24)</f>
        <v/>
      </c>
      <c r="H16" s="64">
        <f>Berechnung1!O39</f>
        <v>0</v>
      </c>
      <c r="I16" s="85"/>
      <c r="J16" s="85"/>
      <c r="K16" s="86"/>
    </row>
    <row r="17" spans="1:11" ht="18" customHeight="1" x14ac:dyDescent="0.25">
      <c r="A17" s="64">
        <v>4</v>
      </c>
      <c r="B17" s="64" t="str">
        <f>IF('Kennzahlenbogen_(KB)'!Q27="","",'Kennzahlenbogen_(KB)'!Q27)</f>
        <v/>
      </c>
      <c r="C17" s="64">
        <f>IF('Kennzahlenbogen_(KB)'!Q28="","",'Kennzahlenbogen_(KB)'!Q28)</f>
        <v>0</v>
      </c>
      <c r="D17" s="109" t="str">
        <f>IF('Kennzahlenbogen_(KB)'!Q29="n.d.","n.d.",'Kennzahlenbogen_(KB)'!Q29*100)</f>
        <v>n.d.</v>
      </c>
      <c r="E17" s="64">
        <f>Berechnung1!N42</f>
        <v>1</v>
      </c>
      <c r="F17" s="65" t="str">
        <f>IF('Kennzahlenbogen_(KB)'!S27=0,"",'Kennzahlenbogen_(KB)'!S27)</f>
        <v/>
      </c>
      <c r="G17" s="65" t="str">
        <f>IF('Kennzahlenbogen_(KB)'!T27=0,"",'Kennzahlenbogen_(KB)'!T27)</f>
        <v/>
      </c>
      <c r="H17" s="64">
        <f>Berechnung1!O42</f>
        <v>0</v>
      </c>
      <c r="I17" s="85"/>
      <c r="J17" s="85"/>
      <c r="K17" s="86"/>
    </row>
    <row r="18" spans="1:11" ht="18" customHeight="1" x14ac:dyDescent="0.25">
      <c r="A18" s="64">
        <v>5</v>
      </c>
      <c r="B18" s="64" t="str">
        <f>IF('Kennzahlenbogen_(KB)'!Q30="","",'Kennzahlenbogen_(KB)'!Q30)</f>
        <v/>
      </c>
      <c r="C18" s="64">
        <f>IF('Kennzahlenbogen_(KB)'!Q31="","",'Kennzahlenbogen_(KB)'!Q31)</f>
        <v>0</v>
      </c>
      <c r="D18" s="109" t="str">
        <f>IF('Kennzahlenbogen_(KB)'!Q32="n.d.","n.d.",'Kennzahlenbogen_(KB)'!Q32*100)</f>
        <v>n.d.</v>
      </c>
      <c r="E18" s="64">
        <f>Berechnung1!N45</f>
        <v>1</v>
      </c>
      <c r="F18" s="65" t="str">
        <f>IF('Kennzahlenbogen_(KB)'!S30=0,"",'Kennzahlenbogen_(KB)'!S30)</f>
        <v/>
      </c>
      <c r="G18" s="65" t="str">
        <f>IF('Kennzahlenbogen_(KB)'!T30=0,"",'Kennzahlenbogen_(KB)'!T30)</f>
        <v/>
      </c>
      <c r="H18" s="64">
        <f>Berechnung1!O45</f>
        <v>0</v>
      </c>
      <c r="I18" s="85"/>
      <c r="J18" s="85"/>
      <c r="K18" s="85"/>
    </row>
    <row r="19" spans="1:11" ht="18" customHeight="1" x14ac:dyDescent="0.25">
      <c r="A19" s="1" t="s">
        <v>430</v>
      </c>
      <c r="B19" s="64">
        <f>IF('Kennzahlenbogen_(KB)'!Q33="","n.d.",'Kennzahlenbogen_(KB)'!Q33)</f>
        <v>0</v>
      </c>
      <c r="C19" s="63"/>
      <c r="D19" s="108"/>
      <c r="E19" s="64">
        <f>Berechnung1!N48</f>
        <v>1</v>
      </c>
      <c r="F19" s="65" t="str">
        <f>IF('Kennzahlenbogen_(KB)'!S33=0,"",'Kennzahlenbogen_(KB)'!S33)</f>
        <v/>
      </c>
      <c r="G19" s="65" t="str">
        <f>IF('Kennzahlenbogen_(KB)'!T33=0,"",'Kennzahlenbogen_(KB)'!T33)</f>
        <v/>
      </c>
      <c r="H19" s="64">
        <f>Berechnung1!O48</f>
        <v>0</v>
      </c>
      <c r="I19" s="85"/>
      <c r="J19" s="85"/>
      <c r="K19" s="85"/>
    </row>
    <row r="20" spans="1:11" ht="18" customHeight="1" x14ac:dyDescent="0.25">
      <c r="A20" s="1" t="s">
        <v>431</v>
      </c>
      <c r="B20" s="268">
        <f>IF('Kennzahlenbogen_(KB)'!Q36="","n.d.",'Kennzahlenbogen_(KB)'!Q36)</f>
        <v>0</v>
      </c>
      <c r="C20" s="63"/>
      <c r="D20" s="108"/>
      <c r="E20" s="64">
        <f>Berechnung1!N51</f>
        <v>1</v>
      </c>
      <c r="F20" s="65" t="str">
        <f>IF('Kennzahlenbogen_(KB)'!S36=0,"",'Kennzahlenbogen_(KB)'!S36)</f>
        <v/>
      </c>
      <c r="G20" s="65" t="str">
        <f>IF('Kennzahlenbogen_(KB)'!T36=0,"",'Kennzahlenbogen_(KB)'!T36)</f>
        <v/>
      </c>
      <c r="H20" s="64">
        <f>Berechnung1!O51</f>
        <v>0</v>
      </c>
      <c r="I20" s="85"/>
      <c r="J20" s="85"/>
      <c r="K20" s="85"/>
    </row>
    <row r="21" spans="1:11" ht="18" customHeight="1" x14ac:dyDescent="0.25">
      <c r="A21" s="64">
        <v>7</v>
      </c>
      <c r="B21" s="64" t="str">
        <f>IF('Kennzahlenbogen_(KB)'!Q39="","",'Kennzahlenbogen_(KB)'!Q39)</f>
        <v/>
      </c>
      <c r="C21" s="64">
        <f>IF('Kennzahlenbogen_(KB)'!Q40="","",'Kennzahlenbogen_(KB)'!Q40)</f>
        <v>0</v>
      </c>
      <c r="D21" s="109" t="str">
        <f>IF('Kennzahlenbogen_(KB)'!Q41="n.d.","n.d.",'Kennzahlenbogen_(KB)'!Q41*100)</f>
        <v>n.d.</v>
      </c>
      <c r="E21" s="64">
        <f>Berechnung1!N54</f>
        <v>1</v>
      </c>
      <c r="F21" s="65" t="str">
        <f>IF('Kennzahlenbogen_(KB)'!S39=0,"",'Kennzahlenbogen_(KB)'!S39)</f>
        <v/>
      </c>
      <c r="G21" s="65" t="str">
        <f>IF('Kennzahlenbogen_(KB)'!T39=0,"",'Kennzahlenbogen_(KB)'!T39)</f>
        <v/>
      </c>
      <c r="H21" s="64">
        <f>Berechnung1!O54</f>
        <v>0</v>
      </c>
      <c r="I21" s="85"/>
      <c r="J21" s="85"/>
      <c r="K21" s="85"/>
    </row>
    <row r="22" spans="1:11" ht="18" customHeight="1" x14ac:dyDescent="0.25">
      <c r="A22" s="64">
        <v>8</v>
      </c>
      <c r="B22" s="64" t="str">
        <f>IF('Kennzahlenbogen_(KB)'!Q42="","",'Kennzahlenbogen_(KB)'!Q42)</f>
        <v/>
      </c>
      <c r="C22" s="64" t="str">
        <f>IF('Kennzahlenbogen_(KB)'!Q43="","",'Kennzahlenbogen_(KB)'!Q43)</f>
        <v/>
      </c>
      <c r="D22" s="210" t="str">
        <f>IF('Kennzahlenbogen_(KB)'!Q44="n.d.","n.d.",IF('Kennzahlenbogen_(KB)'!Q44="","n.d.",'Kennzahlenbogen_(KB)'!Q44*100))</f>
        <v>n.d.</v>
      </c>
      <c r="E22" s="64">
        <f>Berechnung1!N57</f>
        <v>1</v>
      </c>
      <c r="F22" s="65" t="str">
        <f>IF('Kennzahlenbogen_(KB)'!S42=0,"",'Kennzahlenbogen_(KB)'!S42)</f>
        <v/>
      </c>
      <c r="G22" s="65" t="str">
        <f>IF('Kennzahlenbogen_(KB)'!T42=0,"",'Kennzahlenbogen_(KB)'!T42)</f>
        <v/>
      </c>
      <c r="H22" s="64">
        <f>Berechnung1!O57</f>
        <v>0</v>
      </c>
      <c r="I22" s="85"/>
      <c r="J22" s="85"/>
      <c r="K22" s="85"/>
    </row>
    <row r="23" spans="1:11" ht="18" customHeight="1" x14ac:dyDescent="0.25">
      <c r="A23" s="64">
        <v>9</v>
      </c>
      <c r="B23" s="64" t="str">
        <f>IF('Kennzahlenbogen_(KB)'!Q45="","",'Kennzahlenbogen_(KB)'!Q45)</f>
        <v/>
      </c>
      <c r="C23" s="64">
        <f>IF('Kennzahlenbogen_(KB)'!Q46="","",'Kennzahlenbogen_(KB)'!Q46)</f>
        <v>0</v>
      </c>
      <c r="D23" s="109" t="str">
        <f>IF('Kennzahlenbogen_(KB)'!Q47="n.d.","n.d.",'Kennzahlenbogen_(KB)'!Q47*100)</f>
        <v>n.d.</v>
      </c>
      <c r="E23" s="64">
        <f>Berechnung1!N60</f>
        <v>1</v>
      </c>
      <c r="F23" s="65" t="str">
        <f>IF('Kennzahlenbogen_(KB)'!S45=0,"",'Kennzahlenbogen_(KB)'!S45)</f>
        <v/>
      </c>
      <c r="G23" s="65" t="str">
        <f>IF('Kennzahlenbogen_(KB)'!T45=0,"",'Kennzahlenbogen_(KB)'!T45)</f>
        <v/>
      </c>
      <c r="H23" s="64">
        <f>Berechnung1!O60</f>
        <v>0</v>
      </c>
      <c r="I23" s="85"/>
      <c r="J23" s="85"/>
      <c r="K23" s="85"/>
    </row>
    <row r="24" spans="1:11" ht="18" customHeight="1" x14ac:dyDescent="0.25">
      <c r="A24" s="64">
        <v>10</v>
      </c>
      <c r="B24" s="64" t="str">
        <f>IF('Kennzahlenbogen_(KB)'!Q48="","",'Kennzahlenbogen_(KB)'!Q48)</f>
        <v/>
      </c>
      <c r="C24" s="64">
        <f>IF('Kennzahlenbogen_(KB)'!Q49="","",'Kennzahlenbogen_(KB)'!Q49)</f>
        <v>0</v>
      </c>
      <c r="D24" s="109" t="str">
        <f>IF('Kennzahlenbogen_(KB)'!Q50="n.d.","n.d.",'Kennzahlenbogen_(KB)'!Q50*100)</f>
        <v>n.d.</v>
      </c>
      <c r="E24" s="64">
        <f>Berechnung1!N63</f>
        <v>1</v>
      </c>
      <c r="F24" s="65" t="str">
        <f>IF('Kennzahlenbogen_(KB)'!S48=0,"",'Kennzahlenbogen_(KB)'!S48)</f>
        <v/>
      </c>
      <c r="G24" s="65" t="str">
        <f>IF('Kennzahlenbogen_(KB)'!T48=0,"",'Kennzahlenbogen_(KB)'!T48)</f>
        <v/>
      </c>
      <c r="H24" s="64">
        <f>Berechnung1!O63</f>
        <v>0</v>
      </c>
      <c r="I24" s="85"/>
      <c r="J24" s="85"/>
      <c r="K24" s="85"/>
    </row>
    <row r="25" spans="1:11" ht="18" customHeight="1" x14ac:dyDescent="0.25">
      <c r="A25" s="64">
        <v>11</v>
      </c>
      <c r="B25" s="64" t="str">
        <f>IF('Kennzahlenbogen_(KB)'!Q51="","",'Kennzahlenbogen_(KB)'!Q51)</f>
        <v/>
      </c>
      <c r="C25" s="64">
        <f>IF('Kennzahlenbogen_(KB)'!Q52="","",'Kennzahlenbogen_(KB)'!Q52)</f>
        <v>0</v>
      </c>
      <c r="D25" s="109" t="str">
        <f>IF('Kennzahlenbogen_(KB)'!Q53="n.d.","n.d.",'Kennzahlenbogen_(KB)'!Q53*100)</f>
        <v>n.d.</v>
      </c>
      <c r="E25" s="64">
        <f>Berechnung1!N66</f>
        <v>1</v>
      </c>
      <c r="F25" s="65" t="str">
        <f>IF('Kennzahlenbogen_(KB)'!S51=0,"",'Kennzahlenbogen_(KB)'!S51)</f>
        <v/>
      </c>
      <c r="G25" s="65" t="str">
        <f>IF('Kennzahlenbogen_(KB)'!T51=0,"",'Kennzahlenbogen_(KB)'!T51)</f>
        <v/>
      </c>
      <c r="H25" s="64">
        <f>Berechnung1!O66</f>
        <v>0</v>
      </c>
      <c r="I25" s="85"/>
      <c r="J25" s="85"/>
      <c r="K25" s="85"/>
    </row>
    <row r="26" spans="1:11" ht="18" customHeight="1" x14ac:dyDescent="0.25">
      <c r="A26" s="64">
        <v>12</v>
      </c>
      <c r="B26" s="64" t="str">
        <f>IF('Kennzahlenbogen_(KB)'!Q54="","",'Kennzahlenbogen_(KB)'!Q54)</f>
        <v/>
      </c>
      <c r="C26" s="64" t="str">
        <f>IF('Kennzahlenbogen_(KB)'!Q55="","",'Kennzahlenbogen_(KB)'!Q55)</f>
        <v/>
      </c>
      <c r="D26" s="210" t="str">
        <f>IF('Kennzahlenbogen_(KB)'!Q56="n.d.","n.d.",IF('Kennzahlenbogen_(KB)'!Q56="","n.d.",'Kennzahlenbogen_(KB)'!Q56*100))</f>
        <v>n.d.</v>
      </c>
      <c r="E26" s="64">
        <f>Berechnung1!N69</f>
        <v>1</v>
      </c>
      <c r="F26" s="65" t="str">
        <f>IF('Kennzahlenbogen_(KB)'!S54=0,"",'Kennzahlenbogen_(KB)'!S54)</f>
        <v/>
      </c>
      <c r="G26" s="65" t="str">
        <f>IF('Kennzahlenbogen_(KB)'!T54=0,"",'Kennzahlenbogen_(KB)'!T54)</f>
        <v/>
      </c>
      <c r="H26" s="64">
        <f>Berechnung1!O69</f>
        <v>0</v>
      </c>
      <c r="I26" s="85"/>
      <c r="J26" s="85"/>
      <c r="K26" s="85"/>
    </row>
    <row r="27" spans="1:11" ht="18" customHeight="1" x14ac:dyDescent="0.25">
      <c r="A27" s="64">
        <v>13</v>
      </c>
      <c r="B27" s="64" t="str">
        <f>IF('Kennzahlenbogen_(KB)'!Q57="","",'Kennzahlenbogen_(KB)'!Q57)</f>
        <v/>
      </c>
      <c r="C27" s="64" t="str">
        <f>IF('Kennzahlenbogen_(KB)'!Q58="","",'Kennzahlenbogen_(KB)'!Q58)</f>
        <v/>
      </c>
      <c r="D27" s="210" t="str">
        <f>IF('Kennzahlenbogen_(KB)'!Q59="n.d.","n.d.",IF('Kennzahlenbogen_(KB)'!Q59="","n.d.",'Kennzahlenbogen_(KB)'!Q59*100))</f>
        <v>n.d.</v>
      </c>
      <c r="E27" s="64">
        <f>Berechnung1!N72</f>
        <v>1</v>
      </c>
      <c r="F27" s="65" t="str">
        <f>IF('Kennzahlenbogen_(KB)'!S57=0,"",'Kennzahlenbogen_(KB)'!S57)</f>
        <v/>
      </c>
      <c r="G27" s="65" t="str">
        <f>IF('Kennzahlenbogen_(KB)'!T57=0,"",'Kennzahlenbogen_(KB)'!T57)</f>
        <v/>
      </c>
      <c r="H27" s="64">
        <f>Berechnung1!O72</f>
        <v>0</v>
      </c>
      <c r="I27" s="85"/>
      <c r="J27" s="85"/>
      <c r="K27" s="85"/>
    </row>
    <row r="28" spans="1:11" ht="18" customHeight="1" x14ac:dyDescent="0.25">
      <c r="A28" s="64">
        <v>14</v>
      </c>
      <c r="B28" s="64" t="str">
        <f>IF('Kennzahlenbogen_(KB)'!Q60="","",'Kennzahlenbogen_(KB)'!Q60)</f>
        <v/>
      </c>
      <c r="C28" s="64" t="str">
        <f>IF('Kennzahlenbogen_(KB)'!Q61="","",'Kennzahlenbogen_(KB)'!Q61)</f>
        <v/>
      </c>
      <c r="D28" s="210" t="str">
        <f>IF('Kennzahlenbogen_(KB)'!Q62="n.d.","n.d.",IF('Kennzahlenbogen_(KB)'!Q62="","n.d.",'Kennzahlenbogen_(KB)'!Q62*100))</f>
        <v>n.d.</v>
      </c>
      <c r="E28" s="64">
        <f>Berechnung1!N75</f>
        <v>1</v>
      </c>
      <c r="F28" s="65" t="str">
        <f>IF('Kennzahlenbogen_(KB)'!S60=0,"",'Kennzahlenbogen_(KB)'!S60)</f>
        <v/>
      </c>
      <c r="G28" s="65" t="str">
        <f>IF('Kennzahlenbogen_(KB)'!T60=0,"",'Kennzahlenbogen_(KB)'!T60)</f>
        <v/>
      </c>
      <c r="H28" s="64">
        <f>Berechnung1!O75</f>
        <v>0</v>
      </c>
      <c r="I28" s="85"/>
      <c r="J28" s="85"/>
      <c r="K28" s="85"/>
    </row>
    <row r="29" spans="1:11" ht="18" customHeight="1" x14ac:dyDescent="0.25">
      <c r="A29" s="64">
        <v>15</v>
      </c>
      <c r="B29" s="64" t="str">
        <f>IF('Kennzahlenbogen_(KB)'!Q63="","",'Kennzahlenbogen_(KB)'!Q63)</f>
        <v/>
      </c>
      <c r="C29" s="64" t="str">
        <f>IF('Kennzahlenbogen_(KB)'!Q64="","",'Kennzahlenbogen_(KB)'!Q64)</f>
        <v/>
      </c>
      <c r="D29" s="210" t="str">
        <f>IF('Kennzahlenbogen_(KB)'!Q65="n.d.","n.d.",IF('Kennzahlenbogen_(KB)'!Q65="","n.d.",'Kennzahlenbogen_(KB)'!Q65*100))</f>
        <v>n.d.</v>
      </c>
      <c r="E29" s="64">
        <f>Berechnung1!N78</f>
        <v>1</v>
      </c>
      <c r="F29" s="65" t="str">
        <f>IF('Kennzahlenbogen_(KB)'!S63=0,"",'Kennzahlenbogen_(KB)'!S63)</f>
        <v/>
      </c>
      <c r="G29" s="65" t="str">
        <f>IF('Kennzahlenbogen_(KB)'!T63=0,"",'Kennzahlenbogen_(KB)'!T63)</f>
        <v/>
      </c>
      <c r="H29" s="64">
        <f>Berechnung1!O78</f>
        <v>0</v>
      </c>
      <c r="I29" s="85"/>
      <c r="J29" s="85"/>
      <c r="K29" s="85"/>
    </row>
    <row r="30" spans="1:11" x14ac:dyDescent="0.25">
      <c r="A30" s="64">
        <v>16</v>
      </c>
      <c r="B30" s="64" t="str">
        <f>IF('Kennzahlenbogen_(KB)'!Q66="","",'Kennzahlenbogen_(KB)'!Q66)</f>
        <v/>
      </c>
      <c r="C30" s="64" t="str">
        <f>IF('Kennzahlenbogen_(KB)'!Q67="","",'Kennzahlenbogen_(KB)'!Q67)</f>
        <v/>
      </c>
      <c r="D30" s="210" t="str">
        <f>IF('Kennzahlenbogen_(KB)'!Q68="n.d.","n.d.",IF('Kennzahlenbogen_(KB)'!Q68="","n.d.",'Kennzahlenbogen_(KB)'!Q68*100))</f>
        <v>n.d.</v>
      </c>
      <c r="E30" s="64">
        <f>Berechnung1!N81</f>
        <v>1</v>
      </c>
      <c r="F30" s="65" t="str">
        <f>IF('Kennzahlenbogen_(KB)'!S66=0,"",'Kennzahlenbogen_(KB)'!S66)</f>
        <v/>
      </c>
      <c r="G30" s="65" t="str">
        <f>IF('Kennzahlenbogen_(KB)'!T66=0,"",'Kennzahlenbogen_(KB)'!T66)</f>
        <v/>
      </c>
      <c r="H30" s="64">
        <f>Berechnung1!O81</f>
        <v>0</v>
      </c>
      <c r="I30" s="85"/>
      <c r="J30" s="85"/>
      <c r="K30" s="85"/>
    </row>
    <row r="31" spans="1:11" x14ac:dyDescent="0.25">
      <c r="A31" s="64">
        <v>17</v>
      </c>
      <c r="B31" s="64" t="str">
        <f>IF('Kennzahlenbogen_(KB)'!Q69="","",'Kennzahlenbogen_(KB)'!Q69)</f>
        <v/>
      </c>
      <c r="C31" s="64">
        <f>IF('Kennzahlenbogen_(KB)'!Q70="","",'Kennzahlenbogen_(KB)'!Q70)</f>
        <v>0</v>
      </c>
      <c r="D31" s="109" t="str">
        <f>IF('Kennzahlenbogen_(KB)'!Q71="n.d.","n.d.",'Kennzahlenbogen_(KB)'!Q71*100)</f>
        <v>n.d.</v>
      </c>
      <c r="E31" s="64">
        <f>Berechnung1!N84</f>
        <v>1</v>
      </c>
      <c r="F31" s="65" t="str">
        <f>IF('Kennzahlenbogen_(KB)'!S69=0,"",'Kennzahlenbogen_(KB)'!S69)</f>
        <v/>
      </c>
      <c r="G31" s="65" t="str">
        <f>IF('Kennzahlenbogen_(KB)'!T69=0,"",'Kennzahlenbogen_(KB)'!T69)</f>
        <v/>
      </c>
      <c r="H31" s="64">
        <f>Berechnung1!O84</f>
        <v>0</v>
      </c>
      <c r="I31" s="85"/>
      <c r="J31" s="85"/>
      <c r="K31" s="85"/>
    </row>
    <row r="32" spans="1:11" x14ac:dyDescent="0.25">
      <c r="A32" s="64">
        <v>18</v>
      </c>
      <c r="B32" s="64" t="str">
        <f>IF('Kennzahlenbogen_(KB)'!Q72="","",'Kennzahlenbogen_(KB)'!Q72)</f>
        <v/>
      </c>
      <c r="C32" s="64">
        <f>IF('Kennzahlenbogen_(KB)'!Q73="","",'Kennzahlenbogen_(KB)'!Q73)</f>
        <v>0</v>
      </c>
      <c r="D32" s="109" t="str">
        <f>IF('Kennzahlenbogen_(KB)'!Q74="n.d.","n.d.",'Kennzahlenbogen_(KB)'!Q74*100)</f>
        <v>n.d.</v>
      </c>
      <c r="E32" s="64">
        <f>Berechnung1!N87</f>
        <v>1</v>
      </c>
      <c r="F32" s="65" t="str">
        <f>IF('Kennzahlenbogen_(KB)'!S72=0,"",'Kennzahlenbogen_(KB)'!S72)</f>
        <v/>
      </c>
      <c r="G32" s="65" t="str">
        <f>IF('Kennzahlenbogen_(KB)'!T72=0,"",'Kennzahlenbogen_(KB)'!T72)</f>
        <v/>
      </c>
      <c r="H32" s="64">
        <f>Berechnung1!O87</f>
        <v>0</v>
      </c>
      <c r="I32" s="85"/>
      <c r="J32" s="85"/>
      <c r="K32" s="85"/>
    </row>
    <row r="33" spans="1:11" x14ac:dyDescent="0.25">
      <c r="A33" s="64">
        <v>19</v>
      </c>
      <c r="B33" s="64" t="str">
        <f>IF('Kennzahlenbogen_(KB)'!Q75="","",'Kennzahlenbogen_(KB)'!Q75)</f>
        <v/>
      </c>
      <c r="C33" s="64" t="str">
        <f>IF('Kennzahlenbogen_(KB)'!Q76="","",'Kennzahlenbogen_(KB)'!Q76)</f>
        <v/>
      </c>
      <c r="D33" s="210" t="str">
        <f>IF('Kennzahlenbogen_(KB)'!Q77="n.d.","n.d.",IF('Kennzahlenbogen_(KB)'!Q77="","n.d.",'Kennzahlenbogen_(KB)'!Q77*100))</f>
        <v>n.d.</v>
      </c>
      <c r="E33" s="64">
        <f>Berechnung1!N90</f>
        <v>1</v>
      </c>
      <c r="F33" s="65" t="str">
        <f>IF('Kennzahlenbogen_(KB)'!S75=0,"",'Kennzahlenbogen_(KB)'!S75)</f>
        <v/>
      </c>
      <c r="G33" s="65" t="str">
        <f>IF('Kennzahlenbogen_(KB)'!T75=0,"",'Kennzahlenbogen_(KB)'!T75)</f>
        <v/>
      </c>
      <c r="H33" s="64">
        <f>Berechnung1!O90</f>
        <v>0</v>
      </c>
      <c r="I33" s="85"/>
      <c r="J33" s="85"/>
      <c r="K33" s="85"/>
    </row>
    <row r="34" spans="1:11" x14ac:dyDescent="0.25">
      <c r="A34" s="64">
        <v>20</v>
      </c>
      <c r="B34" s="64" t="str">
        <f>IF('Kennzahlenbogen_(KB)'!Q78="","",'Kennzahlenbogen_(KB)'!Q78)</f>
        <v/>
      </c>
      <c r="C34" s="64" t="str">
        <f>IF('Kennzahlenbogen_(KB)'!Q79="","",'Kennzahlenbogen_(KB)'!Q79)</f>
        <v/>
      </c>
      <c r="D34" s="210" t="str">
        <f>IF('Kennzahlenbogen_(KB)'!Q80="n.d.","n.d.",IF('Kennzahlenbogen_(KB)'!Q80="","n.d.",'Kennzahlenbogen_(KB)'!Q80*100))</f>
        <v>n.d.</v>
      </c>
      <c r="E34" s="64">
        <f>Berechnung1!N93</f>
        <v>1</v>
      </c>
      <c r="F34" s="65" t="str">
        <f>IF('Kennzahlenbogen_(KB)'!S78=0,"",'Kennzahlenbogen_(KB)'!S78)</f>
        <v/>
      </c>
      <c r="G34" s="65" t="str">
        <f>IF('Kennzahlenbogen_(KB)'!T78=0,"",'Kennzahlenbogen_(KB)'!T78)</f>
        <v/>
      </c>
      <c r="H34" s="64">
        <f>Berechnung1!O93</f>
        <v>0</v>
      </c>
      <c r="I34" s="85"/>
      <c r="J34" s="85"/>
      <c r="K34" s="85"/>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36" type="noConversion"/>
  <pageMargins left="0.7" right="0.7" top="0.78740157499999996" bottom="0.78740157499999996" header="0.3" footer="0.3"/>
  <pageSetup paperSize="9" orientation="portrait" horizontalDpi="0" verticalDpi="0"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P127"/>
  <sheetViews>
    <sheetView showGridLines="0" zoomScale="80" zoomScaleNormal="80" workbookViewId="0">
      <selection activeCell="J91" sqref="J91"/>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19"/>
    </row>
    <row r="3" spans="1:15" s="2" customFormat="1" ht="30.75" customHeight="1" x14ac:dyDescent="0.25">
      <c r="C3" s="19"/>
      <c r="D3" s="158" t="s">
        <v>73</v>
      </c>
      <c r="M3" s="13"/>
      <c r="N3" s="13"/>
      <c r="O3" s="13"/>
    </row>
    <row r="4" spans="1:15" s="2" customFormat="1" ht="38.25" customHeight="1" x14ac:dyDescent="0.2">
      <c r="A4" s="40" t="s">
        <v>82</v>
      </c>
      <c r="C4" s="36" t="s">
        <v>80</v>
      </c>
      <c r="D4" s="36" t="s">
        <v>81</v>
      </c>
      <c r="E4" s="36" t="s">
        <v>9</v>
      </c>
      <c r="F4" s="36" t="s">
        <v>92</v>
      </c>
      <c r="G4" s="36" t="s">
        <v>90</v>
      </c>
      <c r="H4" s="36" t="s">
        <v>665</v>
      </c>
      <c r="I4" s="36" t="s">
        <v>11</v>
      </c>
      <c r="K4" s="36" t="s">
        <v>664</v>
      </c>
      <c r="M4" s="13"/>
      <c r="N4" s="13"/>
      <c r="O4" s="13"/>
    </row>
    <row r="5" spans="1:15" s="2" customFormat="1" ht="14.25" x14ac:dyDescent="0.2">
      <c r="A5" s="25"/>
      <c r="C5" s="35">
        <f>COUNTIF('Kennzahlenbogen_(KB)'!$R$12:$R$80,C4)</f>
        <v>0</v>
      </c>
      <c r="D5" s="35">
        <f>COUNTIF('Kennzahlenbogen_(KB)'!$R$12:$R$80,D4)</f>
        <v>0</v>
      </c>
      <c r="E5" s="35">
        <f>COUNTIF('Kennzahlenbogen_(KB)'!$R$12:$R$80,E4)</f>
        <v>0</v>
      </c>
      <c r="F5" s="35">
        <f>COUNTIF('Kennzahlenbogen_(KB)'!$R$12:$R$80,F4)</f>
        <v>21</v>
      </c>
      <c r="G5" s="35">
        <f>COUNTIF('Kennzahlenbogen_(KB)'!$R$12:$R$80,G4)</f>
        <v>0</v>
      </c>
      <c r="H5" s="35">
        <f>COUNTIF('Kennzahlenbogen_(KB)'!$R$12:$R$80,H4)</f>
        <v>0</v>
      </c>
      <c r="I5" s="35">
        <f>SUM(C5:H5)</f>
        <v>21</v>
      </c>
      <c r="K5" s="35">
        <f>D5+H5</f>
        <v>0</v>
      </c>
      <c r="M5" s="13"/>
      <c r="N5" s="13"/>
      <c r="O5" s="13"/>
    </row>
    <row r="6" spans="1:15" s="2" customFormat="1" ht="14.25" x14ac:dyDescent="0.2">
      <c r="A6" s="25"/>
      <c r="C6" s="35"/>
      <c r="D6" s="35">
        <f>C5+D5+H5</f>
        <v>0</v>
      </c>
      <c r="E6" s="35">
        <f>E5</f>
        <v>0</v>
      </c>
      <c r="F6" s="35"/>
      <c r="G6" s="35">
        <f>F5+G5</f>
        <v>21</v>
      </c>
      <c r="H6" s="35"/>
      <c r="I6" s="35"/>
      <c r="K6" s="35"/>
      <c r="M6" s="13"/>
      <c r="N6" s="13"/>
      <c r="O6" s="13"/>
    </row>
    <row r="7" spans="1:15" s="2" customFormat="1" ht="14.25" x14ac:dyDescent="0.2">
      <c r="A7" s="25"/>
      <c r="B7" s="2" t="s">
        <v>303</v>
      </c>
      <c r="C7" s="35"/>
      <c r="D7" s="35"/>
      <c r="E7" s="35">
        <f>D6+E6</f>
        <v>0</v>
      </c>
      <c r="F7" s="35"/>
      <c r="G7" s="35">
        <f>G6</f>
        <v>21</v>
      </c>
      <c r="H7" s="35"/>
      <c r="I7" s="35">
        <f>SUM(C7:H7)</f>
        <v>21</v>
      </c>
      <c r="K7" s="35"/>
      <c r="M7" s="13"/>
      <c r="N7" s="13"/>
      <c r="O7" s="13"/>
    </row>
    <row r="8" spans="1:15" s="2" customFormat="1" ht="14.25" x14ac:dyDescent="0.2">
      <c r="A8" s="25"/>
      <c r="B8" s="174">
        <v>21</v>
      </c>
      <c r="C8" s="163">
        <f t="shared" ref="C8:H8" si="0">ROUND(C5/$B$8,4)</f>
        <v>0</v>
      </c>
      <c r="D8" s="163">
        <f t="shared" si="0"/>
        <v>0</v>
      </c>
      <c r="E8" s="163">
        <f t="shared" si="0"/>
        <v>0</v>
      </c>
      <c r="F8" s="163">
        <f t="shared" si="0"/>
        <v>1</v>
      </c>
      <c r="G8" s="163">
        <f t="shared" si="0"/>
        <v>0</v>
      </c>
      <c r="H8" s="163">
        <f t="shared" si="0"/>
        <v>0</v>
      </c>
      <c r="I8" s="163">
        <f>SUM(C8:H8)</f>
        <v>1</v>
      </c>
      <c r="K8" s="163">
        <f>D8+H8</f>
        <v>0</v>
      </c>
      <c r="M8" s="13"/>
      <c r="N8" s="13"/>
      <c r="O8" s="13"/>
    </row>
    <row r="9" spans="1:15" s="2" customFormat="1" ht="14.25" x14ac:dyDescent="0.2">
      <c r="A9" s="25"/>
      <c r="C9" s="163"/>
      <c r="D9" s="163">
        <f>ROUND((C5+D5+H5)/$B$8,4)</f>
        <v>0</v>
      </c>
      <c r="E9" s="163">
        <f>ROUND(E5/$B$8,4)</f>
        <v>0</v>
      </c>
      <c r="F9" s="163"/>
      <c r="G9" s="163">
        <f>ROUND((F5+G5)/$B$8,4)</f>
        <v>1</v>
      </c>
      <c r="H9" s="163">
        <f>ROUND((H5+D5+C5)/$B$8,4)</f>
        <v>0</v>
      </c>
      <c r="I9" s="163">
        <f>SUM(C9:G9)</f>
        <v>1</v>
      </c>
      <c r="K9" s="163"/>
      <c r="M9" s="13"/>
      <c r="N9" s="13"/>
      <c r="O9" s="13"/>
    </row>
    <row r="10" spans="1:15" s="2" customFormat="1" ht="14.25" x14ac:dyDescent="0.2">
      <c r="A10" s="25"/>
      <c r="C10" s="164"/>
      <c r="D10" s="164"/>
      <c r="E10" s="163">
        <f>ROUND((C5+D5+E5+H5)/$B$8,4)</f>
        <v>0</v>
      </c>
      <c r="F10" s="164"/>
      <c r="G10" s="163">
        <f>G9</f>
        <v>1</v>
      </c>
      <c r="H10" s="163"/>
      <c r="I10" s="163">
        <f>SUM(C10:H10)</f>
        <v>1</v>
      </c>
      <c r="M10" s="13"/>
      <c r="N10" s="13"/>
      <c r="O10" s="13"/>
    </row>
    <row r="11" spans="1:15" s="2" customFormat="1" ht="14.25" x14ac:dyDescent="0.2">
      <c r="A11" s="25"/>
      <c r="E11" s="27"/>
      <c r="G11" s="27"/>
      <c r="H11" s="27"/>
      <c r="I11" s="27"/>
      <c r="M11" s="13"/>
      <c r="N11" s="13"/>
      <c r="O11" s="13"/>
    </row>
    <row r="12" spans="1:15" s="2" customFormat="1" x14ac:dyDescent="0.25">
      <c r="A12" s="25"/>
      <c r="C12" s="19"/>
      <c r="M12" s="13"/>
      <c r="N12" s="13"/>
      <c r="O12" s="13"/>
    </row>
    <row r="13" spans="1:15" s="2" customFormat="1" ht="47.25" customHeight="1" x14ac:dyDescent="0.2">
      <c r="A13" s="40" t="s">
        <v>83</v>
      </c>
      <c r="C13" s="36" t="s">
        <v>84</v>
      </c>
      <c r="D13" s="36" t="s">
        <v>85</v>
      </c>
      <c r="E13" s="36" t="s">
        <v>86</v>
      </c>
      <c r="F13" s="36" t="s">
        <v>87</v>
      </c>
      <c r="G13" s="36" t="s">
        <v>88</v>
      </c>
      <c r="H13" s="36" t="s">
        <v>666</v>
      </c>
      <c r="M13" s="13"/>
      <c r="N13" s="13"/>
      <c r="O13" s="13"/>
    </row>
    <row r="14" spans="1:15" s="2" customFormat="1" ht="14.25" x14ac:dyDescent="0.2">
      <c r="A14" s="25"/>
      <c r="C14" s="20"/>
      <c r="D14" s="20"/>
      <c r="E14" s="20"/>
      <c r="F14" s="20"/>
      <c r="G14" s="20"/>
      <c r="M14" s="13"/>
      <c r="N14" s="13"/>
      <c r="O14" s="13"/>
    </row>
    <row r="15" spans="1:15" s="2" customFormat="1" x14ac:dyDescent="0.2">
      <c r="A15" s="40"/>
      <c r="C15" s="20"/>
      <c r="D15" s="20"/>
      <c r="E15" s="20"/>
      <c r="F15" s="20"/>
      <c r="G15" s="20"/>
      <c r="M15" s="13"/>
      <c r="N15" s="13"/>
      <c r="O15" s="13"/>
    </row>
    <row r="16" spans="1:15" s="2" customFormat="1" ht="26.25" customHeight="1" x14ac:dyDescent="0.2">
      <c r="A16" s="40" t="s">
        <v>105</v>
      </c>
      <c r="C16" s="37" t="s">
        <v>6</v>
      </c>
      <c r="D16" s="33" t="s">
        <v>12</v>
      </c>
      <c r="G16" s="13"/>
      <c r="H16" s="13"/>
      <c r="I16" s="13"/>
    </row>
    <row r="17" spans="1:15" s="2" customFormat="1" ht="27" customHeight="1" x14ac:dyDescent="0.2">
      <c r="A17" s="25" t="s">
        <v>77</v>
      </c>
      <c r="C17" s="38" t="str">
        <f>Basisdaten!B30</f>
        <v>Mundhöhle operativ</v>
      </c>
      <c r="D17" s="26">
        <f>Basisdaten!L30</f>
        <v>0</v>
      </c>
      <c r="G17" s="13"/>
      <c r="H17" s="13"/>
      <c r="I17" s="13"/>
    </row>
    <row r="18" spans="1:15" s="2" customFormat="1" ht="27.75" customHeight="1" x14ac:dyDescent="0.2">
      <c r="C18" s="38" t="str">
        <f>Basisdaten!B31</f>
        <v>Mundhöhle nicht operativ</v>
      </c>
      <c r="D18" s="26">
        <f>Basisdaten!L31</f>
        <v>0</v>
      </c>
      <c r="G18" s="13"/>
      <c r="H18" s="13"/>
      <c r="I18" s="13"/>
    </row>
    <row r="19" spans="1:15" s="2" customFormat="1" ht="4.5" customHeight="1" x14ac:dyDescent="0.2">
      <c r="C19" s="38"/>
      <c r="D19" s="26"/>
      <c r="G19" s="13"/>
      <c r="H19" s="13"/>
      <c r="I19" s="13"/>
    </row>
    <row r="20" spans="1:15" ht="29.25" customHeight="1" x14ac:dyDescent="0.25">
      <c r="C20" s="38" t="str">
        <f>Basisdaten!B34</f>
        <v>Rachen operativ</v>
      </c>
      <c r="D20" s="26">
        <f>Basisdaten!L34</f>
        <v>0</v>
      </c>
    </row>
    <row r="21" spans="1:15" s="2" customFormat="1" ht="30.75" customHeight="1" x14ac:dyDescent="0.2">
      <c r="C21" s="38" t="str">
        <f>Basisdaten!B35</f>
        <v xml:space="preserve">Rachen nicht operativ </v>
      </c>
      <c r="D21" s="26">
        <f>Basisdaten!L35</f>
        <v>0</v>
      </c>
      <c r="E21" s="20"/>
      <c r="F21" s="20"/>
      <c r="G21" s="20"/>
      <c r="M21" s="13"/>
      <c r="N21" s="13"/>
      <c r="O21" s="13"/>
    </row>
    <row r="22" spans="1:15" s="2" customFormat="1" ht="21.75" customHeight="1" x14ac:dyDescent="0.2">
      <c r="C22" s="38" t="str">
        <f>Basisdaten!B43</f>
        <v>Primärfälle gesamt</v>
      </c>
      <c r="D22" s="26">
        <f>Basisdaten!L43</f>
        <v>0</v>
      </c>
      <c r="E22" s="20"/>
      <c r="F22" s="20"/>
      <c r="G22" s="20"/>
      <c r="M22" s="13"/>
      <c r="N22" s="13"/>
      <c r="O22" s="13"/>
    </row>
    <row r="23" spans="1:15" s="2" customFormat="1" ht="14.25" x14ac:dyDescent="0.2">
      <c r="C23" s="20"/>
      <c r="D23" s="20"/>
      <c r="E23" s="20"/>
      <c r="F23" s="20"/>
      <c r="G23" s="20"/>
      <c r="M23" s="13"/>
      <c r="N23" s="13"/>
      <c r="O23" s="13"/>
    </row>
    <row r="24" spans="1:15" s="2" customFormat="1" ht="14.25" x14ac:dyDescent="0.2">
      <c r="C24" s="20"/>
      <c r="D24" s="20"/>
      <c r="E24" s="20"/>
      <c r="F24" s="20"/>
      <c r="G24" s="20"/>
      <c r="M24" s="13"/>
      <c r="N24" s="13"/>
      <c r="O24" s="13"/>
    </row>
    <row r="25" spans="1:15" s="2" customFormat="1" x14ac:dyDescent="0.25">
      <c r="A25" s="19" t="s">
        <v>71</v>
      </c>
      <c r="C25" s="33" t="s">
        <v>0</v>
      </c>
      <c r="D25" s="33" t="s">
        <v>93</v>
      </c>
      <c r="E25" s="33" t="s">
        <v>101</v>
      </c>
      <c r="F25" s="33" t="s">
        <v>100</v>
      </c>
      <c r="G25" s="33" t="s">
        <v>98</v>
      </c>
      <c r="H25" s="33" t="s">
        <v>99</v>
      </c>
      <c r="I25" s="33"/>
      <c r="J25" s="33" t="s">
        <v>102</v>
      </c>
      <c r="K25" s="33" t="s">
        <v>103</v>
      </c>
      <c r="L25" s="33" t="s">
        <v>97</v>
      </c>
      <c r="M25" s="10" t="s">
        <v>58</v>
      </c>
      <c r="N25" s="10" t="s">
        <v>57</v>
      </c>
      <c r="O25" s="11" t="s">
        <v>56</v>
      </c>
    </row>
    <row r="26" spans="1:15" s="2" customFormat="1" ht="14.25" x14ac:dyDescent="0.2">
      <c r="A26" s="7"/>
      <c r="C26" s="42"/>
      <c r="D26" s="42"/>
      <c r="E26" s="42"/>
      <c r="F26" s="42"/>
      <c r="G26" s="42"/>
      <c r="H26" s="42"/>
      <c r="I26" s="42"/>
      <c r="J26" s="42"/>
      <c r="K26" s="42"/>
      <c r="L26" s="42"/>
      <c r="M26" s="10"/>
      <c r="N26" s="10"/>
      <c r="O26" s="10"/>
    </row>
    <row r="27" spans="1:15" s="2" customFormat="1" ht="14.25" x14ac:dyDescent="0.2">
      <c r="A27" s="7"/>
      <c r="B27" s="3" t="s">
        <v>7</v>
      </c>
      <c r="C27" s="44" t="s">
        <v>775</v>
      </c>
      <c r="D27" s="44" t="s">
        <v>94</v>
      </c>
      <c r="E27" s="45">
        <v>0</v>
      </c>
      <c r="F27" s="45">
        <v>100000000</v>
      </c>
      <c r="G27" s="45">
        <v>75</v>
      </c>
      <c r="H27" s="45">
        <v>100000000</v>
      </c>
      <c r="I27" s="45"/>
      <c r="J27" s="45">
        <v>-100000000</v>
      </c>
      <c r="K27" s="45">
        <v>1000000</v>
      </c>
      <c r="L27" s="46">
        <f>'Kennzahlenbogen_(KB)'!Q12</f>
        <v>0</v>
      </c>
      <c r="M27" s="44">
        <f>IF('Kennzahlenbogen_(KB)'!R12=Berechnung1!$G$4,1,IF('Kennzahlenbogen_(KB)'!R12=Berechnung1!$F$4,1,IF('Kennzahlenbogen_(KB)'!R12=Berechnung1!$E$4,2,IF('Kennzahlenbogen_(KB)'!R12=Berechnung1!$D$4,3,IF('Kennzahlenbogen_(KB)'!R12=Berechnung1!$C$4,4,"")))))</f>
        <v>1</v>
      </c>
      <c r="N27" s="44">
        <f>IF(M27&gt;1,M27+3,M27)</f>
        <v>1</v>
      </c>
      <c r="O27" s="44">
        <f>IF('Kennzahlenbogen_(KB)'!T12="",0,1)</f>
        <v>0</v>
      </c>
    </row>
    <row r="28" spans="1:15" s="2" customFormat="1" ht="14.25" x14ac:dyDescent="0.2">
      <c r="A28" s="7"/>
      <c r="B28" s="3"/>
      <c r="C28" s="1"/>
      <c r="D28" s="1"/>
      <c r="E28" s="51"/>
      <c r="F28" s="51"/>
      <c r="G28" s="51"/>
      <c r="H28" s="51"/>
      <c r="I28" s="51"/>
      <c r="J28" s="51"/>
      <c r="K28" s="51"/>
      <c r="L28" s="49"/>
      <c r="M28" s="1"/>
      <c r="N28" s="1"/>
      <c r="O28" s="1"/>
    </row>
    <row r="29" spans="1:15" s="2" customFormat="1" ht="14.25" x14ac:dyDescent="0.2">
      <c r="A29" s="7"/>
      <c r="B29" s="3"/>
      <c r="C29" s="1"/>
      <c r="D29" s="1"/>
      <c r="E29" s="51"/>
      <c r="F29" s="51"/>
      <c r="G29" s="51"/>
      <c r="H29" s="51"/>
      <c r="I29" s="51"/>
      <c r="J29" s="51"/>
      <c r="K29" s="51"/>
      <c r="L29" s="49"/>
      <c r="M29" s="1"/>
      <c r="N29" s="1"/>
      <c r="O29" s="1"/>
    </row>
    <row r="30" spans="1:15" s="2" customFormat="1" ht="14.25" x14ac:dyDescent="0.2">
      <c r="A30" s="7"/>
      <c r="B30" s="312" t="s">
        <v>429</v>
      </c>
      <c r="C30" s="257" t="s">
        <v>777</v>
      </c>
      <c r="D30" s="257" t="s">
        <v>94</v>
      </c>
      <c r="E30" s="266">
        <v>0</v>
      </c>
      <c r="F30" s="266">
        <v>100000000</v>
      </c>
      <c r="G30" s="266">
        <v>-100000000</v>
      </c>
      <c r="H30" s="266">
        <v>100000000</v>
      </c>
      <c r="I30" s="266"/>
      <c r="J30" s="266">
        <v>-100000000</v>
      </c>
      <c r="K30" s="266">
        <v>1000000</v>
      </c>
      <c r="L30" s="267">
        <f>'Kennzahlenbogen_(KB)'!Q15</f>
        <v>0</v>
      </c>
      <c r="M30" s="257">
        <f>IF('Kennzahlenbogen_(KB)'!R15=Berechnung1!$H$4,5,IF('Kennzahlenbogen_(KB)'!R15=Berechnung1!$G$4,1,IF('Kennzahlenbogen_(KB)'!R15=Berechnung1!$F$4,1,IF('Kennzahlenbogen_(KB)'!R15=Berechnung1!$E$4,2,IF('Kennzahlenbogen_(KB)'!R15=Berechnung1!$D$4,3,IF('Kennzahlenbogen_(KB)'!R15=Berechnung1!$C$4,4,""))))))</f>
        <v>1</v>
      </c>
      <c r="N30" s="257">
        <f t="shared" ref="N30" si="1">IF(M30&gt;1,M30+3,M30)</f>
        <v>1</v>
      </c>
      <c r="O30" s="257">
        <f>IF('Kennzahlenbogen_(KB)'!T15="",0,1)</f>
        <v>0</v>
      </c>
    </row>
    <row r="31" spans="1:15" s="2" customFormat="1" ht="14.25" x14ac:dyDescent="0.2">
      <c r="A31" s="7"/>
      <c r="B31" s="3"/>
      <c r="C31" s="47"/>
      <c r="D31" s="1"/>
      <c r="E31" s="48"/>
      <c r="F31" s="48"/>
      <c r="G31" s="48"/>
      <c r="H31" s="48"/>
      <c r="I31" s="48"/>
      <c r="J31" s="48"/>
      <c r="K31" s="48"/>
      <c r="L31" s="49"/>
      <c r="M31" s="1"/>
      <c r="N31" s="1"/>
      <c r="O31" s="50"/>
    </row>
    <row r="32" spans="1:15" s="2" customFormat="1" ht="14.25" x14ac:dyDescent="0.2">
      <c r="A32" s="7"/>
      <c r="B32" s="3"/>
      <c r="C32" s="47"/>
      <c r="D32" s="1"/>
      <c r="E32" s="48"/>
      <c r="F32" s="48"/>
      <c r="G32" s="48"/>
      <c r="H32" s="48"/>
      <c r="I32" s="48"/>
      <c r="J32" s="48"/>
      <c r="K32" s="48"/>
      <c r="L32" s="49"/>
      <c r="M32" s="1"/>
      <c r="N32" s="1"/>
      <c r="O32" s="50"/>
    </row>
    <row r="33" spans="1:15" s="2" customFormat="1" ht="14.25" x14ac:dyDescent="0.2">
      <c r="A33" s="7"/>
      <c r="B33" s="3"/>
      <c r="C33" s="53" t="s">
        <v>898</v>
      </c>
      <c r="D33" s="53" t="s">
        <v>94</v>
      </c>
      <c r="E33" s="54">
        <v>0</v>
      </c>
      <c r="F33" s="54">
        <v>1</v>
      </c>
      <c r="G33" s="54">
        <v>0.95</v>
      </c>
      <c r="H33" s="54">
        <v>10000</v>
      </c>
      <c r="I33" s="55"/>
      <c r="J33" s="54">
        <v>-10000</v>
      </c>
      <c r="K33" s="54">
        <v>10000</v>
      </c>
      <c r="L33" s="75" t="str">
        <f>'Kennzahlenbogen_(KB)'!Q20</f>
        <v>n.d.</v>
      </c>
      <c r="M33" s="53">
        <f>IF('Kennzahlenbogen_(KB)'!R18=Berechnung1!$G$4,1,IF('Kennzahlenbogen_(KB)'!R18=Berechnung1!$F$4,1,IF('Kennzahlenbogen_(KB)'!R18=Berechnung1!$E$4,2,IF('Kennzahlenbogen_(KB)'!R18=Berechnung1!$D$4,3,IF('Kennzahlenbogen_(KB)'!R18=Berechnung1!$C$4,4,"")))))</f>
        <v>1</v>
      </c>
      <c r="N33" s="53">
        <f>IF(M33&gt;1,M33+3,M33)</f>
        <v>1</v>
      </c>
      <c r="O33" s="53">
        <f>IF('Kennzahlenbogen_(KB)'!T18="",0,1)</f>
        <v>0</v>
      </c>
    </row>
    <row r="34" spans="1:15" s="2" customFormat="1" ht="14.25" x14ac:dyDescent="0.2">
      <c r="A34" s="7"/>
      <c r="B34" s="3"/>
      <c r="C34" s="1"/>
      <c r="D34" s="51"/>
      <c r="E34" s="51"/>
      <c r="F34" s="51"/>
      <c r="G34" s="51"/>
      <c r="H34" s="51"/>
      <c r="I34" s="51"/>
      <c r="J34" s="51"/>
      <c r="K34" s="51"/>
      <c r="L34" s="76"/>
      <c r="M34" s="1"/>
      <c r="N34" s="1"/>
      <c r="O34" s="1"/>
    </row>
    <row r="35" spans="1:15" s="2" customFormat="1" ht="14.25" x14ac:dyDescent="0.2">
      <c r="A35" s="7"/>
      <c r="B35" s="3"/>
      <c r="C35" s="1"/>
      <c r="D35" s="1"/>
      <c r="E35" s="52"/>
      <c r="F35" s="52"/>
      <c r="G35" s="52"/>
      <c r="H35" s="52"/>
      <c r="I35" s="52"/>
      <c r="J35" s="52"/>
      <c r="K35" s="52"/>
      <c r="L35" s="76"/>
      <c r="M35" s="1"/>
      <c r="N35" s="1"/>
      <c r="O35" s="1"/>
    </row>
    <row r="36" spans="1:15" s="2" customFormat="1" ht="14.25" x14ac:dyDescent="0.2">
      <c r="A36" s="7"/>
      <c r="B36" s="3" t="s">
        <v>905</v>
      </c>
      <c r="C36" s="313" t="s">
        <v>899</v>
      </c>
      <c r="D36" s="313" t="s">
        <v>94</v>
      </c>
      <c r="E36" s="314">
        <v>0</v>
      </c>
      <c r="F36" s="314">
        <v>1</v>
      </c>
      <c r="G36" s="314">
        <v>-10000</v>
      </c>
      <c r="H36" s="314">
        <v>10000</v>
      </c>
      <c r="I36" s="315"/>
      <c r="J36" s="314">
        <v>-10000</v>
      </c>
      <c r="K36" s="314">
        <v>10000</v>
      </c>
      <c r="L36" s="316" t="str">
        <f>'Kennzahlenbogen_(KB)'!Q23</f>
        <v>n.d.</v>
      </c>
      <c r="M36" s="313">
        <f>IF('Kennzahlenbogen_(KB)'!R21=Berechnung1!$G$13,1,IF('Kennzahlenbogen_(KB)'!R21=Berechnung1!$F$13,1,IF('Kennzahlenbogen_(KB)'!R21=Berechnung1!$E$13,2,IF('Kennzahlenbogen_(KB)'!R21=Berechnung1!$D$13,3,IF('Kennzahlenbogen_(KB)'!R21=Berechnung1!$C$13,4,"")))))</f>
        <v>1</v>
      </c>
      <c r="N36" s="313">
        <f>IF(M36&gt;1,M36+3,M36)</f>
        <v>1</v>
      </c>
      <c r="O36" s="313">
        <f>IF('Kennzahlenbogen_(KB)'!T21="",0,1)</f>
        <v>0</v>
      </c>
    </row>
    <row r="37" spans="1:15" s="2" customFormat="1" ht="14.25" x14ac:dyDescent="0.2">
      <c r="A37" s="7"/>
      <c r="B37" s="3"/>
      <c r="C37" s="1"/>
      <c r="D37" s="51"/>
      <c r="E37" s="51"/>
      <c r="F37" s="51"/>
      <c r="G37" s="51"/>
      <c r="H37" s="51"/>
      <c r="I37" s="51"/>
      <c r="J37" s="51"/>
      <c r="K37" s="51"/>
      <c r="L37" s="76"/>
      <c r="M37" s="1"/>
      <c r="N37" s="1"/>
      <c r="O37" s="1"/>
    </row>
    <row r="38" spans="1:15" s="2" customFormat="1" ht="14.25" x14ac:dyDescent="0.2">
      <c r="A38" s="7"/>
      <c r="B38" s="3"/>
      <c r="C38" s="1"/>
      <c r="D38" s="1"/>
      <c r="E38" s="52"/>
      <c r="F38" s="52"/>
      <c r="G38" s="52"/>
      <c r="H38" s="52"/>
      <c r="I38" s="52"/>
      <c r="J38" s="52"/>
      <c r="K38" s="52"/>
      <c r="L38" s="76"/>
      <c r="M38" s="1"/>
      <c r="N38" s="1"/>
      <c r="O38" s="1"/>
    </row>
    <row r="39" spans="1:15" s="2" customFormat="1" ht="14.25" x14ac:dyDescent="0.2">
      <c r="A39" s="7"/>
      <c r="B39" s="3" t="s">
        <v>905</v>
      </c>
      <c r="C39" s="313">
        <v>3</v>
      </c>
      <c r="D39" s="313" t="s">
        <v>94</v>
      </c>
      <c r="E39" s="314">
        <v>0</v>
      </c>
      <c r="F39" s="314">
        <v>1</v>
      </c>
      <c r="G39" s="314">
        <v>0.65</v>
      </c>
      <c r="H39" s="314">
        <v>10000</v>
      </c>
      <c r="I39" s="315"/>
      <c r="J39" s="314">
        <v>-10000</v>
      </c>
      <c r="K39" s="314">
        <v>10000</v>
      </c>
      <c r="L39" s="316" t="str">
        <f>'Kennzahlenbogen_(KB)'!Q26</f>
        <v>n.d.</v>
      </c>
      <c r="M39" s="313">
        <f>IF('Kennzahlenbogen_(KB)'!R24=Berechnung1!$G$13,1,IF('Kennzahlenbogen_(KB)'!R24=Berechnung1!$F$13,1,IF('Kennzahlenbogen_(KB)'!R24=Berechnung1!$E$13,2,IF('Kennzahlenbogen_(KB)'!R24=Berechnung1!$D$13,3,IF('Kennzahlenbogen_(KB)'!R24=Berechnung1!$C$13,4,"")))))</f>
        <v>1</v>
      </c>
      <c r="N39" s="313">
        <f>IF(M39&gt;1,M39+3,M39)</f>
        <v>1</v>
      </c>
      <c r="O39" s="313">
        <f>IF('Kennzahlenbogen_(KB)'!T24="",0,1)</f>
        <v>0</v>
      </c>
    </row>
    <row r="40" spans="1:15" s="2" customFormat="1" ht="14.25" x14ac:dyDescent="0.2">
      <c r="A40" s="7"/>
      <c r="B40" s="3"/>
      <c r="C40" s="1"/>
      <c r="D40" s="1"/>
      <c r="E40" s="52"/>
      <c r="F40" s="52"/>
      <c r="G40" s="52"/>
      <c r="H40" s="52"/>
      <c r="I40" s="52"/>
      <c r="J40" s="52"/>
      <c r="K40" s="52"/>
      <c r="L40" s="76"/>
      <c r="M40" s="1"/>
      <c r="N40" s="1"/>
      <c r="O40" s="1"/>
    </row>
    <row r="41" spans="1:15" s="2" customFormat="1" ht="14.25" x14ac:dyDescent="0.2">
      <c r="A41" s="7"/>
      <c r="B41" s="3"/>
      <c r="C41" s="1"/>
      <c r="D41" s="1"/>
      <c r="E41" s="52"/>
      <c r="F41" s="52"/>
      <c r="G41" s="52"/>
      <c r="H41" s="52"/>
      <c r="I41" s="52"/>
      <c r="J41" s="52"/>
      <c r="K41" s="52"/>
      <c r="L41" s="76"/>
      <c r="M41" s="1"/>
      <c r="N41" s="1"/>
      <c r="O41" s="1"/>
    </row>
    <row r="42" spans="1:15" s="2" customFormat="1" ht="14.25" x14ac:dyDescent="0.2">
      <c r="A42" s="7"/>
      <c r="B42" s="3"/>
      <c r="C42" s="53">
        <v>4</v>
      </c>
      <c r="D42" s="53" t="s">
        <v>94</v>
      </c>
      <c r="E42" s="54">
        <v>0</v>
      </c>
      <c r="F42" s="54">
        <v>1</v>
      </c>
      <c r="G42" s="54">
        <v>-10000</v>
      </c>
      <c r="H42" s="54">
        <v>10000</v>
      </c>
      <c r="I42" s="55"/>
      <c r="J42" s="54">
        <v>0.2</v>
      </c>
      <c r="K42" s="54">
        <v>10000</v>
      </c>
      <c r="L42" s="75" t="str">
        <f>'Kennzahlenbogen_(KB)'!Q29</f>
        <v>n.d.</v>
      </c>
      <c r="M42" s="53">
        <f>IF('Kennzahlenbogen_(KB)'!R27=Berechnung1!$G$4,1,IF('Kennzahlenbogen_(KB)'!R27=Berechnung1!$F$4,1,IF('Kennzahlenbogen_(KB)'!R27=Berechnung1!$E$4,2,IF('Kennzahlenbogen_(KB)'!R27=Berechnung1!$D$4,3,IF('Kennzahlenbogen_(KB)'!R27=Berechnung1!$C$4,4,"")))))</f>
        <v>1</v>
      </c>
      <c r="N42" s="53">
        <f>IF(M42&gt;1,M42+3,M42)</f>
        <v>1</v>
      </c>
      <c r="O42" s="53">
        <f>IF('Kennzahlenbogen_(KB)'!T27="",0,1)</f>
        <v>0</v>
      </c>
    </row>
    <row r="43" spans="1:15" s="2" customFormat="1" ht="14.25" x14ac:dyDescent="0.2">
      <c r="A43" s="7"/>
      <c r="B43" s="3"/>
      <c r="C43" s="1"/>
      <c r="D43" s="1"/>
      <c r="E43" s="52"/>
      <c r="F43" s="52"/>
      <c r="G43" s="52"/>
      <c r="H43" s="52"/>
      <c r="I43" s="52"/>
      <c r="J43" s="52"/>
      <c r="K43" s="52"/>
      <c r="L43" s="76"/>
      <c r="M43" s="1"/>
      <c r="N43" s="1"/>
      <c r="O43" s="1"/>
    </row>
    <row r="44" spans="1:15" s="2" customFormat="1" ht="14.25" x14ac:dyDescent="0.2">
      <c r="A44" s="7"/>
      <c r="B44" s="3"/>
      <c r="C44" s="1"/>
      <c r="D44" s="1"/>
      <c r="E44" s="52"/>
      <c r="F44" s="52"/>
      <c r="G44" s="52"/>
      <c r="H44" s="52"/>
      <c r="I44" s="52"/>
      <c r="J44" s="52"/>
      <c r="K44" s="52"/>
      <c r="L44" s="76"/>
      <c r="M44" s="1"/>
      <c r="N44" s="1"/>
      <c r="O44" s="1"/>
    </row>
    <row r="45" spans="1:15" s="2" customFormat="1" ht="14.25" x14ac:dyDescent="0.2">
      <c r="A45" s="7"/>
      <c r="B45" s="3"/>
      <c r="C45" s="53">
        <v>5</v>
      </c>
      <c r="D45" s="53" t="s">
        <v>94</v>
      </c>
      <c r="E45" s="54">
        <v>0</v>
      </c>
      <c r="F45" s="54">
        <v>100000</v>
      </c>
      <c r="G45" s="54">
        <v>0.05</v>
      </c>
      <c r="H45" s="54">
        <v>10000</v>
      </c>
      <c r="I45" s="54"/>
      <c r="J45" s="54">
        <v>-10000</v>
      </c>
      <c r="K45" s="54">
        <v>10000</v>
      </c>
      <c r="L45" s="75" t="str">
        <f>'Kennzahlenbogen_(KB)'!Q32</f>
        <v>n.d.</v>
      </c>
      <c r="M45" s="53">
        <f>IF('Kennzahlenbogen_(KB)'!R30=Berechnung1!$G$4,1,IF('Kennzahlenbogen_(KB)'!R30=Berechnung1!$F$4,1,IF('Kennzahlenbogen_(KB)'!R30=Berechnung1!$E$4,2,IF('Kennzahlenbogen_(KB)'!R30=Berechnung1!$D$4,3,IF('Kennzahlenbogen_(KB)'!R30=Berechnung1!$C$4,4,"")))))</f>
        <v>1</v>
      </c>
      <c r="N45" s="53">
        <f>IF(M45&gt;1,M45+3,M45)</f>
        <v>1</v>
      </c>
      <c r="O45" s="53">
        <f>IF('Kennzahlenbogen_(KB)'!T30="",0,1)</f>
        <v>0</v>
      </c>
    </row>
    <row r="46" spans="1:15" s="2" customFormat="1" ht="14.25" x14ac:dyDescent="0.2">
      <c r="A46" s="7"/>
      <c r="B46" s="3"/>
      <c r="C46" s="47"/>
      <c r="D46" s="1"/>
      <c r="E46" s="48"/>
      <c r="F46" s="48"/>
      <c r="G46" s="48"/>
      <c r="H46" s="48"/>
      <c r="I46" s="48"/>
      <c r="J46" s="48"/>
      <c r="K46" s="48"/>
      <c r="L46" s="76"/>
      <c r="M46" s="1"/>
      <c r="N46" s="1"/>
      <c r="O46" s="1"/>
    </row>
    <row r="47" spans="1:15" s="2" customFormat="1" ht="14.25" x14ac:dyDescent="0.2">
      <c r="A47" s="7"/>
      <c r="B47" s="3"/>
      <c r="C47" s="47"/>
      <c r="D47" s="1"/>
      <c r="E47" s="48"/>
      <c r="F47" s="48"/>
      <c r="G47" s="48"/>
      <c r="H47" s="48"/>
      <c r="I47" s="48"/>
      <c r="J47" s="48"/>
      <c r="K47" s="48"/>
      <c r="L47" s="76"/>
      <c r="M47" s="1"/>
      <c r="N47" s="1"/>
      <c r="O47" s="1"/>
    </row>
    <row r="48" spans="1:15" s="2" customFormat="1" ht="14.25" x14ac:dyDescent="0.2">
      <c r="A48" s="7"/>
      <c r="B48" s="3" t="s">
        <v>7</v>
      </c>
      <c r="C48" s="44" t="s">
        <v>430</v>
      </c>
      <c r="D48" s="44" t="s">
        <v>94</v>
      </c>
      <c r="E48" s="45">
        <v>0</v>
      </c>
      <c r="F48" s="45">
        <v>100000000</v>
      </c>
      <c r="G48" s="45">
        <v>20</v>
      </c>
      <c r="H48" s="45">
        <v>100000000</v>
      </c>
      <c r="I48" s="45"/>
      <c r="J48" s="45">
        <v>-100000000</v>
      </c>
      <c r="K48" s="45">
        <v>1000000</v>
      </c>
      <c r="L48" s="46">
        <f>'Kennzahlenbogen_(KB)'!Q33</f>
        <v>0</v>
      </c>
      <c r="M48" s="44">
        <f>IF('Kennzahlenbogen_(KB)'!R33=Berechnung1!$G$4,1,IF('Kennzahlenbogen_(KB)'!R33=Berechnung1!$F$4,1,IF('Kennzahlenbogen_(KB)'!R33=Berechnung1!$E$4,2,IF('Kennzahlenbogen_(KB)'!R33=Berechnung1!$D$4,3,IF('Kennzahlenbogen_(KB)'!R33=Berechnung1!$C$4,4,"")))))</f>
        <v>1</v>
      </c>
      <c r="N48" s="44">
        <f>IF(M48&gt;1,M48+3,M48)</f>
        <v>1</v>
      </c>
      <c r="O48" s="44">
        <f>IF('Kennzahlenbogen_(KB)'!T33="",0,1)</f>
        <v>0</v>
      </c>
    </row>
    <row r="49" spans="1:15" s="2" customFormat="1" ht="14.25" x14ac:dyDescent="0.2">
      <c r="A49" s="7"/>
      <c r="B49" s="3"/>
      <c r="C49" s="213"/>
      <c r="D49" s="214"/>
      <c r="E49" s="215"/>
      <c r="F49" s="215"/>
      <c r="G49" s="215"/>
      <c r="H49" s="215"/>
      <c r="I49" s="215"/>
      <c r="J49" s="215"/>
      <c r="K49" s="215"/>
      <c r="L49" s="76"/>
      <c r="M49" s="1"/>
      <c r="N49" s="1"/>
      <c r="O49" s="1"/>
    </row>
    <row r="50" spans="1:15" s="2" customFormat="1" ht="14.25" x14ac:dyDescent="0.2">
      <c r="A50" s="7"/>
      <c r="B50" s="3"/>
      <c r="C50" s="213"/>
      <c r="D50" s="214"/>
      <c r="E50" s="215"/>
      <c r="F50" s="215"/>
      <c r="G50" s="215"/>
      <c r="H50" s="215"/>
      <c r="I50" s="215"/>
      <c r="J50" s="215"/>
      <c r="K50" s="215"/>
      <c r="L50" s="76"/>
      <c r="M50" s="1"/>
      <c r="N50" s="1"/>
      <c r="O50" s="1"/>
    </row>
    <row r="51" spans="1:15" s="2" customFormat="1" ht="14.25" x14ac:dyDescent="0.2">
      <c r="A51" s="7"/>
      <c r="B51" s="312" t="s">
        <v>429</v>
      </c>
      <c r="C51" s="257" t="s">
        <v>431</v>
      </c>
      <c r="D51" s="257" t="s">
        <v>94</v>
      </c>
      <c r="E51" s="266">
        <v>0</v>
      </c>
      <c r="F51" s="266">
        <v>100000000</v>
      </c>
      <c r="G51" s="266">
        <v>20</v>
      </c>
      <c r="H51" s="266">
        <v>100000000</v>
      </c>
      <c r="I51" s="266"/>
      <c r="J51" s="266">
        <v>-100000000</v>
      </c>
      <c r="K51" s="266">
        <v>1000000</v>
      </c>
      <c r="L51" s="267">
        <f>'Kennzahlenbogen_(KB)'!Q36</f>
        <v>0</v>
      </c>
      <c r="M51" s="257">
        <f>IF('Kennzahlenbogen_(KB)'!R36=Berechnung1!$H$4,5,IF('Kennzahlenbogen_(KB)'!R36=Berechnung1!$G$4,1,IF('Kennzahlenbogen_(KB)'!R36=Berechnung1!$F$4,1,IF('Kennzahlenbogen_(KB)'!R36=Berechnung1!$E$4,2,IF('Kennzahlenbogen_(KB)'!R36=Berechnung1!$D$4,3,IF('Kennzahlenbogen_(KB)'!R36=Berechnung1!$C$4,4,""))))))</f>
        <v>1</v>
      </c>
      <c r="N51" s="257">
        <f>IF(M51&gt;1,M51+3,M51)</f>
        <v>1</v>
      </c>
      <c r="O51" s="257">
        <f>IF('Kennzahlenbogen_(KB)'!T36="",0,1)</f>
        <v>0</v>
      </c>
    </row>
    <row r="52" spans="1:15" s="2" customFormat="1" ht="14.25" x14ac:dyDescent="0.2">
      <c r="A52" s="7"/>
      <c r="B52" s="3"/>
      <c r="C52" s="47"/>
      <c r="D52" s="1"/>
      <c r="E52" s="48"/>
      <c r="F52" s="48"/>
      <c r="G52" s="48"/>
      <c r="H52" s="48"/>
      <c r="I52" s="48"/>
      <c r="J52" s="48"/>
      <c r="K52" s="48"/>
      <c r="L52" s="76"/>
      <c r="M52" s="1"/>
      <c r="N52" s="1"/>
      <c r="O52" s="1"/>
    </row>
    <row r="53" spans="1:15" s="2" customFormat="1" ht="14.25" x14ac:dyDescent="0.2">
      <c r="A53" s="7"/>
      <c r="B53" s="3"/>
      <c r="C53" s="47"/>
      <c r="D53" s="1"/>
      <c r="E53" s="48"/>
      <c r="F53" s="48"/>
      <c r="G53" s="48"/>
      <c r="H53" s="48"/>
      <c r="I53" s="48"/>
      <c r="J53" s="48"/>
      <c r="K53" s="48"/>
      <c r="L53" s="76"/>
      <c r="M53" s="1"/>
      <c r="N53" s="1"/>
      <c r="O53" s="1"/>
    </row>
    <row r="54" spans="1:15" s="2" customFormat="1" ht="14.25" x14ac:dyDescent="0.2">
      <c r="A54" s="7"/>
      <c r="B54" s="3"/>
      <c r="C54" s="53">
        <v>7</v>
      </c>
      <c r="D54" s="53" t="s">
        <v>94</v>
      </c>
      <c r="E54" s="54">
        <v>0</v>
      </c>
      <c r="F54" s="54">
        <v>1</v>
      </c>
      <c r="G54" s="54">
        <v>-10000</v>
      </c>
      <c r="H54" s="54">
        <v>0.15</v>
      </c>
      <c r="I54" s="54"/>
      <c r="J54" s="54">
        <v>-10000</v>
      </c>
      <c r="K54" s="54">
        <v>10000</v>
      </c>
      <c r="L54" s="75" t="str">
        <f>'Kennzahlenbogen_(KB)'!Q41</f>
        <v>n.d.</v>
      </c>
      <c r="M54" s="53">
        <f>IF('Kennzahlenbogen_(KB)'!R39=Berechnung1!$G$4,1,IF('Kennzahlenbogen_(KB)'!R39=Berechnung1!$F$4,1,IF('Kennzahlenbogen_(KB)'!R39=Berechnung1!$E$4,2,IF('Kennzahlenbogen_(KB)'!R39=Berechnung1!$D$4,3,IF('Kennzahlenbogen_(KB)'!R39=Berechnung1!$C$4,4,"")))))</f>
        <v>1</v>
      </c>
      <c r="N54" s="53">
        <f>IF(M54&gt;1,M54+3,M54)</f>
        <v>1</v>
      </c>
      <c r="O54" s="53">
        <f>IF('Kennzahlenbogen_(KB)'!T39="",0,1)</f>
        <v>0</v>
      </c>
    </row>
    <row r="55" spans="1:15" s="2" customFormat="1" ht="14.25" x14ac:dyDescent="0.2">
      <c r="A55" s="7"/>
      <c r="B55" s="3"/>
      <c r="C55" s="47"/>
      <c r="D55" s="1"/>
      <c r="E55" s="48"/>
      <c r="F55" s="48"/>
      <c r="G55" s="48"/>
      <c r="H55" s="48"/>
      <c r="I55" s="48"/>
      <c r="J55" s="48"/>
      <c r="K55" s="48"/>
      <c r="L55" s="76"/>
      <c r="M55" s="1"/>
      <c r="N55" s="1"/>
      <c r="O55" s="1"/>
    </row>
    <row r="56" spans="1:15" s="2" customFormat="1" ht="14.25" x14ac:dyDescent="0.2">
      <c r="A56" s="7"/>
      <c r="B56" s="3"/>
      <c r="C56" s="47"/>
      <c r="D56" s="1"/>
      <c r="E56" s="48"/>
      <c r="F56" s="48"/>
      <c r="G56" s="48"/>
      <c r="H56" s="48"/>
      <c r="I56" s="48"/>
      <c r="J56" s="48"/>
      <c r="K56" s="48"/>
      <c r="L56" s="76"/>
      <c r="M56" s="1"/>
      <c r="N56" s="1"/>
      <c r="O56" s="1"/>
    </row>
    <row r="57" spans="1:15" s="2" customFormat="1" ht="14.25" x14ac:dyDescent="0.2">
      <c r="A57" s="7"/>
      <c r="B57" s="312" t="s">
        <v>429</v>
      </c>
      <c r="C57" s="257">
        <v>8</v>
      </c>
      <c r="D57" s="257" t="s">
        <v>94</v>
      </c>
      <c r="E57" s="258">
        <v>0</v>
      </c>
      <c r="F57" s="301">
        <v>1</v>
      </c>
      <c r="G57" s="258">
        <v>0.8</v>
      </c>
      <c r="H57" s="258">
        <v>10000</v>
      </c>
      <c r="I57" s="266"/>
      <c r="J57" s="258">
        <v>-10000</v>
      </c>
      <c r="K57" s="258">
        <v>10000</v>
      </c>
      <c r="L57" s="302" t="s">
        <v>917</v>
      </c>
      <c r="M57" s="257">
        <f>IF('Kennzahlenbogen_(KB)'!R42=Berechnung1!$H$4,5,IF('Kennzahlenbogen_(KB)'!R42=Berechnung1!$G$4,1,IF('Kennzahlenbogen_(KB)'!R42=Berechnung1!$F$4,1,IF('Kennzahlenbogen_(KB)'!R42=Berechnung1!$E$4,2,IF('Kennzahlenbogen_(KB)'!R42=Berechnung1!$D$4,3,IF('Kennzahlenbogen_(KB)'!R42=Berechnung1!$C$4,4,""))))))</f>
        <v>1</v>
      </c>
      <c r="N57" s="257">
        <f>IF(M57&gt;1,M57+3,M57)</f>
        <v>1</v>
      </c>
      <c r="O57" s="257">
        <f>IF('Kennzahlenbogen_(KB)'!T42="",0,1)</f>
        <v>0</v>
      </c>
    </row>
    <row r="58" spans="1:15" s="2" customFormat="1" ht="14.25" x14ac:dyDescent="0.2">
      <c r="A58" s="7"/>
      <c r="B58" s="3"/>
      <c r="C58" s="47"/>
      <c r="D58" s="1"/>
      <c r="E58" s="48"/>
      <c r="F58" s="48"/>
      <c r="G58" s="48"/>
      <c r="H58" s="48"/>
      <c r="I58" s="48"/>
      <c r="J58" s="48"/>
      <c r="K58" s="48"/>
      <c r="L58" s="76"/>
      <c r="M58" s="1"/>
      <c r="N58" s="1"/>
      <c r="O58" s="1"/>
    </row>
    <row r="59" spans="1:15" s="2" customFormat="1" ht="14.25" x14ac:dyDescent="0.2">
      <c r="A59" s="7"/>
      <c r="B59" s="3"/>
      <c r="C59" s="47"/>
      <c r="D59" s="1"/>
      <c r="E59" s="48"/>
      <c r="F59" s="48"/>
      <c r="G59" s="48"/>
      <c r="H59" s="48"/>
      <c r="I59" s="48"/>
      <c r="J59" s="48"/>
      <c r="K59" s="48"/>
      <c r="L59" s="76"/>
      <c r="M59" s="1"/>
      <c r="N59" s="1"/>
      <c r="O59" s="1"/>
    </row>
    <row r="60" spans="1:15" s="2" customFormat="1" ht="14.25" x14ac:dyDescent="0.2">
      <c r="A60" s="7"/>
      <c r="B60" s="3"/>
      <c r="C60" s="53">
        <v>9</v>
      </c>
      <c r="D60" s="53" t="s">
        <v>94</v>
      </c>
      <c r="E60" s="54">
        <v>0</v>
      </c>
      <c r="F60" s="54">
        <v>1</v>
      </c>
      <c r="G60" s="54">
        <v>0.89990000000000003</v>
      </c>
      <c r="H60" s="54">
        <v>10000</v>
      </c>
      <c r="I60" s="54"/>
      <c r="J60" s="54">
        <v>-10000</v>
      </c>
      <c r="K60" s="54">
        <v>10000</v>
      </c>
      <c r="L60" s="75" t="str">
        <f>'Kennzahlenbogen_(KB)'!Q47</f>
        <v>n.d.</v>
      </c>
      <c r="M60" s="53">
        <f>IF('Kennzahlenbogen_(KB)'!R45=Berechnung1!$G$4,1,IF('Kennzahlenbogen_(KB)'!R45=Berechnung1!$F$4,1,IF('Kennzahlenbogen_(KB)'!R45=Berechnung1!$E$4,2,IF('Kennzahlenbogen_(KB)'!R45=Berechnung1!$D$4,3,IF('Kennzahlenbogen_(KB)'!R45=Berechnung1!$C$4,4,"")))))</f>
        <v>1</v>
      </c>
      <c r="N60" s="53">
        <f>IF(M60&gt;1,M60+3,M60)</f>
        <v>1</v>
      </c>
      <c r="O60" s="53">
        <f>IF('Kennzahlenbogen_(KB)'!T45="",0,1)</f>
        <v>0</v>
      </c>
    </row>
    <row r="61" spans="1:15" s="2" customFormat="1" ht="14.25" x14ac:dyDescent="0.2">
      <c r="A61" s="7"/>
      <c r="B61" s="3"/>
      <c r="C61" s="47"/>
      <c r="D61" s="1"/>
      <c r="E61" s="48"/>
      <c r="F61" s="48"/>
      <c r="G61" s="48"/>
      <c r="H61" s="48"/>
      <c r="I61" s="48"/>
      <c r="J61" s="48"/>
      <c r="K61" s="48"/>
      <c r="L61" s="76"/>
      <c r="M61" s="1" t="str">
        <f>IF('Kennzahlenbogen_(KB)'!R46=Berechnung1!$G$13,1,IF('Kennzahlenbogen_(KB)'!R46=Berechnung1!$F$13,1,IF('Kennzahlenbogen_(KB)'!R46=Berechnung1!$E$13,2,IF('Kennzahlenbogen_(KB)'!R46=Berechnung1!$D$13,3,IF('Kennzahlenbogen_(KB)'!R46=Berechnung1!$C$13,4,"")))))</f>
        <v/>
      </c>
      <c r="N61" s="1"/>
      <c r="O61" s="1"/>
    </row>
    <row r="62" spans="1:15" s="2" customFormat="1" ht="14.25" x14ac:dyDescent="0.2">
      <c r="A62" s="7"/>
      <c r="B62" s="3"/>
      <c r="C62" s="47"/>
      <c r="D62" s="1"/>
      <c r="E62" s="48"/>
      <c r="F62" s="48"/>
      <c r="G62" s="48"/>
      <c r="H62" s="48"/>
      <c r="I62" s="48"/>
      <c r="J62" s="48"/>
      <c r="K62" s="48"/>
      <c r="L62" s="76"/>
      <c r="M62" s="1" t="str">
        <f>IF('Kennzahlenbogen_(KB)'!R47=Berechnung1!$G$13,1,IF('Kennzahlenbogen_(KB)'!R47=Berechnung1!$F$13,1,IF('Kennzahlenbogen_(KB)'!R47=Berechnung1!$E$13,2,IF('Kennzahlenbogen_(KB)'!R47=Berechnung1!$D$13,3,IF('Kennzahlenbogen_(KB)'!R47=Berechnung1!$C$13,4,"")))))</f>
        <v/>
      </c>
      <c r="N62" s="1"/>
      <c r="O62" s="1"/>
    </row>
    <row r="63" spans="1:15" s="2" customFormat="1" ht="14.25" x14ac:dyDescent="0.2">
      <c r="A63" s="7"/>
      <c r="B63" s="3"/>
      <c r="C63" s="53">
        <v>10</v>
      </c>
      <c r="D63" s="53" t="s">
        <v>94</v>
      </c>
      <c r="E63" s="54">
        <v>0</v>
      </c>
      <c r="F63" s="54">
        <v>1</v>
      </c>
      <c r="G63" s="54">
        <v>0.89990000000000003</v>
      </c>
      <c r="H63" s="54">
        <v>10000</v>
      </c>
      <c r="I63" s="54"/>
      <c r="J63" s="54">
        <v>-10000</v>
      </c>
      <c r="K63" s="54">
        <v>10000</v>
      </c>
      <c r="L63" s="75" t="str">
        <f>'Kennzahlenbogen_(KB)'!Q50</f>
        <v>n.d.</v>
      </c>
      <c r="M63" s="53">
        <f>IF('Kennzahlenbogen_(KB)'!R48=Berechnung1!$G$4,1,IF('Kennzahlenbogen_(KB)'!R48=Berechnung1!$F$4,1,IF('Kennzahlenbogen_(KB)'!R48=Berechnung1!$E$4,2,IF('Kennzahlenbogen_(KB)'!R48=Berechnung1!$D$4,3,IF('Kennzahlenbogen_(KB)'!R48=Berechnung1!$C$4,4,"")))))</f>
        <v>1</v>
      </c>
      <c r="N63" s="53">
        <f>IF(M63&gt;1,M63+3,M63)</f>
        <v>1</v>
      </c>
      <c r="O63" s="53">
        <f>IF('Kennzahlenbogen_(KB)'!T48="",0,1)</f>
        <v>0</v>
      </c>
    </row>
    <row r="64" spans="1:15" s="2" customFormat="1" ht="14.25" x14ac:dyDescent="0.2">
      <c r="A64" s="7"/>
      <c r="B64" s="3"/>
      <c r="C64" s="47"/>
      <c r="D64" s="1"/>
      <c r="E64" s="48"/>
      <c r="F64" s="48"/>
      <c r="G64" s="48"/>
      <c r="H64" s="48"/>
      <c r="I64" s="48"/>
      <c r="J64" s="48"/>
      <c r="K64" s="48"/>
      <c r="L64" s="76"/>
      <c r="M64" s="1" t="str">
        <f>IF('Kennzahlenbogen_(KB)'!R49=Berechnung1!$G$13,1,IF('Kennzahlenbogen_(KB)'!R49=Berechnung1!$F$13,1,IF('Kennzahlenbogen_(KB)'!R49=Berechnung1!$E$13,2,IF('Kennzahlenbogen_(KB)'!R49=Berechnung1!$D$13,3,IF('Kennzahlenbogen_(KB)'!R49=Berechnung1!$C$13,4,"")))))</f>
        <v/>
      </c>
      <c r="N64" s="1"/>
      <c r="O64" s="1"/>
    </row>
    <row r="65" spans="1:16" s="2" customFormat="1" ht="14.25" x14ac:dyDescent="0.2">
      <c r="A65" s="7"/>
      <c r="B65" s="3"/>
      <c r="C65" s="47"/>
      <c r="D65" s="1"/>
      <c r="E65" s="48"/>
      <c r="F65" s="48"/>
      <c r="G65" s="48"/>
      <c r="H65" s="48"/>
      <c r="I65" s="48"/>
      <c r="J65" s="48"/>
      <c r="K65" s="48"/>
      <c r="L65" s="76"/>
      <c r="M65" s="1" t="str">
        <f>IF('Kennzahlenbogen_(KB)'!R50=Berechnung1!$G$13,1,IF('Kennzahlenbogen_(KB)'!R50=Berechnung1!$F$13,1,IF('Kennzahlenbogen_(KB)'!R50=Berechnung1!$E$13,2,IF('Kennzahlenbogen_(KB)'!R50=Berechnung1!$D$13,3,IF('Kennzahlenbogen_(KB)'!R50=Berechnung1!$C$13,4,"")))))</f>
        <v/>
      </c>
      <c r="N65" s="1"/>
      <c r="O65" s="1"/>
    </row>
    <row r="66" spans="1:16" s="2" customFormat="1" ht="14.25" x14ac:dyDescent="0.2">
      <c r="A66" s="7"/>
      <c r="B66" s="3"/>
      <c r="C66" s="53">
        <v>11</v>
      </c>
      <c r="D66" s="53" t="s">
        <v>94</v>
      </c>
      <c r="E66" s="54">
        <v>0</v>
      </c>
      <c r="F66" s="54">
        <v>1</v>
      </c>
      <c r="G66" s="54">
        <v>0.89990000000000003</v>
      </c>
      <c r="H66" s="54">
        <v>10000</v>
      </c>
      <c r="I66" s="54"/>
      <c r="J66" s="54">
        <v>-10000</v>
      </c>
      <c r="K66" s="54">
        <v>10000</v>
      </c>
      <c r="L66" s="75" t="str">
        <f>'Kennzahlenbogen_(KB)'!Q53</f>
        <v>n.d.</v>
      </c>
      <c r="M66" s="53">
        <f>IF('Kennzahlenbogen_(KB)'!R51=Berechnung1!$G$4,1,IF('Kennzahlenbogen_(KB)'!R51=Berechnung1!$F$4,1,IF('Kennzahlenbogen_(KB)'!R51=Berechnung1!$E$4,2,IF('Kennzahlenbogen_(KB)'!R51=Berechnung1!$D$4,3,IF('Kennzahlenbogen_(KB)'!R51=Berechnung1!$C$4,4,"")))))</f>
        <v>1</v>
      </c>
      <c r="N66" s="53">
        <f>IF(M66&gt;1,M66+3,M66)</f>
        <v>1</v>
      </c>
      <c r="O66" s="53">
        <f>IF('Kennzahlenbogen_(KB)'!T51="",0,1)</f>
        <v>0</v>
      </c>
    </row>
    <row r="67" spans="1:16" s="2" customFormat="1" ht="14.25" x14ac:dyDescent="0.2">
      <c r="A67" s="7"/>
      <c r="B67" s="3"/>
      <c r="C67" s="47"/>
      <c r="D67" s="1"/>
      <c r="E67" s="48"/>
      <c r="F67" s="48"/>
      <c r="G67" s="48"/>
      <c r="H67" s="48"/>
      <c r="I67" s="48"/>
      <c r="J67" s="48"/>
      <c r="K67" s="48"/>
      <c r="L67" s="76"/>
      <c r="M67" s="1"/>
      <c r="N67" s="1"/>
      <c r="O67" s="1"/>
    </row>
    <row r="68" spans="1:16" s="2" customFormat="1" ht="14.25" x14ac:dyDescent="0.2">
      <c r="A68" s="7"/>
      <c r="B68" s="3"/>
      <c r="C68" s="47"/>
      <c r="D68" s="1"/>
      <c r="E68" s="48"/>
      <c r="F68" s="48"/>
      <c r="G68" s="48"/>
      <c r="H68" s="48"/>
      <c r="I68" s="48"/>
      <c r="J68" s="48"/>
      <c r="K68" s="48"/>
      <c r="L68" s="76"/>
      <c r="M68" s="1"/>
      <c r="N68" s="1"/>
      <c r="O68" s="1"/>
    </row>
    <row r="69" spans="1:16" s="2" customFormat="1" ht="14.25" x14ac:dyDescent="0.2">
      <c r="A69" s="7"/>
      <c r="B69" s="3" t="s">
        <v>429</v>
      </c>
      <c r="C69" s="257">
        <v>12</v>
      </c>
      <c r="D69" s="257" t="s">
        <v>94</v>
      </c>
      <c r="E69" s="258">
        <v>0</v>
      </c>
      <c r="F69" s="258">
        <v>1</v>
      </c>
      <c r="G69" s="258">
        <v>-10000</v>
      </c>
      <c r="H69" s="258">
        <v>10000</v>
      </c>
      <c r="I69" s="258"/>
      <c r="J69" s="258">
        <v>0.7</v>
      </c>
      <c r="K69" s="258">
        <v>10000</v>
      </c>
      <c r="L69" s="259" t="str">
        <f>'Kennzahlenbogen_(KB)'!Q56</f>
        <v>n.d.</v>
      </c>
      <c r="M69" s="257">
        <f>IF('Kennzahlenbogen_(KB)'!R54=Berechnung1!$H$4,5,IF('Kennzahlenbogen_(KB)'!R54=Berechnung1!$G$4,1,IF('Kennzahlenbogen_(KB)'!R54=Berechnung1!$F$4,1,IF('Kennzahlenbogen_(KB)'!R54=Berechnung1!$E$4,2,IF('Kennzahlenbogen_(KB)'!R54=Berechnung1!$D$4,3,IF('Kennzahlenbogen_(KB)'!R54=Berechnung1!$C$4,4,""))))))</f>
        <v>1</v>
      </c>
      <c r="N69" s="257">
        <f>IF(M69&gt;1,M69+3,M69)</f>
        <v>1</v>
      </c>
      <c r="O69" s="257">
        <f>IF('Kennzahlenbogen_(KB)'!T54="",0,1)</f>
        <v>0</v>
      </c>
    </row>
    <row r="70" spans="1:16" s="2" customFormat="1" ht="14.25" x14ac:dyDescent="0.2">
      <c r="A70" s="7"/>
      <c r="B70" s="3"/>
      <c r="C70" s="47"/>
      <c r="D70" s="1"/>
      <c r="E70" s="48"/>
      <c r="F70" s="48"/>
      <c r="G70" s="48"/>
      <c r="H70" s="48"/>
      <c r="I70" s="48"/>
      <c r="J70" s="48"/>
      <c r="K70" s="48"/>
      <c r="L70" s="76"/>
      <c r="M70" s="1" t="str">
        <f>IF('Kennzahlenbogen_(KB)'!R55=Berechnung1!$G$13,1,IF('Kennzahlenbogen_(KB)'!R55=Berechnung1!$F$13,1,IF('Kennzahlenbogen_(KB)'!R55=Berechnung1!$E$13,2,IF('Kennzahlenbogen_(KB)'!R55=Berechnung1!$D$13,3,IF('Kennzahlenbogen_(KB)'!R55=Berechnung1!$C$13,4,"")))))</f>
        <v/>
      </c>
      <c r="N70" s="1"/>
      <c r="O70" s="1"/>
    </row>
    <row r="71" spans="1:16" s="2" customFormat="1" ht="14.25" x14ac:dyDescent="0.2">
      <c r="A71" s="7"/>
      <c r="B71" s="3"/>
      <c r="C71" s="47"/>
      <c r="D71" s="1"/>
      <c r="E71" s="48"/>
      <c r="F71" s="48"/>
      <c r="G71" s="48"/>
      <c r="H71" s="48"/>
      <c r="I71" s="48"/>
      <c r="J71" s="48"/>
      <c r="K71" s="48"/>
      <c r="L71" s="76"/>
      <c r="M71" s="1" t="str">
        <f>IF('Kennzahlenbogen_(KB)'!R56=Berechnung1!$G$13,1,IF('Kennzahlenbogen_(KB)'!R56=Berechnung1!$F$13,1,IF('Kennzahlenbogen_(KB)'!R56=Berechnung1!$E$13,2,IF('Kennzahlenbogen_(KB)'!R56=Berechnung1!$D$13,3,IF('Kennzahlenbogen_(KB)'!R56=Berechnung1!$C$13,4,"")))))</f>
        <v/>
      </c>
      <c r="N71" s="1"/>
      <c r="O71" s="1"/>
    </row>
    <row r="72" spans="1:16" s="2" customFormat="1" ht="14.25" x14ac:dyDescent="0.2">
      <c r="A72" s="7"/>
      <c r="B72" s="3" t="s">
        <v>429</v>
      </c>
      <c r="C72" s="257">
        <v>13</v>
      </c>
      <c r="D72" s="257" t="s">
        <v>94</v>
      </c>
      <c r="E72" s="258">
        <v>0</v>
      </c>
      <c r="F72" s="258">
        <v>1</v>
      </c>
      <c r="G72" s="258">
        <v>-10000</v>
      </c>
      <c r="H72" s="258">
        <v>10000</v>
      </c>
      <c r="I72" s="258"/>
      <c r="J72" s="258">
        <v>0.7</v>
      </c>
      <c r="K72" s="258">
        <v>10000</v>
      </c>
      <c r="L72" s="259" t="str">
        <f>'Kennzahlenbogen_(KB)'!Q59</f>
        <v>n.d.</v>
      </c>
      <c r="M72" s="257">
        <f>IF('Kennzahlenbogen_(KB)'!R57=Berechnung1!$H$4,5,IF('Kennzahlenbogen_(KB)'!R57=Berechnung1!$G$4,1,IF('Kennzahlenbogen_(KB)'!R57=Berechnung1!$F$4,1,IF('Kennzahlenbogen_(KB)'!R57=Berechnung1!$E$4,2,IF('Kennzahlenbogen_(KB)'!R57=Berechnung1!$D$4,3,IF('Kennzahlenbogen_(KB)'!R57=Berechnung1!$C$4,4,""))))))</f>
        <v>1</v>
      </c>
      <c r="N72" s="257">
        <f>IF(M72&gt;1,M72+3,M72)</f>
        <v>1</v>
      </c>
      <c r="O72" s="257">
        <f>IF('Kennzahlenbogen_(KB)'!T57="",0,1)</f>
        <v>0</v>
      </c>
    </row>
    <row r="73" spans="1:16" s="2" customFormat="1" x14ac:dyDescent="0.25">
      <c r="A73" s="7"/>
      <c r="B73" s="3"/>
      <c r="C73" s="47"/>
      <c r="D73" s="1"/>
      <c r="E73" s="48"/>
      <c r="F73" s="48"/>
      <c r="G73" s="48"/>
      <c r="H73" s="48"/>
      <c r="I73" s="48"/>
      <c r="J73" s="48"/>
      <c r="K73" s="48"/>
      <c r="L73" s="76"/>
      <c r="M73" s="1" t="str">
        <f>IF('Kennzahlenbogen_(KB)'!R58=Berechnung1!$G$13,1,IF('Kennzahlenbogen_(KB)'!R58=Berechnung1!$F$13,1,IF('Kennzahlenbogen_(KB)'!R58=Berechnung1!$E$13,2,IF('Kennzahlenbogen_(KB)'!R58=Berechnung1!$D$13,3,IF('Kennzahlenbogen_(KB)'!R58=Berechnung1!$C$13,4,"")))))</f>
        <v/>
      </c>
      <c r="N73" s="1"/>
      <c r="O73" s="1"/>
      <c r="P73"/>
    </row>
    <row r="74" spans="1:16" s="2" customFormat="1" x14ac:dyDescent="0.25">
      <c r="A74" s="7"/>
      <c r="B74" s="3"/>
      <c r="C74" s="47"/>
      <c r="D74" s="1"/>
      <c r="E74" s="56"/>
      <c r="F74" s="56"/>
      <c r="G74" s="56"/>
      <c r="H74" s="56"/>
      <c r="I74" s="56"/>
      <c r="J74" s="56"/>
      <c r="K74" s="56"/>
      <c r="L74" s="76"/>
      <c r="M74" s="1" t="str">
        <f>IF('Kennzahlenbogen_(KB)'!R59=Berechnung1!$G$13,1,IF('Kennzahlenbogen_(KB)'!R59=Berechnung1!$F$13,1,IF('Kennzahlenbogen_(KB)'!R59=Berechnung1!$E$13,2,IF('Kennzahlenbogen_(KB)'!R59=Berechnung1!$D$13,3,IF('Kennzahlenbogen_(KB)'!R59=Berechnung1!$C$13,4,"")))))</f>
        <v/>
      </c>
      <c r="N74" s="1"/>
      <c r="O74" s="1"/>
      <c r="P74"/>
    </row>
    <row r="75" spans="1:16" x14ac:dyDescent="0.25">
      <c r="B75" s="3" t="s">
        <v>429</v>
      </c>
      <c r="C75" s="257">
        <v>14</v>
      </c>
      <c r="D75" s="257" t="s">
        <v>94</v>
      </c>
      <c r="E75" s="258">
        <v>0</v>
      </c>
      <c r="F75" s="258">
        <v>1</v>
      </c>
      <c r="G75" s="258">
        <v>0.6</v>
      </c>
      <c r="H75" s="258">
        <v>10000</v>
      </c>
      <c r="I75" s="258"/>
      <c r="J75" s="258">
        <v>-10000</v>
      </c>
      <c r="K75" s="258">
        <v>10000</v>
      </c>
      <c r="L75" s="259" t="str">
        <f>'Kennzahlenbogen_(KB)'!Q62</f>
        <v>n.d.</v>
      </c>
      <c r="M75" s="257">
        <f>IF('Kennzahlenbogen_(KB)'!R60=Berechnung1!$H$4,5,IF('Kennzahlenbogen_(KB)'!R60=Berechnung1!$G$4,1,IF('Kennzahlenbogen_(KB)'!R60=Berechnung1!$F$4,1,IF('Kennzahlenbogen_(KB)'!R60=Berechnung1!$E$4,2,IF('Kennzahlenbogen_(KB)'!R60=Berechnung1!$D$4,3,IF('Kennzahlenbogen_(KB)'!R60=Berechnung1!$C$4,4,""))))))</f>
        <v>1</v>
      </c>
      <c r="N75" s="257">
        <f>IF(M75&gt;1,M75+3,M75)</f>
        <v>1</v>
      </c>
      <c r="O75" s="257">
        <f>IF('Kennzahlenbogen_(KB)'!T60="",0,1)</f>
        <v>0</v>
      </c>
    </row>
    <row r="76" spans="1:16" x14ac:dyDescent="0.25">
      <c r="B76" s="312"/>
      <c r="C76" s="47"/>
      <c r="D76" s="1"/>
      <c r="E76" s="48"/>
      <c r="F76" s="48"/>
      <c r="G76" s="48"/>
      <c r="H76" s="48"/>
      <c r="I76" s="48"/>
      <c r="J76" s="48"/>
      <c r="K76" s="48"/>
      <c r="L76" s="76"/>
      <c r="M76" s="1" t="str">
        <f>IF('Kennzahlenbogen_(KB)'!R61=Berechnung1!$G$13,1,IF('Kennzahlenbogen_(KB)'!R61=Berechnung1!$F$13,1,IF('Kennzahlenbogen_(KB)'!R61=Berechnung1!$E$13,2,IF('Kennzahlenbogen_(KB)'!R61=Berechnung1!$D$13,3,IF('Kennzahlenbogen_(KB)'!R61=Berechnung1!$C$13,4,"")))))</f>
        <v/>
      </c>
      <c r="N76" s="1"/>
      <c r="O76" s="1"/>
    </row>
    <row r="77" spans="1:16" x14ac:dyDescent="0.25">
      <c r="B77" s="312"/>
      <c r="C77" s="47"/>
      <c r="D77" s="1"/>
      <c r="E77" s="48"/>
      <c r="F77" s="48"/>
      <c r="G77" s="48"/>
      <c r="H77" s="48"/>
      <c r="I77" s="48"/>
      <c r="J77" s="48"/>
      <c r="K77" s="48"/>
      <c r="L77" s="76"/>
      <c r="M77" s="1" t="str">
        <f>IF('Kennzahlenbogen_(KB)'!R62=Berechnung1!$G$13,1,IF('Kennzahlenbogen_(KB)'!R62=Berechnung1!$F$13,1,IF('Kennzahlenbogen_(KB)'!R62=Berechnung1!$E$13,2,IF('Kennzahlenbogen_(KB)'!R62=Berechnung1!$D$13,3,IF('Kennzahlenbogen_(KB)'!R62=Berechnung1!$C$13,4,"")))))</f>
        <v/>
      </c>
      <c r="N77" s="1"/>
      <c r="O77" s="1"/>
    </row>
    <row r="78" spans="1:16" x14ac:dyDescent="0.25">
      <c r="B78" s="3" t="s">
        <v>429</v>
      </c>
      <c r="C78" s="257">
        <v>15</v>
      </c>
      <c r="D78" s="257" t="s">
        <v>94</v>
      </c>
      <c r="E78" s="258">
        <v>0</v>
      </c>
      <c r="F78" s="258">
        <v>1</v>
      </c>
      <c r="G78" s="258">
        <v>0.94989999999999997</v>
      </c>
      <c r="H78" s="258">
        <v>10000</v>
      </c>
      <c r="I78" s="258"/>
      <c r="J78" s="258">
        <v>-10000</v>
      </c>
      <c r="K78" s="258">
        <v>10000</v>
      </c>
      <c r="L78" s="259" t="str">
        <f>'Kennzahlenbogen_(KB)'!Q65</f>
        <v>n.d.</v>
      </c>
      <c r="M78" s="257">
        <f>IF('Kennzahlenbogen_(KB)'!R63=Berechnung1!$H$4,5,IF('Kennzahlenbogen_(KB)'!R63=Berechnung1!$G$4,1,IF('Kennzahlenbogen_(KB)'!R63=Berechnung1!$F$4,1,IF('Kennzahlenbogen_(KB)'!R63=Berechnung1!$E$4,2,IF('Kennzahlenbogen_(KB)'!R63=Berechnung1!$D$4,3,IF('Kennzahlenbogen_(KB)'!R63=Berechnung1!$C$4,4,""))))))</f>
        <v>1</v>
      </c>
      <c r="N78" s="257">
        <f>IF(M78&gt;1,M78+3,M78)</f>
        <v>1</v>
      </c>
      <c r="O78" s="257">
        <f>IF('Kennzahlenbogen_(KB)'!T63="",0,1)</f>
        <v>0</v>
      </c>
    </row>
    <row r="79" spans="1:16" x14ac:dyDescent="0.25">
      <c r="B79" s="312"/>
      <c r="C79" s="47"/>
      <c r="D79" s="1"/>
      <c r="E79" s="48"/>
      <c r="F79" s="48"/>
      <c r="G79" s="48"/>
      <c r="H79" s="48"/>
      <c r="I79" s="48"/>
      <c r="J79" s="48"/>
      <c r="K79" s="48"/>
      <c r="L79" s="49"/>
      <c r="M79" s="1"/>
      <c r="N79" s="1"/>
      <c r="O79" s="1"/>
    </row>
    <row r="80" spans="1:16" x14ac:dyDescent="0.25">
      <c r="A80" s="269"/>
      <c r="B80" s="312"/>
      <c r="C80" s="47"/>
      <c r="D80" s="1"/>
      <c r="E80" s="48"/>
      <c r="F80" s="48"/>
      <c r="G80" s="48"/>
      <c r="H80" s="48"/>
      <c r="I80" s="48"/>
      <c r="J80" s="48"/>
      <c r="K80" s="48"/>
      <c r="L80" s="49"/>
      <c r="M80" s="1"/>
      <c r="N80" s="1"/>
      <c r="O80" s="1"/>
    </row>
    <row r="81" spans="2:15" x14ac:dyDescent="0.25">
      <c r="B81" s="3" t="s">
        <v>429</v>
      </c>
      <c r="C81" s="257">
        <v>16</v>
      </c>
      <c r="D81" s="257" t="s">
        <v>94</v>
      </c>
      <c r="E81" s="258">
        <v>0</v>
      </c>
      <c r="F81" s="258">
        <v>1</v>
      </c>
      <c r="G81" s="258">
        <v>0.9</v>
      </c>
      <c r="H81" s="258">
        <v>10000</v>
      </c>
      <c r="I81" s="258"/>
      <c r="J81" s="258">
        <v>-10000</v>
      </c>
      <c r="K81" s="258">
        <v>10000</v>
      </c>
      <c r="L81" s="259" t="str">
        <f>'Kennzahlenbogen_(KB)'!Q68</f>
        <v>n.d.</v>
      </c>
      <c r="M81" s="260">
        <f>IF('Kennzahlenbogen_(KB)'!R66=Berechnung1!$H$4,5,IF('Kennzahlenbogen_(KB)'!R66=Berechnung1!$G$4,1,IF('Kennzahlenbogen_(KB)'!R66=Berechnung1!$F$4,1,IF('Kennzahlenbogen_(KB)'!R66=Berechnung1!$E$4,2,IF('Kennzahlenbogen_(KB)'!R66=Berechnung1!$D$4,3,IF('Kennzahlenbogen_(KB)'!R66=Berechnung1!$C$4,4,""))))))</f>
        <v>1</v>
      </c>
      <c r="N81" s="257">
        <f>IF(M81&gt;1,M81+3,M81)</f>
        <v>1</v>
      </c>
      <c r="O81" s="257">
        <f>IF('Kennzahlenbogen_(KB)'!T66="",0,1)</f>
        <v>0</v>
      </c>
    </row>
    <row r="82" spans="2:15" x14ac:dyDescent="0.25">
      <c r="B82" s="3"/>
      <c r="C82" s="47"/>
      <c r="D82" s="1"/>
      <c r="E82" s="48"/>
      <c r="F82" s="48"/>
      <c r="G82" s="48"/>
      <c r="H82" s="48"/>
      <c r="I82" s="48"/>
      <c r="J82" s="48"/>
      <c r="K82" s="48"/>
      <c r="L82" s="49"/>
      <c r="M82" s="221"/>
      <c r="N82" s="1"/>
      <c r="O82" s="1"/>
    </row>
    <row r="83" spans="2:15" x14ac:dyDescent="0.25">
      <c r="B83" s="312"/>
      <c r="C83" s="47"/>
      <c r="D83" s="1"/>
      <c r="E83" s="48"/>
      <c r="F83" s="48"/>
      <c r="G83" s="48"/>
      <c r="H83" s="48"/>
      <c r="I83" s="48"/>
      <c r="J83" s="48"/>
      <c r="K83" s="48"/>
      <c r="L83" s="49"/>
      <c r="M83" s="221"/>
      <c r="N83" s="1"/>
      <c r="O83" s="1"/>
    </row>
    <row r="84" spans="2:15" x14ac:dyDescent="0.25">
      <c r="B84" s="312"/>
      <c r="C84" s="53">
        <v>17</v>
      </c>
      <c r="D84" s="53" t="s">
        <v>94</v>
      </c>
      <c r="E84" s="54">
        <v>0</v>
      </c>
      <c r="F84" s="54">
        <v>1</v>
      </c>
      <c r="G84" s="54">
        <v>0.9</v>
      </c>
      <c r="H84" s="54">
        <v>10000</v>
      </c>
      <c r="I84" s="54"/>
      <c r="J84" s="54">
        <v>-100000</v>
      </c>
      <c r="K84" s="54">
        <v>10000</v>
      </c>
      <c r="L84" s="75" t="str">
        <f>'Kennzahlenbogen_(KB)'!Q71</f>
        <v>n.d.</v>
      </c>
      <c r="M84" s="227">
        <f>IF('Kennzahlenbogen_(KB)'!R69=Berechnung1!$G$4,1,IF('Kennzahlenbogen_(KB)'!R69=Berechnung1!$F$4,1,IF('Kennzahlenbogen_(KB)'!R69=Berechnung1!$E$4,2,IF('Kennzahlenbogen_(KB)'!R69=Berechnung1!$D$4,3,IF('Kennzahlenbogen_(KB)'!R69=Berechnung1!$C$4,4,"")))))</f>
        <v>1</v>
      </c>
      <c r="N84" s="53">
        <f>IF(M84&gt;1,M84+3,M84)</f>
        <v>1</v>
      </c>
      <c r="O84" s="53">
        <f>IF('Kennzahlenbogen_(KB)'!T69="",0,1)</f>
        <v>0</v>
      </c>
    </row>
    <row r="85" spans="2:15" x14ac:dyDescent="0.25">
      <c r="B85" s="312"/>
      <c r="C85" s="47"/>
      <c r="D85" s="1"/>
      <c r="E85" s="48"/>
      <c r="F85" s="48"/>
      <c r="G85" s="48"/>
      <c r="H85" s="48"/>
      <c r="I85" s="48"/>
      <c r="J85" s="48"/>
      <c r="K85" s="48"/>
      <c r="L85" s="49"/>
      <c r="M85" s="221"/>
      <c r="N85" s="1"/>
      <c r="O85" s="1"/>
    </row>
    <row r="86" spans="2:15" x14ac:dyDescent="0.25">
      <c r="B86" s="312"/>
      <c r="C86" s="47"/>
      <c r="D86" s="1"/>
      <c r="E86" s="48"/>
      <c r="F86" s="48"/>
      <c r="G86" s="48"/>
      <c r="H86" s="48"/>
      <c r="I86" s="48"/>
      <c r="J86" s="48"/>
      <c r="K86" s="48"/>
      <c r="L86" s="49"/>
      <c r="M86" s="221"/>
      <c r="N86" s="1"/>
      <c r="O86" s="1"/>
    </row>
    <row r="87" spans="2:15" x14ac:dyDescent="0.25">
      <c r="B87" s="312"/>
      <c r="C87" s="298">
        <v>18</v>
      </c>
      <c r="D87" s="298" t="s">
        <v>94</v>
      </c>
      <c r="E87" s="299">
        <v>0</v>
      </c>
      <c r="F87" s="299">
        <v>1</v>
      </c>
      <c r="G87" s="299">
        <v>0.8</v>
      </c>
      <c r="H87" s="299">
        <v>10000</v>
      </c>
      <c r="I87" s="299"/>
      <c r="J87" s="299">
        <v>-10000</v>
      </c>
      <c r="K87" s="299">
        <v>10000</v>
      </c>
      <c r="L87" s="300" t="str">
        <f>'Kennzahlenbogen_(KB)'!Q74</f>
        <v>n.d.</v>
      </c>
      <c r="M87" s="298">
        <f>IF('Kennzahlenbogen_(KB)'!R72=Berechnung1!$G$4,1,IF('Kennzahlenbogen_(KB)'!R72=Berechnung1!$F$4,1,IF('Kennzahlenbogen_(KB)'!R72=Berechnung1!$E$4,2,IF('Kennzahlenbogen_(KB)'!R72=Berechnung1!$D$4,3,IF('Kennzahlenbogen_(KB)'!R72=Berechnung1!$C$4,4,"")))))</f>
        <v>1</v>
      </c>
      <c r="N87" s="298">
        <f>IF(M87&gt;1,M87+3,M87)</f>
        <v>1</v>
      </c>
      <c r="O87" s="298">
        <f>IF('Kennzahlenbogen_(KB)'!T72="",0,1)</f>
        <v>0</v>
      </c>
    </row>
    <row r="88" spans="2:15" x14ac:dyDescent="0.25">
      <c r="B88" s="312"/>
      <c r="C88" s="47"/>
      <c r="D88" s="1"/>
      <c r="E88" s="48"/>
      <c r="F88" s="48"/>
      <c r="G88" s="48"/>
      <c r="H88" s="48"/>
      <c r="I88" s="48"/>
      <c r="J88" s="48"/>
      <c r="K88" s="48"/>
      <c r="L88" s="49"/>
      <c r="M88" s="221"/>
      <c r="N88" s="1"/>
      <c r="O88" s="1"/>
    </row>
    <row r="89" spans="2:15" x14ac:dyDescent="0.25">
      <c r="B89" s="312"/>
      <c r="C89" s="47"/>
      <c r="D89" s="1"/>
      <c r="E89" s="48"/>
      <c r="F89" s="48"/>
      <c r="G89" s="48"/>
      <c r="H89" s="48"/>
      <c r="I89" s="48"/>
      <c r="J89" s="48"/>
      <c r="K89" s="48"/>
      <c r="L89" s="49"/>
      <c r="M89" s="221"/>
      <c r="N89" s="1"/>
      <c r="O89" s="1"/>
    </row>
    <row r="90" spans="2:15" x14ac:dyDescent="0.25">
      <c r="B90" s="312" t="s">
        <v>429</v>
      </c>
      <c r="C90" s="257">
        <v>19</v>
      </c>
      <c r="D90" s="257" t="s">
        <v>94</v>
      </c>
      <c r="E90" s="258">
        <v>0</v>
      </c>
      <c r="F90" s="258">
        <v>1</v>
      </c>
      <c r="G90" s="258">
        <v>0.9</v>
      </c>
      <c r="H90" s="258">
        <v>10000</v>
      </c>
      <c r="I90" s="258"/>
      <c r="J90" s="258">
        <v>-10000</v>
      </c>
      <c r="K90" s="258">
        <v>10000</v>
      </c>
      <c r="L90" s="259" t="str">
        <f>'Kennzahlenbogen_(KB)'!Q77</f>
        <v>n.d.</v>
      </c>
      <c r="M90" s="260">
        <f>IF('Kennzahlenbogen_(KB)'!R75=Berechnung1!$H$4,5,IF('Kennzahlenbogen_(KB)'!R75=Berechnung1!$G$4,1,IF('Kennzahlenbogen_(KB)'!R75=Berechnung1!$F$4,1,IF('Kennzahlenbogen_(KB)'!R75=Berechnung1!$E$4,2,IF('Kennzahlenbogen_(KB)'!R75=Berechnung1!$D$4,3,IF('Kennzahlenbogen_(KB)'!R75=Berechnung1!$C$4,4,""))))))</f>
        <v>1</v>
      </c>
      <c r="N90" s="257">
        <f>IF(M90&gt;1,M90+3,M90)</f>
        <v>1</v>
      </c>
      <c r="O90" s="257">
        <f>IF('Kennzahlenbogen_(KB)'!T75="",0,1)</f>
        <v>0</v>
      </c>
    </row>
    <row r="91" spans="2:15" x14ac:dyDescent="0.25">
      <c r="B91" s="312"/>
      <c r="C91" s="47"/>
      <c r="D91" s="1"/>
      <c r="E91" s="48"/>
      <c r="F91" s="48"/>
      <c r="G91" s="48"/>
      <c r="H91" s="48"/>
      <c r="I91" s="48"/>
      <c r="J91" s="48"/>
      <c r="K91" s="48"/>
      <c r="L91" s="49"/>
      <c r="M91" s="221"/>
      <c r="N91" s="1"/>
      <c r="O91" s="1"/>
    </row>
    <row r="92" spans="2:15" x14ac:dyDescent="0.25">
      <c r="B92" s="312"/>
      <c r="C92" s="47"/>
      <c r="D92" s="1"/>
      <c r="E92" s="48"/>
      <c r="F92" s="48"/>
      <c r="G92" s="48"/>
      <c r="H92" s="48"/>
      <c r="I92" s="48"/>
      <c r="J92" s="48"/>
      <c r="K92" s="48"/>
      <c r="L92" s="49"/>
      <c r="M92" s="221"/>
      <c r="N92" s="1"/>
      <c r="O92" s="1"/>
    </row>
    <row r="93" spans="2:15" x14ac:dyDescent="0.25">
      <c r="B93" s="312" t="s">
        <v>429</v>
      </c>
      <c r="C93" s="257">
        <v>20</v>
      </c>
      <c r="D93" s="257" t="s">
        <v>94</v>
      </c>
      <c r="E93" s="258">
        <v>0</v>
      </c>
      <c r="F93" s="258">
        <v>1</v>
      </c>
      <c r="G93" s="258">
        <v>-10000</v>
      </c>
      <c r="H93" s="258">
        <v>10000</v>
      </c>
      <c r="I93" s="258"/>
      <c r="J93" s="258">
        <v>0.6</v>
      </c>
      <c r="K93" s="258">
        <v>10000</v>
      </c>
      <c r="L93" s="259" t="str">
        <f>'Kennzahlenbogen_(KB)'!Q80</f>
        <v>n.d.</v>
      </c>
      <c r="M93" s="260">
        <f>IF('Kennzahlenbogen_(KB)'!R78=Berechnung1!$H$4,5,IF('Kennzahlenbogen_(KB)'!R78=Berechnung1!$G$4,1,IF('Kennzahlenbogen_(KB)'!R78=Berechnung1!$F$4,1,IF('Kennzahlenbogen_(KB)'!R78=Berechnung1!$E$4,2,IF('Kennzahlenbogen_(KB)'!R78=Berechnung1!$D$4,3,IF('Kennzahlenbogen_(KB)'!R78=Berechnung1!$C$4,4,""))))))</f>
        <v>1</v>
      </c>
      <c r="N93" s="257">
        <f>IF(M93&gt;1,M93+3,M93)</f>
        <v>1</v>
      </c>
      <c r="O93" s="257">
        <f>IF('Kennzahlenbogen_(KB)'!T78="",0,1)</f>
        <v>0</v>
      </c>
    </row>
    <row r="94" spans="2:15" x14ac:dyDescent="0.25">
      <c r="B94" s="312"/>
      <c r="C94" s="47"/>
      <c r="D94" s="1"/>
      <c r="E94" s="48"/>
      <c r="F94" s="48"/>
      <c r="G94" s="48"/>
      <c r="H94" s="48"/>
      <c r="I94" s="48"/>
      <c r="J94" s="48"/>
      <c r="K94" s="48"/>
      <c r="L94" s="49"/>
      <c r="M94" s="1"/>
      <c r="N94" s="1"/>
      <c r="O94" s="1"/>
    </row>
    <row r="95" spans="2:15" x14ac:dyDescent="0.25">
      <c r="B95" s="312"/>
      <c r="C95" s="47"/>
      <c r="D95" s="1"/>
      <c r="E95" s="48"/>
      <c r="F95" s="48"/>
      <c r="G95" s="48"/>
      <c r="H95" s="48"/>
      <c r="I95" s="48"/>
      <c r="J95" s="48"/>
      <c r="K95" s="48"/>
      <c r="L95" s="49"/>
      <c r="M95" s="1"/>
      <c r="N95" s="1"/>
      <c r="O95" s="1"/>
    </row>
    <row r="96" spans="2:15" x14ac:dyDescent="0.25">
      <c r="B96" s="312"/>
    </row>
    <row r="97" spans="1:5" x14ac:dyDescent="0.25">
      <c r="A97" s="79"/>
      <c r="B97" s="57"/>
    </row>
    <row r="98" spans="1:5" x14ac:dyDescent="0.25">
      <c r="A98" s="79"/>
      <c r="B98" s="57"/>
    </row>
    <row r="99" spans="1:5" x14ac:dyDescent="0.25">
      <c r="A99" s="79"/>
      <c r="B99" s="57"/>
      <c r="C99" s="21"/>
    </row>
    <row r="100" spans="1:5" x14ac:dyDescent="0.25">
      <c r="A100" s="80"/>
      <c r="B100" s="57"/>
    </row>
    <row r="101" spans="1:5" x14ac:dyDescent="0.25">
      <c r="A101" s="80"/>
      <c r="B101" s="57"/>
    </row>
    <row r="102" spans="1:5" x14ac:dyDescent="0.25">
      <c r="A102" s="80"/>
      <c r="B102" s="57"/>
      <c r="C102" s="77"/>
      <c r="D102" s="78"/>
      <c r="E102" s="78"/>
    </row>
    <row r="103" spans="1:5" x14ac:dyDescent="0.25">
      <c r="A103" s="80"/>
      <c r="B103" s="78"/>
      <c r="C103" s="57"/>
      <c r="D103" s="57"/>
      <c r="E103" s="57"/>
    </row>
    <row r="104" spans="1:5" x14ac:dyDescent="0.25">
      <c r="A104" s="81"/>
      <c r="B104" s="57"/>
      <c r="C104" s="57"/>
      <c r="D104" s="57"/>
      <c r="E104" s="57"/>
    </row>
    <row r="105" spans="1:5" x14ac:dyDescent="0.25">
      <c r="A105" s="80"/>
      <c r="B105" s="57"/>
      <c r="C105" s="57"/>
      <c r="D105" s="57"/>
      <c r="E105" s="57"/>
    </row>
    <row r="106" spans="1:5" x14ac:dyDescent="0.25">
      <c r="A106" s="80"/>
      <c r="B106" s="57"/>
      <c r="C106" s="57"/>
      <c r="D106" s="57"/>
      <c r="E106" s="57"/>
    </row>
    <row r="107" spans="1:5" x14ac:dyDescent="0.25">
      <c r="A107" s="80"/>
      <c r="B107" s="57"/>
      <c r="C107" s="57"/>
      <c r="D107" s="57"/>
      <c r="E107" s="57"/>
    </row>
    <row r="108" spans="1:5" x14ac:dyDescent="0.25">
      <c r="A108" s="80"/>
      <c r="B108" s="78"/>
      <c r="C108" s="57"/>
      <c r="D108" s="57"/>
      <c r="E108" s="57"/>
    </row>
    <row r="109" spans="1:5" x14ac:dyDescent="0.25">
      <c r="A109" s="81"/>
      <c r="B109" s="57"/>
      <c r="C109" s="57"/>
      <c r="D109" s="57"/>
      <c r="E109" s="57"/>
    </row>
    <row r="110" spans="1:5" x14ac:dyDescent="0.25">
      <c r="A110" s="57"/>
      <c r="B110" s="57"/>
      <c r="C110" s="57"/>
      <c r="D110" s="57"/>
      <c r="E110" s="57"/>
    </row>
    <row r="111" spans="1:5" x14ac:dyDescent="0.25">
      <c r="A111" s="57"/>
      <c r="B111" s="57"/>
      <c r="C111" s="57"/>
      <c r="D111" s="57"/>
      <c r="E111" s="57"/>
    </row>
    <row r="112" spans="1:5" x14ac:dyDescent="0.25">
      <c r="A112" s="57"/>
      <c r="B112" s="57"/>
      <c r="C112" s="57"/>
      <c r="D112" s="57"/>
      <c r="E112" s="57"/>
    </row>
    <row r="113" spans="1:5" x14ac:dyDescent="0.25">
      <c r="A113" s="57"/>
      <c r="B113" s="57"/>
      <c r="C113" s="57"/>
      <c r="D113" s="57"/>
      <c r="E113" s="57"/>
    </row>
    <row r="114" spans="1:5" x14ac:dyDescent="0.25">
      <c r="A114" s="57"/>
      <c r="B114" s="57"/>
      <c r="C114" s="57"/>
      <c r="D114" s="57"/>
      <c r="E114" s="57"/>
    </row>
    <row r="115" spans="1:5" x14ac:dyDescent="0.25">
      <c r="A115" s="57"/>
      <c r="B115" s="57"/>
      <c r="C115" s="57"/>
      <c r="D115" s="57"/>
      <c r="E115" s="57"/>
    </row>
    <row r="116" spans="1:5" x14ac:dyDescent="0.25">
      <c r="A116" s="57"/>
      <c r="B116" s="57"/>
      <c r="C116" s="57"/>
      <c r="D116" s="57"/>
      <c r="E116" s="57"/>
    </row>
    <row r="117" spans="1:5" x14ac:dyDescent="0.25">
      <c r="A117" s="57"/>
      <c r="B117" s="57"/>
      <c r="C117" s="57"/>
      <c r="D117" s="57"/>
      <c r="E117" s="57"/>
    </row>
    <row r="118" spans="1:5" x14ac:dyDescent="0.25">
      <c r="A118" s="57"/>
      <c r="B118" s="57"/>
      <c r="C118" s="57"/>
      <c r="D118" s="57"/>
      <c r="E118" s="57"/>
    </row>
    <row r="119" spans="1:5" x14ac:dyDescent="0.25">
      <c r="A119" s="81"/>
      <c r="B119" s="57"/>
      <c r="C119" s="57"/>
      <c r="D119" s="57"/>
      <c r="E119" s="57"/>
    </row>
    <row r="120" spans="1:5" x14ac:dyDescent="0.25">
      <c r="A120" s="57"/>
      <c r="B120" s="57"/>
      <c r="C120" s="57"/>
      <c r="D120" s="57"/>
      <c r="E120" s="57"/>
    </row>
    <row r="121" spans="1:5" x14ac:dyDescent="0.25">
      <c r="A121" s="57"/>
      <c r="B121" s="57"/>
      <c r="C121" s="57"/>
      <c r="D121" s="57"/>
      <c r="E121" s="57"/>
    </row>
    <row r="122" spans="1:5" x14ac:dyDescent="0.25">
      <c r="C122" s="57"/>
      <c r="D122" s="57"/>
      <c r="E122" s="57"/>
    </row>
    <row r="123" spans="1:5" x14ac:dyDescent="0.25">
      <c r="C123" s="57"/>
      <c r="D123" s="57"/>
      <c r="E123" s="57"/>
    </row>
    <row r="124" spans="1:5" x14ac:dyDescent="0.25">
      <c r="C124" s="57"/>
      <c r="D124" s="57"/>
      <c r="E124" s="57"/>
    </row>
    <row r="125" spans="1:5" x14ac:dyDescent="0.25">
      <c r="C125" s="57"/>
      <c r="D125" s="57"/>
      <c r="E125" s="57"/>
    </row>
    <row r="126" spans="1:5" x14ac:dyDescent="0.25">
      <c r="C126" s="57"/>
      <c r="D126" s="57"/>
      <c r="E126" s="57"/>
    </row>
    <row r="127" spans="1:5" x14ac:dyDescent="0.25">
      <c r="C127" s="57"/>
      <c r="D127" s="57"/>
      <c r="E127" s="57"/>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36" type="noConversion"/>
  <conditionalFormatting sqref="M25:O26">
    <cfRule type="cellIs" dxfId="26" priority="1971" operator="equal">
      <formula>$G$4</formula>
    </cfRule>
    <cfRule type="cellIs" dxfId="25" priority="1972" operator="equal">
      <formula>$F$4</formula>
    </cfRule>
    <cfRule type="cellIs" dxfId="24" priority="1973" operator="equal">
      <formula>$E$4</formula>
    </cfRule>
    <cfRule type="cellIs" dxfId="23" priority="1974" operator="equal">
      <formula>$D$4</formula>
    </cfRule>
  </conditionalFormatting>
  <conditionalFormatting sqref="O31:O32">
    <cfRule type="cellIs" dxfId="22" priority="23" operator="equal">
      <formula>$G$4</formula>
    </cfRule>
    <cfRule type="cellIs" dxfId="21" priority="24" operator="equal">
      <formula>$F$4</formula>
    </cfRule>
    <cfRule type="cellIs" dxfId="20" priority="25" operator="equal">
      <formula>$E$4</formula>
    </cfRule>
    <cfRule type="cellIs" dxfId="19" priority="26" operator="equal">
      <formula>$D$4</formula>
    </cfRule>
  </conditionalFormatting>
  <dataValidations count="1">
    <dataValidation operator="greaterThanOrEqual" allowBlank="1" showInputMessage="1" showErrorMessage="1" errorTitle="Error" error="Eingabe nur von Zahlen möglich. " sqref="D17:D22" xr:uid="{00000000-0002-0000-0700-000000000000}"/>
  </dataValidations>
  <pageMargins left="0.7" right="0.7" top="0.78740157499999996" bottom="0.78740157499999996"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B1:N34"/>
  <sheetViews>
    <sheetView showGridLines="0" showWhiteSpace="0" topLeftCell="A2" zoomScaleNormal="100" workbookViewId="0">
      <selection activeCell="D61" sqref="D61"/>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124" t="str">
        <f ca="1">IF($N$11=TRUE,"A1:L15",CONCATENATE("A1:L",MATCH(0,B:B,-1)))</f>
        <v>A1:L34</v>
      </c>
    </row>
    <row r="2" spans="2:14" s="2" customFormat="1" ht="21.75" customHeight="1" x14ac:dyDescent="0.2">
      <c r="B2" s="172" t="str">
        <f>Basisdaten!B2</f>
        <v>Anlage EB Version G1.2 (Auditjahr 2023 / Kennzahlenjahr 2022)</v>
      </c>
    </row>
    <row r="3" spans="2:14" s="2" customFormat="1" ht="16.5" x14ac:dyDescent="0.25">
      <c r="B3" s="22" t="s">
        <v>146</v>
      </c>
      <c r="L3" s="14"/>
    </row>
    <row r="4" spans="2:14" s="2" customFormat="1" ht="9" customHeight="1" x14ac:dyDescent="0.2">
      <c r="L4" s="14"/>
    </row>
    <row r="5" spans="2:14" s="2" customFormat="1" ht="9" customHeight="1" x14ac:dyDescent="0.2">
      <c r="D5" s="7"/>
      <c r="E5" s="7"/>
      <c r="F5" s="7"/>
      <c r="G5" s="7"/>
      <c r="H5" s="7"/>
      <c r="I5" s="7"/>
      <c r="J5" s="7"/>
      <c r="K5" s="7"/>
      <c r="L5" s="14"/>
    </row>
    <row r="6" spans="2:14" s="16" customFormat="1" ht="15" customHeight="1" x14ac:dyDescent="0.2">
      <c r="C6" s="18" t="s">
        <v>107</v>
      </c>
      <c r="D6" s="603" t="str">
        <f>IF(Basisdaten!C8=0,"",Basisdaten!C8)</f>
        <v/>
      </c>
      <c r="E6" s="604"/>
      <c r="F6" s="604"/>
      <c r="G6" s="604"/>
      <c r="H6" s="604"/>
      <c r="I6" s="604"/>
      <c r="J6" s="604"/>
      <c r="K6" s="605"/>
      <c r="L6" s="14"/>
    </row>
    <row r="7" spans="2:14" s="16" customFormat="1" ht="6.95" customHeight="1" x14ac:dyDescent="0.2">
      <c r="C7" s="4"/>
      <c r="D7" s="7"/>
      <c r="E7" s="7"/>
      <c r="F7" s="7"/>
      <c r="G7" s="7"/>
      <c r="H7" s="7"/>
      <c r="I7" s="7"/>
      <c r="J7" s="7"/>
      <c r="K7" s="7"/>
      <c r="L7" s="14"/>
    </row>
    <row r="8" spans="2:14" s="16" customFormat="1" ht="15" customHeight="1" x14ac:dyDescent="0.25">
      <c r="C8" s="18" t="s">
        <v>75</v>
      </c>
      <c r="D8" s="519" t="str">
        <f>IF(Basisdaten!C6=0,"",Basisdaten!C6)</f>
        <v/>
      </c>
      <c r="E8" s="609"/>
      <c r="F8" s="522"/>
      <c r="G8" s="14"/>
      <c r="I8" s="119" t="s">
        <v>293</v>
      </c>
      <c r="K8" s="23" t="str">
        <f>IF(Basisdaten!J12=0,"",Basisdaten!J12)</f>
        <v/>
      </c>
      <c r="L8" s="14"/>
    </row>
    <row r="9" spans="2:14" s="2" customFormat="1" ht="14.25" customHeight="1" x14ac:dyDescent="0.2">
      <c r="L9" s="14"/>
    </row>
    <row r="10" spans="2:14" s="2" customFormat="1" ht="14.25" customHeight="1" x14ac:dyDescent="0.2">
      <c r="C10" s="149" t="str">
        <f ca="1">IF($N$11=TRUE,"Kein Datendefizit vorhanden","")</f>
        <v/>
      </c>
      <c r="L10" s="14"/>
      <c r="N10" s="121" t="s">
        <v>292</v>
      </c>
    </row>
    <row r="11" spans="2:14" s="2" customFormat="1" ht="14.25" customHeight="1" x14ac:dyDescent="0.2">
      <c r="C11" s="120" t="str">
        <f ca="1">IF($N$11=TRUE,"","Übertragung erfolgt automatisch aus Kennzahlenbogen (Ist-Werte, Begründungen und Aktionen)")</f>
        <v>Übertragung erfolgt automatisch aus Kennzahlenbogen (Ist-Werte, Begründungen und Aktionen)</v>
      </c>
      <c r="L11" s="14"/>
      <c r="N11" s="121" t="b">
        <f t="array" aca="1" ref="N11" ca="1">$B$14:$L$34=""</f>
        <v>0</v>
      </c>
    </row>
    <row r="12" spans="2:14" ht="21.95" customHeight="1" x14ac:dyDescent="0.25">
      <c r="B12" s="606" t="str">
        <f ca="1">IF($N$11=TRUE,"","KN")</f>
        <v>KN</v>
      </c>
      <c r="C12" s="606" t="str">
        <f ca="1">IF($N$11=TRUE,"","Kennzahlendefinition")</f>
        <v>Kennzahlendefinition</v>
      </c>
      <c r="D12" s="606" t="str">
        <f ca="1">IF($N$11=TRUE,"","Vorgaben Datenqualität")</f>
        <v>Vorgaben Datenqualität</v>
      </c>
      <c r="E12" s="610"/>
      <c r="F12" s="610"/>
      <c r="G12" s="606" t="str">
        <f ca="1">IF($N$11=TRUE,"","Ist-Werte")</f>
        <v>Ist-Werte</v>
      </c>
      <c r="H12" s="610"/>
      <c r="I12" s="610"/>
      <c r="J12" s="606" t="str">
        <f ca="1">IF($N$11=TRUE,"","Daten-qualität")</f>
        <v>Daten-qualität</v>
      </c>
      <c r="K12" s="148" t="str">
        <f ca="1">IF($N$11=TRUE,"","Verifizierung Zentrum")</f>
        <v>Verifizierung Zentrum</v>
      </c>
      <c r="L12" s="147"/>
    </row>
    <row r="13" spans="2:14" ht="22.5" customHeight="1" x14ac:dyDescent="0.25">
      <c r="B13" s="607"/>
      <c r="C13" s="608"/>
      <c r="D13" s="135" t="str">
        <f ca="1">IF($N$11=TRUE,"","Plausi unklar")</f>
        <v>Plausi unklar</v>
      </c>
      <c r="E13" s="135" t="str">
        <f ca="1">IF($N$11=TRUE,"","Sollvorgabe")</f>
        <v>Sollvorgabe</v>
      </c>
      <c r="F13" s="135" t="str">
        <f ca="1">IF($N$11=TRUE,"","Plausi unklar")</f>
        <v>Plausi unklar</v>
      </c>
      <c r="G13" s="135" t="str">
        <f ca="1">IF($N$11=TRUE,"","Zähler / Anzahl")</f>
        <v>Zähler / Anzahl</v>
      </c>
      <c r="H13" s="135" t="str">
        <f ca="1">IF($N$11=TRUE,"","Nenner")</f>
        <v>Nenner</v>
      </c>
      <c r="I13" s="135" t="str">
        <f ca="1">IF($N$11=TRUE,"","Quote")</f>
        <v>Quote</v>
      </c>
      <c r="J13" s="608"/>
      <c r="K13" s="146" t="str">
        <f ca="1">IF($N$11=TRUE,"","Begründung / Ursache")</f>
        <v>Begründung / Ursache</v>
      </c>
      <c r="L13" s="136" t="str">
        <f ca="1">IF($N$11=TRUE,"","Eingeleitete / geplante Aktionen")</f>
        <v>Eingeleitete / geplante Aktionen</v>
      </c>
    </row>
    <row r="14" spans="2:14" ht="139.5" customHeight="1" x14ac:dyDescent="0.25">
      <c r="B14" s="137" t="str">
        <f ca="1">'Hilfstabelle Datendef_KB'!O2</f>
        <v>1a</v>
      </c>
      <c r="C14" s="138" t="str">
        <f ca="1">'Hilfstabelle Datendef_KB'!P2</f>
        <v>Anzahl Primärfälle</v>
      </c>
      <c r="D14" s="139" t="str">
        <f ca="1">'Hilfstabelle Datendef_KB'!Q2</f>
        <v>-----</v>
      </c>
      <c r="E14" s="139" t="str">
        <f ca="1">'Hilfstabelle Datendef_KB'!R2</f>
        <v>≥ 75</v>
      </c>
      <c r="F14" s="139" t="str">
        <f ca="1">'Hilfstabelle Datendef_KB'!S2</f>
        <v>-----</v>
      </c>
      <c r="G14" s="140">
        <f ca="1">'Hilfstabelle Datendef_KB'!T2</f>
        <v>0</v>
      </c>
      <c r="H14" s="140" t="str">
        <f ca="1">'Hilfstabelle Datendef_KB'!U2</f>
        <v>-----</v>
      </c>
      <c r="I14" s="141" t="str">
        <f ca="1">'Hilfstabelle Datendef_KB'!V2</f>
        <v>-----</v>
      </c>
      <c r="J14" s="137" t="str">
        <f ca="1">'Hilfstabelle Datendef_KB'!W2</f>
        <v>Unvollständig</v>
      </c>
      <c r="K14" s="145" t="str">
        <f ca="1">'Hilfstabelle Datendef_KB'!X2</f>
        <v>-----</v>
      </c>
      <c r="L14" s="138" t="str">
        <f ca="1">'Hilfstabelle Datendef_KB'!Y2</f>
        <v>-----</v>
      </c>
    </row>
    <row r="15" spans="2:14" ht="139.5" customHeight="1" x14ac:dyDescent="0.25">
      <c r="B15" s="137" t="str">
        <f ca="1">'Hilfstabelle Datendef_KB'!O3</f>
        <v>1b</v>
      </c>
      <c r="C15" s="138" t="str">
        <f ca="1">'Hilfstabelle Datendef_KB'!P3</f>
        <v>Pat. mit neuaufgetretenem Rezidiv (Lokal, regionale LK-Metastasen) und/oder  Fernmetastasen</v>
      </c>
      <c r="D15" s="139" t="str">
        <f ca="1">'Hilfstabelle Datendef_KB'!Q3</f>
        <v>-----</v>
      </c>
      <c r="E15" s="139" t="str">
        <f ca="1">'Hilfstabelle Datendef_KB'!R3</f>
        <v>Derzeit keine Vorgaben</v>
      </c>
      <c r="F15" s="139" t="str">
        <f ca="1">'Hilfstabelle Datendef_KB'!S3</f>
        <v>-----</v>
      </c>
      <c r="G15" s="140" t="str">
        <f ca="1">'Hilfstabelle Datendef_KB'!T3</f>
        <v>-----</v>
      </c>
      <c r="H15" s="140" t="str">
        <f ca="1">'Hilfstabelle Datendef_KB'!U3</f>
        <v>-----</v>
      </c>
      <c r="I15" s="141" t="str">
        <f ca="1">'Hilfstabelle Datendef_KB'!V3</f>
        <v>-----</v>
      </c>
      <c r="J15" s="137" t="str">
        <f ca="1">'Hilfstabelle Datendef_KB'!W3</f>
        <v>Unvollständig</v>
      </c>
      <c r="K15" s="145" t="str">
        <f ca="1">'Hilfstabelle Datendef_KB'!X3</f>
        <v>-----</v>
      </c>
      <c r="L15" s="138" t="str">
        <f ca="1">'Hilfstabelle Datendef_KB'!Y3</f>
        <v>-----</v>
      </c>
    </row>
    <row r="16" spans="2:14" ht="139.5" customHeight="1" x14ac:dyDescent="0.25">
      <c r="B16" s="137" t="str">
        <f ca="1">'Hilfstabelle Datendef_KB'!O4</f>
        <v>2a</v>
      </c>
      <c r="C16" s="138" t="str">
        <f ca="1">'Hilfstabelle Datendef_KB'!P4</f>
        <v>Prätherapeutische Tumorkonferenz</v>
      </c>
      <c r="D16" s="139" t="str">
        <f ca="1">'Hilfstabelle Datendef_KB'!Q4</f>
        <v>-----</v>
      </c>
      <c r="E16" s="139" t="str">
        <f ca="1">'Hilfstabelle Datendef_KB'!R4</f>
        <v>≥ 95%</v>
      </c>
      <c r="F16" s="139" t="str">
        <f ca="1">'Hilfstabelle Datendef_KB'!S4</f>
        <v>-----</v>
      </c>
      <c r="G16" s="140" t="str">
        <f ca="1">'Hilfstabelle Datendef_KB'!T4</f>
        <v>-----</v>
      </c>
      <c r="H16" s="140">
        <f ca="1">'Hilfstabelle Datendef_KB'!U4</f>
        <v>0</v>
      </c>
      <c r="I16" s="141" t="str">
        <f ca="1">'Hilfstabelle Datendef_KB'!V4</f>
        <v>n.d.</v>
      </c>
      <c r="J16" s="137" t="str">
        <f ca="1">'Hilfstabelle Datendef_KB'!W4</f>
        <v>Unvollständig</v>
      </c>
      <c r="K16" s="145" t="str">
        <f ca="1">'Hilfstabelle Datendef_KB'!X4</f>
        <v>-----</v>
      </c>
      <c r="L16" s="138" t="str">
        <f ca="1">'Hilfstabelle Datendef_KB'!Y4</f>
        <v>-----</v>
      </c>
    </row>
    <row r="17" spans="2:12" ht="139.5" customHeight="1" x14ac:dyDescent="0.25">
      <c r="B17" s="137" t="str">
        <f ca="1">'Hilfstabelle Datendef_KB'!O5</f>
        <v>4</v>
      </c>
      <c r="C17" s="138" t="str">
        <f ca="1">'Hilfstabelle Datendef_KB'!P5</f>
        <v>Beratung Sozialdienst</v>
      </c>
      <c r="D17" s="139" t="str">
        <f ca="1">'Hilfstabelle Datendef_KB'!Q5</f>
        <v>&lt; 20%</v>
      </c>
      <c r="E17" s="139" t="str">
        <f ca="1">'Hilfstabelle Datendef_KB'!R5</f>
        <v>Derzeit keine Vorgaben</v>
      </c>
      <c r="F17" s="139" t="str">
        <f ca="1">'Hilfstabelle Datendef_KB'!S5</f>
        <v>-----</v>
      </c>
      <c r="G17" s="140" t="str">
        <f ca="1">'Hilfstabelle Datendef_KB'!T5</f>
        <v>-----</v>
      </c>
      <c r="H17" s="140">
        <f ca="1">'Hilfstabelle Datendef_KB'!U5</f>
        <v>0</v>
      </c>
      <c r="I17" s="141" t="str">
        <f ca="1">'Hilfstabelle Datendef_KB'!V5</f>
        <v>n.d.</v>
      </c>
      <c r="J17" s="137" t="str">
        <f ca="1">'Hilfstabelle Datendef_KB'!W5</f>
        <v>Unvollständig</v>
      </c>
      <c r="K17" s="145" t="str">
        <f ca="1">'Hilfstabelle Datendef_KB'!X5</f>
        <v>-----</v>
      </c>
      <c r="L17" s="138" t="str">
        <f ca="1">'Hilfstabelle Datendef_KB'!Y5</f>
        <v>-----</v>
      </c>
    </row>
    <row r="18" spans="2:12" ht="139.5" customHeight="1" x14ac:dyDescent="0.25">
      <c r="B18" s="137">
        <f ca="1">'Hilfstabelle Datendef_KB'!O6</f>
        <v>5</v>
      </c>
      <c r="C18" s="138" t="str">
        <f ca="1">'Hilfstabelle Datendef_KB'!P6</f>
        <v>Anteil 
Studienpat.</v>
      </c>
      <c r="D18" s="139" t="str">
        <f ca="1">'Hilfstabelle Datendef_KB'!Q6</f>
        <v>-----</v>
      </c>
      <c r="E18" s="139" t="str">
        <f ca="1">'Hilfstabelle Datendef_KB'!R6</f>
        <v>≥ 5%</v>
      </c>
      <c r="F18" s="139" t="str">
        <f ca="1">'Hilfstabelle Datendef_KB'!S6</f>
        <v>-----</v>
      </c>
      <c r="G18" s="140" t="str">
        <f ca="1">'Hilfstabelle Datendef_KB'!T6</f>
        <v>-----</v>
      </c>
      <c r="H18" s="140">
        <f ca="1">'Hilfstabelle Datendef_KB'!U6</f>
        <v>0</v>
      </c>
      <c r="I18" s="141" t="str">
        <f ca="1">'Hilfstabelle Datendef_KB'!V6</f>
        <v>n.d.</v>
      </c>
      <c r="J18" s="137" t="str">
        <f ca="1">'Hilfstabelle Datendef_KB'!W6</f>
        <v>Unvollständig</v>
      </c>
      <c r="K18" s="145" t="str">
        <f ca="1">'Hilfstabelle Datendef_KB'!X6</f>
        <v>-----</v>
      </c>
      <c r="L18" s="138" t="str">
        <f ca="1">'Hilfstabelle Datendef_KB'!Y6</f>
        <v>-----</v>
      </c>
    </row>
    <row r="19" spans="2:12" ht="139.5" customHeight="1" x14ac:dyDescent="0.25">
      <c r="B19" s="137" t="str">
        <f ca="1">'Hilfstabelle Datendef_KB'!O7</f>
        <v>6a</v>
      </c>
      <c r="C19" s="138" t="str">
        <f ca="1">'Hilfstabelle Datendef_KB'!P7</f>
        <v>Operative Expertise HNO</v>
      </c>
      <c r="D19" s="139" t="str">
        <f ca="1">'Hilfstabelle Datendef_KB'!Q7</f>
        <v>-----</v>
      </c>
      <c r="E19" s="139" t="str">
        <f ca="1">'Hilfstabelle Datendef_KB'!R7</f>
        <v>≥ 20</v>
      </c>
      <c r="F19" s="139" t="str">
        <f ca="1">'Hilfstabelle Datendef_KB'!S7</f>
        <v>-----</v>
      </c>
      <c r="G19" s="140">
        <f ca="1">'Hilfstabelle Datendef_KB'!T7</f>
        <v>0</v>
      </c>
      <c r="H19" s="140" t="str">
        <f ca="1">'Hilfstabelle Datendef_KB'!U7</f>
        <v>-----</v>
      </c>
      <c r="I19" s="141" t="str">
        <f ca="1">'Hilfstabelle Datendef_KB'!V7</f>
        <v>-----</v>
      </c>
      <c r="J19" s="137" t="str">
        <f ca="1">'Hilfstabelle Datendef_KB'!W7</f>
        <v>Unvollständig</v>
      </c>
      <c r="K19" s="145" t="str">
        <f ca="1">'Hilfstabelle Datendef_KB'!X7</f>
        <v>-----</v>
      </c>
      <c r="L19" s="138" t="str">
        <f ca="1">'Hilfstabelle Datendef_KB'!Y7</f>
        <v>-----</v>
      </c>
    </row>
    <row r="20" spans="2:12" ht="139.5" customHeight="1" x14ac:dyDescent="0.25">
      <c r="B20" s="137" t="str">
        <f ca="1">'Hilfstabelle Datendef_KB'!O8</f>
        <v>6b</v>
      </c>
      <c r="C20" s="138" t="str">
        <f ca="1">'Hilfstabelle Datendef_KB'!P8</f>
        <v>Operative Expertise MKG</v>
      </c>
      <c r="D20" s="139" t="str">
        <f ca="1">'Hilfstabelle Datendef_KB'!Q8</f>
        <v>-----</v>
      </c>
      <c r="E20" s="139" t="str">
        <f ca="1">'Hilfstabelle Datendef_KB'!R8</f>
        <v>≥ 20</v>
      </c>
      <c r="F20" s="139" t="str">
        <f ca="1">'Hilfstabelle Datendef_KB'!S8</f>
        <v>-----</v>
      </c>
      <c r="G20" s="140">
        <f ca="1">'Hilfstabelle Datendef_KB'!T8</f>
        <v>0</v>
      </c>
      <c r="H20" s="140" t="str">
        <f ca="1">'Hilfstabelle Datendef_KB'!U8</f>
        <v>-----</v>
      </c>
      <c r="I20" s="141" t="str">
        <f ca="1">'Hilfstabelle Datendef_KB'!V8</f>
        <v>-----</v>
      </c>
      <c r="J20" s="137" t="str">
        <f ca="1">'Hilfstabelle Datendef_KB'!W8</f>
        <v>Unvollständig</v>
      </c>
      <c r="K20" s="145" t="str">
        <f ca="1">'Hilfstabelle Datendef_KB'!X8</f>
        <v>-----</v>
      </c>
      <c r="L20" s="138" t="str">
        <f ca="1">'Hilfstabelle Datendef_KB'!Y8</f>
        <v>-----</v>
      </c>
    </row>
    <row r="21" spans="2:12" ht="139.5" customHeight="1" x14ac:dyDescent="0.25">
      <c r="B21" s="137">
        <f ca="1">'Hilfstabelle Datendef_KB'!O9</f>
        <v>7</v>
      </c>
      <c r="C21" s="138" t="str">
        <f ca="1">'Hilfstabelle Datendef_KB'!P9</f>
        <v>Revisionsoperationen</v>
      </c>
      <c r="D21" s="139" t="str">
        <f ca="1">'Hilfstabelle Datendef_KB'!Q9</f>
        <v>-----</v>
      </c>
      <c r="E21" s="139" t="str">
        <f ca="1">'Hilfstabelle Datendef_KB'!R9</f>
        <v>≤ 15%</v>
      </c>
      <c r="F21" s="139" t="str">
        <f ca="1">'Hilfstabelle Datendef_KB'!S9</f>
        <v>-----</v>
      </c>
      <c r="G21" s="140" t="str">
        <f ca="1">'Hilfstabelle Datendef_KB'!T9</f>
        <v>-----</v>
      </c>
      <c r="H21" s="140">
        <f ca="1">'Hilfstabelle Datendef_KB'!U9</f>
        <v>0</v>
      </c>
      <c r="I21" s="141" t="str">
        <f ca="1">'Hilfstabelle Datendef_KB'!V9</f>
        <v>n.d.</v>
      </c>
      <c r="J21" s="137" t="str">
        <f ca="1">'Hilfstabelle Datendef_KB'!W9</f>
        <v>Unvollständig</v>
      </c>
      <c r="K21" s="145" t="str">
        <f ca="1">'Hilfstabelle Datendef_KB'!X9</f>
        <v>-----</v>
      </c>
      <c r="L21" s="138" t="str">
        <f ca="1">'Hilfstabelle Datendef_KB'!Y9</f>
        <v>-----</v>
      </c>
    </row>
    <row r="22" spans="2:12" ht="139.5" customHeight="1" x14ac:dyDescent="0.25">
      <c r="B22" s="137" t="str">
        <f ca="1">'Hilfstabelle Datendef_KB'!O10</f>
        <v xml:space="preserve">8
</v>
      </c>
      <c r="C22" s="138" t="str">
        <f ca="1">'Hilfstabelle Datendef_KB'!P10</f>
        <v>R0-Situation nach kurativer Operation bei Mundhöhlenkarzinom</v>
      </c>
      <c r="D22" s="139" t="str">
        <f ca="1">'Hilfstabelle Datendef_KB'!Q10</f>
        <v>-----</v>
      </c>
      <c r="E22" s="139" t="str">
        <f ca="1">'Hilfstabelle Datendef_KB'!R10</f>
        <v>≥ 80%</v>
      </c>
      <c r="F22" s="139" t="str">
        <f ca="1">'Hilfstabelle Datendef_KB'!S10</f>
        <v>-----</v>
      </c>
      <c r="G22" s="140" t="str">
        <f ca="1">'Hilfstabelle Datendef_KB'!T10</f>
        <v>-----</v>
      </c>
      <c r="H22" s="140" t="str">
        <f ca="1">'Hilfstabelle Datendef_KB'!U10</f>
        <v>-----</v>
      </c>
      <c r="I22" s="141" t="str">
        <f ca="1">'Hilfstabelle Datendef_KB'!V10</f>
        <v>n.d.</v>
      </c>
      <c r="J22" s="137" t="str">
        <f ca="1">'Hilfstabelle Datendef_KB'!W10</f>
        <v>Unvollständig</v>
      </c>
      <c r="K22" s="145" t="str">
        <f ca="1">'Hilfstabelle Datendef_KB'!X10</f>
        <v>-----</v>
      </c>
      <c r="L22" s="138" t="str">
        <f ca="1">'Hilfstabelle Datendef_KB'!Y10</f>
        <v>-----</v>
      </c>
    </row>
    <row r="23" spans="2:12" ht="139.5" customHeight="1" x14ac:dyDescent="0.25">
      <c r="B23" s="137">
        <f ca="1">'Hilfstabelle Datendef_KB'!O11</f>
        <v>9</v>
      </c>
      <c r="C23" s="138" t="str">
        <f ca="1">'Hilfstabelle Datendef_KB'!P11</f>
        <v>Bildgebung bei Mundhöhlenkarzinom für Feststellung 
N-Kategorie</v>
      </c>
      <c r="D23" s="139" t="str">
        <f ca="1">'Hilfstabelle Datendef_KB'!Q11</f>
        <v>-----</v>
      </c>
      <c r="E23" s="139" t="str">
        <f ca="1">'Hilfstabelle Datendef_KB'!R11</f>
        <v>≥ 90%</v>
      </c>
      <c r="F23" s="139" t="str">
        <f ca="1">'Hilfstabelle Datendef_KB'!S11</f>
        <v>-----</v>
      </c>
      <c r="G23" s="140" t="str">
        <f ca="1">'Hilfstabelle Datendef_KB'!T11</f>
        <v>-----</v>
      </c>
      <c r="H23" s="140">
        <f ca="1">'Hilfstabelle Datendef_KB'!U11</f>
        <v>0</v>
      </c>
      <c r="I23" s="141" t="str">
        <f ca="1">'Hilfstabelle Datendef_KB'!V11</f>
        <v>n.d.</v>
      </c>
      <c r="J23" s="137" t="str">
        <f ca="1">'Hilfstabelle Datendef_KB'!W11</f>
        <v>Unvollständig</v>
      </c>
      <c r="K23" s="145" t="str">
        <f ca="1">'Hilfstabelle Datendef_KB'!X11</f>
        <v>-----</v>
      </c>
      <c r="L23" s="138" t="str">
        <f ca="1">'Hilfstabelle Datendef_KB'!Y11</f>
        <v>-----</v>
      </c>
    </row>
    <row r="24" spans="2:12" ht="139.5" customHeight="1" x14ac:dyDescent="0.25">
      <c r="B24" s="137">
        <f ca="1">'Hilfstabelle Datendef_KB'!O12</f>
        <v>10</v>
      </c>
      <c r="C24" s="138" t="str">
        <f ca="1">'Hilfstabelle Datendef_KB'!P12</f>
        <v>Thorax-CT zum Ausschluss pulmonale Filiae bei Mundhöhlenkarzinom</v>
      </c>
      <c r="D24" s="139" t="str">
        <f ca="1">'Hilfstabelle Datendef_KB'!Q12</f>
        <v>-----</v>
      </c>
      <c r="E24" s="139" t="str">
        <f ca="1">'Hilfstabelle Datendef_KB'!R12</f>
        <v>≥ 90%</v>
      </c>
      <c r="F24" s="139" t="str">
        <f ca="1">'Hilfstabelle Datendef_KB'!S12</f>
        <v>-----</v>
      </c>
      <c r="G24" s="140" t="str">
        <f ca="1">'Hilfstabelle Datendef_KB'!T12</f>
        <v>-----</v>
      </c>
      <c r="H24" s="140">
        <f ca="1">'Hilfstabelle Datendef_KB'!U12</f>
        <v>0</v>
      </c>
      <c r="I24" s="141" t="str">
        <f ca="1">'Hilfstabelle Datendef_KB'!V12</f>
        <v>n.d.</v>
      </c>
      <c r="J24" s="137" t="str">
        <f ca="1">'Hilfstabelle Datendef_KB'!W12</f>
        <v>Unvollständig</v>
      </c>
      <c r="K24" s="145" t="str">
        <f ca="1">'Hilfstabelle Datendef_KB'!X12</f>
        <v>-----</v>
      </c>
      <c r="L24" s="138" t="str">
        <f ca="1">'Hilfstabelle Datendef_KB'!Y12</f>
        <v>-----</v>
      </c>
    </row>
    <row r="25" spans="2:12" ht="139.5" customHeight="1" x14ac:dyDescent="0.25">
      <c r="B25" s="137">
        <f ca="1">'Hilfstabelle Datendef_KB'!O13</f>
        <v>11</v>
      </c>
      <c r="C25" s="138" t="str">
        <f ca="1">'Hilfstabelle Datendef_KB'!P13</f>
        <v>Vollständiger Befundbericht bei Mundhöhlenkarzinom</v>
      </c>
      <c r="D25" s="139" t="str">
        <f ca="1">'Hilfstabelle Datendef_KB'!Q13</f>
        <v>-----</v>
      </c>
      <c r="E25" s="139" t="str">
        <f ca="1">'Hilfstabelle Datendef_KB'!R13</f>
        <v>≥ 90%</v>
      </c>
      <c r="F25" s="139" t="str">
        <f ca="1">'Hilfstabelle Datendef_KB'!S13</f>
        <v>-----</v>
      </c>
      <c r="G25" s="140" t="str">
        <f ca="1">'Hilfstabelle Datendef_KB'!T13</f>
        <v>-----</v>
      </c>
      <c r="H25" s="140">
        <f ca="1">'Hilfstabelle Datendef_KB'!U13</f>
        <v>0</v>
      </c>
      <c r="I25" s="141" t="str">
        <f ca="1">'Hilfstabelle Datendef_KB'!V13</f>
        <v>n.d.</v>
      </c>
      <c r="J25" s="137" t="str">
        <f ca="1">'Hilfstabelle Datendef_KB'!W13</f>
        <v>Unvollständig</v>
      </c>
      <c r="K25" s="145" t="str">
        <f ca="1">'Hilfstabelle Datendef_KB'!X13</f>
        <v>-----</v>
      </c>
      <c r="L25" s="138" t="str">
        <f ca="1">'Hilfstabelle Datendef_KB'!Y13</f>
        <v>-----</v>
      </c>
    </row>
    <row r="26" spans="2:12" ht="139.5" customHeight="1" x14ac:dyDescent="0.25">
      <c r="B26" s="137">
        <f ca="1">'Hilfstabelle Datendef_KB'!O14</f>
        <v>12</v>
      </c>
      <c r="C26" s="138" t="str">
        <f ca="1">'Hilfstabelle Datendef_KB'!P14</f>
        <v>Neck-Dissection bei Mundhöhlenkarzinom</v>
      </c>
      <c r="D26" s="139" t="str">
        <f ca="1">'Hilfstabelle Datendef_KB'!Q14</f>
        <v>&lt; 70%</v>
      </c>
      <c r="E26" s="139" t="str">
        <f ca="1">'Hilfstabelle Datendef_KB'!R14</f>
        <v>Derzeit keine Vorgaben</v>
      </c>
      <c r="F26" s="139" t="str">
        <f ca="1">'Hilfstabelle Datendef_KB'!S14</f>
        <v>-----</v>
      </c>
      <c r="G26" s="140" t="str">
        <f ca="1">'Hilfstabelle Datendef_KB'!T14</f>
        <v>-----</v>
      </c>
      <c r="H26" s="140" t="str">
        <f ca="1">'Hilfstabelle Datendef_KB'!U14</f>
        <v>-----</v>
      </c>
      <c r="I26" s="141" t="str">
        <f ca="1">'Hilfstabelle Datendef_KB'!V14</f>
        <v>n.d.</v>
      </c>
      <c r="J26" s="137" t="str">
        <f ca="1">'Hilfstabelle Datendef_KB'!W14</f>
        <v>Unvollständig</v>
      </c>
      <c r="K26" s="145" t="str">
        <f ca="1">'Hilfstabelle Datendef_KB'!X14</f>
        <v>-----</v>
      </c>
      <c r="L26" s="138" t="str">
        <f ca="1">'Hilfstabelle Datendef_KB'!Y14</f>
        <v>-----</v>
      </c>
    </row>
    <row r="27" spans="2:12" ht="139.5" customHeight="1" x14ac:dyDescent="0.25">
      <c r="B27" s="137">
        <f ca="1">'Hilfstabelle Datendef_KB'!O15</f>
        <v>13</v>
      </c>
      <c r="C27" s="138" t="str">
        <f ca="1">'Hilfstabelle Datendef_KB'!P15</f>
        <v>Strahlentherapie bei Mundhöhlenkarzinom</v>
      </c>
      <c r="D27" s="139" t="str">
        <f ca="1">'Hilfstabelle Datendef_KB'!Q15</f>
        <v>&lt; 70%</v>
      </c>
      <c r="E27" s="139" t="str">
        <f ca="1">'Hilfstabelle Datendef_KB'!R15</f>
        <v>Derzeit keine Vorgaben</v>
      </c>
      <c r="F27" s="139" t="str">
        <f ca="1">'Hilfstabelle Datendef_KB'!S15</f>
        <v>-----</v>
      </c>
      <c r="G27" s="140" t="str">
        <f ca="1">'Hilfstabelle Datendef_KB'!T15</f>
        <v>-----</v>
      </c>
      <c r="H27" s="140" t="str">
        <f ca="1">'Hilfstabelle Datendef_KB'!U15</f>
        <v>-----</v>
      </c>
      <c r="I27" s="141" t="str">
        <f ca="1">'Hilfstabelle Datendef_KB'!V15</f>
        <v>n.d.</v>
      </c>
      <c r="J27" s="137" t="str">
        <f ca="1">'Hilfstabelle Datendef_KB'!W15</f>
        <v>Unvollständig</v>
      </c>
      <c r="K27" s="145" t="str">
        <f ca="1">'Hilfstabelle Datendef_KB'!X15</f>
        <v>-----</v>
      </c>
      <c r="L27" s="138" t="str">
        <f ca="1">'Hilfstabelle Datendef_KB'!Y15</f>
        <v>-----</v>
      </c>
    </row>
    <row r="28" spans="2:12" ht="139.5" customHeight="1" x14ac:dyDescent="0.25">
      <c r="B28" s="137">
        <f ca="1">'Hilfstabelle Datendef_KB'!O16</f>
        <v>14</v>
      </c>
      <c r="C28" s="138" t="str">
        <f ca="1">'Hilfstabelle Datendef_KB'!P16</f>
        <v>Postoperative Radio- o. Radiochemotherapie bei Mundhöhlenkarzinom</v>
      </c>
      <c r="D28" s="139" t="str">
        <f ca="1">'Hilfstabelle Datendef_KB'!Q16</f>
        <v>-----</v>
      </c>
      <c r="E28" s="139" t="str">
        <f ca="1">'Hilfstabelle Datendef_KB'!R16</f>
        <v>≥ 60%</v>
      </c>
      <c r="F28" s="139" t="str">
        <f ca="1">'Hilfstabelle Datendef_KB'!S16</f>
        <v>-----</v>
      </c>
      <c r="G28" s="140" t="str">
        <f ca="1">'Hilfstabelle Datendef_KB'!T16</f>
        <v>-----</v>
      </c>
      <c r="H28" s="140" t="str">
        <f ca="1">'Hilfstabelle Datendef_KB'!U16</f>
        <v>-----</v>
      </c>
      <c r="I28" s="141" t="str">
        <f ca="1">'Hilfstabelle Datendef_KB'!V16</f>
        <v>n.d.</v>
      </c>
      <c r="J28" s="137" t="str">
        <f ca="1">'Hilfstabelle Datendef_KB'!W16</f>
        <v>Unvollständig</v>
      </c>
      <c r="K28" s="145" t="str">
        <f ca="1">'Hilfstabelle Datendef_KB'!X16</f>
        <v>-----</v>
      </c>
      <c r="L28" s="138" t="str">
        <f ca="1">'Hilfstabelle Datendef_KB'!Y16</f>
        <v>-----</v>
      </c>
    </row>
    <row r="29" spans="2:12" ht="139.5" customHeight="1" x14ac:dyDescent="0.25">
      <c r="B29" s="137">
        <f ca="1">'Hilfstabelle Datendef_KB'!O17</f>
        <v>15</v>
      </c>
      <c r="C29" s="138" t="str">
        <f ca="1">'Hilfstabelle Datendef_KB'!P17</f>
        <v>Zahnärztliche Untersuchung vor Radio- o. Radiochemotherapie bei Mundhöhlenkarzinom</v>
      </c>
      <c r="D29" s="139" t="str">
        <f ca="1">'Hilfstabelle Datendef_KB'!Q17</f>
        <v>-----</v>
      </c>
      <c r="E29" s="139" t="str">
        <f ca="1">'Hilfstabelle Datendef_KB'!R17</f>
        <v>≥ 95%</v>
      </c>
      <c r="F29" s="139" t="str">
        <f ca="1">'Hilfstabelle Datendef_KB'!S17</f>
        <v>-----</v>
      </c>
      <c r="G29" s="140" t="str">
        <f ca="1">'Hilfstabelle Datendef_KB'!T17</f>
        <v>-----</v>
      </c>
      <c r="H29" s="140" t="str">
        <f ca="1">'Hilfstabelle Datendef_KB'!U17</f>
        <v>-----</v>
      </c>
      <c r="I29" s="141" t="str">
        <f ca="1">'Hilfstabelle Datendef_KB'!V17</f>
        <v>n.d.</v>
      </c>
      <c r="J29" s="137" t="str">
        <f ca="1">'Hilfstabelle Datendef_KB'!W17</f>
        <v>Unvollständig</v>
      </c>
      <c r="K29" s="145" t="str">
        <f ca="1">'Hilfstabelle Datendef_KB'!X17</f>
        <v>-----</v>
      </c>
      <c r="L29" s="138" t="str">
        <f ca="1">'Hilfstabelle Datendef_KB'!Y17</f>
        <v>-----</v>
      </c>
    </row>
    <row r="30" spans="2:12" ht="139.5" customHeight="1" x14ac:dyDescent="0.25">
      <c r="B30" s="137">
        <f ca="1">'Hilfstabelle Datendef_KB'!O18</f>
        <v>16</v>
      </c>
      <c r="C30" s="138" t="str">
        <f ca="1">'Hilfstabelle Datendef_KB'!P18</f>
        <v>Vollständiger
pathologischer  Befundbericht bei Larynxkarzinom</v>
      </c>
      <c r="D30" s="139" t="str">
        <f ca="1">'Hilfstabelle Datendef_KB'!Q18</f>
        <v>-----</v>
      </c>
      <c r="E30" s="139" t="str">
        <f ca="1">'Hilfstabelle Datendef_KB'!R18</f>
        <v>≥ 90%</v>
      </c>
      <c r="F30" s="139" t="str">
        <f ca="1">'Hilfstabelle Datendef_KB'!S18</f>
        <v>-----</v>
      </c>
      <c r="G30" s="140" t="str">
        <f ca="1">'Hilfstabelle Datendef_KB'!T18</f>
        <v>-----</v>
      </c>
      <c r="H30" s="140" t="str">
        <f ca="1">'Hilfstabelle Datendef_KB'!U18</f>
        <v>-----</v>
      </c>
      <c r="I30" s="141" t="str">
        <f ca="1">'Hilfstabelle Datendef_KB'!V18</f>
        <v>n.d.</v>
      </c>
      <c r="J30" s="137" t="str">
        <f ca="1">'Hilfstabelle Datendef_KB'!W18</f>
        <v>Unvollständig</v>
      </c>
      <c r="K30" s="145" t="str">
        <f ca="1">'Hilfstabelle Datendef_KB'!X18</f>
        <v>-----</v>
      </c>
      <c r="L30" s="138" t="str">
        <f ca="1">'Hilfstabelle Datendef_KB'!Y18</f>
        <v>-----</v>
      </c>
    </row>
    <row r="31" spans="2:12" ht="139.5" customHeight="1" x14ac:dyDescent="0.25">
      <c r="B31" s="137">
        <f ca="1">'Hilfstabelle Datendef_KB'!O19</f>
        <v>17</v>
      </c>
      <c r="C31" s="138" t="str">
        <f ca="1">'Hilfstabelle Datendef_KB'!P19</f>
        <v>Panendoskopie bei Larynxkarzinom</v>
      </c>
      <c r="D31" s="139" t="str">
        <f ca="1">'Hilfstabelle Datendef_KB'!Q19</f>
        <v>-----</v>
      </c>
      <c r="E31" s="139" t="str">
        <f ca="1">'Hilfstabelle Datendef_KB'!R19</f>
        <v>≥ 90%</v>
      </c>
      <c r="F31" s="139" t="str">
        <f ca="1">'Hilfstabelle Datendef_KB'!S19</f>
        <v>-----</v>
      </c>
      <c r="G31" s="140" t="str">
        <f ca="1">'Hilfstabelle Datendef_KB'!T19</f>
        <v>-----</v>
      </c>
      <c r="H31" s="140">
        <f ca="1">'Hilfstabelle Datendef_KB'!U19</f>
        <v>0</v>
      </c>
      <c r="I31" s="141" t="str">
        <f ca="1">'Hilfstabelle Datendef_KB'!V19</f>
        <v>n.d.</v>
      </c>
      <c r="J31" s="137" t="str">
        <f ca="1">'Hilfstabelle Datendef_KB'!W19</f>
        <v>Unvollständig</v>
      </c>
      <c r="K31" s="145" t="str">
        <f ca="1">'Hilfstabelle Datendef_KB'!X19</f>
        <v>-----</v>
      </c>
      <c r="L31" s="138" t="str">
        <f ca="1">'Hilfstabelle Datendef_KB'!Y19</f>
        <v>-----</v>
      </c>
    </row>
    <row r="32" spans="2:12" ht="139.5" customHeight="1" x14ac:dyDescent="0.25">
      <c r="B32" s="137">
        <f ca="1">'Hilfstabelle Datendef_KB'!O20</f>
        <v>18</v>
      </c>
      <c r="C32" s="138" t="str">
        <f ca="1">'Hilfstabelle Datendef_KB'!P20</f>
        <v>R0-Resektion bei Larynxkarzinom</v>
      </c>
      <c r="D32" s="139" t="str">
        <f ca="1">'Hilfstabelle Datendef_KB'!Q20</f>
        <v>-----</v>
      </c>
      <c r="E32" s="139" t="str">
        <f ca="1">'Hilfstabelle Datendef_KB'!R20</f>
        <v>≥ 80%</v>
      </c>
      <c r="F32" s="139" t="str">
        <f ca="1">'Hilfstabelle Datendef_KB'!S20</f>
        <v>-----</v>
      </c>
      <c r="G32" s="140" t="str">
        <f ca="1">'Hilfstabelle Datendef_KB'!T20</f>
        <v>-----</v>
      </c>
      <c r="H32" s="140">
        <f ca="1">'Hilfstabelle Datendef_KB'!U20</f>
        <v>0</v>
      </c>
      <c r="I32" s="141" t="str">
        <f ca="1">'Hilfstabelle Datendef_KB'!V20</f>
        <v>n.d.</v>
      </c>
      <c r="J32" s="137" t="str">
        <f ca="1">'Hilfstabelle Datendef_KB'!W20</f>
        <v>Unvollständig</v>
      </c>
      <c r="K32" s="145" t="str">
        <f ca="1">'Hilfstabelle Datendef_KB'!X20</f>
        <v>-----</v>
      </c>
      <c r="L32" s="138" t="str">
        <f ca="1">'Hilfstabelle Datendef_KB'!Y20</f>
        <v>-----</v>
      </c>
    </row>
    <row r="33" spans="2:12" ht="139.5" customHeight="1" x14ac:dyDescent="0.25">
      <c r="B33" s="137">
        <f ca="1">'Hilfstabelle Datendef_KB'!O21</f>
        <v>19</v>
      </c>
      <c r="C33" s="138" t="str">
        <f ca="1">'Hilfstabelle Datendef_KB'!P21</f>
        <v xml:space="preserve">Beratung durch Logopäden/
Sprechwissenschaftler bei Larynxkarzinom
</v>
      </c>
      <c r="D33" s="139" t="str">
        <f ca="1">'Hilfstabelle Datendef_KB'!Q21</f>
        <v>-----</v>
      </c>
      <c r="E33" s="139" t="str">
        <f ca="1">'Hilfstabelle Datendef_KB'!R21</f>
        <v>≥ 90%</v>
      </c>
      <c r="F33" s="139" t="str">
        <f ca="1">'Hilfstabelle Datendef_KB'!S21</f>
        <v>-----</v>
      </c>
      <c r="G33" s="140" t="str">
        <f ca="1">'Hilfstabelle Datendef_KB'!T21</f>
        <v>-----</v>
      </c>
      <c r="H33" s="140" t="str">
        <f ca="1">'Hilfstabelle Datendef_KB'!U21</f>
        <v>-----</v>
      </c>
      <c r="I33" s="141" t="str">
        <f ca="1">'Hilfstabelle Datendef_KB'!V21</f>
        <v>n.d.</v>
      </c>
      <c r="J33" s="137" t="str">
        <f ca="1">'Hilfstabelle Datendef_KB'!W21</f>
        <v>Unvollständig</v>
      </c>
      <c r="K33" s="145" t="str">
        <f ca="1">'Hilfstabelle Datendef_KB'!X21</f>
        <v>-----</v>
      </c>
      <c r="L33" s="138" t="str">
        <f ca="1">'Hilfstabelle Datendef_KB'!Y21</f>
        <v>-----</v>
      </c>
    </row>
    <row r="34" spans="2:12" ht="139.5" customHeight="1" x14ac:dyDescent="0.25">
      <c r="B34" s="137">
        <f ca="1">'Hilfstabelle Datendef_KB'!O22</f>
        <v>20</v>
      </c>
      <c r="C34" s="138" t="str">
        <f ca="1">'Hilfstabelle Datendef_KB'!P22</f>
        <v>Dauer Strahlentherapie bei Larynxkarzinom</v>
      </c>
      <c r="D34" s="139" t="str">
        <f ca="1">'Hilfstabelle Datendef_KB'!Q22</f>
        <v>&lt;60%</v>
      </c>
      <c r="E34" s="139" t="str">
        <f ca="1">'Hilfstabelle Datendef_KB'!R22</f>
        <v>Derzeit keine Vorgaben</v>
      </c>
      <c r="F34" s="139" t="str">
        <f ca="1">'Hilfstabelle Datendef_KB'!S22</f>
        <v>-----</v>
      </c>
      <c r="G34" s="140" t="str">
        <f ca="1">'Hilfstabelle Datendef_KB'!T22</f>
        <v>-----</v>
      </c>
      <c r="H34" s="140" t="str">
        <f ca="1">'Hilfstabelle Datendef_KB'!U22</f>
        <v>-----</v>
      </c>
      <c r="I34" s="141" t="str">
        <f ca="1">'Hilfstabelle Datendef_KB'!V22</f>
        <v>n.d.</v>
      </c>
      <c r="J34" s="137" t="str">
        <f ca="1">'Hilfstabelle Datendef_KB'!W22</f>
        <v>Unvollständig</v>
      </c>
      <c r="K34" s="145" t="str">
        <f ca="1">'Hilfstabelle Datendef_KB'!X22</f>
        <v>-----</v>
      </c>
      <c r="L34" s="138" t="str">
        <f ca="1">'Hilfstabelle Datendef_KB'!Y22</f>
        <v>-----</v>
      </c>
    </row>
  </sheetData>
  <sheetProtection algorithmName="SHA-512" hashValue="z8oRV65fggim651bZ+d9D6hL8cux3VzYBBpGL539jZx+uYDiYlyHoRNHv1fcPtA1Rol92m1eByfTV74+Q940Kw==" saltValue="hlwu3Z8y8EMsCqIVGiuFEQ==" spinCount="100000" sheet="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36" type="noConversion"/>
  <conditionalFormatting sqref="B12:B13 K12">
    <cfRule type="expression" dxfId="18" priority="26" stopIfTrue="1">
      <formula>$C$10="Kein Datendefizit vorhanden"</formula>
    </cfRule>
  </conditionalFormatting>
  <conditionalFormatting sqref="C12:C13">
    <cfRule type="expression" dxfId="17" priority="25" stopIfTrue="1">
      <formula>$C$10="Kein Datendefizit vorhanden"</formula>
    </cfRule>
  </conditionalFormatting>
  <conditionalFormatting sqref="D12:F12">
    <cfRule type="expression" dxfId="16" priority="24" stopIfTrue="1">
      <formula>$C$10="Kein Datendefizit vorhanden"</formula>
    </cfRule>
  </conditionalFormatting>
  <conditionalFormatting sqref="G12:I12">
    <cfRule type="expression" dxfId="15" priority="23" stopIfTrue="1">
      <formula>$C$10="Kein Datendefizit vorhanden"</formula>
    </cfRule>
  </conditionalFormatting>
  <conditionalFormatting sqref="D13">
    <cfRule type="expression" dxfId="14" priority="22" stopIfTrue="1">
      <formula>$C$10="Kein Datendefizit vorhanden"</formula>
    </cfRule>
  </conditionalFormatting>
  <conditionalFormatting sqref="E13">
    <cfRule type="expression" dxfId="13" priority="21" stopIfTrue="1">
      <formula>$C$10="Kein Datendefizit vorhanden"</formula>
    </cfRule>
  </conditionalFormatting>
  <conditionalFormatting sqref="F13">
    <cfRule type="expression" dxfId="12" priority="20" stopIfTrue="1">
      <formula>$C$10="Kein Datendefizit vorhanden"</formula>
    </cfRule>
  </conditionalFormatting>
  <conditionalFormatting sqref="G13">
    <cfRule type="expression" dxfId="11" priority="19" stopIfTrue="1">
      <formula>$C$10="Kein Datendefizit vorhanden"</formula>
    </cfRule>
  </conditionalFormatting>
  <conditionalFormatting sqref="H13">
    <cfRule type="expression" dxfId="10" priority="18" stopIfTrue="1">
      <formula>$C$10="Kein Datendefizit vorhanden"</formula>
    </cfRule>
  </conditionalFormatting>
  <conditionalFormatting sqref="I13">
    <cfRule type="expression" dxfId="9" priority="17" stopIfTrue="1">
      <formula>$C$10="Kein Datendefizit vorhanden"</formula>
    </cfRule>
  </conditionalFormatting>
  <conditionalFormatting sqref="J12:J13">
    <cfRule type="expression" dxfId="8" priority="16" stopIfTrue="1">
      <formula>$C$10="Kein Datendefizit vorhanden"</formula>
    </cfRule>
  </conditionalFormatting>
  <conditionalFormatting sqref="K13">
    <cfRule type="expression" dxfId="7" priority="14" stopIfTrue="1">
      <formula>$C$10="Kein Datendefizit vorhanden"</formula>
    </cfRule>
  </conditionalFormatting>
  <conditionalFormatting sqref="L13">
    <cfRule type="expression" dxfId="6" priority="13" stopIfTrue="1">
      <formula>$C$10="Kein Datendefizit vorhanden"</formula>
    </cfRule>
  </conditionalFormatting>
  <conditionalFormatting sqref="B14:I34 K14:L34">
    <cfRule type="notContainsBlanks" dxfId="5" priority="12" stopIfTrue="1">
      <formula>LEN(TRIM(B14))&gt;0</formula>
    </cfRule>
  </conditionalFormatting>
  <conditionalFormatting sqref="J14:J34">
    <cfRule type="expression" dxfId="4" priority="6" stopIfTrue="1">
      <formula>OR(AND($J14&lt;&gt;"",$J14="Unvollständig"),AND($J14&lt;&gt;"",$J14="Inkorrekt"))</formula>
    </cfRule>
    <cfRule type="expression" dxfId="3" priority="8" stopIfTrue="1">
      <formula>AND($J14&lt;&gt;"",$J14="Sollvorgabe nicht erfüllt")</formula>
    </cfRule>
    <cfRule type="expression" dxfId="2" priority="9">
      <formula>AND($J14&lt;&gt;"",$J14="Ausnahme (Plausibilität unklar)")=TRUE</formula>
    </cfRule>
    <cfRule type="expression" dxfId="1" priority="10" stopIfTrue="1">
      <formula>AND($J14&lt;&gt;"",$J14="I.O. (Plausibilität unklar)")</formula>
    </cfRule>
  </conditionalFormatting>
  <conditionalFormatting sqref="L12">
    <cfRule type="expression" dxfId="0" priority="7" stopIfTrue="1">
      <formula>$C$10="Kein Datendefizit vorhanden"</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Y22"/>
  <sheetViews>
    <sheetView showGridLines="0" zoomScale="80" zoomScaleNormal="80" workbookViewId="0">
      <selection activeCell="I20" sqref="I20"/>
    </sheetView>
  </sheetViews>
  <sheetFormatPr defaultColWidth="11.42578125" defaultRowHeight="11.25" x14ac:dyDescent="0.25"/>
  <cols>
    <col min="1" max="1" width="20" style="122" customWidth="1"/>
    <col min="2" max="2" width="4.85546875" style="122" customWidth="1"/>
    <col min="3" max="3" width="13" style="122" customWidth="1"/>
    <col min="4" max="4" width="28.42578125" style="160" customWidth="1"/>
    <col min="5" max="5" width="9.140625" style="122" customWidth="1"/>
    <col min="6" max="6" width="16.140625" style="123" customWidth="1"/>
    <col min="7" max="10" width="9.140625" style="122" customWidth="1"/>
    <col min="11" max="11" width="16.85546875" style="122" customWidth="1"/>
    <col min="12" max="12" width="23.7109375" style="122" customWidth="1"/>
    <col min="13" max="13" width="25.28515625" style="122" customWidth="1"/>
    <col min="14" max="14" width="6.28515625" style="122" customWidth="1"/>
    <col min="15" max="15" width="13.42578125" style="122" customWidth="1"/>
    <col min="16" max="16" width="27.85546875" style="122" customWidth="1"/>
    <col min="17" max="17" width="9.140625" style="122" customWidth="1"/>
    <col min="18" max="18" width="14.42578125" style="123" customWidth="1"/>
    <col min="19" max="22" width="9.140625" style="122" customWidth="1"/>
    <col min="23" max="23" width="21.42578125" style="122" customWidth="1"/>
    <col min="24" max="24" width="18.7109375" style="122" customWidth="1"/>
    <col min="25" max="25" width="20.7109375" style="122" customWidth="1"/>
    <col min="26" max="16384" width="11.42578125" style="122"/>
  </cols>
  <sheetData>
    <row r="1" spans="1:25" ht="36" customHeight="1" x14ac:dyDescent="0.25">
      <c r="A1" s="128" t="s">
        <v>55</v>
      </c>
      <c r="C1" s="129" t="s">
        <v>303</v>
      </c>
      <c r="D1" s="129" t="s">
        <v>294</v>
      </c>
      <c r="E1" s="129" t="s">
        <v>261</v>
      </c>
      <c r="F1" s="130" t="s">
        <v>3</v>
      </c>
      <c r="G1" s="129" t="s">
        <v>261</v>
      </c>
      <c r="H1" s="129" t="s">
        <v>295</v>
      </c>
      <c r="I1" s="129" t="s">
        <v>4</v>
      </c>
      <c r="J1" s="129" t="s">
        <v>13</v>
      </c>
      <c r="K1" s="129" t="s">
        <v>55</v>
      </c>
      <c r="L1" s="129" t="s">
        <v>296</v>
      </c>
      <c r="M1" s="129" t="s">
        <v>297</v>
      </c>
      <c r="O1" s="127" t="s">
        <v>298</v>
      </c>
    </row>
    <row r="2" spans="1:25" ht="36" customHeight="1" x14ac:dyDescent="0.25">
      <c r="A2" s="131" t="str">
        <f>IF('Kennzahlenbogen_(KB)'!R12=0,"",'Kennzahlenbogen_(KB)'!R12)</f>
        <v>Unvollständig</v>
      </c>
      <c r="C2" s="131" t="str">
        <f>IF($A2="I.O.","",'Kennzahlenbogen_(KB)'!B12)</f>
        <v>1a</v>
      </c>
      <c r="D2" s="159" t="str">
        <f>IF($A2="I.O.","",'Kennzahlenbogen_(KB)'!E12)</f>
        <v>Anzahl Primärfälle</v>
      </c>
      <c r="E2" s="133" t="str">
        <f>IF(AND('Kennzahlenbogen_(KB)'!L12="",$A2&lt;&gt;"I.O."),"-----",IF($A2="I.O.","",'Kennzahlenbogen_(KB)'!L12))</f>
        <v>-----</v>
      </c>
      <c r="F2" s="134" t="str">
        <f>IF($A2="I.O.","",'Kennzahlenbogen_(KB)'!M12)</f>
        <v>≥ 75</v>
      </c>
      <c r="G2" s="133" t="str">
        <f>IF(AND('Kennzahlenbogen_(KB)'!O12="",$A2&lt;&gt;"I.O."),"-----",IF($A2="I.O.","",'Kennzahlenbogen_(KB)'!O12))</f>
        <v>-----</v>
      </c>
      <c r="H2" s="125">
        <f>IF($A2="I.O.","",IF('Kennzahlenbogen_(KB)'!Q12="","-----",'Kennzahlenbogen_(KB)'!Q12))</f>
        <v>0</v>
      </c>
      <c r="I2" s="125" t="str">
        <f>IF($A2="I.O.","","-----")</f>
        <v>-----</v>
      </c>
      <c r="J2" s="133" t="str">
        <f>IF($A2="I.O.","","-----")</f>
        <v>-----</v>
      </c>
      <c r="K2" s="131" t="str">
        <f>IF($A2="I.O.","",'Kennzahlenbogen_(KB)'!R12)</f>
        <v>Unvollständig</v>
      </c>
      <c r="L2" s="132" t="str">
        <f>IF(AND('Kennzahlenbogen_(KB)'!S12="",$A2&lt;&gt;"I.O."),"-----",IF($A2="I.O.","",'Kennzahlenbogen_(KB)'!S12))</f>
        <v>-----</v>
      </c>
      <c r="M2" s="132" t="str">
        <f>IF(AND('Kennzahlenbogen_(KB)'!T12="",$A2&lt;&gt;"I.O."),"-----",IF($A2="I.O.","",'Kennzahlenbogen_(KB)'!T12))</f>
        <v>-----</v>
      </c>
      <c r="O2" s="131" t="str">
        <f t="array" aca="1" ref="O2" ca="1">IF(ROW()-ROW($D$2:$D$22)+1&gt;ROWS($C$2:$C$22)-COUNTBLANK($C$2:$C$22),"",INDIRECT(ADDRESS(SMALL((IF($C$2:$C$22&lt;&gt;"",ROW($C$2:$C$22),ROW()+ROWS($C$2:$C$22))),ROW()-ROW($D$2:$D$22)+1),COLUMN($C$2:$C$22),4)))</f>
        <v>1a</v>
      </c>
      <c r="P2" s="132" t="str">
        <f t="array" aca="1" ref="P2" ca="1">IF(ROW()-ROW($E$2:$E$22)+1&gt;ROWS($D$2:$D$22)-COUNTBLANK($D$2:$D$22),"",INDIRECT(ADDRESS(SMALL((IF($D$2:$D$22&gt;"",ROW($D$2:$D$22),ROW()+ROWS($D$2:$D$22))),ROW()-ROW($E$2:$E$22)+1),COLUMN($D$2:$D$22),4)))</f>
        <v>Anzahl Primärfälle</v>
      </c>
      <c r="Q2" s="133" t="str">
        <f t="array" aca="1" ref="Q2" ca="1">IF(ROW()-ROW($F$2:$F$22)+1&gt;ROWS($E$2:$E$22)-COUNTBLANK($E$2:$E$22),"",INDIRECT(ADDRESS(SMALL((IF($E$2:$E$22&gt;"",ROW($E$2:$E$22),ROW()+ROWS($E$2:$E$22))),ROW()-ROW($F$2:$F$22)+1),COLUMN($E$2:$E$22),4)))</f>
        <v>-----</v>
      </c>
      <c r="R2" s="134" t="str">
        <f t="array" aca="1" ref="R2" ca="1">IF(ROW()-ROW($G$2:$G$22)+1&gt;ROWS($F$2:$F$22)-COUNTBLANK($F$2:$F$22),"",INDIRECT(ADDRESS(SMALL((IF($F$2:$F$22&gt;"",ROW($F$2:$F$22),ROW()+ROWS($F$2:$F$22))),ROW()-ROW($G$2:$G$22)+1),COLUMN($F$2:$F$22),4)))</f>
        <v>≥ 75</v>
      </c>
      <c r="S2" s="133" t="str">
        <f t="array" aca="1" ref="S2" ca="1">IF(ROW()-ROW($H$2:$H$22)+1&gt;ROWS($G$2:$G$22)-COUNTBLANK($G$2:$G$22),"",INDIRECT(ADDRESS(SMALL((IF($G$2:$G$22&lt;&gt;"",ROW($G$2:$G$22),ROW()+ROWS($G$2:$G$22))),ROW()-ROW($H$2:$H$22)+1),COLUMN($G$2:$G$22),4)))</f>
        <v>-----</v>
      </c>
      <c r="T2" s="125">
        <f t="array" aca="1" ref="T2" ca="1">IF(ROW()-ROW($I$2:$I$22)+1&gt;ROWS($H$2:$H$22)-COUNTBLANK($H$2:$H$22),"",INDIRECT(ADDRESS(SMALL((IF($H$2:$H$22&lt;&gt;"",ROW($H$2:$H$22),ROW()+ROWS($H$2:$H$22))),ROW()-ROW($I$2:$I$22)+1),COLUMN($H$2:$H$22),4)))</f>
        <v>0</v>
      </c>
      <c r="U2" s="125" t="str">
        <f t="array" aca="1" ref="U2" ca="1">IF(ROW()-ROW($J$2:$J$22)+1&gt;ROWS($I$2:$I$22)-COUNTBLANK($I$2:$I$22),"",INDIRECT(ADDRESS(SMALL((IF($I$2:$I$22&lt;&gt;"",ROW($I$2:$I$22),ROW()+ROWS($I$2:$I$22))),ROW()-ROW($J$2:$J$22)+1),COLUMN($I$2:$I$22),4)))</f>
        <v>-----</v>
      </c>
      <c r="V2" s="126" t="str">
        <f t="array" aca="1" ref="V2" ca="1">IF(ROW()-ROW($K$2:$K$22)+1&gt;ROWS($J$2:$J$22)-COUNTBLANK($J$2:$J$22),"",INDIRECT(ADDRESS(SMALL((IF($J$2:$J$22&lt;&gt;"",ROW($J$2:$J$22),ROW()+ROWS($J$2:$J$22))),ROW()-ROW($K$2:$K$22)+1),COLUMN($J$2:$J$22),4)))</f>
        <v>-----</v>
      </c>
      <c r="W2" s="131" t="str">
        <f t="array" aca="1" ref="W2" ca="1">IF(ROW()-ROW($L$2:$L$22)+1&gt;ROWS($K$2:$K$22)-COUNTBLANK($K$2:$K$22),"",INDIRECT(ADDRESS(SMALL((IF($K$2:$K$22&lt;&gt;"",ROW($K$2:$K$22),ROW()+ROWS($K$2:$K$22))),ROW()-ROW($L$2:$L$22)+1),COLUMN($K$2:$K$22),4)))</f>
        <v>Unvollständig</v>
      </c>
      <c r="X2" s="132" t="str">
        <f t="array" aca="1" ref="X2" ca="1">IF(ROW()-ROW($M$2:$M$22)+1&gt;ROWS($L$2:$L$22)-COUNTBLANK($L$2:$L$22),"",INDIRECT(ADDRESS(SMALL((IF($L$2:$L$22&lt;&gt;"",ROW($L$2:$L$22),ROW()+ROWS($L$2:$L$22))),ROW()-ROW($M$2:$M$22)+1),COLUMN($L$2:$L$22),4)))</f>
        <v>-----</v>
      </c>
      <c r="Y2" s="132" t="str">
        <f t="array" aca="1" ref="Y2" ca="1">IF(ROW()-ROW($N$2:$N$22)+1&gt;ROWS($M$2:$M$22)-COUNTBLANK($M$2:$M$22),"",INDIRECT(ADDRESS(SMALL((IF($M$2:$M$22&lt;&gt;"",ROW($M$2:$M$22),ROW()+ROWS($M$2:$M$22))),ROW()-ROW($N$2:$N$22)+1),COLUMN($M$2:$M$22),4)))</f>
        <v>-----</v>
      </c>
    </row>
    <row r="3" spans="1:25" ht="36" customHeight="1" x14ac:dyDescent="0.25">
      <c r="A3" s="131" t="str">
        <f>IF('Kennzahlenbogen_(KB)'!R15=0,"",'Kennzahlenbogen_(KB)'!R15)</f>
        <v>Unvollständig</v>
      </c>
      <c r="C3" s="230" t="str">
        <f>IF($A3="I.O.","",'Kennzahlenbogen_(KB)'!B15)</f>
        <v>1b</v>
      </c>
      <c r="D3" s="159" t="str">
        <f>IF($A3="I.O.","",'Kennzahlenbogen_(KB)'!E15)</f>
        <v>Pat. mit neuaufgetretenem Rezidiv (Lokal, regionale LK-Metastasen) und/oder  Fernmetastasen</v>
      </c>
      <c r="E3" s="133" t="str">
        <f>IF(AND('Kennzahlenbogen_(KB)'!L15="",$A3&lt;&gt;"I.O."),"-----",IF($A3="I.O.","",'Kennzahlenbogen_(KB)'!L15))</f>
        <v>-----</v>
      </c>
      <c r="F3" s="134" t="str">
        <f>IF($A3="I.O.","",'Kennzahlenbogen_(KB)'!M15)</f>
        <v>Derzeit keine Vorgaben</v>
      </c>
      <c r="G3" s="133" t="str">
        <f>IF(AND('Kennzahlenbogen_(KB)'!O15="",$A3&lt;&gt;"I.O."),"-----",IF($A3="I.O.","",'Kennzahlenbogen_(KB)'!O15))</f>
        <v>-----</v>
      </c>
      <c r="H3" s="125" t="str">
        <f>IF($A3="I.O.","",IF('Kennzahlenbogen_(KB)'!Q15="","-----",'Kennzahlenbogen_(KB)'!Q15))</f>
        <v>-----</v>
      </c>
      <c r="I3" s="125" t="str">
        <f t="shared" ref="I3:J3" si="0">IF($A3="I.O.","","-----")</f>
        <v>-----</v>
      </c>
      <c r="J3" s="133" t="str">
        <f t="shared" si="0"/>
        <v>-----</v>
      </c>
      <c r="K3" s="131" t="str">
        <f>IF($A3="I.O.","",'Kennzahlenbogen_(KB)'!R15)</f>
        <v>Unvollständig</v>
      </c>
      <c r="L3" s="132" t="str">
        <f>IF(AND('Kennzahlenbogen_(KB)'!S15="",$A3&lt;&gt;"I.O."),"-----",IF($A3="I.O.","",'Kennzahlenbogen_(KB)'!S15))</f>
        <v>-----</v>
      </c>
      <c r="M3" s="132" t="str">
        <f>IF(AND('Kennzahlenbogen_(KB)'!T15="",$A3&lt;&gt;"I.O."),"-----",IF($A3="I.O.","",'Kennzahlenbogen_(KB)'!T15))</f>
        <v>-----</v>
      </c>
      <c r="O3" s="131" t="str">
        <f t="array" aca="1" ref="O3" ca="1">IF(ROW()-ROW($D$2:$D$22)+1&gt;ROWS($C$2:$C$22)-COUNTBLANK($C$2:$C$22),"",INDIRECT(ADDRESS(SMALL((IF($C$2:$C$22&lt;&gt;"",ROW($C$2:$C$22),ROW()+ROWS($C$2:$C$22))),ROW()-ROW($D$2:$D$22)+1),COLUMN($C$2:$C$22),4)))</f>
        <v>1b</v>
      </c>
      <c r="P3" s="132" t="str">
        <f t="array" aca="1" ref="P3" ca="1">IF(ROW()-ROW($E$2:$E$22)+1&gt;ROWS($D$2:$D$22)-COUNTBLANK($D$2:$D$22),"",INDIRECT(ADDRESS(SMALL((IF($D$2:$D$22&gt;"",ROW($D$2:$D$22),ROW()+ROWS($D$2:$D$22))),ROW()-ROW($E$2:$E$22)+1),COLUMN($D$2:$D$22),4)))</f>
        <v>Pat. mit neuaufgetretenem Rezidiv (Lokal, regionale LK-Metastasen) und/oder  Fernmetastasen</v>
      </c>
      <c r="Q3" s="133" t="str">
        <f t="array" aca="1" ref="Q3" ca="1">IF(ROW()-ROW($F$2:$F$22)+1&gt;ROWS($E$2:$E$22)-COUNTBLANK($E$2:$E$22),"",INDIRECT(ADDRESS(SMALL((IF($E$2:$E$22&gt;"",ROW($E$2:$E$22),ROW()+ROWS($E$2:$E$22))),ROW()-ROW($F$2:$F$22)+1),COLUMN($E$2:$E$22),4)))</f>
        <v>-----</v>
      </c>
      <c r="R3" s="134" t="str">
        <f t="array" aca="1" ref="R3" ca="1">IF(ROW()-ROW($G$2:$G$22)+1&gt;ROWS($F$2:$F$22)-COUNTBLANK($F$2:$F$22),"",INDIRECT(ADDRESS(SMALL((IF($F$2:$F$22&gt;"",ROW($F$2:$F$22),ROW()+ROWS($F$2:$F$22))),ROW()-ROW($G$2:$G$22)+1),COLUMN($F$2:$F$22),4)))</f>
        <v>Derzeit keine Vorgaben</v>
      </c>
      <c r="S3" s="133" t="str">
        <f t="array" aca="1" ref="S3" ca="1">IF(ROW()-ROW($H$2:$H$22)+1&gt;ROWS($G$2:$G$22)-COUNTBLANK($G$2:$G$22),"",INDIRECT(ADDRESS(SMALL((IF($G$2:$G$22&lt;&gt;"",ROW($G$2:$G$22),ROW()+ROWS($G$2:$G$22))),ROW()-ROW($H$2:$H$22)+1),COLUMN($G$2:$G$22),4)))</f>
        <v>-----</v>
      </c>
      <c r="T3" s="125" t="str">
        <f t="array" aca="1" ref="T3" ca="1">IF(ROW()-ROW($I$2:$I$22)+1&gt;ROWS($H$2:$H$22)-COUNTBLANK($H$2:$H$22),"",INDIRECT(ADDRESS(SMALL((IF($H$2:$H$22&lt;&gt;"",ROW($H$2:$H$22),ROW()+ROWS($H$2:$H$22))),ROW()-ROW($I$2:$I$22)+1),COLUMN($H$2:$H$22),4)))</f>
        <v>-----</v>
      </c>
      <c r="U3" s="125" t="str">
        <f t="array" aca="1" ref="U3" ca="1">IF(ROW()-ROW($J$2:$J$22)+1&gt;ROWS($I$2:$I$22)-COUNTBLANK($I$2:$I$22),"",INDIRECT(ADDRESS(SMALL((IF($I$2:$I$22&lt;&gt;"",ROW($I$2:$I$22),ROW()+ROWS($I$2:$I$22))),ROW()-ROW($J$2:$J$22)+1),COLUMN($I$2:$I$22),4)))</f>
        <v>-----</v>
      </c>
      <c r="V3" s="126" t="str">
        <f t="array" aca="1" ref="V3" ca="1">IF(ROW()-ROW($K$2:$K$22)+1&gt;ROWS($J$2:$J$22)-COUNTBLANK($J$2:$J$22),"",INDIRECT(ADDRESS(SMALL((IF($J$2:$J$22&lt;&gt;"",ROW($J$2:$J$22),ROW()+ROWS($J$2:$J$22))),ROW()-ROW($K$2:$K$22)+1),COLUMN($J$2:$J$22),4)))</f>
        <v>-----</v>
      </c>
      <c r="W3" s="131" t="str">
        <f t="array" aca="1" ref="W3" ca="1">IF(ROW()-ROW($L$2:$L$22)+1&gt;ROWS($K$2:$K$22)-COUNTBLANK($K$2:$K$22),"",INDIRECT(ADDRESS(SMALL((IF($K$2:$K$22&lt;&gt;"",ROW($K$2:$K$22),ROW()+ROWS($K$2:$K$22))),ROW()-ROW($L$2:$L$22)+1),COLUMN($K$2:$K$22),4)))</f>
        <v>Unvollständig</v>
      </c>
      <c r="X3" s="132" t="str">
        <f t="array" aca="1" ref="X3" ca="1">IF(ROW()-ROW($M$2:$M$22)+1&gt;ROWS($L$2:$L$22)-COUNTBLANK($L$2:$L$22),"",INDIRECT(ADDRESS(SMALL((IF($L$2:$L$22&lt;&gt;"",ROW($L$2:$L$22),ROW()+ROWS($L$2:$L$22))),ROW()-ROW($M$2:$M$22)+1),COLUMN($L$2:$L$22),4)))</f>
        <v>-----</v>
      </c>
      <c r="Y3" s="132" t="str">
        <f t="array" aca="1" ref="Y3" ca="1">IF(ROW()-ROW($N$2:$N$22)+1&gt;ROWS($M$2:$M$22)-COUNTBLANK($M$2:$M$22),"",INDIRECT(ADDRESS(SMALL((IF($M$2:$M$22&lt;&gt;"",ROW($M$2:$M$22),ROW()+ROWS($M$2:$M$22))),ROW()-ROW($N$2:$N$22)+1),COLUMN($M$2:$M$22),4)))</f>
        <v>-----</v>
      </c>
    </row>
    <row r="4" spans="1:25" ht="36" customHeight="1" x14ac:dyDescent="0.25">
      <c r="A4" s="131" t="str">
        <f>IF('Kennzahlenbogen_(KB)'!R18=0,"",'Kennzahlenbogen_(KB)'!R18)</f>
        <v>Unvollständig</v>
      </c>
      <c r="C4" s="131" t="str">
        <f>IF($A4="I.O.","",'Kennzahlenbogen_(KB)'!B18)</f>
        <v>2a</v>
      </c>
      <c r="D4" s="159" t="str">
        <f>IF($A4="I.O.","",'Kennzahlenbogen_(KB)'!E18)</f>
        <v>Prätherapeutische Tumorkonferenz</v>
      </c>
      <c r="E4" s="133" t="str">
        <f>IF(AND('Kennzahlenbogen_(KB)'!L18="",$A4&lt;&gt;"I.O."),"-----",IF($A4="I.O.","",'Kennzahlenbogen_(KB)'!L18))</f>
        <v>-----</v>
      </c>
      <c r="F4" s="134" t="str">
        <f>IF($A4="I.O.","",'Kennzahlenbogen_(KB)'!M18)</f>
        <v>≥ 95%</v>
      </c>
      <c r="G4" s="133" t="str">
        <f>IF(AND('Kennzahlenbogen_(KB)'!O18="",$A4&lt;&gt;"I.O."),"-----",IF($A4="I.O.","",'Kennzahlenbogen_(KB)'!O18))</f>
        <v>-----</v>
      </c>
      <c r="H4" s="125" t="str">
        <f>IF($A4="I.O.","",IF('Kennzahlenbogen_(KB)'!Q18="","-----",'Kennzahlenbogen_(KB)'!Q18))</f>
        <v>-----</v>
      </c>
      <c r="I4" s="125">
        <f>IF($A4="I.O.","",IF('Kennzahlenbogen_(KB)'!Q19="","-----",'Kennzahlenbogen_(KB)'!Q19))</f>
        <v>0</v>
      </c>
      <c r="J4" s="133" t="str">
        <f>IF($A4="I.O.","",IF('Kennzahlenbogen_(KB)'!Q20="",0,'Kennzahlenbogen_(KB)'!Q20))</f>
        <v>n.d.</v>
      </c>
      <c r="K4" s="131" t="str">
        <f>IF($A4="I.O.","",'Kennzahlenbogen_(KB)'!R18)</f>
        <v>Unvollständig</v>
      </c>
      <c r="L4" s="132" t="str">
        <f>IF(AND('Kennzahlenbogen_(KB)'!S18="",$A4&lt;&gt;"I.O."),"-----",IF($A4="I.O.","",'Kennzahlenbogen_(KB)'!S18))</f>
        <v>-----</v>
      </c>
      <c r="M4" s="132" t="str">
        <f>IF(AND('Kennzahlenbogen_(KB)'!T18="",$A4&lt;&gt;"I.O."),"-----",IF($A4="I.O.","",'Kennzahlenbogen_(KB)'!T18))</f>
        <v>-----</v>
      </c>
      <c r="O4" s="131" t="str">
        <f t="array" aca="1" ref="O4" ca="1">IF(ROW()-ROW($D$2:$D$22)+1&gt;ROWS($C$2:$C$22)-COUNTBLANK($C$2:$C$22),"",INDIRECT(ADDRESS(SMALL((IF($C$2:$C$22&lt;&gt;"",ROW($C$2:$C$22),ROW()+ROWS($C$2:$C$22))),ROW()-ROW($D$2:$D$22)+1),COLUMN($C$2:$C$22),4)))</f>
        <v>2a</v>
      </c>
      <c r="P4" s="132" t="str">
        <f t="array" aca="1" ref="P4" ca="1">IF(ROW()-ROW($E$2:$E$22)+1&gt;ROWS($D$2:$D$22)-COUNTBLANK($D$2:$D$22),"",INDIRECT(ADDRESS(SMALL((IF($D$2:$D$22&gt;"",ROW($D$2:$D$22),ROW()+ROWS($D$2:$D$22))),ROW()-ROW($E$2:$E$22)+1),COLUMN($D$2:$D$22),4)))</f>
        <v>Prätherapeutische Tumorkonferenz</v>
      </c>
      <c r="Q4" s="133" t="str">
        <f t="array" aca="1" ref="Q4" ca="1">IF(ROW()-ROW($F$2:$F$22)+1&gt;ROWS($E$2:$E$22)-COUNTBLANK($E$2:$E$22),"",INDIRECT(ADDRESS(SMALL((IF($E$2:$E$22&gt;"",ROW($E$2:$E$22),ROW()+ROWS($E$2:$E$22))),ROW()-ROW($F$2:$F$22)+1),COLUMN($E$2:$E$22),4)))</f>
        <v>-----</v>
      </c>
      <c r="R4" s="134" t="str">
        <f t="array" aca="1" ref="R4" ca="1">IF(ROW()-ROW($G$2:$G$22)+1&gt;ROWS($F$2:$F$22)-COUNTBLANK($F$2:$F$22),"",INDIRECT(ADDRESS(SMALL((IF($F$2:$F$22&gt;"",ROW($F$2:$F$22),ROW()+ROWS($F$2:$F$22))),ROW()-ROW($G$2:$G$22)+1),COLUMN($F$2:$F$22),4)))</f>
        <v>≥ 95%</v>
      </c>
      <c r="S4" s="133" t="str">
        <f t="array" aca="1" ref="S4" ca="1">IF(ROW()-ROW($H$2:$H$22)+1&gt;ROWS($G$2:$G$22)-COUNTBLANK($G$2:$G$22),"",INDIRECT(ADDRESS(SMALL((IF($G$2:$G$22&lt;&gt;"",ROW($G$2:$G$22),ROW()+ROWS($G$2:$G$22))),ROW()-ROW($H$2:$H$22)+1),COLUMN($G$2:$G$22),4)))</f>
        <v>-----</v>
      </c>
      <c r="T4" s="125" t="str">
        <f t="array" aca="1" ref="T4" ca="1">IF(ROW()-ROW($I$2:$I$22)+1&gt;ROWS($H$2:$H$22)-COUNTBLANK($H$2:$H$22),"",INDIRECT(ADDRESS(SMALL((IF($H$2:$H$22&lt;&gt;"",ROW($H$2:$H$22),ROW()+ROWS($H$2:$H$22))),ROW()-ROW($I$2:$I$22)+1),COLUMN($H$2:$H$22),4)))</f>
        <v>-----</v>
      </c>
      <c r="U4" s="125">
        <f t="array" aca="1" ref="U4" ca="1">IF(ROW()-ROW($J$2:$J$22)+1&gt;ROWS($I$2:$I$22)-COUNTBLANK($I$2:$I$22),"",INDIRECT(ADDRESS(SMALL((IF($I$2:$I$22&lt;&gt;"",ROW($I$2:$I$22),ROW()+ROWS($I$2:$I$22))),ROW()-ROW($J$2:$J$22)+1),COLUMN($I$2:$I$22),4)))</f>
        <v>0</v>
      </c>
      <c r="V4" s="126" t="str">
        <f t="array" aca="1" ref="V4" ca="1">IF(ROW()-ROW($K$2:$K$22)+1&gt;ROWS($J$2:$J$22)-COUNTBLANK($J$2:$J$22),"",INDIRECT(ADDRESS(SMALL((IF($J$2:$J$22&lt;&gt;"",ROW($J$2:$J$22),ROW()+ROWS($J$2:$J$22))),ROW()-ROW($K$2:$K$22)+1),COLUMN($J$2:$J$22),4)))</f>
        <v>n.d.</v>
      </c>
      <c r="W4" s="131" t="str">
        <f t="array" aca="1" ref="W4" ca="1">IF(ROW()-ROW($L$2:$L$22)+1&gt;ROWS($K$2:$K$22)-COUNTBLANK($K$2:$K$22),"",INDIRECT(ADDRESS(SMALL((IF($K$2:$K$22&lt;&gt;"",ROW($K$2:$K$22),ROW()+ROWS($K$2:$K$22))),ROW()-ROW($L$2:$L$22)+1),COLUMN($K$2:$K$22),4)))</f>
        <v>Unvollständig</v>
      </c>
      <c r="X4" s="132" t="str">
        <f t="array" aca="1" ref="X4" ca="1">IF(ROW()-ROW($M$2:$M$22)+1&gt;ROWS($L$2:$L$22)-COUNTBLANK($L$2:$L$22),"",INDIRECT(ADDRESS(SMALL((IF($L$2:$L$22&lt;&gt;"",ROW($L$2:$L$22),ROW()+ROWS($L$2:$L$22))),ROW()-ROW($M$2:$M$22)+1),COLUMN($L$2:$L$22),4)))</f>
        <v>-----</v>
      </c>
      <c r="Y4" s="132" t="str">
        <f t="array" aca="1" ref="Y4" ca="1">IF(ROW()-ROW($N$2:$N$22)+1&gt;ROWS($M$2:$M$22)-COUNTBLANK($M$2:$M$22),"",INDIRECT(ADDRESS(SMALL((IF($M$2:$M$22&lt;&gt;"",ROW($M$2:$M$22),ROW()+ROWS($M$2:$M$22))),ROW()-ROW($N$2:$N$22)+1),COLUMN($M$2:$M$22),4)))</f>
        <v>-----</v>
      </c>
    </row>
    <row r="5" spans="1:25" ht="36" customHeight="1" x14ac:dyDescent="0.25">
      <c r="A5" s="131" t="str">
        <f>IF('Kennzahlenbogen_(KB)'!R27=0,"",'Kennzahlenbogen_(KB)'!R27)</f>
        <v>Unvollständig</v>
      </c>
      <c r="C5" s="131" t="str">
        <f>IF($A5="I.O.","",'Kennzahlenbogen_(KB)'!B27)</f>
        <v>4</v>
      </c>
      <c r="D5" s="159" t="str">
        <f>IF($A5="I.O.","",'Kennzahlenbogen_(KB)'!E27)</f>
        <v>Beratung Sozialdienst</v>
      </c>
      <c r="E5" s="133" t="str">
        <f>IF(AND('Kennzahlenbogen_(KB)'!L27="",$A5&lt;&gt;"I.O."),"-----",IF($A5="I.O.","",'Kennzahlenbogen_(KB)'!L27))</f>
        <v>&lt; 20%</v>
      </c>
      <c r="F5" s="134" t="str">
        <f>IF($A5="I.O.","",'Kennzahlenbogen_(KB)'!M27)</f>
        <v>Derzeit keine Vorgaben</v>
      </c>
      <c r="G5" s="133" t="str">
        <f>IF(AND('Kennzahlenbogen_(KB)'!O27="",$A5&lt;&gt;"I.O."),"-----",IF($A5="I.O.","",'Kennzahlenbogen_(KB)'!O27))</f>
        <v>-----</v>
      </c>
      <c r="H5" s="125" t="str">
        <f>IF($A5="I.O.","",IF('Kennzahlenbogen_(KB)'!Q27="","-----",'Kennzahlenbogen_(KB)'!Q27))</f>
        <v>-----</v>
      </c>
      <c r="I5" s="125">
        <f>IF($A5="I.O.","",IF('Kennzahlenbogen_(KB)'!Q28="","-----",'Kennzahlenbogen_(KB)'!Q28))</f>
        <v>0</v>
      </c>
      <c r="J5" s="133" t="str">
        <f>IF($A5="I.O.","",IF('Kennzahlenbogen_(KB)'!Q29="",0,'Kennzahlenbogen_(KB)'!Q29))</f>
        <v>n.d.</v>
      </c>
      <c r="K5" s="131" t="str">
        <f>IF($A5="I.O.","",'Kennzahlenbogen_(KB)'!R27)</f>
        <v>Unvollständig</v>
      </c>
      <c r="L5" s="132" t="str">
        <f>IF(AND('Kennzahlenbogen_(KB)'!S27="",$A5&lt;&gt;"I.O."),"-----",IF($A5="I.O.","",'Kennzahlenbogen_(KB)'!S27))</f>
        <v>-----</v>
      </c>
      <c r="M5" s="132" t="str">
        <f>IF(AND('Kennzahlenbogen_(KB)'!T27="",$A5&lt;&gt;"I.O."),"-----",IF($A5="I.O.","",'Kennzahlenbogen_(KB)'!T27))</f>
        <v>-----</v>
      </c>
      <c r="O5" s="131" t="str">
        <f t="array" aca="1" ref="O5" ca="1">IF(ROW()-ROW($D$2:$D$22)+1&gt;ROWS($C$2:$C$22)-COUNTBLANK($C$2:$C$22),"",INDIRECT(ADDRESS(SMALL((IF($C$2:$C$22&lt;&gt;"",ROW($C$2:$C$22),ROW()+ROWS($C$2:$C$22))),ROW()-ROW($D$2:$D$22)+1),COLUMN($C$2:$C$22),4)))</f>
        <v>4</v>
      </c>
      <c r="P5" s="132" t="str">
        <f t="array" aca="1" ref="P5" ca="1">IF(ROW()-ROW($E$2:$E$22)+1&gt;ROWS($D$2:$D$22)-COUNTBLANK($D$2:$D$22),"",INDIRECT(ADDRESS(SMALL((IF($D$2:$D$22&gt;"",ROW($D$2:$D$22),ROW()+ROWS($D$2:$D$22))),ROW()-ROW($E$2:$E$22)+1),COLUMN($D$2:$D$22),4)))</f>
        <v>Beratung Sozialdienst</v>
      </c>
      <c r="Q5" s="133" t="str">
        <f t="array" aca="1" ref="Q5" ca="1">IF(ROW()-ROW($F$2:$F$22)+1&gt;ROWS($E$2:$E$22)-COUNTBLANK($E$2:$E$22),"",INDIRECT(ADDRESS(SMALL((IF($E$2:$E$22&gt;"",ROW($E$2:$E$22),ROW()+ROWS($E$2:$E$22))),ROW()-ROW($F$2:$F$22)+1),COLUMN($E$2:$E$22),4)))</f>
        <v>&lt; 20%</v>
      </c>
      <c r="R5" s="134" t="str">
        <f t="array" aca="1" ref="R5" ca="1">IF(ROW()-ROW($G$2:$G$22)+1&gt;ROWS($F$2:$F$22)-COUNTBLANK($F$2:$F$22),"",INDIRECT(ADDRESS(SMALL((IF($F$2:$F$22&gt;"",ROW($F$2:$F$22),ROW()+ROWS($F$2:$F$22))),ROW()-ROW($G$2:$G$22)+1),COLUMN($F$2:$F$22),4)))</f>
        <v>Derzeit keine Vorgaben</v>
      </c>
      <c r="S5" s="133" t="str">
        <f t="array" aca="1" ref="S5" ca="1">IF(ROW()-ROW($H$2:$H$22)+1&gt;ROWS($G$2:$G$22)-COUNTBLANK($G$2:$G$22),"",INDIRECT(ADDRESS(SMALL((IF($G$2:$G$22&lt;&gt;"",ROW($G$2:$G$22),ROW()+ROWS($G$2:$G$22))),ROW()-ROW($H$2:$H$22)+1),COLUMN($G$2:$G$22),4)))</f>
        <v>-----</v>
      </c>
      <c r="T5" s="125" t="str">
        <f t="array" aca="1" ref="T5" ca="1">IF(ROW()-ROW($I$2:$I$22)+1&gt;ROWS($H$2:$H$22)-COUNTBLANK($H$2:$H$22),"",INDIRECT(ADDRESS(SMALL((IF($H$2:$H$22&lt;&gt;"",ROW($H$2:$H$22),ROW()+ROWS($H$2:$H$22))),ROW()-ROW($I$2:$I$22)+1),COLUMN($H$2:$H$22),4)))</f>
        <v>-----</v>
      </c>
      <c r="U5" s="125">
        <f t="array" aca="1" ref="U5" ca="1">IF(ROW()-ROW($J$2:$J$22)+1&gt;ROWS($I$2:$I$22)-COUNTBLANK($I$2:$I$22),"",INDIRECT(ADDRESS(SMALL((IF($I$2:$I$22&lt;&gt;"",ROW($I$2:$I$22),ROW()+ROWS($I$2:$I$22))),ROW()-ROW($J$2:$J$22)+1),COLUMN($I$2:$I$22),4)))</f>
        <v>0</v>
      </c>
      <c r="V5" s="126" t="str">
        <f t="array" aca="1" ref="V5" ca="1">IF(ROW()-ROW($K$2:$K$22)+1&gt;ROWS($J$2:$J$22)-COUNTBLANK($J$2:$J$22),"",INDIRECT(ADDRESS(SMALL((IF($J$2:$J$22&lt;&gt;"",ROW($J$2:$J$22),ROW()+ROWS($J$2:$J$22))),ROW()-ROW($K$2:$K$22)+1),COLUMN($J$2:$J$22),4)))</f>
        <v>n.d.</v>
      </c>
      <c r="W5" s="131" t="str">
        <f t="array" aca="1" ref="W5" ca="1">IF(ROW()-ROW($L$2:$L$22)+1&gt;ROWS($K$2:$K$22)-COUNTBLANK($K$2:$K$22),"",INDIRECT(ADDRESS(SMALL((IF($K$2:$K$22&lt;&gt;"",ROW($K$2:$K$22),ROW()+ROWS($K$2:$K$22))),ROW()-ROW($L$2:$L$22)+1),COLUMN($K$2:$K$22),4)))</f>
        <v>Unvollständig</v>
      </c>
      <c r="X5" s="132" t="str">
        <f t="array" aca="1" ref="X5" ca="1">IF(ROW()-ROW($M$2:$M$22)+1&gt;ROWS($L$2:$L$22)-COUNTBLANK($L$2:$L$22),"",INDIRECT(ADDRESS(SMALL((IF($L$2:$L$22&lt;&gt;"",ROW($L$2:$L$22),ROW()+ROWS($L$2:$L$22))),ROW()-ROW($M$2:$M$22)+1),COLUMN($L$2:$L$22),4)))</f>
        <v>-----</v>
      </c>
      <c r="Y5" s="132" t="str">
        <f t="array" aca="1" ref="Y5" ca="1">IF(ROW()-ROW($N$2:$N$22)+1&gt;ROWS($M$2:$M$22)-COUNTBLANK($M$2:$M$22),"",INDIRECT(ADDRESS(SMALL((IF($M$2:$M$22&lt;&gt;"",ROW($M$2:$M$22),ROW()+ROWS($M$2:$M$22))),ROW()-ROW($N$2:$N$22)+1),COLUMN($M$2:$M$22),4)))</f>
        <v>-----</v>
      </c>
    </row>
    <row r="6" spans="1:25" ht="36" customHeight="1" x14ac:dyDescent="0.25">
      <c r="A6" s="131" t="str">
        <f>IF('Kennzahlenbogen_(KB)'!R30=0,"",'Kennzahlenbogen_(KB)'!R30)</f>
        <v>Unvollständig</v>
      </c>
      <c r="C6" s="131">
        <f>IF($A6="I.O.","",'Kennzahlenbogen_(KB)'!B30)</f>
        <v>5</v>
      </c>
      <c r="D6" s="159" t="str">
        <f>IF($A6="I.O.","",'Kennzahlenbogen_(KB)'!E30)</f>
        <v>Anteil 
Studienpat.</v>
      </c>
      <c r="E6" s="133" t="str">
        <f>IF(AND('Kennzahlenbogen_(KB)'!L30="",$A6&lt;&gt;"I.O."),"-----",IF($A6="I.O.","",'Kennzahlenbogen_(KB)'!L30))</f>
        <v>-----</v>
      </c>
      <c r="F6" s="134" t="str">
        <f>IF($A6="I.O.","",'Kennzahlenbogen_(KB)'!M30)</f>
        <v>≥ 5%</v>
      </c>
      <c r="G6" s="133" t="str">
        <f>IF(AND('Kennzahlenbogen_(KB)'!O30="",$A6&lt;&gt;"I.O."),"-----",IF($A6="I.O.","",'Kennzahlenbogen_(KB)'!O30))</f>
        <v>-----</v>
      </c>
      <c r="H6" s="125" t="str">
        <f>IF($A6="I.O.","",IF('Kennzahlenbogen_(KB)'!Q30="","-----",'Kennzahlenbogen_(KB)'!Q30))</f>
        <v>-----</v>
      </c>
      <c r="I6" s="125">
        <f>IF($A6="I.O.","",IF('Kennzahlenbogen_(KB)'!Q31="","-----",'Kennzahlenbogen_(KB)'!Q31))</f>
        <v>0</v>
      </c>
      <c r="J6" s="133" t="str">
        <f>IF($A6="I.O.","",IF('Kennzahlenbogen_(KB)'!Q32="",0,'Kennzahlenbogen_(KB)'!Q32))</f>
        <v>n.d.</v>
      </c>
      <c r="K6" s="131" t="str">
        <f>IF($A6="I.O.","",'Kennzahlenbogen_(KB)'!R30)</f>
        <v>Unvollständig</v>
      </c>
      <c r="L6" s="132" t="str">
        <f>IF(AND('Kennzahlenbogen_(KB)'!S30="",$A6&lt;&gt;"I.O."),"-----",IF($A6="I.O.","",'Kennzahlenbogen_(KB)'!S30))</f>
        <v>-----</v>
      </c>
      <c r="M6" s="132" t="str">
        <f>IF(AND('Kennzahlenbogen_(KB)'!T30="",$A6&lt;&gt;"I.O."),"-----",IF($A6="I.O.","",'Kennzahlenbogen_(KB)'!T30))</f>
        <v>-----</v>
      </c>
      <c r="O6" s="131">
        <f t="array" aca="1" ref="O6" ca="1">IF(ROW()-ROW($D$2:$D$22)+1&gt;ROWS($C$2:$C$22)-COUNTBLANK($C$2:$C$22),"",INDIRECT(ADDRESS(SMALL((IF($C$2:$C$22&lt;&gt;"",ROW($C$2:$C$22),ROW()+ROWS($C$2:$C$22))),ROW()-ROW($D$2:$D$22)+1),COLUMN($C$2:$C$22),4)))</f>
        <v>5</v>
      </c>
      <c r="P6" s="132" t="str">
        <f t="array" aca="1" ref="P6" ca="1">IF(ROW()-ROW($E$2:$E$22)+1&gt;ROWS($D$2:$D$22)-COUNTBLANK($D$2:$D$22),"",INDIRECT(ADDRESS(SMALL((IF($D$2:$D$22&gt;"",ROW($D$2:$D$22),ROW()+ROWS($D$2:$D$22))),ROW()-ROW($E$2:$E$22)+1),COLUMN($D$2:$D$22),4)))</f>
        <v>Anteil 
Studienpat.</v>
      </c>
      <c r="Q6" s="133" t="str">
        <f t="array" aca="1" ref="Q6" ca="1">IF(ROW()-ROW($F$2:$F$22)+1&gt;ROWS($E$2:$E$22)-COUNTBLANK($E$2:$E$22),"",INDIRECT(ADDRESS(SMALL((IF($E$2:$E$22&gt;"",ROW($E$2:$E$22),ROW()+ROWS($E$2:$E$22))),ROW()-ROW($F$2:$F$22)+1),COLUMN($E$2:$E$22),4)))</f>
        <v>-----</v>
      </c>
      <c r="R6" s="134" t="str">
        <f t="array" aca="1" ref="R6" ca="1">IF(ROW()-ROW($G$2:$G$22)+1&gt;ROWS($F$2:$F$22)-COUNTBLANK($F$2:$F$22),"",INDIRECT(ADDRESS(SMALL((IF($F$2:$F$22&gt;"",ROW($F$2:$F$22),ROW()+ROWS($F$2:$F$22))),ROW()-ROW($G$2:$G$22)+1),COLUMN($F$2:$F$22),4)))</f>
        <v>≥ 5%</v>
      </c>
      <c r="S6" s="133" t="str">
        <f t="array" aca="1" ref="S6" ca="1">IF(ROW()-ROW($H$2:$H$22)+1&gt;ROWS($G$2:$G$22)-COUNTBLANK($G$2:$G$22),"",INDIRECT(ADDRESS(SMALL((IF($G$2:$G$22&lt;&gt;"",ROW($G$2:$G$22),ROW()+ROWS($G$2:$G$22))),ROW()-ROW($H$2:$H$22)+1),COLUMN($G$2:$G$22),4)))</f>
        <v>-----</v>
      </c>
      <c r="T6" s="125" t="str">
        <f t="array" aca="1" ref="T6" ca="1">IF(ROW()-ROW($I$2:$I$22)+1&gt;ROWS($H$2:$H$22)-COUNTBLANK($H$2:$H$22),"",INDIRECT(ADDRESS(SMALL((IF($H$2:$H$22&lt;&gt;"",ROW($H$2:$H$22),ROW()+ROWS($H$2:$H$22))),ROW()-ROW($I$2:$I$22)+1),COLUMN($H$2:$H$22),4)))</f>
        <v>-----</v>
      </c>
      <c r="U6" s="125">
        <f t="array" aca="1" ref="U6" ca="1">IF(ROW()-ROW($J$2:$J$22)+1&gt;ROWS($I$2:$I$22)-COUNTBLANK($I$2:$I$22),"",INDIRECT(ADDRESS(SMALL((IF($I$2:$I$22&lt;&gt;"",ROW($I$2:$I$22),ROW()+ROWS($I$2:$I$22))),ROW()-ROW($J$2:$J$22)+1),COLUMN($I$2:$I$22),4)))</f>
        <v>0</v>
      </c>
      <c r="V6" s="126" t="str">
        <f t="array" aca="1" ref="V6" ca="1">IF(ROW()-ROW($K$2:$K$22)+1&gt;ROWS($J$2:$J$22)-COUNTBLANK($J$2:$J$22),"",INDIRECT(ADDRESS(SMALL((IF($J$2:$J$22&lt;&gt;"",ROW($J$2:$J$22),ROW()+ROWS($J$2:$J$22))),ROW()-ROW($K$2:$K$22)+1),COLUMN($J$2:$J$22),4)))</f>
        <v>n.d.</v>
      </c>
      <c r="W6" s="131" t="str">
        <f t="array" aca="1" ref="W6" ca="1">IF(ROW()-ROW($L$2:$L$22)+1&gt;ROWS($K$2:$K$22)-COUNTBLANK($K$2:$K$22),"",INDIRECT(ADDRESS(SMALL((IF($K$2:$K$22&lt;&gt;"",ROW($K$2:$K$22),ROW()+ROWS($K$2:$K$22))),ROW()-ROW($L$2:$L$22)+1),COLUMN($K$2:$K$22),4)))</f>
        <v>Unvollständig</v>
      </c>
      <c r="X6" s="132" t="str">
        <f t="array" aca="1" ref="X6" ca="1">IF(ROW()-ROW($M$2:$M$22)+1&gt;ROWS($L$2:$L$22)-COUNTBLANK($L$2:$L$22),"",INDIRECT(ADDRESS(SMALL((IF($L$2:$L$22&lt;&gt;"",ROW($L$2:$L$22),ROW()+ROWS($L$2:$L$22))),ROW()-ROW($M$2:$M$22)+1),COLUMN($L$2:$L$22),4)))</f>
        <v>-----</v>
      </c>
      <c r="Y6" s="132" t="str">
        <f t="array" aca="1" ref="Y6" ca="1">IF(ROW()-ROW($N$2:$N$22)+1&gt;ROWS($M$2:$M$22)-COUNTBLANK($M$2:$M$22),"",INDIRECT(ADDRESS(SMALL((IF($M$2:$M$22&lt;&gt;"",ROW($M$2:$M$22),ROW()+ROWS($M$2:$M$22))),ROW()-ROW($N$2:$N$22)+1),COLUMN($M$2:$M$22),4)))</f>
        <v>-----</v>
      </c>
    </row>
    <row r="7" spans="1:25" ht="36" customHeight="1" x14ac:dyDescent="0.25">
      <c r="A7" s="131" t="str">
        <f>IF('Kennzahlenbogen_(KB)'!R33=0,"",'Kennzahlenbogen_(KB)'!R33)</f>
        <v>Unvollständig</v>
      </c>
      <c r="C7" s="131" t="str">
        <f>IF($A7="I.O.","",'Kennzahlenbogen_(KB)'!B33)</f>
        <v>6a</v>
      </c>
      <c r="D7" s="159" t="str">
        <f>IF($A7="I.O.","",'Kennzahlenbogen_(KB)'!E33)</f>
        <v>Operative Expertise HNO</v>
      </c>
      <c r="E7" s="133" t="str">
        <f>IF(AND('Kennzahlenbogen_(KB)'!L33="",$A7&lt;&gt;"I.O."),"-----",IF($A7="I.O.","",'Kennzahlenbogen_(KB)'!L33))</f>
        <v>-----</v>
      </c>
      <c r="F7" s="134" t="str">
        <f>IF($A7="I.O.","",'Kennzahlenbogen_(KB)'!M33)</f>
        <v>≥ 20</v>
      </c>
      <c r="G7" s="133" t="str">
        <f>IF(AND('Kennzahlenbogen_(KB)'!O33="",$A7&lt;&gt;"I.O."),"-----",IF($A7="I.O.","",'Kennzahlenbogen_(KB)'!O33))</f>
        <v>-----</v>
      </c>
      <c r="H7" s="125">
        <f>IF($A7="I.O.","",IF('Kennzahlenbogen_(KB)'!Q33="","-----",'Kennzahlenbogen_(KB)'!Q33))</f>
        <v>0</v>
      </c>
      <c r="I7" s="125" t="str">
        <f>IF($A7="I.O.","",IF('Kennzahlenbogen_(KB)'!Q34="","-----",'Kennzahlenbogen_(KB)'!Q34))</f>
        <v>-----</v>
      </c>
      <c r="J7" s="133" t="str">
        <f>IF($A7="I.O.","","-----")</f>
        <v>-----</v>
      </c>
      <c r="K7" s="131" t="str">
        <f>IF($A7="I.O.","",'Kennzahlenbogen_(KB)'!R33)</f>
        <v>Unvollständig</v>
      </c>
      <c r="L7" s="132" t="str">
        <f>IF(AND('Kennzahlenbogen_(KB)'!S33="",$A7&lt;&gt;"I.O."),"-----",IF($A7="I.O.","",'Kennzahlenbogen_(KB)'!S33))</f>
        <v>-----</v>
      </c>
      <c r="M7" s="132" t="str">
        <f>IF(AND('Kennzahlenbogen_(KB)'!T33="",$A7&lt;&gt;"I.O."),"-----",IF($A7="I.O.","",'Kennzahlenbogen_(KB)'!T33))</f>
        <v>-----</v>
      </c>
      <c r="O7" s="131" t="str">
        <f t="array" aca="1" ref="O7" ca="1">IF(ROW()-ROW($D$2:$D$22)+1&gt;ROWS($C$2:$C$22)-COUNTBLANK($C$2:$C$22),"",INDIRECT(ADDRESS(SMALL((IF($C$2:$C$22&lt;&gt;"",ROW($C$2:$C$22),ROW()+ROWS($C$2:$C$22))),ROW()-ROW($D$2:$D$22)+1),COLUMN($C$2:$C$22),4)))</f>
        <v>6a</v>
      </c>
      <c r="P7" s="132" t="str">
        <f t="array" aca="1" ref="P7" ca="1">IF(ROW()-ROW($E$2:$E$22)+1&gt;ROWS($D$2:$D$22)-COUNTBLANK($D$2:$D$22),"",INDIRECT(ADDRESS(SMALL((IF($D$2:$D$22&gt;"",ROW($D$2:$D$22),ROW()+ROWS($D$2:$D$22))),ROW()-ROW($E$2:$E$22)+1),COLUMN($D$2:$D$22),4)))</f>
        <v>Operative Expertise HNO</v>
      </c>
      <c r="Q7" s="133" t="str">
        <f t="array" aca="1" ref="Q7" ca="1">IF(ROW()-ROW($F$2:$F$22)+1&gt;ROWS($E$2:$E$22)-COUNTBLANK($E$2:$E$22),"",INDIRECT(ADDRESS(SMALL((IF($E$2:$E$22&gt;"",ROW($E$2:$E$22),ROW()+ROWS($E$2:$E$22))),ROW()-ROW($F$2:$F$22)+1),COLUMN($E$2:$E$22),4)))</f>
        <v>-----</v>
      </c>
      <c r="R7" s="134" t="str">
        <f t="array" aca="1" ref="R7" ca="1">IF(ROW()-ROW($G$2:$G$22)+1&gt;ROWS($F$2:$F$22)-COUNTBLANK($F$2:$F$22),"",INDIRECT(ADDRESS(SMALL((IF($F$2:$F$22&gt;"",ROW($F$2:$F$22),ROW()+ROWS($F$2:$F$22))),ROW()-ROW($G$2:$G$22)+1),COLUMN($F$2:$F$22),4)))</f>
        <v>≥ 20</v>
      </c>
      <c r="S7" s="133" t="str">
        <f t="array" aca="1" ref="S7" ca="1">IF(ROW()-ROW($H$2:$H$22)+1&gt;ROWS($G$2:$G$22)-COUNTBLANK($G$2:$G$22),"",INDIRECT(ADDRESS(SMALL((IF($G$2:$G$22&lt;&gt;"",ROW($G$2:$G$22),ROW()+ROWS($G$2:$G$22))),ROW()-ROW($H$2:$H$22)+1),COLUMN($G$2:$G$22),4)))</f>
        <v>-----</v>
      </c>
      <c r="T7" s="125">
        <f t="array" aca="1" ref="T7" ca="1">IF(ROW()-ROW($I$2:$I$22)+1&gt;ROWS($H$2:$H$22)-COUNTBLANK($H$2:$H$22),"",INDIRECT(ADDRESS(SMALL((IF($H$2:$H$22&lt;&gt;"",ROW($H$2:$H$22),ROW()+ROWS($H$2:$H$22))),ROW()-ROW($I$2:$I$22)+1),COLUMN($H$2:$H$22),4)))</f>
        <v>0</v>
      </c>
      <c r="U7" s="125" t="str">
        <f t="array" aca="1" ref="U7" ca="1">IF(ROW()-ROW($J$2:$J$22)+1&gt;ROWS($I$2:$I$22)-COUNTBLANK($I$2:$I$22),"",INDIRECT(ADDRESS(SMALL((IF($I$2:$I$22&lt;&gt;"",ROW($I$2:$I$22),ROW()+ROWS($I$2:$I$22))),ROW()-ROW($J$2:$J$22)+1),COLUMN($I$2:$I$22),4)))</f>
        <v>-----</v>
      </c>
      <c r="V7" s="126" t="str">
        <f t="array" aca="1" ref="V7" ca="1">IF(ROW()-ROW($K$2:$K$22)+1&gt;ROWS($J$2:$J$22)-COUNTBLANK($J$2:$J$22),"",INDIRECT(ADDRESS(SMALL((IF($J$2:$J$22&lt;&gt;"",ROW($J$2:$J$22),ROW()+ROWS($J$2:$J$22))),ROW()-ROW($K$2:$K$22)+1),COLUMN($J$2:$J$22),4)))</f>
        <v>-----</v>
      </c>
      <c r="W7" s="131" t="str">
        <f t="array" aca="1" ref="W7" ca="1">IF(ROW()-ROW($L$2:$L$22)+1&gt;ROWS($K$2:$K$22)-COUNTBLANK($K$2:$K$22),"",INDIRECT(ADDRESS(SMALL((IF($K$2:$K$22&lt;&gt;"",ROW($K$2:$K$22),ROW()+ROWS($K$2:$K$22))),ROW()-ROW($L$2:$L$22)+1),COLUMN($K$2:$K$22),4)))</f>
        <v>Unvollständig</v>
      </c>
      <c r="X7" s="132" t="str">
        <f t="array" aca="1" ref="X7" ca="1">IF(ROW()-ROW($M$2:$M$22)+1&gt;ROWS($L$2:$L$22)-COUNTBLANK($L$2:$L$22),"",INDIRECT(ADDRESS(SMALL((IF($L$2:$L$22&lt;&gt;"",ROW($L$2:$L$22),ROW()+ROWS($L$2:$L$22))),ROW()-ROW($M$2:$M$22)+1),COLUMN($L$2:$L$22),4)))</f>
        <v>-----</v>
      </c>
      <c r="Y7" s="132" t="str">
        <f t="array" aca="1" ref="Y7" ca="1">IF(ROW()-ROW($N$2:$N$22)+1&gt;ROWS($M$2:$M$22)-COUNTBLANK($M$2:$M$22),"",INDIRECT(ADDRESS(SMALL((IF($M$2:$M$22&lt;&gt;"",ROW($M$2:$M$22),ROW()+ROWS($M$2:$M$22))),ROW()-ROW($N$2:$N$22)+1),COLUMN($M$2:$M$22),4)))</f>
        <v>-----</v>
      </c>
    </row>
    <row r="8" spans="1:25" ht="36" customHeight="1" x14ac:dyDescent="0.25">
      <c r="A8" s="131" t="str">
        <f>IF('Kennzahlenbogen_(KB)'!R36=0,"",'Kennzahlenbogen_(KB)'!R36)</f>
        <v>Unvollständig</v>
      </c>
      <c r="C8" s="230" t="str">
        <f>IF($A8="I.O.","",'Kennzahlenbogen_(KB)'!B36)</f>
        <v>6b</v>
      </c>
      <c r="D8" s="159" t="str">
        <f>IF($A8="I.O.","",'Kennzahlenbogen_(KB)'!E36)</f>
        <v>Operative Expertise MKG</v>
      </c>
      <c r="E8" s="133" t="str">
        <f>IF(AND('Kennzahlenbogen_(KB)'!L36="",$A8&lt;&gt;"I.O."),"-----",IF($A8="I.O.","",'Kennzahlenbogen_(KB)'!L36))</f>
        <v>-----</v>
      </c>
      <c r="F8" s="134" t="str">
        <f>IF($A8="I.O.","",'Kennzahlenbogen_(KB)'!M36)</f>
        <v>≥ 20</v>
      </c>
      <c r="G8" s="133" t="str">
        <f>IF(AND('Kennzahlenbogen_(KB)'!O36="",$A8&lt;&gt;"I.O."),"-----",IF($A8="I.O.","",'Kennzahlenbogen_(KB)'!O36))</f>
        <v>-----</v>
      </c>
      <c r="H8" s="125">
        <f>IF($A8="I.O.","",IF('Kennzahlenbogen_(KB)'!Q36="","-----",'Kennzahlenbogen_(KB)'!Q36))</f>
        <v>0</v>
      </c>
      <c r="I8" s="125" t="str">
        <f>IF($A8="I.O.","",IF('Kennzahlenbogen_(KB)'!Q37="","-----",'Kennzahlenbogen_(KB)'!Q37))</f>
        <v>-----</v>
      </c>
      <c r="J8" s="133" t="str">
        <f>IF($A8="I.O.","","-----")</f>
        <v>-----</v>
      </c>
      <c r="K8" s="131" t="str">
        <f>IF($A8="I.O.","",'Kennzahlenbogen_(KB)'!R36)</f>
        <v>Unvollständig</v>
      </c>
      <c r="L8" s="132" t="str">
        <f>IF(AND('Kennzahlenbogen_(KB)'!S36="",$A8&lt;&gt;"I.O."),"-----",IF($A8="I.O.","",'Kennzahlenbogen_(KB)'!S36))</f>
        <v>-----</v>
      </c>
      <c r="M8" s="132" t="str">
        <f>IF(AND('Kennzahlenbogen_(KB)'!T36="",$A8&lt;&gt;"I.O."),"-----",IF($A8="I.O.","",'Kennzahlenbogen_(KB)'!T36))</f>
        <v>-----</v>
      </c>
      <c r="O8" s="131" t="str">
        <f t="array" aca="1" ref="O8" ca="1">IF(ROW()-ROW($D$2:$D$22)+1&gt;ROWS($C$2:$C$22)-COUNTBLANK($C$2:$C$22),"",INDIRECT(ADDRESS(SMALL((IF($C$2:$C$22&lt;&gt;"",ROW($C$2:$C$22),ROW()+ROWS($C$2:$C$22))),ROW()-ROW($D$2:$D$22)+1),COLUMN($C$2:$C$22),4)))</f>
        <v>6b</v>
      </c>
      <c r="P8" s="132" t="str">
        <f t="array" aca="1" ref="P8" ca="1">IF(ROW()-ROW($E$2:$E$22)+1&gt;ROWS($D$2:$D$22)-COUNTBLANK($D$2:$D$22),"",INDIRECT(ADDRESS(SMALL((IF($D$2:$D$22&gt;"",ROW($D$2:$D$22),ROW()+ROWS($D$2:$D$22))),ROW()-ROW($E$2:$E$22)+1),COLUMN($D$2:$D$22),4)))</f>
        <v>Operative Expertise MKG</v>
      </c>
      <c r="Q8" s="133" t="str">
        <f t="array" aca="1" ref="Q8" ca="1">IF(ROW()-ROW($F$2:$F$22)+1&gt;ROWS($E$2:$E$22)-COUNTBLANK($E$2:$E$22),"",INDIRECT(ADDRESS(SMALL((IF($E$2:$E$22&gt;"",ROW($E$2:$E$22),ROW()+ROWS($E$2:$E$22))),ROW()-ROW($F$2:$F$22)+1),COLUMN($E$2:$E$22),4)))</f>
        <v>-----</v>
      </c>
      <c r="R8" s="134" t="str">
        <f t="array" aca="1" ref="R8" ca="1">IF(ROW()-ROW($G$2:$G$22)+1&gt;ROWS($F$2:$F$22)-COUNTBLANK($F$2:$F$22),"",INDIRECT(ADDRESS(SMALL((IF($F$2:$F$22&gt;"",ROW($F$2:$F$22),ROW()+ROWS($F$2:$F$22))),ROW()-ROW($G$2:$G$22)+1),COLUMN($F$2:$F$22),4)))</f>
        <v>≥ 20</v>
      </c>
      <c r="S8" s="133" t="str">
        <f t="array" aca="1" ref="S8" ca="1">IF(ROW()-ROW($H$2:$H$22)+1&gt;ROWS($G$2:$G$22)-COUNTBLANK($G$2:$G$22),"",INDIRECT(ADDRESS(SMALL((IF($G$2:$G$22&lt;&gt;"",ROW($G$2:$G$22),ROW()+ROWS($G$2:$G$22))),ROW()-ROW($H$2:$H$22)+1),COLUMN($G$2:$G$22),4)))</f>
        <v>-----</v>
      </c>
      <c r="T8" s="125">
        <f t="array" aca="1" ref="T8" ca="1">IF(ROW()-ROW($I$2:$I$22)+1&gt;ROWS($H$2:$H$22)-COUNTBLANK($H$2:$H$22),"",INDIRECT(ADDRESS(SMALL((IF($H$2:$H$22&lt;&gt;"",ROW($H$2:$H$22),ROW()+ROWS($H$2:$H$22))),ROW()-ROW($I$2:$I$22)+1),COLUMN($H$2:$H$22),4)))</f>
        <v>0</v>
      </c>
      <c r="U8" s="125" t="str">
        <f t="array" aca="1" ref="U8" ca="1">IF(ROW()-ROW($J$2:$J$22)+1&gt;ROWS($I$2:$I$22)-COUNTBLANK($I$2:$I$22),"",INDIRECT(ADDRESS(SMALL((IF($I$2:$I$22&lt;&gt;"",ROW($I$2:$I$22),ROW()+ROWS($I$2:$I$22))),ROW()-ROW($J$2:$J$22)+1),COLUMN($I$2:$I$22),4)))</f>
        <v>-----</v>
      </c>
      <c r="V8" s="126" t="str">
        <f t="array" aca="1" ref="V8" ca="1">IF(ROW()-ROW($K$2:$K$22)+1&gt;ROWS($J$2:$J$22)-COUNTBLANK($J$2:$J$22),"",INDIRECT(ADDRESS(SMALL((IF($J$2:$J$22&lt;&gt;"",ROW($J$2:$J$22),ROW()+ROWS($J$2:$J$22))),ROW()-ROW($K$2:$K$22)+1),COLUMN($J$2:$J$22),4)))</f>
        <v>-----</v>
      </c>
      <c r="W8" s="131" t="str">
        <f t="array" aca="1" ref="W8" ca="1">IF(ROW()-ROW($L$2:$L$22)+1&gt;ROWS($K$2:$K$22)-COUNTBLANK($K$2:$K$22),"",INDIRECT(ADDRESS(SMALL((IF($K$2:$K$22&lt;&gt;"",ROW($K$2:$K$22),ROW()+ROWS($K$2:$K$22))),ROW()-ROW($L$2:$L$22)+1),COLUMN($K$2:$K$22),4)))</f>
        <v>Unvollständig</v>
      </c>
      <c r="X8" s="132" t="str">
        <f t="array" aca="1" ref="X8" ca="1">IF(ROW()-ROW($M$2:$M$22)+1&gt;ROWS($L$2:$L$22)-COUNTBLANK($L$2:$L$22),"",INDIRECT(ADDRESS(SMALL((IF($L$2:$L$22&lt;&gt;"",ROW($L$2:$L$22),ROW()+ROWS($L$2:$L$22))),ROW()-ROW($M$2:$M$22)+1),COLUMN($L$2:$L$22),4)))</f>
        <v>-----</v>
      </c>
      <c r="Y8" s="132" t="str">
        <f t="array" aca="1" ref="Y8" ca="1">IF(ROW()-ROW($N$2:$N$22)+1&gt;ROWS($M$2:$M$22)-COUNTBLANK($M$2:$M$22),"",INDIRECT(ADDRESS(SMALL((IF($M$2:$M$22&lt;&gt;"",ROW($M$2:$M$22),ROW()+ROWS($M$2:$M$22))),ROW()-ROW($N$2:$N$22)+1),COLUMN($M$2:$M$22),4)))</f>
        <v>-----</v>
      </c>
    </row>
    <row r="9" spans="1:25" ht="36" customHeight="1" x14ac:dyDescent="0.25">
      <c r="A9" s="131" t="str">
        <f>IF('Kennzahlenbogen_(KB)'!R39=0,"",'Kennzahlenbogen_(KB)'!R39)</f>
        <v>Unvollständig</v>
      </c>
      <c r="C9" s="131">
        <f>IF($A9="I.O.","",'Kennzahlenbogen_(KB)'!B39)</f>
        <v>7</v>
      </c>
      <c r="D9" s="159" t="str">
        <f>IF($A9="I.O.","",'Kennzahlenbogen_(KB)'!E39)</f>
        <v>Revisionsoperationen</v>
      </c>
      <c r="E9" s="133" t="str">
        <f>IF(AND('Kennzahlenbogen_(KB)'!L39="",$A9&lt;&gt;"I.O."),"-----",IF($A9="I.O.","",'Kennzahlenbogen_(KB)'!L39))</f>
        <v>-----</v>
      </c>
      <c r="F9" s="134" t="str">
        <f>IF($A9="I.O.","",'Kennzahlenbogen_(KB)'!M39)</f>
        <v>≤ 15%</v>
      </c>
      <c r="G9" s="133" t="str">
        <f>IF(AND('Kennzahlenbogen_(KB)'!O39="",$A9&lt;&gt;"I.O."),"-----",IF($A9="I.O.","",'Kennzahlenbogen_(KB)'!O39))</f>
        <v>-----</v>
      </c>
      <c r="H9" s="125" t="str">
        <f>IF($A9="I.O.","",IF('Kennzahlenbogen_(KB)'!Q39="","-----",'Kennzahlenbogen_(KB)'!Q39))</f>
        <v>-----</v>
      </c>
      <c r="I9" s="125">
        <f>IF($A9="I.O.","",IF('Kennzahlenbogen_(KB)'!Q40="","-----",'Kennzahlenbogen_(KB)'!Q40))</f>
        <v>0</v>
      </c>
      <c r="J9" s="133" t="str">
        <f>IF($A9="I.O.","",IF('Kennzahlenbogen_(KB)'!Q41="",0,'Kennzahlenbogen_(KB)'!Q41))</f>
        <v>n.d.</v>
      </c>
      <c r="K9" s="131" t="str">
        <f>IF($A9="I.O.","",'Kennzahlenbogen_(KB)'!R39)</f>
        <v>Unvollständig</v>
      </c>
      <c r="L9" s="132" t="str">
        <f>IF(AND('Kennzahlenbogen_(KB)'!S39="",$A9&lt;&gt;"I.O."),"-----",IF($A9="I.O.","",'Kennzahlenbogen_(KB)'!S39))</f>
        <v>-----</v>
      </c>
      <c r="M9" s="132" t="str">
        <f>IF(AND('Kennzahlenbogen_(KB)'!T39="",$A9&lt;&gt;"I.O."),"-----",IF($A9="I.O.","",'Kennzahlenbogen_(KB)'!T39))</f>
        <v>-----</v>
      </c>
      <c r="O9" s="131">
        <f t="array" aca="1" ref="O9" ca="1">IF(ROW()-ROW($D$2:$D$22)+1&gt;ROWS($C$2:$C$22)-COUNTBLANK($C$2:$C$22),"",INDIRECT(ADDRESS(SMALL((IF($C$2:$C$22&lt;&gt;"",ROW($C$2:$C$22),ROW()+ROWS($C$2:$C$22))),ROW()-ROW($D$2:$D$22)+1),COLUMN($C$2:$C$22),4)))</f>
        <v>7</v>
      </c>
      <c r="P9" s="132" t="str">
        <f t="array" aca="1" ref="P9" ca="1">IF(ROW()-ROW($E$2:$E$22)+1&gt;ROWS($D$2:$D$22)-COUNTBLANK($D$2:$D$22),"",INDIRECT(ADDRESS(SMALL((IF($D$2:$D$22&gt;"",ROW($D$2:$D$22),ROW()+ROWS($D$2:$D$22))),ROW()-ROW($E$2:$E$22)+1),COLUMN($D$2:$D$22),4)))</f>
        <v>Revisionsoperationen</v>
      </c>
      <c r="Q9" s="133" t="str">
        <f t="array" aca="1" ref="Q9" ca="1">IF(ROW()-ROW($F$2:$F$22)+1&gt;ROWS($E$2:$E$22)-COUNTBLANK($E$2:$E$22),"",INDIRECT(ADDRESS(SMALL((IF($E$2:$E$22&gt;"",ROW($E$2:$E$22),ROW()+ROWS($E$2:$E$22))),ROW()-ROW($F$2:$F$22)+1),COLUMN($E$2:$E$22),4)))</f>
        <v>-----</v>
      </c>
      <c r="R9" s="134" t="str">
        <f t="array" aca="1" ref="R9" ca="1">IF(ROW()-ROW($G$2:$G$22)+1&gt;ROWS($F$2:$F$22)-COUNTBLANK($F$2:$F$22),"",INDIRECT(ADDRESS(SMALL((IF($F$2:$F$22&gt;"",ROW($F$2:$F$22),ROW()+ROWS($F$2:$F$22))),ROW()-ROW($G$2:$G$22)+1),COLUMN($F$2:$F$22),4)))</f>
        <v>≤ 15%</v>
      </c>
      <c r="S9" s="133" t="str">
        <f t="array" aca="1" ref="S9" ca="1">IF(ROW()-ROW($H$2:$H$22)+1&gt;ROWS($G$2:$G$22)-COUNTBLANK($G$2:$G$22),"",INDIRECT(ADDRESS(SMALL((IF($G$2:$G$22&lt;&gt;"",ROW($G$2:$G$22),ROW()+ROWS($G$2:$G$22))),ROW()-ROW($H$2:$H$22)+1),COLUMN($G$2:$G$22),4)))</f>
        <v>-----</v>
      </c>
      <c r="T9" s="125" t="str">
        <f t="array" aca="1" ref="T9" ca="1">IF(ROW()-ROW($I$2:$I$22)+1&gt;ROWS($H$2:$H$22)-COUNTBLANK($H$2:$H$22),"",INDIRECT(ADDRESS(SMALL((IF($H$2:$H$22&lt;&gt;"",ROW($H$2:$H$22),ROW()+ROWS($H$2:$H$22))),ROW()-ROW($I$2:$I$22)+1),COLUMN($H$2:$H$22),4)))</f>
        <v>-----</v>
      </c>
      <c r="U9" s="125">
        <f t="array" aca="1" ref="U9" ca="1">IF(ROW()-ROW($J$2:$J$22)+1&gt;ROWS($I$2:$I$22)-COUNTBLANK($I$2:$I$22),"",INDIRECT(ADDRESS(SMALL((IF($I$2:$I$22&lt;&gt;"",ROW($I$2:$I$22),ROW()+ROWS($I$2:$I$22))),ROW()-ROW($J$2:$J$22)+1),COLUMN($I$2:$I$22),4)))</f>
        <v>0</v>
      </c>
      <c r="V9" s="126" t="str">
        <f t="array" aca="1" ref="V9" ca="1">IF(ROW()-ROW($K$2:$K$22)+1&gt;ROWS($J$2:$J$22)-COUNTBLANK($J$2:$J$22),"",INDIRECT(ADDRESS(SMALL((IF($J$2:$J$22&lt;&gt;"",ROW($J$2:$J$22),ROW()+ROWS($J$2:$J$22))),ROW()-ROW($K$2:$K$22)+1),COLUMN($J$2:$J$22),4)))</f>
        <v>n.d.</v>
      </c>
      <c r="W9" s="131" t="str">
        <f t="array" aca="1" ref="W9" ca="1">IF(ROW()-ROW($L$2:$L$22)+1&gt;ROWS($K$2:$K$22)-COUNTBLANK($K$2:$K$22),"",INDIRECT(ADDRESS(SMALL((IF($K$2:$K$22&lt;&gt;"",ROW($K$2:$K$22),ROW()+ROWS($K$2:$K$22))),ROW()-ROW($L$2:$L$22)+1),COLUMN($K$2:$K$22),4)))</f>
        <v>Unvollständig</v>
      </c>
      <c r="X9" s="132" t="str">
        <f t="array" aca="1" ref="X9" ca="1">IF(ROW()-ROW($M$2:$M$22)+1&gt;ROWS($L$2:$L$22)-COUNTBLANK($L$2:$L$22),"",INDIRECT(ADDRESS(SMALL((IF($L$2:$L$22&lt;&gt;"",ROW($L$2:$L$22),ROW()+ROWS($L$2:$L$22))),ROW()-ROW($M$2:$M$22)+1),COLUMN($L$2:$L$22),4)))</f>
        <v>-----</v>
      </c>
      <c r="Y9" s="132" t="str">
        <f t="array" aca="1" ref="Y9" ca="1">IF(ROW()-ROW($N$2:$N$22)+1&gt;ROWS($M$2:$M$22)-COUNTBLANK($M$2:$M$22),"",INDIRECT(ADDRESS(SMALL((IF($M$2:$M$22&lt;&gt;"",ROW($M$2:$M$22),ROW()+ROWS($M$2:$M$22))),ROW()-ROW($N$2:$N$22)+1),COLUMN($M$2:$M$22),4)))</f>
        <v>-----</v>
      </c>
    </row>
    <row r="10" spans="1:25" ht="36" customHeight="1" x14ac:dyDescent="0.25">
      <c r="A10" s="131" t="str">
        <f>IF('Kennzahlenbogen_(KB)'!R42=0,"",'Kennzahlenbogen_(KB)'!R42)</f>
        <v>Unvollständig</v>
      </c>
      <c r="C10" s="230" t="str">
        <f>IF($A10="I.O.","",'Kennzahlenbogen_(KB)'!B42)</f>
        <v xml:space="preserve">8
</v>
      </c>
      <c r="D10" s="159" t="str">
        <f>IF($A10="I.O.","",'Kennzahlenbogen_(KB)'!E42)</f>
        <v>R0-Situation nach kurativer Operation bei Mundhöhlenkarzinom</v>
      </c>
      <c r="E10" s="133" t="str">
        <f>IF(AND('Kennzahlenbogen_(KB)'!L42="",$A10&lt;&gt;"I.O."),"-----",IF($A10="I.O.","",'Kennzahlenbogen_(KB)'!L42))</f>
        <v>-----</v>
      </c>
      <c r="F10" s="134" t="str">
        <f>IF($A10="I.O.","",'Kennzahlenbogen_(KB)'!M42)</f>
        <v>≥ 80%</v>
      </c>
      <c r="G10" s="133" t="str">
        <f>IF(AND('Kennzahlenbogen_(KB)'!O42="",$A10&lt;&gt;"I.O."),"-----",IF($A10="I.O.","",'Kennzahlenbogen_(KB)'!O42))</f>
        <v>-----</v>
      </c>
      <c r="H10" s="125" t="str">
        <f>IF($A10="I.O.","",IF('Kennzahlenbogen_(KB)'!Q42="","-----",'Kennzahlenbogen_(KB)'!Q42))</f>
        <v>-----</v>
      </c>
      <c r="I10" s="125" t="str">
        <f>IF($A10="I.O.","",IF('Kennzahlenbogen_(KB)'!Q43="","-----",'Kennzahlenbogen_(KB)'!Q43))</f>
        <v>-----</v>
      </c>
      <c r="J10" s="133" t="str">
        <f>IF($A10="I.O.","",IF('Kennzahlenbogen_(KB)'!Q44="","-----",'Kennzahlenbogen_(KB)'!Q44))</f>
        <v>n.d.</v>
      </c>
      <c r="K10" s="131" t="str">
        <f>IF($A10="I.O.","",'Kennzahlenbogen_(KB)'!R42)</f>
        <v>Unvollständig</v>
      </c>
      <c r="L10" s="132" t="str">
        <f>IF(AND('Kennzahlenbogen_(KB)'!S42="",$A10&lt;&gt;"I.O."),"-----",IF($A10="I.O.","",'Kennzahlenbogen_(KB)'!S42))</f>
        <v>-----</v>
      </c>
      <c r="M10" s="132" t="str">
        <f>IF(AND('Kennzahlenbogen_(KB)'!T42="",$A10&lt;&gt;"I.O."),"-----",IF($A10="I.O.","",'Kennzahlenbogen_(KB)'!T42))</f>
        <v>-----</v>
      </c>
      <c r="O10" s="131" t="str">
        <f t="array" aca="1" ref="O10" ca="1">IF(ROW()-ROW($D$2:$D$22)+1&gt;ROWS($C$2:$C$22)-COUNTBLANK($C$2:$C$22),"",INDIRECT(ADDRESS(SMALL((IF($C$2:$C$22&lt;&gt;"",ROW($C$2:$C$22),ROW()+ROWS($C$2:$C$22))),ROW()-ROW($D$2:$D$22)+1),COLUMN($C$2:$C$22),4)))</f>
        <v xml:space="preserve">8
</v>
      </c>
      <c r="P10" s="132" t="str">
        <f t="array" aca="1" ref="P10" ca="1">IF(ROW()-ROW($E$2:$E$22)+1&gt;ROWS($D$2:$D$22)-COUNTBLANK($D$2:$D$22),"",INDIRECT(ADDRESS(SMALL((IF($D$2:$D$22&gt;"",ROW($D$2:$D$22),ROW()+ROWS($D$2:$D$22))),ROW()-ROW($E$2:$E$22)+1),COLUMN($D$2:$D$22),4)))</f>
        <v>R0-Situation nach kurativer Operation bei Mundhöhlenkarzinom</v>
      </c>
      <c r="Q10" s="133" t="str">
        <f t="array" aca="1" ref="Q10" ca="1">IF(ROW()-ROW($F$2:$F$22)+1&gt;ROWS($E$2:$E$22)-COUNTBLANK($E$2:$E$22),"",INDIRECT(ADDRESS(SMALL((IF($E$2:$E$22&gt;"",ROW($E$2:$E$22),ROW()+ROWS($E$2:$E$22))),ROW()-ROW($F$2:$F$22)+1),COLUMN($E$2:$E$22),4)))</f>
        <v>-----</v>
      </c>
      <c r="R10" s="134" t="str">
        <f t="array" aca="1" ref="R10" ca="1">IF(ROW()-ROW($G$2:$G$22)+1&gt;ROWS($F$2:$F$22)-COUNTBLANK($F$2:$F$22),"",INDIRECT(ADDRESS(SMALL((IF($F$2:$F$22&gt;"",ROW($F$2:$F$22),ROW()+ROWS($F$2:$F$22))),ROW()-ROW($G$2:$G$22)+1),COLUMN($F$2:$F$22),4)))</f>
        <v>≥ 80%</v>
      </c>
      <c r="S10" s="133" t="str">
        <f t="array" aca="1" ref="S10" ca="1">IF(ROW()-ROW($H$2:$H$22)+1&gt;ROWS($G$2:$G$22)-COUNTBLANK($G$2:$G$22),"",INDIRECT(ADDRESS(SMALL((IF($G$2:$G$22&lt;&gt;"",ROW($G$2:$G$22),ROW()+ROWS($G$2:$G$22))),ROW()-ROW($H$2:$H$22)+1),COLUMN($G$2:$G$22),4)))</f>
        <v>-----</v>
      </c>
      <c r="T10" s="125" t="str">
        <f t="array" aca="1" ref="T10" ca="1">IF(ROW()-ROW($I$2:$I$22)+1&gt;ROWS($H$2:$H$22)-COUNTBLANK($H$2:$H$22),"",INDIRECT(ADDRESS(SMALL((IF($H$2:$H$22&lt;&gt;"",ROW($H$2:$H$22),ROW()+ROWS($H$2:$H$22))),ROW()-ROW($I$2:$I$22)+1),COLUMN($H$2:$H$22),4)))</f>
        <v>-----</v>
      </c>
      <c r="U10" s="125" t="str">
        <f t="array" aca="1" ref="U10" ca="1">IF(ROW()-ROW($J$2:$J$22)+1&gt;ROWS($I$2:$I$22)-COUNTBLANK($I$2:$I$22),"",INDIRECT(ADDRESS(SMALL((IF($I$2:$I$22&lt;&gt;"",ROW($I$2:$I$22),ROW()+ROWS($I$2:$I$22))),ROW()-ROW($J$2:$J$22)+1),COLUMN($I$2:$I$22),4)))</f>
        <v>-----</v>
      </c>
      <c r="V10" s="126" t="str">
        <f t="array" aca="1" ref="V10" ca="1">IF(ROW()-ROW($K$2:$K$22)+1&gt;ROWS($J$2:$J$22)-COUNTBLANK($J$2:$J$22),"",INDIRECT(ADDRESS(SMALL((IF($J$2:$J$22&lt;&gt;"",ROW($J$2:$J$22),ROW()+ROWS($J$2:$J$22))),ROW()-ROW($K$2:$K$22)+1),COLUMN($J$2:$J$22),4)))</f>
        <v>n.d.</v>
      </c>
      <c r="W10" s="131" t="str">
        <f t="array" aca="1" ref="W10" ca="1">IF(ROW()-ROW($L$2:$L$22)+1&gt;ROWS($K$2:$K$22)-COUNTBLANK($K$2:$K$22),"",INDIRECT(ADDRESS(SMALL((IF($K$2:$K$22&lt;&gt;"",ROW($K$2:$K$22),ROW()+ROWS($K$2:$K$22))),ROW()-ROW($L$2:$L$22)+1),COLUMN($K$2:$K$22),4)))</f>
        <v>Unvollständig</v>
      </c>
      <c r="X10" s="132" t="str">
        <f t="array" aca="1" ref="X10" ca="1">IF(ROW()-ROW($M$2:$M$22)+1&gt;ROWS($L$2:$L$22)-COUNTBLANK($L$2:$L$22),"",INDIRECT(ADDRESS(SMALL((IF($L$2:$L$22&lt;&gt;"",ROW($L$2:$L$22),ROW()+ROWS($L$2:$L$22))),ROW()-ROW($M$2:$M$22)+1),COLUMN($L$2:$L$22),4)))</f>
        <v>-----</v>
      </c>
      <c r="Y10" s="132" t="str">
        <f t="array" aca="1" ref="Y10" ca="1">IF(ROW()-ROW($N$2:$N$22)+1&gt;ROWS($M$2:$M$22)-COUNTBLANK($M$2:$M$22),"",INDIRECT(ADDRESS(SMALL((IF($M$2:$M$22&lt;&gt;"",ROW($M$2:$M$22),ROW()+ROWS($M$2:$M$22))),ROW()-ROW($N$2:$N$22)+1),COLUMN($M$2:$M$22),4)))</f>
        <v>-----</v>
      </c>
    </row>
    <row r="11" spans="1:25" ht="36" customHeight="1" x14ac:dyDescent="0.25">
      <c r="A11" s="131" t="str">
        <f>IF('Kennzahlenbogen_(KB)'!R45=0,"",'Kennzahlenbogen_(KB)'!R45)</f>
        <v>Unvollständig</v>
      </c>
      <c r="C11" s="131">
        <f>IF($A11="I.O.","",'Kennzahlenbogen_(KB)'!B45)</f>
        <v>9</v>
      </c>
      <c r="D11" s="159" t="str">
        <f>IF($A11="I.O.","",'Kennzahlenbogen_(KB)'!E45)</f>
        <v>Bildgebung bei Mundhöhlenkarzinom für Feststellung 
N-Kategorie</v>
      </c>
      <c r="E11" s="133" t="str">
        <f>IF(AND('Kennzahlenbogen_(KB)'!L45="",$A11&lt;&gt;"I.O."),"-----",IF($A11="I.O.","",'Kennzahlenbogen_(KB)'!L45))</f>
        <v>-----</v>
      </c>
      <c r="F11" s="134" t="str">
        <f>IF($A11="I.O.","",'Kennzahlenbogen_(KB)'!M45)</f>
        <v>≥ 90%</v>
      </c>
      <c r="G11" s="133" t="str">
        <f>IF(AND('Kennzahlenbogen_(KB)'!O45="",$A11&lt;&gt;"I.O."),"-----",IF($A11="I.O.","",'Kennzahlenbogen_(KB)'!O45))</f>
        <v>-----</v>
      </c>
      <c r="H11" s="125" t="str">
        <f>IF($A11="I.O.","",IF('Kennzahlenbogen_(KB)'!Q45="","-----",'Kennzahlenbogen_(KB)'!Q45))</f>
        <v>-----</v>
      </c>
      <c r="I11" s="125">
        <f>IF($A11="I.O.","",IF('Kennzahlenbogen_(KB)'!Q46="","-----",'Kennzahlenbogen_(KB)'!Q46))</f>
        <v>0</v>
      </c>
      <c r="J11" s="133" t="str">
        <f>IF($A11="I.O.","",IF('Kennzahlenbogen_(KB)'!Q47="",0,'Kennzahlenbogen_(KB)'!Q47))</f>
        <v>n.d.</v>
      </c>
      <c r="K11" s="131" t="str">
        <f>IF($A11="I.O.","",'Kennzahlenbogen_(KB)'!R45)</f>
        <v>Unvollständig</v>
      </c>
      <c r="L11" s="132" t="str">
        <f>IF(AND('Kennzahlenbogen_(KB)'!S45="",$A11&lt;&gt;"I.O."),"-----",IF($A11="I.O.","",'Kennzahlenbogen_(KB)'!S45))</f>
        <v>-----</v>
      </c>
      <c r="M11" s="132" t="str">
        <f>IF(AND('Kennzahlenbogen_(KB)'!T45="",$A11&lt;&gt;"I.O."),"-----",IF($A11="I.O.","",'Kennzahlenbogen_(KB)'!T45))</f>
        <v>-----</v>
      </c>
      <c r="O11" s="131">
        <f t="array" aca="1" ref="O11" ca="1">IF(ROW()-ROW($D$2:$D$22)+1&gt;ROWS($C$2:$C$22)-COUNTBLANK($C$2:$C$22),"",INDIRECT(ADDRESS(SMALL((IF($C$2:$C$22&lt;&gt;"",ROW($C$2:$C$22),ROW()+ROWS($C$2:$C$22))),ROW()-ROW($D$2:$D$22)+1),COLUMN($C$2:$C$22),4)))</f>
        <v>9</v>
      </c>
      <c r="P11" s="132" t="str">
        <f t="array" aca="1" ref="P11" ca="1">IF(ROW()-ROW($E$2:$E$22)+1&gt;ROWS($D$2:$D$22)-COUNTBLANK($D$2:$D$22),"",INDIRECT(ADDRESS(SMALL((IF($D$2:$D$22&gt;"",ROW($D$2:$D$22),ROW()+ROWS($D$2:$D$22))),ROW()-ROW($E$2:$E$22)+1),COLUMN($D$2:$D$22),4)))</f>
        <v>Bildgebung bei Mundhöhlenkarzinom für Feststellung 
N-Kategorie</v>
      </c>
      <c r="Q11" s="133" t="str">
        <f t="array" aca="1" ref="Q11" ca="1">IF(ROW()-ROW($F$2:$F$22)+1&gt;ROWS($E$2:$E$22)-COUNTBLANK($E$2:$E$22),"",INDIRECT(ADDRESS(SMALL((IF($E$2:$E$22&gt;"",ROW($E$2:$E$22),ROW()+ROWS($E$2:$E$22))),ROW()-ROW($F$2:$F$22)+1),COLUMN($E$2:$E$22),4)))</f>
        <v>-----</v>
      </c>
      <c r="R11" s="134" t="str">
        <f t="array" aca="1" ref="R11" ca="1">IF(ROW()-ROW($G$2:$G$22)+1&gt;ROWS($F$2:$F$22)-COUNTBLANK($F$2:$F$22),"",INDIRECT(ADDRESS(SMALL((IF($F$2:$F$22&gt;"",ROW($F$2:$F$22),ROW()+ROWS($F$2:$F$22))),ROW()-ROW($G$2:$G$22)+1),COLUMN($F$2:$F$22),4)))</f>
        <v>≥ 90%</v>
      </c>
      <c r="S11" s="133" t="str">
        <f t="array" aca="1" ref="S11" ca="1">IF(ROW()-ROW($H$2:$H$22)+1&gt;ROWS($G$2:$G$22)-COUNTBLANK($G$2:$G$22),"",INDIRECT(ADDRESS(SMALL((IF($G$2:$G$22&lt;&gt;"",ROW($G$2:$G$22),ROW()+ROWS($G$2:$G$22))),ROW()-ROW($H$2:$H$22)+1),COLUMN($G$2:$G$22),4)))</f>
        <v>-----</v>
      </c>
      <c r="T11" s="125" t="str">
        <f t="array" aca="1" ref="T11" ca="1">IF(ROW()-ROW($I$2:$I$22)+1&gt;ROWS($H$2:$H$22)-COUNTBLANK($H$2:$H$22),"",INDIRECT(ADDRESS(SMALL((IF($H$2:$H$22&lt;&gt;"",ROW($H$2:$H$22),ROW()+ROWS($H$2:$H$22))),ROW()-ROW($I$2:$I$22)+1),COLUMN($H$2:$H$22),4)))</f>
        <v>-----</v>
      </c>
      <c r="U11" s="125">
        <f t="array" aca="1" ref="U11" ca="1">IF(ROW()-ROW($J$2:$J$22)+1&gt;ROWS($I$2:$I$22)-COUNTBLANK($I$2:$I$22),"",INDIRECT(ADDRESS(SMALL((IF($I$2:$I$22&lt;&gt;"",ROW($I$2:$I$22),ROW()+ROWS($I$2:$I$22))),ROW()-ROW($J$2:$J$22)+1),COLUMN($I$2:$I$22),4)))</f>
        <v>0</v>
      </c>
      <c r="V11" s="126" t="str">
        <f t="array" aca="1" ref="V11" ca="1">IF(ROW()-ROW($K$2:$K$22)+1&gt;ROWS($J$2:$J$22)-COUNTBLANK($J$2:$J$22),"",INDIRECT(ADDRESS(SMALL((IF($J$2:$J$22&lt;&gt;"",ROW($J$2:$J$22),ROW()+ROWS($J$2:$J$22))),ROW()-ROW($K$2:$K$22)+1),COLUMN($J$2:$J$22),4)))</f>
        <v>n.d.</v>
      </c>
      <c r="W11" s="131" t="str">
        <f t="array" aca="1" ref="W11" ca="1">IF(ROW()-ROW($L$2:$L$22)+1&gt;ROWS($K$2:$K$22)-COUNTBLANK($K$2:$K$22),"",INDIRECT(ADDRESS(SMALL((IF($K$2:$K$22&lt;&gt;"",ROW($K$2:$K$22),ROW()+ROWS($K$2:$K$22))),ROW()-ROW($L$2:$L$22)+1),COLUMN($K$2:$K$22),4)))</f>
        <v>Unvollständig</v>
      </c>
      <c r="X11" s="132" t="str">
        <f t="array" aca="1" ref="X11" ca="1">IF(ROW()-ROW($M$2:$M$22)+1&gt;ROWS($L$2:$L$22)-COUNTBLANK($L$2:$L$22),"",INDIRECT(ADDRESS(SMALL((IF($L$2:$L$22&lt;&gt;"",ROW($L$2:$L$22),ROW()+ROWS($L$2:$L$22))),ROW()-ROW($M$2:$M$22)+1),COLUMN($L$2:$L$22),4)))</f>
        <v>-----</v>
      </c>
      <c r="Y11" s="132" t="str">
        <f t="array" aca="1" ref="Y11" ca="1">IF(ROW()-ROW($N$2:$N$22)+1&gt;ROWS($M$2:$M$22)-COUNTBLANK($M$2:$M$22),"",INDIRECT(ADDRESS(SMALL((IF($M$2:$M$22&lt;&gt;"",ROW($M$2:$M$22),ROW()+ROWS($M$2:$M$22))),ROW()-ROW($N$2:$N$22)+1),COLUMN($M$2:$M$22),4)))</f>
        <v>-----</v>
      </c>
    </row>
    <row r="12" spans="1:25" ht="36" customHeight="1" x14ac:dyDescent="0.25">
      <c r="A12" s="131" t="str">
        <f>IF('Kennzahlenbogen_(KB)'!R48=0,"",'Kennzahlenbogen_(KB)'!R48)</f>
        <v>Unvollständig</v>
      </c>
      <c r="C12" s="131">
        <f>IF($A12="I.O.","",'Kennzahlenbogen_(KB)'!B48)</f>
        <v>10</v>
      </c>
      <c r="D12" s="159" t="str">
        <f>IF($A12="I.O.","",'Kennzahlenbogen_(KB)'!E48)</f>
        <v>Thorax-CT zum Ausschluss pulmonale Filiae bei Mundhöhlenkarzinom</v>
      </c>
      <c r="E12" s="133" t="str">
        <f>IF(AND('Kennzahlenbogen_(KB)'!L48="",$A12&lt;&gt;"I.O."),"-----",IF($A12="I.O.","",'Kennzahlenbogen_(KB)'!L48))</f>
        <v>-----</v>
      </c>
      <c r="F12" s="134" t="str">
        <f>IF($A12="I.O.","",'Kennzahlenbogen_(KB)'!M48)</f>
        <v>≥ 90%</v>
      </c>
      <c r="G12" s="133" t="str">
        <f>IF(AND('Kennzahlenbogen_(KB)'!O48="",$A12&lt;&gt;"I.O."),"-----",IF($A12="I.O.","",'Kennzahlenbogen_(KB)'!O48))</f>
        <v>-----</v>
      </c>
      <c r="H12" s="125" t="str">
        <f>IF($A12="I.O.","",IF('Kennzahlenbogen_(KB)'!Q48="","-----",'Kennzahlenbogen_(KB)'!Q48))</f>
        <v>-----</v>
      </c>
      <c r="I12" s="125">
        <f>IF($A12="I.O.","",IF('Kennzahlenbogen_(KB)'!Q49="","-----",'Kennzahlenbogen_(KB)'!Q49))</f>
        <v>0</v>
      </c>
      <c r="J12" s="133" t="str">
        <f>IF($A12="I.O.","",IF('Kennzahlenbogen_(KB)'!Q50="",0,'Kennzahlenbogen_(KB)'!Q50))</f>
        <v>n.d.</v>
      </c>
      <c r="K12" s="131" t="str">
        <f>IF($A12="I.O.","",'Kennzahlenbogen_(KB)'!R48)</f>
        <v>Unvollständig</v>
      </c>
      <c r="L12" s="132" t="str">
        <f>IF(AND('Kennzahlenbogen_(KB)'!S48="",$A12&lt;&gt;"I.O."),"-----",IF($A12="I.O.","",'Kennzahlenbogen_(KB)'!S48))</f>
        <v>-----</v>
      </c>
      <c r="M12" s="132" t="str">
        <f>IF(AND('Kennzahlenbogen_(KB)'!T48="",$A12&lt;&gt;"I.O."),"-----",IF($A12="I.O.","",'Kennzahlenbogen_(KB)'!T48))</f>
        <v>-----</v>
      </c>
      <c r="O12" s="131">
        <f t="array" aca="1" ref="O12" ca="1">IF(ROW()-ROW($D$2:$D$22)+1&gt;ROWS($C$2:$C$22)-COUNTBLANK($C$2:$C$22),"",INDIRECT(ADDRESS(SMALL((IF($C$2:$C$22&lt;&gt;"",ROW($C$2:$C$22),ROW()+ROWS($C$2:$C$22))),ROW()-ROW($D$2:$D$22)+1),COLUMN($C$2:$C$22),4)))</f>
        <v>10</v>
      </c>
      <c r="P12" s="132" t="str">
        <f t="array" aca="1" ref="P12" ca="1">IF(ROW()-ROW($E$2:$E$22)+1&gt;ROWS($D$2:$D$22)-COUNTBLANK($D$2:$D$22),"",INDIRECT(ADDRESS(SMALL((IF($D$2:$D$22&gt;"",ROW($D$2:$D$22),ROW()+ROWS($D$2:$D$22))),ROW()-ROW($E$2:$E$22)+1),COLUMN($D$2:$D$22),4)))</f>
        <v>Thorax-CT zum Ausschluss pulmonale Filiae bei Mundhöhlenkarzinom</v>
      </c>
      <c r="Q12" s="133" t="str">
        <f t="array" aca="1" ref="Q12" ca="1">IF(ROW()-ROW($F$2:$F$22)+1&gt;ROWS($E$2:$E$22)-COUNTBLANK($E$2:$E$22),"",INDIRECT(ADDRESS(SMALL((IF($E$2:$E$22&gt;"",ROW($E$2:$E$22),ROW()+ROWS($E$2:$E$22))),ROW()-ROW($F$2:$F$22)+1),COLUMN($E$2:$E$22),4)))</f>
        <v>-----</v>
      </c>
      <c r="R12" s="134" t="str">
        <f t="array" aca="1" ref="R12" ca="1">IF(ROW()-ROW($G$2:$G$22)+1&gt;ROWS($F$2:$F$22)-COUNTBLANK($F$2:$F$22),"",INDIRECT(ADDRESS(SMALL((IF($F$2:$F$22&gt;"",ROW($F$2:$F$22),ROW()+ROWS($F$2:$F$22))),ROW()-ROW($G$2:$G$22)+1),COLUMN($F$2:$F$22),4)))</f>
        <v>≥ 90%</v>
      </c>
      <c r="S12" s="133" t="str">
        <f t="array" aca="1" ref="S12" ca="1">IF(ROW()-ROW($H$2:$H$22)+1&gt;ROWS($G$2:$G$22)-COUNTBLANK($G$2:$G$22),"",INDIRECT(ADDRESS(SMALL((IF($G$2:$G$22&lt;&gt;"",ROW($G$2:$G$22),ROW()+ROWS($G$2:$G$22))),ROW()-ROW($H$2:$H$22)+1),COLUMN($G$2:$G$22),4)))</f>
        <v>-----</v>
      </c>
      <c r="T12" s="125" t="str">
        <f t="array" aca="1" ref="T12" ca="1">IF(ROW()-ROW($I$2:$I$22)+1&gt;ROWS($H$2:$H$22)-COUNTBLANK($H$2:$H$22),"",INDIRECT(ADDRESS(SMALL((IF($H$2:$H$22&lt;&gt;"",ROW($H$2:$H$22),ROW()+ROWS($H$2:$H$22))),ROW()-ROW($I$2:$I$22)+1),COLUMN($H$2:$H$22),4)))</f>
        <v>-----</v>
      </c>
      <c r="U12" s="125">
        <f t="array" aca="1" ref="U12" ca="1">IF(ROW()-ROW($J$2:$J$22)+1&gt;ROWS($I$2:$I$22)-COUNTBLANK($I$2:$I$22),"",INDIRECT(ADDRESS(SMALL((IF($I$2:$I$22&lt;&gt;"",ROW($I$2:$I$22),ROW()+ROWS($I$2:$I$22))),ROW()-ROW($J$2:$J$22)+1),COLUMN($I$2:$I$22),4)))</f>
        <v>0</v>
      </c>
      <c r="V12" s="126" t="str">
        <f t="array" aca="1" ref="V12" ca="1">IF(ROW()-ROW($K$2:$K$22)+1&gt;ROWS($J$2:$J$22)-COUNTBLANK($J$2:$J$22),"",INDIRECT(ADDRESS(SMALL((IF($J$2:$J$22&lt;&gt;"",ROW($J$2:$J$22),ROW()+ROWS($J$2:$J$22))),ROW()-ROW($K$2:$K$22)+1),COLUMN($J$2:$J$22),4)))</f>
        <v>n.d.</v>
      </c>
      <c r="W12" s="131" t="str">
        <f t="array" aca="1" ref="W12" ca="1">IF(ROW()-ROW($L$2:$L$22)+1&gt;ROWS($K$2:$K$22)-COUNTBLANK($K$2:$K$22),"",INDIRECT(ADDRESS(SMALL((IF($K$2:$K$22&lt;&gt;"",ROW($K$2:$K$22),ROW()+ROWS($K$2:$K$22))),ROW()-ROW($L$2:$L$22)+1),COLUMN($K$2:$K$22),4)))</f>
        <v>Unvollständig</v>
      </c>
      <c r="X12" s="132" t="str">
        <f t="array" aca="1" ref="X12" ca="1">IF(ROW()-ROW($M$2:$M$22)+1&gt;ROWS($L$2:$L$22)-COUNTBLANK($L$2:$L$22),"",INDIRECT(ADDRESS(SMALL((IF($L$2:$L$22&lt;&gt;"",ROW($L$2:$L$22),ROW()+ROWS($L$2:$L$22))),ROW()-ROW($M$2:$M$22)+1),COLUMN($L$2:$L$22),4)))</f>
        <v>-----</v>
      </c>
      <c r="Y12" s="132" t="str">
        <f t="array" aca="1" ref="Y12" ca="1">IF(ROW()-ROW($N$2:$N$22)+1&gt;ROWS($M$2:$M$22)-COUNTBLANK($M$2:$M$22),"",INDIRECT(ADDRESS(SMALL((IF($M$2:$M$22&lt;&gt;"",ROW($M$2:$M$22),ROW()+ROWS($M$2:$M$22))),ROW()-ROW($N$2:$N$22)+1),COLUMN($M$2:$M$22),4)))</f>
        <v>-----</v>
      </c>
    </row>
    <row r="13" spans="1:25" ht="36" customHeight="1" x14ac:dyDescent="0.25">
      <c r="A13" s="131" t="str">
        <f>IF('Kennzahlenbogen_(KB)'!R51=0,"",'Kennzahlenbogen_(KB)'!R51)</f>
        <v>Unvollständig</v>
      </c>
      <c r="C13" s="131">
        <f>IF($A13="I.O.","",'Kennzahlenbogen_(KB)'!B51)</f>
        <v>11</v>
      </c>
      <c r="D13" s="159" t="str">
        <f>IF($A13="I.O.","",'Kennzahlenbogen_(KB)'!E51)</f>
        <v>Vollständiger Befundbericht bei Mundhöhlenkarzinom</v>
      </c>
      <c r="E13" s="133" t="str">
        <f>IF(AND('Kennzahlenbogen_(KB)'!L51="",$A13&lt;&gt;"I.O."),"-----",IF($A13="I.O.","",'Kennzahlenbogen_(KB)'!L51))</f>
        <v>-----</v>
      </c>
      <c r="F13" s="134" t="str">
        <f>IF($A13="I.O.","",'Kennzahlenbogen_(KB)'!M51)</f>
        <v>≥ 90%</v>
      </c>
      <c r="G13" s="133" t="str">
        <f>IF(AND('Kennzahlenbogen_(KB)'!O51="",$A13&lt;&gt;"I.O."),"-----",IF($A13="I.O.","",'Kennzahlenbogen_(KB)'!O51))</f>
        <v>-----</v>
      </c>
      <c r="H13" s="125" t="str">
        <f>IF($A13="I.O.","",IF('Kennzahlenbogen_(KB)'!Q51="","-----",'Kennzahlenbogen_(KB)'!Q51))</f>
        <v>-----</v>
      </c>
      <c r="I13" s="125">
        <f>IF($A13="I.O.","",IF('Kennzahlenbogen_(KB)'!Q52="","-----",'Kennzahlenbogen_(KB)'!Q52))</f>
        <v>0</v>
      </c>
      <c r="J13" s="133" t="str">
        <f>IF($A13="I.O.","",IF('Kennzahlenbogen_(KB)'!Q53="","-----",'Kennzahlenbogen_(KB)'!Q53))</f>
        <v>n.d.</v>
      </c>
      <c r="K13" s="131" t="str">
        <f>IF($A13="I.O.","",'Kennzahlenbogen_(KB)'!R51)</f>
        <v>Unvollständig</v>
      </c>
      <c r="L13" s="132" t="str">
        <f>IF(AND('Kennzahlenbogen_(KB)'!S51="",$A13&lt;&gt;"I.O."),"-----",IF($A13="I.O.","",'Kennzahlenbogen_(KB)'!S51))</f>
        <v>-----</v>
      </c>
      <c r="M13" s="132" t="str">
        <f>IF(AND('Kennzahlenbogen_(KB)'!T51="",$A13&lt;&gt;"I.O."),"-----",IF($A13="I.O.","",'Kennzahlenbogen_(KB)'!T51))</f>
        <v>-----</v>
      </c>
      <c r="O13" s="131">
        <f t="array" aca="1" ref="O13" ca="1">IF(ROW()-ROW($D$2:$D$22)+1&gt;ROWS($C$2:$C$22)-COUNTBLANK($C$2:$C$22),"",INDIRECT(ADDRESS(SMALL((IF($C$2:$C$22&lt;&gt;"",ROW($C$2:$C$22),ROW()+ROWS($C$2:$C$22))),ROW()-ROW($D$2:$D$22)+1),COLUMN($C$2:$C$22),4)))</f>
        <v>11</v>
      </c>
      <c r="P13" s="132" t="str">
        <f t="array" aca="1" ref="P13" ca="1">IF(ROW()-ROW($E$2:$E$22)+1&gt;ROWS($D$2:$D$22)-COUNTBLANK($D$2:$D$22),"",INDIRECT(ADDRESS(SMALL((IF($D$2:$D$22&gt;"",ROW($D$2:$D$22),ROW()+ROWS($D$2:$D$22))),ROW()-ROW($E$2:$E$22)+1),COLUMN($D$2:$D$22),4)))</f>
        <v>Vollständiger Befundbericht bei Mundhöhlenkarzinom</v>
      </c>
      <c r="Q13" s="133" t="str">
        <f t="array" aca="1" ref="Q13" ca="1">IF(ROW()-ROW($F$2:$F$22)+1&gt;ROWS($E$2:$E$22)-COUNTBLANK($E$2:$E$22),"",INDIRECT(ADDRESS(SMALL((IF($E$2:$E$22&gt;"",ROW($E$2:$E$22),ROW()+ROWS($E$2:$E$22))),ROW()-ROW($F$2:$F$22)+1),COLUMN($E$2:$E$22),4)))</f>
        <v>-----</v>
      </c>
      <c r="R13" s="134" t="str">
        <f t="array" aca="1" ref="R13" ca="1">IF(ROW()-ROW($G$2:$G$22)+1&gt;ROWS($F$2:$F$22)-COUNTBLANK($F$2:$F$22),"",INDIRECT(ADDRESS(SMALL((IF($F$2:$F$22&gt;"",ROW($F$2:$F$22),ROW()+ROWS($F$2:$F$22))),ROW()-ROW($G$2:$G$22)+1),COLUMN($F$2:$F$22),4)))</f>
        <v>≥ 90%</v>
      </c>
      <c r="S13" s="133" t="str">
        <f t="array" aca="1" ref="S13" ca="1">IF(ROW()-ROW($H$2:$H$22)+1&gt;ROWS($G$2:$G$22)-COUNTBLANK($G$2:$G$22),"",INDIRECT(ADDRESS(SMALL((IF($G$2:$G$22&lt;&gt;"",ROW($G$2:$G$22),ROW()+ROWS($G$2:$G$22))),ROW()-ROW($H$2:$H$22)+1),COLUMN($G$2:$G$22),4)))</f>
        <v>-----</v>
      </c>
      <c r="T13" s="125" t="str">
        <f t="array" aca="1" ref="T13" ca="1">IF(ROW()-ROW($I$2:$I$22)+1&gt;ROWS($H$2:$H$22)-COUNTBLANK($H$2:$H$22),"",INDIRECT(ADDRESS(SMALL((IF($H$2:$H$22&lt;&gt;"",ROW($H$2:$H$22),ROW()+ROWS($H$2:$H$22))),ROW()-ROW($I$2:$I$22)+1),COLUMN($H$2:$H$22),4)))</f>
        <v>-----</v>
      </c>
      <c r="U13" s="125">
        <f t="array" aca="1" ref="U13" ca="1">IF(ROW()-ROW($J$2:$J$22)+1&gt;ROWS($I$2:$I$22)-COUNTBLANK($I$2:$I$22),"",INDIRECT(ADDRESS(SMALL((IF($I$2:$I$22&lt;&gt;"",ROW($I$2:$I$22),ROW()+ROWS($I$2:$I$22))),ROW()-ROW($J$2:$J$22)+1),COLUMN($I$2:$I$22),4)))</f>
        <v>0</v>
      </c>
      <c r="V13" s="126" t="str">
        <f t="array" aca="1" ref="V13" ca="1">IF(ROW()-ROW($K$2:$K$22)+1&gt;ROWS($J$2:$J$22)-COUNTBLANK($J$2:$J$22),"",INDIRECT(ADDRESS(SMALL((IF($J$2:$J$22&lt;&gt;"",ROW($J$2:$J$22),ROW()+ROWS($J$2:$J$22))),ROW()-ROW($K$2:$K$22)+1),COLUMN($J$2:$J$22),4)))</f>
        <v>n.d.</v>
      </c>
      <c r="W13" s="131" t="str">
        <f t="array" aca="1" ref="W13" ca="1">IF(ROW()-ROW($L$2:$L$22)+1&gt;ROWS($K$2:$K$22)-COUNTBLANK($K$2:$K$22),"",INDIRECT(ADDRESS(SMALL((IF($K$2:$K$22&lt;&gt;"",ROW($K$2:$K$22),ROW()+ROWS($K$2:$K$22))),ROW()-ROW($L$2:$L$22)+1),COLUMN($K$2:$K$22),4)))</f>
        <v>Unvollständig</v>
      </c>
      <c r="X13" s="132" t="str">
        <f t="array" aca="1" ref="X13" ca="1">IF(ROW()-ROW($M$2:$M$22)+1&gt;ROWS($L$2:$L$22)-COUNTBLANK($L$2:$L$22),"",INDIRECT(ADDRESS(SMALL((IF($L$2:$L$22&lt;&gt;"",ROW($L$2:$L$22),ROW()+ROWS($L$2:$L$22))),ROW()-ROW($M$2:$M$22)+1),COLUMN($L$2:$L$22),4)))</f>
        <v>-----</v>
      </c>
      <c r="Y13" s="132" t="str">
        <f t="array" aca="1" ref="Y13" ca="1">IF(ROW()-ROW($N$2:$N$22)+1&gt;ROWS($M$2:$M$22)-COUNTBLANK($M$2:$M$22),"",INDIRECT(ADDRESS(SMALL((IF($M$2:$M$22&lt;&gt;"",ROW($M$2:$M$22),ROW()+ROWS($M$2:$M$22))),ROW()-ROW($N$2:$N$22)+1),COLUMN($M$2:$M$22),4)))</f>
        <v>-----</v>
      </c>
    </row>
    <row r="14" spans="1:25" ht="36" customHeight="1" x14ac:dyDescent="0.25">
      <c r="A14" s="131" t="str">
        <f>IF('Kennzahlenbogen_(KB)'!R54=0,"",'Kennzahlenbogen_(KB)'!R54)</f>
        <v>Unvollständig</v>
      </c>
      <c r="C14" s="230">
        <f>IF($A14="I.O.","",'Kennzahlenbogen_(KB)'!B54)</f>
        <v>12</v>
      </c>
      <c r="D14" s="159" t="str">
        <f>IF($A14="I.O.","",'Kennzahlenbogen_(KB)'!E54)</f>
        <v>Neck-Dissection bei Mundhöhlenkarzinom</v>
      </c>
      <c r="E14" s="133" t="str">
        <f>IF(AND('Kennzahlenbogen_(KB)'!L54="",$A14&lt;&gt;"I.O."),"-----",IF($A14="I.O.","",'Kennzahlenbogen_(KB)'!L54))</f>
        <v>&lt; 70%</v>
      </c>
      <c r="F14" s="134" t="str">
        <f>IF($A14="I.O.","",'Kennzahlenbogen_(KB)'!M54)</f>
        <v>Derzeit keine Vorgaben</v>
      </c>
      <c r="G14" s="133" t="str">
        <f>IF(AND('Kennzahlenbogen_(KB)'!O54="",$A14&lt;&gt;"I.O."),"-----",IF($A14="I.O.","",'Kennzahlenbogen_(KB)'!O54))</f>
        <v>-----</v>
      </c>
      <c r="H14" s="125" t="str">
        <f>IF($A14="I.O.","",IF('Kennzahlenbogen_(KB)'!Q54="","-----",'Kennzahlenbogen_(KB)'!Q54))</f>
        <v>-----</v>
      </c>
      <c r="I14" s="125" t="str">
        <f>IF($A14="I.O.","",IF('Kennzahlenbogen_(KB)'!Q55="","-----",'Kennzahlenbogen_(KB)'!Q55))</f>
        <v>-----</v>
      </c>
      <c r="J14" s="133" t="str">
        <f>IF($A14="I.O.","",IF('Kennzahlenbogen_(KB)'!Q56="","-----",'Kennzahlenbogen_(KB)'!Q56))</f>
        <v>n.d.</v>
      </c>
      <c r="K14" s="131" t="str">
        <f>IF($A14="I.O.","",'Kennzahlenbogen_(KB)'!R54)</f>
        <v>Unvollständig</v>
      </c>
      <c r="L14" s="132" t="str">
        <f>IF(AND('Kennzahlenbogen_(KB)'!S54="",$A14&lt;&gt;"I.O."),"-----",IF($A14="I.O.","",'Kennzahlenbogen_(KB)'!S54))</f>
        <v>-----</v>
      </c>
      <c r="M14" s="132" t="str">
        <f>IF(AND('Kennzahlenbogen_(KB)'!T54="",$A14&lt;&gt;"I.O."),"-----",IF($A14="I.O.","",'Kennzahlenbogen_(KB)'!T54))</f>
        <v>-----</v>
      </c>
      <c r="O14" s="131">
        <f t="array" aca="1" ref="O14" ca="1">IF(ROW()-ROW($D$2:$D$22)+1&gt;ROWS($C$2:$C$22)-COUNTBLANK($C$2:$C$22),"",INDIRECT(ADDRESS(SMALL((IF($C$2:$C$22&lt;&gt;"",ROW($C$2:$C$22),ROW()+ROWS($C$2:$C$22))),ROW()-ROW($D$2:$D$22)+1),COLUMN($C$2:$C$22),4)))</f>
        <v>12</v>
      </c>
      <c r="P14" s="132" t="str">
        <f t="array" aca="1" ref="P14" ca="1">IF(ROW()-ROW($E$2:$E$22)+1&gt;ROWS($D$2:$D$22)-COUNTBLANK($D$2:$D$22),"",INDIRECT(ADDRESS(SMALL((IF($D$2:$D$22&gt;"",ROW($D$2:$D$22),ROW()+ROWS($D$2:$D$22))),ROW()-ROW($E$2:$E$22)+1),COLUMN($D$2:$D$22),4)))</f>
        <v>Neck-Dissection bei Mundhöhlenkarzinom</v>
      </c>
      <c r="Q14" s="133" t="str">
        <f t="array" aca="1" ref="Q14" ca="1">IF(ROW()-ROW($F$2:$F$22)+1&gt;ROWS($E$2:$E$22)-COUNTBLANK($E$2:$E$22),"",INDIRECT(ADDRESS(SMALL((IF($E$2:$E$22&gt;"",ROW($E$2:$E$22),ROW()+ROWS($E$2:$E$22))),ROW()-ROW($F$2:$F$22)+1),COLUMN($E$2:$E$22),4)))</f>
        <v>&lt; 70%</v>
      </c>
      <c r="R14" s="134" t="str">
        <f t="array" aca="1" ref="R14" ca="1">IF(ROW()-ROW($G$2:$G$22)+1&gt;ROWS($F$2:$F$22)-COUNTBLANK($F$2:$F$22),"",INDIRECT(ADDRESS(SMALL((IF($F$2:$F$22&gt;"",ROW($F$2:$F$22),ROW()+ROWS($F$2:$F$22))),ROW()-ROW($G$2:$G$22)+1),COLUMN($F$2:$F$22),4)))</f>
        <v>Derzeit keine Vorgaben</v>
      </c>
      <c r="S14" s="133" t="str">
        <f t="array" aca="1" ref="S14" ca="1">IF(ROW()-ROW($H$2:$H$22)+1&gt;ROWS($G$2:$G$22)-COUNTBLANK($G$2:$G$22),"",INDIRECT(ADDRESS(SMALL((IF($G$2:$G$22&lt;&gt;"",ROW($G$2:$G$22),ROW()+ROWS($G$2:$G$22))),ROW()-ROW($H$2:$H$22)+1),COLUMN($G$2:$G$22),4)))</f>
        <v>-----</v>
      </c>
      <c r="T14" s="125" t="str">
        <f t="array" aca="1" ref="T14" ca="1">IF(ROW()-ROW($I$2:$I$22)+1&gt;ROWS($H$2:$H$22)-COUNTBLANK($H$2:$H$22),"",INDIRECT(ADDRESS(SMALL((IF($H$2:$H$22&lt;&gt;"",ROW($H$2:$H$22),ROW()+ROWS($H$2:$H$22))),ROW()-ROW($I$2:$I$22)+1),COLUMN($H$2:$H$22),4)))</f>
        <v>-----</v>
      </c>
      <c r="U14" s="125" t="str">
        <f t="array" aca="1" ref="U14" ca="1">IF(ROW()-ROW($J$2:$J$22)+1&gt;ROWS($I$2:$I$22)-COUNTBLANK($I$2:$I$22),"",INDIRECT(ADDRESS(SMALL((IF($I$2:$I$22&lt;&gt;"",ROW($I$2:$I$22),ROW()+ROWS($I$2:$I$22))),ROW()-ROW($J$2:$J$22)+1),COLUMN($I$2:$I$22),4)))</f>
        <v>-----</v>
      </c>
      <c r="V14" s="126" t="str">
        <f t="array" aca="1" ref="V14" ca="1">IF(ROW()-ROW($K$2:$K$22)+1&gt;ROWS($J$2:$J$22)-COUNTBLANK($J$2:$J$22),"",INDIRECT(ADDRESS(SMALL((IF($J$2:$J$22&lt;&gt;"",ROW($J$2:$J$22),ROW()+ROWS($J$2:$J$22))),ROW()-ROW($K$2:$K$22)+1),COLUMN($J$2:$J$22),4)))</f>
        <v>n.d.</v>
      </c>
      <c r="W14" s="131" t="str">
        <f t="array" aca="1" ref="W14" ca="1">IF(ROW()-ROW($L$2:$L$22)+1&gt;ROWS($K$2:$K$22)-COUNTBLANK($K$2:$K$22),"",INDIRECT(ADDRESS(SMALL((IF($K$2:$K$22&lt;&gt;"",ROW($K$2:$K$22),ROW()+ROWS($K$2:$K$22))),ROW()-ROW($L$2:$L$22)+1),COLUMN($K$2:$K$22),4)))</f>
        <v>Unvollständig</v>
      </c>
      <c r="X14" s="132" t="str">
        <f t="array" aca="1" ref="X14" ca="1">IF(ROW()-ROW($M$2:$M$22)+1&gt;ROWS($L$2:$L$22)-COUNTBLANK($L$2:$L$22),"",INDIRECT(ADDRESS(SMALL((IF($L$2:$L$22&lt;&gt;"",ROW($L$2:$L$22),ROW()+ROWS($L$2:$L$22))),ROW()-ROW($M$2:$M$22)+1),COLUMN($L$2:$L$22),4)))</f>
        <v>-----</v>
      </c>
      <c r="Y14" s="132" t="str">
        <f t="array" aca="1" ref="Y14" ca="1">IF(ROW()-ROW($N$2:$N$22)+1&gt;ROWS($M$2:$M$22)-COUNTBLANK($M$2:$M$22),"",INDIRECT(ADDRESS(SMALL((IF($M$2:$M$22&lt;&gt;"",ROW($M$2:$M$22),ROW()+ROWS($M$2:$M$22))),ROW()-ROW($N$2:$N$22)+1),COLUMN($M$2:$M$22),4)))</f>
        <v>-----</v>
      </c>
    </row>
    <row r="15" spans="1:25" ht="36" customHeight="1" x14ac:dyDescent="0.25">
      <c r="A15" s="131" t="str">
        <f>IF('Kennzahlenbogen_(KB)'!R57=0,"",'Kennzahlenbogen_(KB)'!R57)</f>
        <v>Unvollständig</v>
      </c>
      <c r="C15" s="230">
        <f>IF($A15="I.O.","",'Kennzahlenbogen_(KB)'!B57)</f>
        <v>13</v>
      </c>
      <c r="D15" s="159" t="str">
        <f>IF($A15="I.O.","",'Kennzahlenbogen_(KB)'!E57)</f>
        <v>Strahlentherapie bei Mundhöhlenkarzinom</v>
      </c>
      <c r="E15" s="133" t="str">
        <f>IF(AND('Kennzahlenbogen_(KB)'!L57="",$A15&lt;&gt;"I.O."),"-----",IF($A15="I.O.","",'Kennzahlenbogen_(KB)'!L57))</f>
        <v>&lt; 70%</v>
      </c>
      <c r="F15" s="134" t="str">
        <f>IF($A15="I.O.","",'Kennzahlenbogen_(KB)'!M57)</f>
        <v>Derzeit keine Vorgaben</v>
      </c>
      <c r="G15" s="133" t="str">
        <f>IF(AND('Kennzahlenbogen_(KB)'!O57="",$A15&lt;&gt;"I.O."),"-----",IF($A15="I.O.","",'Kennzahlenbogen_(KB)'!O57))</f>
        <v>-----</v>
      </c>
      <c r="H15" s="125" t="str">
        <f>IF($A15="I.O.","",IF('Kennzahlenbogen_(KB)'!Q57="","-----",'Kennzahlenbogen_(KB)'!Q57))</f>
        <v>-----</v>
      </c>
      <c r="I15" s="125" t="str">
        <f>IF($A15="I.O.","",IF('Kennzahlenbogen_(KB)'!Q58="","-----",'Kennzahlenbogen_(KB)'!Q58))</f>
        <v>-----</v>
      </c>
      <c r="J15" s="133" t="str">
        <f>IF($A15="I.O.","",IF('Kennzahlenbogen_(KB)'!Q59="","-----",'Kennzahlenbogen_(KB)'!Q59))</f>
        <v>n.d.</v>
      </c>
      <c r="K15" s="131" t="str">
        <f>IF($A15="I.O.","",'Kennzahlenbogen_(KB)'!R57)</f>
        <v>Unvollständig</v>
      </c>
      <c r="L15" s="132" t="str">
        <f>IF(AND('Kennzahlenbogen_(KB)'!S57="",$A15&lt;&gt;"I.O."),"-----",IF($A15="I.O.","",'Kennzahlenbogen_(KB)'!S57))</f>
        <v>-----</v>
      </c>
      <c r="M15" s="132" t="str">
        <f>IF(AND('Kennzahlenbogen_(KB)'!T57="",$A15&lt;&gt;"I.O."),"-----",IF($A15="I.O.","",'Kennzahlenbogen_(KB)'!T57))</f>
        <v>-----</v>
      </c>
      <c r="O15" s="131">
        <f t="array" aca="1" ref="O15" ca="1">IF(ROW()-ROW($D$2:$D$22)+1&gt;ROWS($C$2:$C$22)-COUNTBLANK($C$2:$C$22),"",INDIRECT(ADDRESS(SMALL((IF($C$2:$C$22&lt;&gt;"",ROW($C$2:$C$22),ROW()+ROWS($C$2:$C$22))),ROW()-ROW($D$2:$D$22)+1),COLUMN($C$2:$C$22),4)))</f>
        <v>13</v>
      </c>
      <c r="P15" s="132" t="str">
        <f t="array" aca="1" ref="P15" ca="1">IF(ROW()-ROW($E$2:$E$22)+1&gt;ROWS($D$2:$D$22)-COUNTBLANK($D$2:$D$22),"",INDIRECT(ADDRESS(SMALL((IF($D$2:$D$22&gt;"",ROW($D$2:$D$22),ROW()+ROWS($D$2:$D$22))),ROW()-ROW($E$2:$E$22)+1),COLUMN($D$2:$D$22),4)))</f>
        <v>Strahlentherapie bei Mundhöhlenkarzinom</v>
      </c>
      <c r="Q15" s="133" t="str">
        <f t="array" aca="1" ref="Q15" ca="1">IF(ROW()-ROW($F$2:$F$22)+1&gt;ROWS($E$2:$E$22)-COUNTBLANK($E$2:$E$22),"",INDIRECT(ADDRESS(SMALL((IF($E$2:$E$22&gt;"",ROW($E$2:$E$22),ROW()+ROWS($E$2:$E$22))),ROW()-ROW($F$2:$F$22)+1),COLUMN($E$2:$E$22),4)))</f>
        <v>&lt; 70%</v>
      </c>
      <c r="R15" s="134" t="str">
        <f t="array" aca="1" ref="R15" ca="1">IF(ROW()-ROW($G$2:$G$22)+1&gt;ROWS($F$2:$F$22)-COUNTBLANK($F$2:$F$22),"",INDIRECT(ADDRESS(SMALL((IF($F$2:$F$22&gt;"",ROW($F$2:$F$22),ROW()+ROWS($F$2:$F$22))),ROW()-ROW($G$2:$G$22)+1),COLUMN($F$2:$F$22),4)))</f>
        <v>Derzeit keine Vorgaben</v>
      </c>
      <c r="S15" s="133" t="str">
        <f t="array" aca="1" ref="S15" ca="1">IF(ROW()-ROW($H$2:$H$22)+1&gt;ROWS($G$2:$G$22)-COUNTBLANK($G$2:$G$22),"",INDIRECT(ADDRESS(SMALL((IF($G$2:$G$22&lt;&gt;"",ROW($G$2:$G$22),ROW()+ROWS($G$2:$G$22))),ROW()-ROW($H$2:$H$22)+1),COLUMN($G$2:$G$22),4)))</f>
        <v>-----</v>
      </c>
      <c r="T15" s="125" t="str">
        <f t="array" aca="1" ref="T15" ca="1">IF(ROW()-ROW($I$2:$I$22)+1&gt;ROWS($H$2:$H$22)-COUNTBLANK($H$2:$H$22),"",INDIRECT(ADDRESS(SMALL((IF($H$2:$H$22&lt;&gt;"",ROW($H$2:$H$22),ROW()+ROWS($H$2:$H$22))),ROW()-ROW($I$2:$I$22)+1),COLUMN($H$2:$H$22),4)))</f>
        <v>-----</v>
      </c>
      <c r="U15" s="125" t="str">
        <f t="array" aca="1" ref="U15" ca="1">IF(ROW()-ROW($J$2:$J$22)+1&gt;ROWS($I$2:$I$22)-COUNTBLANK($I$2:$I$22),"",INDIRECT(ADDRESS(SMALL((IF($I$2:$I$22&lt;&gt;"",ROW($I$2:$I$22),ROW()+ROWS($I$2:$I$22))),ROW()-ROW($J$2:$J$22)+1),COLUMN($I$2:$I$22),4)))</f>
        <v>-----</v>
      </c>
      <c r="V15" s="126" t="str">
        <f t="array" aca="1" ref="V15" ca="1">IF(ROW()-ROW($K$2:$K$22)+1&gt;ROWS($J$2:$J$22)-COUNTBLANK($J$2:$J$22),"",INDIRECT(ADDRESS(SMALL((IF($J$2:$J$22&lt;&gt;"",ROW($J$2:$J$22),ROW()+ROWS($J$2:$J$22))),ROW()-ROW($K$2:$K$22)+1),COLUMN($J$2:$J$22),4)))</f>
        <v>n.d.</v>
      </c>
      <c r="W15" s="131" t="str">
        <f t="array" aca="1" ref="W15" ca="1">IF(ROW()-ROW($L$2:$L$22)+1&gt;ROWS($K$2:$K$22)-COUNTBLANK($K$2:$K$22),"",INDIRECT(ADDRESS(SMALL((IF($K$2:$K$22&lt;&gt;"",ROW($K$2:$K$22),ROW()+ROWS($K$2:$K$22))),ROW()-ROW($L$2:$L$22)+1),COLUMN($K$2:$K$22),4)))</f>
        <v>Unvollständig</v>
      </c>
      <c r="X15" s="132" t="str">
        <f t="array" aca="1" ref="X15" ca="1">IF(ROW()-ROW($M$2:$M$22)+1&gt;ROWS($L$2:$L$22)-COUNTBLANK($L$2:$L$22),"",INDIRECT(ADDRESS(SMALL((IF($L$2:$L$22&lt;&gt;"",ROW($L$2:$L$22),ROW()+ROWS($L$2:$L$22))),ROW()-ROW($M$2:$M$22)+1),COLUMN($L$2:$L$22),4)))</f>
        <v>-----</v>
      </c>
      <c r="Y15" s="132" t="str">
        <f t="array" aca="1" ref="Y15" ca="1">IF(ROW()-ROW($N$2:$N$22)+1&gt;ROWS($M$2:$M$22)-COUNTBLANK($M$2:$M$22),"",INDIRECT(ADDRESS(SMALL((IF($M$2:$M$22&lt;&gt;"",ROW($M$2:$M$22),ROW()+ROWS($M$2:$M$22))),ROW()-ROW($N$2:$N$22)+1),COLUMN($M$2:$M$22),4)))</f>
        <v>-----</v>
      </c>
    </row>
    <row r="16" spans="1:25" ht="36" customHeight="1" x14ac:dyDescent="0.25">
      <c r="A16" s="131" t="str">
        <f>IF('Kennzahlenbogen_(KB)'!R60=0,"",'Kennzahlenbogen_(KB)'!R60)</f>
        <v>Unvollständig</v>
      </c>
      <c r="C16" s="230">
        <f>IF($A16="I.O.","",'Kennzahlenbogen_(KB)'!B60)</f>
        <v>14</v>
      </c>
      <c r="D16" s="159" t="str">
        <f>IF($A16="I.O.","",'Kennzahlenbogen_(KB)'!E60)</f>
        <v>Postoperative Radio- o. Radiochemotherapie bei Mundhöhlenkarzinom</v>
      </c>
      <c r="E16" s="133" t="str">
        <f>IF(AND('Kennzahlenbogen_(KB)'!L60="",$A16&lt;&gt;"I.O."),"-----",IF($A16="I.O.","",'Kennzahlenbogen_(KB)'!L60))</f>
        <v>-----</v>
      </c>
      <c r="F16" s="134" t="str">
        <f>IF($A16="I.O.","",'Kennzahlenbogen_(KB)'!M60)</f>
        <v>≥ 60%</v>
      </c>
      <c r="G16" s="133" t="str">
        <f>IF(AND('Kennzahlenbogen_(KB)'!O60="",$A16&lt;&gt;"I.O."),"-----",IF($A16="I.O.","",'Kennzahlenbogen_(KB)'!O60))</f>
        <v>-----</v>
      </c>
      <c r="H16" s="125" t="str">
        <f>IF($A16="I.O.","",IF('Kennzahlenbogen_(KB)'!Q60="","-----",'Kennzahlenbogen_(KB)'!Q60))</f>
        <v>-----</v>
      </c>
      <c r="I16" s="125" t="str">
        <f>IF($A16="I.O.","",IF('Kennzahlenbogen_(KB)'!Q61="","-----",'Kennzahlenbogen_(KB)'!Q61))</f>
        <v>-----</v>
      </c>
      <c r="J16" s="133" t="str">
        <f>IF($A16="I.O.","",IF('Kennzahlenbogen_(KB)'!Q62="","-----",'Kennzahlenbogen_(KB)'!Q62))</f>
        <v>n.d.</v>
      </c>
      <c r="K16" s="131" t="str">
        <f>IF($A16="I.O.","",'Kennzahlenbogen_(KB)'!R60)</f>
        <v>Unvollständig</v>
      </c>
      <c r="L16" s="132" t="str">
        <f>IF(AND('Kennzahlenbogen_(KB)'!S60="",$A16&lt;&gt;"I.O."),"-----",IF($A16="I.O.","",'Kennzahlenbogen_(KB)'!S60))</f>
        <v>-----</v>
      </c>
      <c r="M16" s="132" t="str">
        <f>IF(AND('Kennzahlenbogen_(KB)'!T60="",$A16&lt;&gt;"I.O."),"-----",IF($A16="I.O.","",'Kennzahlenbogen_(KB)'!T60))</f>
        <v>-----</v>
      </c>
      <c r="O16" s="131">
        <f t="array" aca="1" ref="O16" ca="1">IF(ROW()-ROW($D$2:$D$22)+1&gt;ROWS($C$2:$C$22)-COUNTBLANK($C$2:$C$22),"",INDIRECT(ADDRESS(SMALL((IF($C$2:$C$22&lt;&gt;"",ROW($C$2:$C$22),ROW()+ROWS($C$2:$C$22))),ROW()-ROW($D$2:$D$22)+1),COLUMN($C$2:$C$22),4)))</f>
        <v>14</v>
      </c>
      <c r="P16" s="132" t="str">
        <f t="array" aca="1" ref="P16" ca="1">IF(ROW()-ROW($E$2:$E$22)+1&gt;ROWS($D$2:$D$22)-COUNTBLANK($D$2:$D$22),"",INDIRECT(ADDRESS(SMALL((IF($D$2:$D$22&gt;"",ROW($D$2:$D$22),ROW()+ROWS($D$2:$D$22))),ROW()-ROW($E$2:$E$22)+1),COLUMN($D$2:$D$22),4)))</f>
        <v>Postoperative Radio- o. Radiochemotherapie bei Mundhöhlenkarzinom</v>
      </c>
      <c r="Q16" s="133" t="str">
        <f t="array" aca="1" ref="Q16" ca="1">IF(ROW()-ROW($F$2:$F$22)+1&gt;ROWS($E$2:$E$22)-COUNTBLANK($E$2:$E$22),"",INDIRECT(ADDRESS(SMALL((IF($E$2:$E$22&gt;"",ROW($E$2:$E$22),ROW()+ROWS($E$2:$E$22))),ROW()-ROW($F$2:$F$22)+1),COLUMN($E$2:$E$22),4)))</f>
        <v>-----</v>
      </c>
      <c r="R16" s="134" t="str">
        <f t="array" aca="1" ref="R16" ca="1">IF(ROW()-ROW($G$2:$G$22)+1&gt;ROWS($F$2:$F$22)-COUNTBLANK($F$2:$F$22),"",INDIRECT(ADDRESS(SMALL((IF($F$2:$F$22&gt;"",ROW($F$2:$F$22),ROW()+ROWS($F$2:$F$22))),ROW()-ROW($G$2:$G$22)+1),COLUMN($F$2:$F$22),4)))</f>
        <v>≥ 60%</v>
      </c>
      <c r="S16" s="133" t="str">
        <f t="array" aca="1" ref="S16" ca="1">IF(ROW()-ROW($H$2:$H$22)+1&gt;ROWS($G$2:$G$22)-COUNTBLANK($G$2:$G$22),"",INDIRECT(ADDRESS(SMALL((IF($G$2:$G$22&lt;&gt;"",ROW($G$2:$G$22),ROW()+ROWS($G$2:$G$22))),ROW()-ROW($H$2:$H$22)+1),COLUMN($G$2:$G$22),4)))</f>
        <v>-----</v>
      </c>
      <c r="T16" s="125" t="str">
        <f t="array" aca="1" ref="T16" ca="1">IF(ROW()-ROW($I$2:$I$22)+1&gt;ROWS($H$2:$H$22)-COUNTBLANK($H$2:$H$22),"",INDIRECT(ADDRESS(SMALL((IF($H$2:$H$22&lt;&gt;"",ROW($H$2:$H$22),ROW()+ROWS($H$2:$H$22))),ROW()-ROW($I$2:$I$22)+1),COLUMN($H$2:$H$22),4)))</f>
        <v>-----</v>
      </c>
      <c r="U16" s="125" t="str">
        <f t="array" aca="1" ref="U16" ca="1">IF(ROW()-ROW($J$2:$J$22)+1&gt;ROWS($I$2:$I$22)-COUNTBLANK($I$2:$I$22),"",INDIRECT(ADDRESS(SMALL((IF($I$2:$I$22&lt;&gt;"",ROW($I$2:$I$22),ROW()+ROWS($I$2:$I$22))),ROW()-ROW($J$2:$J$22)+1),COLUMN($I$2:$I$22),4)))</f>
        <v>-----</v>
      </c>
      <c r="V16" s="126" t="str">
        <f t="array" aca="1" ref="V16" ca="1">IF(ROW()-ROW($K$2:$K$22)+1&gt;ROWS($J$2:$J$22)-COUNTBLANK($J$2:$J$22),"",INDIRECT(ADDRESS(SMALL((IF($J$2:$J$22&lt;&gt;"",ROW($J$2:$J$22),ROW()+ROWS($J$2:$J$22))),ROW()-ROW($K$2:$K$22)+1),COLUMN($J$2:$J$22),4)))</f>
        <v>n.d.</v>
      </c>
      <c r="W16" s="131" t="str">
        <f t="array" aca="1" ref="W16" ca="1">IF(ROW()-ROW($L$2:$L$22)+1&gt;ROWS($K$2:$K$22)-COUNTBLANK($K$2:$K$22),"",INDIRECT(ADDRESS(SMALL((IF($K$2:$K$22&lt;&gt;"",ROW($K$2:$K$22),ROW()+ROWS($K$2:$K$22))),ROW()-ROW($L$2:$L$22)+1),COLUMN($K$2:$K$22),4)))</f>
        <v>Unvollständig</v>
      </c>
      <c r="X16" s="132" t="str">
        <f t="array" aca="1" ref="X16" ca="1">IF(ROW()-ROW($M$2:$M$22)+1&gt;ROWS($L$2:$L$22)-COUNTBLANK($L$2:$L$22),"",INDIRECT(ADDRESS(SMALL((IF($L$2:$L$22&lt;&gt;"",ROW($L$2:$L$22),ROW()+ROWS($L$2:$L$22))),ROW()-ROW($M$2:$M$22)+1),COLUMN($L$2:$L$22),4)))</f>
        <v>-----</v>
      </c>
      <c r="Y16" s="132" t="str">
        <f t="array" aca="1" ref="Y16" ca="1">IF(ROW()-ROW($N$2:$N$22)+1&gt;ROWS($M$2:$M$22)-COUNTBLANK($M$2:$M$22),"",INDIRECT(ADDRESS(SMALL((IF($M$2:$M$22&lt;&gt;"",ROW($M$2:$M$22),ROW()+ROWS($M$2:$M$22))),ROW()-ROW($N$2:$N$22)+1),COLUMN($M$2:$M$22),4)))</f>
        <v>-----</v>
      </c>
    </row>
    <row r="17" spans="1:25" ht="33.75" x14ac:dyDescent="0.25">
      <c r="A17" s="131" t="str">
        <f>IF('Kennzahlenbogen_(KB)'!R63=0,"",'Kennzahlenbogen_(KB)'!R63)</f>
        <v>Unvollständig</v>
      </c>
      <c r="C17" s="230">
        <f>IF($A17="I.O.","",'Kennzahlenbogen_(KB)'!B63)</f>
        <v>15</v>
      </c>
      <c r="D17" s="159" t="str">
        <f>IF($A17="I.O.","",'Kennzahlenbogen_(KB)'!E63)</f>
        <v>Zahnärztliche Untersuchung vor Radio- o. Radiochemotherapie bei Mundhöhlenkarzinom</v>
      </c>
      <c r="E17" s="133" t="str">
        <f>IF(AND('Kennzahlenbogen_(KB)'!L63="",$A17&lt;&gt;"I.O."),"-----",IF($A17="I.O.","",'Kennzahlenbogen_(KB)'!L63))</f>
        <v>-----</v>
      </c>
      <c r="F17" s="134" t="str">
        <f>IF($A17="I.O.","",'Kennzahlenbogen_(KB)'!M63)</f>
        <v>≥ 95%</v>
      </c>
      <c r="G17" s="133" t="str">
        <f>IF(AND('Kennzahlenbogen_(KB)'!O63="",$A17&lt;&gt;"I.O."),"-----",IF($A17="I.O.","",'Kennzahlenbogen_(KB)'!O63))</f>
        <v>-----</v>
      </c>
      <c r="H17" s="125" t="str">
        <f>IF($A17="I.O.","",IF('Kennzahlenbogen_(KB)'!Q63="","-----",'Kennzahlenbogen_(KB)'!Q63))</f>
        <v>-----</v>
      </c>
      <c r="I17" s="125" t="str">
        <f>IF($A17="I.O.","",IF('Kennzahlenbogen_(KB)'!Q64="","-----",'Kennzahlenbogen_(KB)'!Q64))</f>
        <v>-----</v>
      </c>
      <c r="J17" s="133" t="str">
        <f>IF($A17="I.O.","",IF('Kennzahlenbogen_(KB)'!Q65="","-----",'Kennzahlenbogen_(KB)'!Q65))</f>
        <v>n.d.</v>
      </c>
      <c r="K17" s="131" t="str">
        <f>IF($A17="I.O.","",'Kennzahlenbogen_(KB)'!R63)</f>
        <v>Unvollständig</v>
      </c>
      <c r="L17" s="132" t="str">
        <f>IF(AND('Kennzahlenbogen_(KB)'!S63="",$A17&lt;&gt;"I.O."),"-----",IF($A17="I.O.","",'Kennzahlenbogen_(KB)'!S63))</f>
        <v>-----</v>
      </c>
      <c r="M17" s="132" t="str">
        <f>IF(AND('Kennzahlenbogen_(KB)'!T63="",$A17&lt;&gt;"I.O."),"-----",IF($A17="I.O.","",'Kennzahlenbogen_(KB)'!T63))</f>
        <v>-----</v>
      </c>
      <c r="O17" s="131">
        <f t="array" aca="1" ref="O17" ca="1">IF(ROW()-ROW($D$2:$D$22)+1&gt;ROWS($C$2:$C$22)-COUNTBLANK($C$2:$C$22),"",INDIRECT(ADDRESS(SMALL((IF($C$2:$C$22&lt;&gt;"",ROW($C$2:$C$22),ROW()+ROWS($C$2:$C$22))),ROW()-ROW($D$2:$D$22)+1),COLUMN($C$2:$C$22),4)))</f>
        <v>15</v>
      </c>
      <c r="P17" s="132" t="str">
        <f t="array" aca="1" ref="P17" ca="1">IF(ROW()-ROW($E$2:$E$22)+1&gt;ROWS($D$2:$D$22)-COUNTBLANK($D$2:$D$22),"",INDIRECT(ADDRESS(SMALL((IF($D$2:$D$22&gt;"",ROW($D$2:$D$22),ROW()+ROWS($D$2:$D$22))),ROW()-ROW($E$2:$E$22)+1),COLUMN($D$2:$D$22),4)))</f>
        <v>Zahnärztliche Untersuchung vor Radio- o. Radiochemotherapie bei Mundhöhlenkarzinom</v>
      </c>
      <c r="Q17" s="133" t="str">
        <f t="array" aca="1" ref="Q17" ca="1">IF(ROW()-ROW($F$2:$F$22)+1&gt;ROWS($E$2:$E$22)-COUNTBLANK($E$2:$E$22),"",INDIRECT(ADDRESS(SMALL((IF($E$2:$E$22&gt;"",ROW($E$2:$E$22),ROW()+ROWS($E$2:$E$22))),ROW()-ROW($F$2:$F$22)+1),COLUMN($E$2:$E$22),4)))</f>
        <v>-----</v>
      </c>
      <c r="R17" s="134" t="str">
        <f t="array" aca="1" ref="R17" ca="1">IF(ROW()-ROW($G$2:$G$22)+1&gt;ROWS($F$2:$F$22)-COUNTBLANK($F$2:$F$22),"",INDIRECT(ADDRESS(SMALL((IF($F$2:$F$22&gt;"",ROW($F$2:$F$22),ROW()+ROWS($F$2:$F$22))),ROW()-ROW($G$2:$G$22)+1),COLUMN($F$2:$F$22),4)))</f>
        <v>≥ 95%</v>
      </c>
      <c r="S17" s="133" t="str">
        <f t="array" aca="1" ref="S17" ca="1">IF(ROW()-ROW($H$2:$H$22)+1&gt;ROWS($G$2:$G$22)-COUNTBLANK($G$2:$G$22),"",INDIRECT(ADDRESS(SMALL((IF($G$2:$G$22&lt;&gt;"",ROW($G$2:$G$22),ROW()+ROWS($G$2:$G$22))),ROW()-ROW($H$2:$H$22)+1),COLUMN($G$2:$G$22),4)))</f>
        <v>-----</v>
      </c>
      <c r="T17" s="125" t="str">
        <f t="array" aca="1" ref="T17" ca="1">IF(ROW()-ROW($I$2:$I$22)+1&gt;ROWS($H$2:$H$22)-COUNTBLANK($H$2:$H$22),"",INDIRECT(ADDRESS(SMALL((IF($H$2:$H$22&lt;&gt;"",ROW($H$2:$H$22),ROW()+ROWS($H$2:$H$22))),ROW()-ROW($I$2:$I$22)+1),COLUMN($H$2:$H$22),4)))</f>
        <v>-----</v>
      </c>
      <c r="U17" s="125" t="str">
        <f t="array" aca="1" ref="U17" ca="1">IF(ROW()-ROW($J$2:$J$22)+1&gt;ROWS($I$2:$I$22)-COUNTBLANK($I$2:$I$22),"",INDIRECT(ADDRESS(SMALL((IF($I$2:$I$22&lt;&gt;"",ROW($I$2:$I$22),ROW()+ROWS($I$2:$I$22))),ROW()-ROW($J$2:$J$22)+1),COLUMN($I$2:$I$22),4)))</f>
        <v>-----</v>
      </c>
      <c r="V17" s="126" t="str">
        <f t="array" aca="1" ref="V17" ca="1">IF(ROW()-ROW($K$2:$K$22)+1&gt;ROWS($J$2:$J$22)-COUNTBLANK($J$2:$J$22),"",INDIRECT(ADDRESS(SMALL((IF($J$2:$J$22&lt;&gt;"",ROW($J$2:$J$22),ROW()+ROWS($J$2:$J$22))),ROW()-ROW($K$2:$K$22)+1),COLUMN($J$2:$J$22),4)))</f>
        <v>n.d.</v>
      </c>
      <c r="W17" s="131" t="str">
        <f t="array" aca="1" ref="W17" ca="1">IF(ROW()-ROW($L$2:$L$22)+1&gt;ROWS($K$2:$K$22)-COUNTBLANK($K$2:$K$22),"",INDIRECT(ADDRESS(SMALL((IF($K$2:$K$22&lt;&gt;"",ROW($K$2:$K$22),ROW()+ROWS($K$2:$K$22))),ROW()-ROW($L$2:$L$22)+1),COLUMN($K$2:$K$22),4)))</f>
        <v>Unvollständig</v>
      </c>
      <c r="X17" s="132" t="str">
        <f t="array" aca="1" ref="X17" ca="1">IF(ROW()-ROW($M$2:$M$22)+1&gt;ROWS($L$2:$L$22)-COUNTBLANK($L$2:$L$22),"",INDIRECT(ADDRESS(SMALL((IF($L$2:$L$22&lt;&gt;"",ROW($L$2:$L$22),ROW()+ROWS($L$2:$L$22))),ROW()-ROW($M$2:$M$22)+1),COLUMN($L$2:$L$22),4)))</f>
        <v>-----</v>
      </c>
      <c r="Y17" s="132" t="str">
        <f t="array" aca="1" ref="Y17" ca="1">IF(ROW()-ROW($N$2:$N$22)+1&gt;ROWS($M$2:$M$22)-COUNTBLANK($M$2:$M$22),"",INDIRECT(ADDRESS(SMALL((IF($M$2:$M$22&lt;&gt;"",ROW($M$2:$M$22),ROW()+ROWS($M$2:$M$22))),ROW()-ROW($N$2:$N$22)+1),COLUMN($M$2:$M$22),4)))</f>
        <v>-----</v>
      </c>
    </row>
    <row r="18" spans="1:25" ht="33.75" x14ac:dyDescent="0.25">
      <c r="A18" s="131" t="str">
        <f>IF('Kennzahlenbogen_(KB)'!R66=0,"",'Kennzahlenbogen_(KB)'!R66)</f>
        <v>Unvollständig</v>
      </c>
      <c r="C18" s="230">
        <f>IF($A18="I.O.","",'Kennzahlenbogen_(KB)'!B66)</f>
        <v>16</v>
      </c>
      <c r="D18" s="159" t="str">
        <f>IF($A18="I.O.","",'Kennzahlenbogen_(KB)'!E66)</f>
        <v>Vollständiger
pathologischer  Befundbericht bei Larynxkarzinom</v>
      </c>
      <c r="E18" s="133" t="str">
        <f>IF(AND('Kennzahlenbogen_(KB)'!L66="",$A18&lt;&gt;"I.O."),"-----",IF($A18="I.O.","",'Kennzahlenbogen_(KB)'!L66))</f>
        <v>-----</v>
      </c>
      <c r="F18" s="134" t="str">
        <f>IF($A18="I.O.","",'Kennzahlenbogen_(KB)'!M66)</f>
        <v>≥ 90%</v>
      </c>
      <c r="G18" s="133" t="str">
        <f>IF(AND('Kennzahlenbogen_(KB)'!O66="",$A18&lt;&gt;"I.O."),"-----",IF($A18="I.O.","",'Kennzahlenbogen_(KB)'!O66))</f>
        <v>-----</v>
      </c>
      <c r="H18" s="125" t="str">
        <f>IF($A18="I.O.","",IF('Kennzahlenbogen_(KB)'!Q66="","-----",'Kennzahlenbogen_(KB)'!Q66))</f>
        <v>-----</v>
      </c>
      <c r="I18" s="125" t="str">
        <f>IF($A18="I.O.","",IF('Kennzahlenbogen_(KB)'!Q67="","-----",'Kennzahlenbogen_(KB)'!Q67))</f>
        <v>-----</v>
      </c>
      <c r="J18" s="133" t="str">
        <f>IF($A18="I.O.","",IF('Kennzahlenbogen_(KB)'!Q68="","-----",'Kennzahlenbogen_(KB)'!Q68))</f>
        <v>n.d.</v>
      </c>
      <c r="K18" s="131" t="str">
        <f>IF($A18="I.O.","",'Kennzahlenbogen_(KB)'!R66)</f>
        <v>Unvollständig</v>
      </c>
      <c r="L18" s="132" t="str">
        <f>IF(AND('Kennzahlenbogen_(KB)'!S66="",$A18&lt;&gt;"I.O."),"-----",IF($A18="I.O.","",'Kennzahlenbogen_(KB)'!S66))</f>
        <v>-----</v>
      </c>
      <c r="M18" s="132" t="str">
        <f>IF(AND('Kennzahlenbogen_(KB)'!T66="",$A18&lt;&gt;"I.O."),"-----",IF($A18="I.O.","",'Kennzahlenbogen_(KB)'!T66))</f>
        <v>-----</v>
      </c>
      <c r="O18" s="131">
        <f t="array" aca="1" ref="O18" ca="1">IF(ROW()-ROW($D$2:$D$22)+1&gt;ROWS($C$2:$C$22)-COUNTBLANK($C$2:$C$22),"",INDIRECT(ADDRESS(SMALL((IF($C$2:$C$22&lt;&gt;"",ROW($C$2:$C$22),ROW()+ROWS($C$2:$C$22))),ROW()-ROW($D$2:$D$22)+1),COLUMN($C$2:$C$22),4)))</f>
        <v>16</v>
      </c>
      <c r="P18" s="132" t="str">
        <f t="array" aca="1" ref="P18" ca="1">IF(ROW()-ROW($E$2:$E$22)+1&gt;ROWS($D$2:$D$22)-COUNTBLANK($D$2:$D$22),"",INDIRECT(ADDRESS(SMALL((IF($D$2:$D$22&gt;"",ROW($D$2:$D$22),ROW()+ROWS($D$2:$D$22))),ROW()-ROW($E$2:$E$22)+1),COLUMN($D$2:$D$22),4)))</f>
        <v>Vollständiger
pathologischer  Befundbericht bei Larynxkarzinom</v>
      </c>
      <c r="Q18" s="133" t="str">
        <f t="array" aca="1" ref="Q18" ca="1">IF(ROW()-ROW($F$2:$F$22)+1&gt;ROWS($E$2:$E$22)-COUNTBLANK($E$2:$E$22),"",INDIRECT(ADDRESS(SMALL((IF($E$2:$E$22&gt;"",ROW($E$2:$E$22),ROW()+ROWS($E$2:$E$22))),ROW()-ROW($F$2:$F$22)+1),COLUMN($E$2:$E$22),4)))</f>
        <v>-----</v>
      </c>
      <c r="R18" s="134" t="str">
        <f t="array" aca="1" ref="R18" ca="1">IF(ROW()-ROW($G$2:$G$22)+1&gt;ROWS($F$2:$F$22)-COUNTBLANK($F$2:$F$22),"",INDIRECT(ADDRESS(SMALL((IF($F$2:$F$22&gt;"",ROW($F$2:$F$22),ROW()+ROWS($F$2:$F$22))),ROW()-ROW($G$2:$G$22)+1),COLUMN($F$2:$F$22),4)))</f>
        <v>≥ 90%</v>
      </c>
      <c r="S18" s="133" t="str">
        <f t="array" aca="1" ref="S18" ca="1">IF(ROW()-ROW($H$2:$H$22)+1&gt;ROWS($G$2:$G$22)-COUNTBLANK($G$2:$G$22),"",INDIRECT(ADDRESS(SMALL((IF($G$2:$G$22&lt;&gt;"",ROW($G$2:$G$22),ROW()+ROWS($G$2:$G$22))),ROW()-ROW($H$2:$H$22)+1),COLUMN($G$2:$G$22),4)))</f>
        <v>-----</v>
      </c>
      <c r="T18" s="125" t="str">
        <f t="array" aca="1" ref="T18" ca="1">IF(ROW()-ROW($I$2:$I$22)+1&gt;ROWS($H$2:$H$22)-COUNTBLANK($H$2:$H$22),"",INDIRECT(ADDRESS(SMALL((IF($H$2:$H$22&lt;&gt;"",ROW($H$2:$H$22),ROW()+ROWS($H$2:$H$22))),ROW()-ROW($I$2:$I$22)+1),COLUMN($H$2:$H$22),4)))</f>
        <v>-----</v>
      </c>
      <c r="U18" s="125" t="str">
        <f t="array" aca="1" ref="U18" ca="1">IF(ROW()-ROW($J$2:$J$22)+1&gt;ROWS($I$2:$I$22)-COUNTBLANK($I$2:$I$22),"",INDIRECT(ADDRESS(SMALL((IF($I$2:$I$22&lt;&gt;"",ROW($I$2:$I$22),ROW()+ROWS($I$2:$I$22))),ROW()-ROW($J$2:$J$22)+1),COLUMN($I$2:$I$22),4)))</f>
        <v>-----</v>
      </c>
      <c r="V18" s="126" t="str">
        <f t="array" aca="1" ref="V18" ca="1">IF(ROW()-ROW($K$2:$K$22)+1&gt;ROWS($J$2:$J$22)-COUNTBLANK($J$2:$J$22),"",INDIRECT(ADDRESS(SMALL((IF($J$2:$J$22&lt;&gt;"",ROW($J$2:$J$22),ROW()+ROWS($J$2:$J$22))),ROW()-ROW($K$2:$K$22)+1),COLUMN($J$2:$J$22),4)))</f>
        <v>n.d.</v>
      </c>
      <c r="W18" s="131" t="str">
        <f t="array" aca="1" ref="W18" ca="1">IF(ROW()-ROW($L$2:$L$22)+1&gt;ROWS($K$2:$K$22)-COUNTBLANK($K$2:$K$22),"",INDIRECT(ADDRESS(SMALL((IF($K$2:$K$22&lt;&gt;"",ROW($K$2:$K$22),ROW()+ROWS($K$2:$K$22))),ROW()-ROW($L$2:$L$22)+1),COLUMN($K$2:$K$22),4)))</f>
        <v>Unvollständig</v>
      </c>
      <c r="X18" s="132" t="str">
        <f t="array" aca="1" ref="X18" ca="1">IF(ROW()-ROW($M$2:$M$22)+1&gt;ROWS($L$2:$L$22)-COUNTBLANK($L$2:$L$22),"",INDIRECT(ADDRESS(SMALL((IF($L$2:$L$22&lt;&gt;"",ROW($L$2:$L$22),ROW()+ROWS($L$2:$L$22))),ROW()-ROW($M$2:$M$22)+1),COLUMN($L$2:$L$22),4)))</f>
        <v>-----</v>
      </c>
      <c r="Y18" s="132" t="str">
        <f t="array" aca="1" ref="Y18" ca="1">IF(ROW()-ROW($N$2:$N$22)+1&gt;ROWS($M$2:$M$22)-COUNTBLANK($M$2:$M$22),"",INDIRECT(ADDRESS(SMALL((IF($M$2:$M$22&lt;&gt;"",ROW($M$2:$M$22),ROW()+ROWS($M$2:$M$22))),ROW()-ROW($N$2:$N$22)+1),COLUMN($M$2:$M$22),4)))</f>
        <v>-----</v>
      </c>
    </row>
    <row r="19" spans="1:25" ht="33.75" customHeight="1" x14ac:dyDescent="0.25">
      <c r="A19" s="131" t="str">
        <f>IF('Kennzahlenbogen_(KB)'!R69=0,"",'Kennzahlenbogen_(KB)'!R69)</f>
        <v>Unvollständig</v>
      </c>
      <c r="C19" s="131">
        <f>IF($A19="I.O.","",'Kennzahlenbogen_(KB)'!B69)</f>
        <v>17</v>
      </c>
      <c r="D19" s="159" t="str">
        <f>IF($A19="I.O.","",'Kennzahlenbogen_(KB)'!E69)</f>
        <v>Panendoskopie bei Larynxkarzinom</v>
      </c>
      <c r="E19" s="133" t="str">
        <f>IF(AND('Kennzahlenbogen_(KB)'!L69="",$A19&lt;&gt;"I.O."),"-----",IF($A19="I.O.","",'Kennzahlenbogen_(KB)'!L69))</f>
        <v>-----</v>
      </c>
      <c r="F19" s="134" t="str">
        <f>IF($A19="I.O.","",'Kennzahlenbogen_(KB)'!M69)</f>
        <v>≥ 90%</v>
      </c>
      <c r="G19" s="133" t="str">
        <f>IF(AND('Kennzahlenbogen_(KB)'!O69="",$A19&lt;&gt;"I.O."),"-----",IF($A19="I.O.","",'Kennzahlenbogen_(KB)'!O69))</f>
        <v>-----</v>
      </c>
      <c r="H19" s="125" t="str">
        <f>IF($A19="I.O.","",IF('Kennzahlenbogen_(KB)'!Q69="","-----",'Kennzahlenbogen_(KB)'!Q69))</f>
        <v>-----</v>
      </c>
      <c r="I19" s="125">
        <f>IF($A19="I.O.","",IF('Kennzahlenbogen_(KB)'!Q70="","-----",'Kennzahlenbogen_(KB)'!Q70))</f>
        <v>0</v>
      </c>
      <c r="J19" s="133" t="str">
        <f>IF($A19="I.O.","",IF('Kennzahlenbogen_(KB)'!Q71="",0,'Kennzahlenbogen_(KB)'!Q71))</f>
        <v>n.d.</v>
      </c>
      <c r="K19" s="131" t="str">
        <f>IF($A19="I.O.","",'Kennzahlenbogen_(KB)'!R69)</f>
        <v>Unvollständig</v>
      </c>
      <c r="L19" s="132" t="str">
        <f>IF(AND('Kennzahlenbogen_(KB)'!S69="",$A19&lt;&gt;"I.O."),"-----",IF($A19="I.O.","",'Kennzahlenbogen_(KB)'!S69))</f>
        <v>-----</v>
      </c>
      <c r="M19" s="132" t="str">
        <f>IF(AND('Kennzahlenbogen_(KB)'!T69="",$A19&lt;&gt;"I.O."),"-----",IF($A19="I.O.","",'Kennzahlenbogen_(KB)'!T69))</f>
        <v>-----</v>
      </c>
      <c r="O19" s="131">
        <f t="array" aca="1" ref="O19" ca="1">IF(ROW()-ROW($D$2:$D$22)+1&gt;ROWS($C$2:$C$22)-COUNTBLANK($C$2:$C$22),"",INDIRECT(ADDRESS(SMALL((IF($C$2:$C$22&lt;&gt;"",ROW($C$2:$C$22),ROW()+ROWS($C$2:$C$22))),ROW()-ROW($D$2:$D$22)+1),COLUMN($C$2:$C$22),4)))</f>
        <v>17</v>
      </c>
      <c r="P19" s="132" t="str">
        <f t="array" aca="1" ref="P19" ca="1">IF(ROW()-ROW($E$2:$E$22)+1&gt;ROWS($D$2:$D$22)-COUNTBLANK($D$2:$D$22),"",INDIRECT(ADDRESS(SMALL((IF($D$2:$D$22&gt;"",ROW($D$2:$D$22),ROW()+ROWS($D$2:$D$22))),ROW()-ROW($E$2:$E$22)+1),COLUMN($D$2:$D$22),4)))</f>
        <v>Panendoskopie bei Larynxkarzinom</v>
      </c>
      <c r="Q19" s="133" t="str">
        <f t="array" aca="1" ref="Q19" ca="1">IF(ROW()-ROW($F$2:$F$22)+1&gt;ROWS($E$2:$E$22)-COUNTBLANK($E$2:$E$22),"",INDIRECT(ADDRESS(SMALL((IF($E$2:$E$22&gt;"",ROW($E$2:$E$22),ROW()+ROWS($E$2:$E$22))),ROW()-ROW($F$2:$F$22)+1),COLUMN($E$2:$E$22),4)))</f>
        <v>-----</v>
      </c>
      <c r="R19" s="134" t="str">
        <f t="array" aca="1" ref="R19" ca="1">IF(ROW()-ROW($G$2:$G$22)+1&gt;ROWS($F$2:$F$22)-COUNTBLANK($F$2:$F$22),"",INDIRECT(ADDRESS(SMALL((IF($F$2:$F$22&gt;"",ROW($F$2:$F$22),ROW()+ROWS($F$2:$F$22))),ROW()-ROW($G$2:$G$22)+1),COLUMN($F$2:$F$22),4)))</f>
        <v>≥ 90%</v>
      </c>
      <c r="S19" s="133" t="str">
        <f t="array" aca="1" ref="S19" ca="1">IF(ROW()-ROW($H$2:$H$22)+1&gt;ROWS($G$2:$G$22)-COUNTBLANK($G$2:$G$22),"",INDIRECT(ADDRESS(SMALL((IF($G$2:$G$22&lt;&gt;"",ROW($G$2:$G$22),ROW()+ROWS($G$2:$G$22))),ROW()-ROW($H$2:$H$22)+1),COLUMN($G$2:$G$22),4)))</f>
        <v>-----</v>
      </c>
      <c r="T19" s="125" t="str">
        <f t="array" aca="1" ref="T19" ca="1">IF(ROW()-ROW($I$2:$I$22)+1&gt;ROWS($H$2:$H$22)-COUNTBLANK($H$2:$H$22),"",INDIRECT(ADDRESS(SMALL((IF($H$2:$H$22&lt;&gt;"",ROW($H$2:$H$22),ROW()+ROWS($H$2:$H$22))),ROW()-ROW($I$2:$I$22)+1),COLUMN($H$2:$H$22),4)))</f>
        <v>-----</v>
      </c>
      <c r="U19" s="125">
        <f t="array" aca="1" ref="U19" ca="1">IF(ROW()-ROW($J$2:$J$22)+1&gt;ROWS($I$2:$I$22)-COUNTBLANK($I$2:$I$22),"",INDIRECT(ADDRESS(SMALL((IF($I$2:$I$22&lt;&gt;"",ROW($I$2:$I$22),ROW()+ROWS($I$2:$I$22))),ROW()-ROW($J$2:$J$22)+1),COLUMN($I$2:$I$22),4)))</f>
        <v>0</v>
      </c>
      <c r="V19" s="126" t="str">
        <f t="array" aca="1" ref="V19" ca="1">IF(ROW()-ROW($K$2:$K$22)+1&gt;ROWS($J$2:$J$22)-COUNTBLANK($J$2:$J$22),"",INDIRECT(ADDRESS(SMALL((IF($J$2:$J$22&lt;&gt;"",ROW($J$2:$J$22),ROW()+ROWS($J$2:$J$22))),ROW()-ROW($K$2:$K$22)+1),COLUMN($J$2:$J$22),4)))</f>
        <v>n.d.</v>
      </c>
      <c r="W19" s="131" t="str">
        <f t="array" aca="1" ref="W19" ca="1">IF(ROW()-ROW($L$2:$L$22)+1&gt;ROWS($K$2:$K$22)-COUNTBLANK($K$2:$K$22),"",INDIRECT(ADDRESS(SMALL((IF($K$2:$K$22&lt;&gt;"",ROW($K$2:$K$22),ROW()+ROWS($K$2:$K$22))),ROW()-ROW($L$2:$L$22)+1),COLUMN($K$2:$K$22),4)))</f>
        <v>Unvollständig</v>
      </c>
      <c r="X19" s="132" t="str">
        <f t="array" aca="1" ref="X19" ca="1">IF(ROW()-ROW($M$2:$M$22)+1&gt;ROWS($L$2:$L$22)-COUNTBLANK($L$2:$L$22),"",INDIRECT(ADDRESS(SMALL((IF($L$2:$L$22&lt;&gt;"",ROW($L$2:$L$22),ROW()+ROWS($L$2:$L$22))),ROW()-ROW($M$2:$M$22)+1),COLUMN($L$2:$L$22),4)))</f>
        <v>-----</v>
      </c>
      <c r="Y19" s="132" t="str">
        <f t="array" aca="1" ref="Y19" ca="1">IF(ROW()-ROW($N$2:$N$22)+1&gt;ROWS($M$2:$M$22)-COUNTBLANK($M$2:$M$22),"",INDIRECT(ADDRESS(SMALL((IF($M$2:$M$22&lt;&gt;"",ROW($M$2:$M$22),ROW()+ROWS($M$2:$M$22))),ROW()-ROW($N$2:$N$22)+1),COLUMN($M$2:$M$22),4)))</f>
        <v>-----</v>
      </c>
    </row>
    <row r="20" spans="1:25" ht="33.75" customHeight="1" x14ac:dyDescent="0.25">
      <c r="A20" s="131" t="str">
        <f>IF('Kennzahlenbogen_(KB)'!R72=0,"",'Kennzahlenbogen_(KB)'!R72)</f>
        <v>Unvollständig</v>
      </c>
      <c r="C20" s="131">
        <f>IF($A20="I.O.","",'Kennzahlenbogen_(KB)'!B72)</f>
        <v>18</v>
      </c>
      <c r="D20" s="159" t="str">
        <f>IF($A20="I.O.","",'Kennzahlenbogen_(KB)'!E72)</f>
        <v>R0-Resektion bei Larynxkarzinom</v>
      </c>
      <c r="E20" s="133" t="str">
        <f>IF(AND('Kennzahlenbogen_(KB)'!L72="",$A20&lt;&gt;"I.O."),"-----",IF($A20="I.O.","",'Kennzahlenbogen_(KB)'!L72))</f>
        <v>-----</v>
      </c>
      <c r="F20" s="134" t="str">
        <f>IF($A20="I.O.","",'Kennzahlenbogen_(KB)'!M72)</f>
        <v>≥ 80%</v>
      </c>
      <c r="G20" s="133" t="str">
        <f>IF(AND('Kennzahlenbogen_(KB)'!O72="",$A20&lt;&gt;"I.O."),"-----",IF($A20="I.O.","",'Kennzahlenbogen_(KB)'!O72))</f>
        <v>-----</v>
      </c>
      <c r="H20" s="125" t="str">
        <f>IF($A20="I.O.","",IF('Kennzahlenbogen_(KB)'!Q72="","-----",'Kennzahlenbogen_(KB)'!Q72))</f>
        <v>-----</v>
      </c>
      <c r="I20" s="125">
        <f>IF($A20="I.O.","",IF('Kennzahlenbogen_(KB)'!Q73="","-----",'Kennzahlenbogen_(KB)'!Q73))</f>
        <v>0</v>
      </c>
      <c r="J20" s="133" t="str">
        <f>IF($A20="I.O.","",IF('Kennzahlenbogen_(KB)'!Q74="","-----",'Kennzahlenbogen_(KB)'!Q74))</f>
        <v>n.d.</v>
      </c>
      <c r="K20" s="131" t="str">
        <f>IF($A20="I.O.","",'Kennzahlenbogen_(KB)'!R72)</f>
        <v>Unvollständig</v>
      </c>
      <c r="L20" s="132" t="str">
        <f>IF(AND('Kennzahlenbogen_(KB)'!S72="",$A20&lt;&gt;"I.O."),"-----",IF($A20="I.O.","",'Kennzahlenbogen_(KB)'!S72))</f>
        <v>-----</v>
      </c>
      <c r="M20" s="132" t="str">
        <f>IF(AND('Kennzahlenbogen_(KB)'!T72="",$A20&lt;&gt;"I.O."),"-----",IF($A20="I.O.","",'Kennzahlenbogen_(KB)'!T72))</f>
        <v>-----</v>
      </c>
      <c r="O20" s="131">
        <f t="array" aca="1" ref="O20" ca="1">IF(ROW()-ROW($D$2:$D$22)+1&gt;ROWS($C$2:$C$22)-COUNTBLANK($C$2:$C$22),"",INDIRECT(ADDRESS(SMALL((IF($C$2:$C$22&lt;&gt;"",ROW($C$2:$C$22),ROW()+ROWS($C$2:$C$22))),ROW()-ROW($D$2:$D$22)+1),COLUMN($C$2:$C$22),4)))</f>
        <v>18</v>
      </c>
      <c r="P20" s="132" t="str">
        <f t="array" aca="1" ref="P20" ca="1">IF(ROW()-ROW($E$2:$E$22)+1&gt;ROWS($D$2:$D$22)-COUNTBLANK($D$2:$D$22),"",INDIRECT(ADDRESS(SMALL((IF($D$2:$D$22&gt;"",ROW($D$2:$D$22),ROW()+ROWS($D$2:$D$22))),ROW()-ROW($E$2:$E$22)+1),COLUMN($D$2:$D$22),4)))</f>
        <v>R0-Resektion bei Larynxkarzinom</v>
      </c>
      <c r="Q20" s="133" t="str">
        <f t="array" aca="1" ref="Q20" ca="1">IF(ROW()-ROW($F$2:$F$22)+1&gt;ROWS($E$2:$E$22)-COUNTBLANK($E$2:$E$22),"",INDIRECT(ADDRESS(SMALL((IF($E$2:$E$22&gt;"",ROW($E$2:$E$22),ROW()+ROWS($E$2:$E$22))),ROW()-ROW($F$2:$F$22)+1),COLUMN($E$2:$E$22),4)))</f>
        <v>-----</v>
      </c>
      <c r="R20" s="134" t="str">
        <f t="array" aca="1" ref="R20" ca="1">IF(ROW()-ROW($G$2:$G$22)+1&gt;ROWS($F$2:$F$22)-COUNTBLANK($F$2:$F$22),"",INDIRECT(ADDRESS(SMALL((IF($F$2:$F$22&gt;"",ROW($F$2:$F$22),ROW()+ROWS($F$2:$F$22))),ROW()-ROW($G$2:$G$22)+1),COLUMN($F$2:$F$22),4)))</f>
        <v>≥ 80%</v>
      </c>
      <c r="S20" s="133" t="str">
        <f t="array" aca="1" ref="S20" ca="1">IF(ROW()-ROW($H$2:$H$22)+1&gt;ROWS($G$2:$G$22)-COUNTBLANK($G$2:$G$22),"",INDIRECT(ADDRESS(SMALL((IF($G$2:$G$22&lt;&gt;"",ROW($G$2:$G$22),ROW()+ROWS($G$2:$G$22))),ROW()-ROW($H$2:$H$22)+1),COLUMN($G$2:$G$22),4)))</f>
        <v>-----</v>
      </c>
      <c r="T20" s="125" t="str">
        <f t="array" aca="1" ref="T20" ca="1">IF(ROW()-ROW($I$2:$I$22)+1&gt;ROWS($H$2:$H$22)-COUNTBLANK($H$2:$H$22),"",INDIRECT(ADDRESS(SMALL((IF($H$2:$H$22&lt;&gt;"",ROW($H$2:$H$22),ROW()+ROWS($H$2:$H$22))),ROW()-ROW($I$2:$I$22)+1),COLUMN($H$2:$H$22),4)))</f>
        <v>-----</v>
      </c>
      <c r="U20" s="125">
        <f t="array" aca="1" ref="U20" ca="1">IF(ROW()-ROW($J$2:$J$22)+1&gt;ROWS($I$2:$I$22)-COUNTBLANK($I$2:$I$22),"",INDIRECT(ADDRESS(SMALL((IF($I$2:$I$22&lt;&gt;"",ROW($I$2:$I$22),ROW()+ROWS($I$2:$I$22))),ROW()-ROW($J$2:$J$22)+1),COLUMN($I$2:$I$22),4)))</f>
        <v>0</v>
      </c>
      <c r="V20" s="126" t="str">
        <f t="array" aca="1" ref="V20" ca="1">IF(ROW()-ROW($K$2:$K$22)+1&gt;ROWS($J$2:$J$22)-COUNTBLANK($J$2:$J$22),"",INDIRECT(ADDRESS(SMALL((IF($J$2:$J$22&lt;&gt;"",ROW($J$2:$J$22),ROW()+ROWS($J$2:$J$22))),ROW()-ROW($K$2:$K$22)+1),COLUMN($J$2:$J$22),4)))</f>
        <v>n.d.</v>
      </c>
      <c r="W20" s="131" t="str">
        <f t="array" aca="1" ref="W20" ca="1">IF(ROW()-ROW($L$2:$L$22)+1&gt;ROWS($K$2:$K$22)-COUNTBLANK($K$2:$K$22),"",INDIRECT(ADDRESS(SMALL((IF($K$2:$K$22&lt;&gt;"",ROW($K$2:$K$22),ROW()+ROWS($K$2:$K$22))),ROW()-ROW($L$2:$L$22)+1),COLUMN($K$2:$K$22),4)))</f>
        <v>Unvollständig</v>
      </c>
      <c r="X20" s="132" t="str">
        <f t="array" aca="1" ref="X20" ca="1">IF(ROW()-ROW($M$2:$M$22)+1&gt;ROWS($L$2:$L$22)-COUNTBLANK($L$2:$L$22),"",INDIRECT(ADDRESS(SMALL((IF($L$2:$L$22&lt;&gt;"",ROW($L$2:$L$22),ROW()+ROWS($L$2:$L$22))),ROW()-ROW($M$2:$M$22)+1),COLUMN($L$2:$L$22),4)))</f>
        <v>-----</v>
      </c>
      <c r="Y20" s="132" t="str">
        <f t="array" aca="1" ref="Y20" ca="1">IF(ROW()-ROW($N$2:$N$22)+1&gt;ROWS($M$2:$M$22)-COUNTBLANK($M$2:$M$22),"",INDIRECT(ADDRESS(SMALL((IF($M$2:$M$22&lt;&gt;"",ROW($M$2:$M$22),ROW()+ROWS($M$2:$M$22))),ROW()-ROW($N$2:$N$22)+1),COLUMN($M$2:$M$22),4)))</f>
        <v>-----</v>
      </c>
    </row>
    <row r="21" spans="1:25" ht="45" x14ac:dyDescent="0.25">
      <c r="A21" s="131" t="str">
        <f>IF('Kennzahlenbogen_(KB)'!R75=0,"",'Kennzahlenbogen_(KB)'!R75)</f>
        <v>Unvollständig</v>
      </c>
      <c r="C21" s="230">
        <f>IF($A21="I.O.","",'Kennzahlenbogen_(KB)'!B75)</f>
        <v>19</v>
      </c>
      <c r="D21" s="159" t="str">
        <f>IF($A21="I.O.","",'Kennzahlenbogen_(KB)'!E75)</f>
        <v xml:space="preserve">Beratung durch Logopäden/
Sprechwissenschaftler bei Larynxkarzinom
</v>
      </c>
      <c r="E21" s="133" t="str">
        <f>IF(AND('Kennzahlenbogen_(KB)'!L75="",$A21&lt;&gt;"I.O."),"-----",IF($A21="I.O.","",'Kennzahlenbogen_(KB)'!L75))</f>
        <v>-----</v>
      </c>
      <c r="F21" s="134" t="str">
        <f>IF($A21="I.O.","",'Kennzahlenbogen_(KB)'!M75)</f>
        <v>≥ 90%</v>
      </c>
      <c r="G21" s="133" t="str">
        <f>IF(AND('Kennzahlenbogen_(KB)'!O75="",$A21&lt;&gt;"I.O."),"-----",IF($A21="I.O.","",'Kennzahlenbogen_(KB)'!O75))</f>
        <v>-----</v>
      </c>
      <c r="H21" s="125" t="str">
        <f>IF($A21="I.O.","",IF('Kennzahlenbogen_(KB)'!Q75="","-----",'Kennzahlenbogen_(KB)'!Q75))</f>
        <v>-----</v>
      </c>
      <c r="I21" s="125" t="str">
        <f>IF($A21="I.O.","",IF('Kennzahlenbogen_(KB)'!Q76="","-----",'Kennzahlenbogen_(KB)'!Q76))</f>
        <v>-----</v>
      </c>
      <c r="J21" s="133" t="str">
        <f>IF($A21="I.O.","",IF('Kennzahlenbogen_(KB)'!Q77="","-----",'Kennzahlenbogen_(KB)'!Q77))</f>
        <v>n.d.</v>
      </c>
      <c r="K21" s="131" t="str">
        <f>IF($A21="I.O.","",'Kennzahlenbogen_(KB)'!R75)</f>
        <v>Unvollständig</v>
      </c>
      <c r="L21" s="132" t="str">
        <f>IF(AND('Kennzahlenbogen_(KB)'!S75="",$A21&lt;&gt;"I.O."),"-----",IF($A21="I.O.","",'Kennzahlenbogen_(KB)'!S75))</f>
        <v>-----</v>
      </c>
      <c r="M21" s="132" t="str">
        <f>IF(AND('Kennzahlenbogen_(KB)'!T75="",$A21&lt;&gt;"I.O."),"-----",IF($A21="I.O.","",'Kennzahlenbogen_(KB)'!T75))</f>
        <v>-----</v>
      </c>
      <c r="O21" s="131">
        <f t="array" aca="1" ref="O21" ca="1">IF(ROW()-ROW($D$2:$D$22)+1&gt;ROWS($C$2:$C$22)-COUNTBLANK($C$2:$C$22),"",INDIRECT(ADDRESS(SMALL((IF($C$2:$C$22&lt;&gt;"",ROW($C$2:$C$22),ROW()+ROWS($C$2:$C$22))),ROW()-ROW($D$2:$D$22)+1),COLUMN($C$2:$C$22),4)))</f>
        <v>19</v>
      </c>
      <c r="P21" s="132" t="str">
        <f t="array" aca="1" ref="P21" ca="1">IF(ROW()-ROW($E$2:$E$22)+1&gt;ROWS($D$2:$D$22)-COUNTBLANK($D$2:$D$22),"",INDIRECT(ADDRESS(SMALL((IF($D$2:$D$22&gt;"",ROW($D$2:$D$22),ROW()+ROWS($D$2:$D$22))),ROW()-ROW($E$2:$E$22)+1),COLUMN($D$2:$D$22),4)))</f>
        <v xml:space="preserve">Beratung durch Logopäden/
Sprechwissenschaftler bei Larynxkarzinom
</v>
      </c>
      <c r="Q21" s="133" t="str">
        <f t="array" aca="1" ref="Q21" ca="1">IF(ROW()-ROW($F$2:$F$22)+1&gt;ROWS($E$2:$E$22)-COUNTBLANK($E$2:$E$22),"",INDIRECT(ADDRESS(SMALL((IF($E$2:$E$22&gt;"",ROW($E$2:$E$22),ROW()+ROWS($E$2:$E$22))),ROW()-ROW($F$2:$F$22)+1),COLUMN($E$2:$E$22),4)))</f>
        <v>-----</v>
      </c>
      <c r="R21" s="134" t="str">
        <f t="array" aca="1" ref="R21" ca="1">IF(ROW()-ROW($G$2:$G$22)+1&gt;ROWS($F$2:$F$22)-COUNTBLANK($F$2:$F$22),"",INDIRECT(ADDRESS(SMALL((IF($F$2:$F$22&gt;"",ROW($F$2:$F$22),ROW()+ROWS($F$2:$F$22))),ROW()-ROW($G$2:$G$22)+1),COLUMN($F$2:$F$22),4)))</f>
        <v>≥ 90%</v>
      </c>
      <c r="S21" s="133" t="str">
        <f t="array" aca="1" ref="S21" ca="1">IF(ROW()-ROW($H$2:$H$22)+1&gt;ROWS($G$2:$G$22)-COUNTBLANK($G$2:$G$22),"",INDIRECT(ADDRESS(SMALL((IF($G$2:$G$22&lt;&gt;"",ROW($G$2:$G$22),ROW()+ROWS($G$2:$G$22))),ROW()-ROW($H$2:$H$22)+1),COLUMN($G$2:$G$22),4)))</f>
        <v>-----</v>
      </c>
      <c r="T21" s="125" t="str">
        <f t="array" aca="1" ref="T21" ca="1">IF(ROW()-ROW($I$2:$I$22)+1&gt;ROWS($H$2:$H$22)-COUNTBLANK($H$2:$H$22),"",INDIRECT(ADDRESS(SMALL((IF($H$2:$H$22&lt;&gt;"",ROW($H$2:$H$22),ROW()+ROWS($H$2:$H$22))),ROW()-ROW($I$2:$I$22)+1),COLUMN($H$2:$H$22),4)))</f>
        <v>-----</v>
      </c>
      <c r="U21" s="125" t="str">
        <f t="array" aca="1" ref="U21" ca="1">IF(ROW()-ROW($J$2:$J$22)+1&gt;ROWS($I$2:$I$22)-COUNTBLANK($I$2:$I$22),"",INDIRECT(ADDRESS(SMALL((IF($I$2:$I$22&lt;&gt;"",ROW($I$2:$I$22),ROW()+ROWS($I$2:$I$22))),ROW()-ROW($J$2:$J$22)+1),COLUMN($I$2:$I$22),4)))</f>
        <v>-----</v>
      </c>
      <c r="V21" s="126" t="str">
        <f t="array" aca="1" ref="V21" ca="1">IF(ROW()-ROW($K$2:$K$22)+1&gt;ROWS($J$2:$J$22)-COUNTBLANK($J$2:$J$22),"",INDIRECT(ADDRESS(SMALL((IF($J$2:$J$22&lt;&gt;"",ROW($J$2:$J$22),ROW()+ROWS($J$2:$J$22))),ROW()-ROW($K$2:$K$22)+1),COLUMN($J$2:$J$22),4)))</f>
        <v>n.d.</v>
      </c>
      <c r="W21" s="131" t="str">
        <f t="array" aca="1" ref="W21" ca="1">IF(ROW()-ROW($L$2:$L$22)+1&gt;ROWS($K$2:$K$22)-COUNTBLANK($K$2:$K$22),"",INDIRECT(ADDRESS(SMALL((IF($K$2:$K$22&lt;&gt;"",ROW($K$2:$K$22),ROW()+ROWS($K$2:$K$22))),ROW()-ROW($L$2:$L$22)+1),COLUMN($K$2:$K$22),4)))</f>
        <v>Unvollständig</v>
      </c>
      <c r="X21" s="132" t="str">
        <f t="array" aca="1" ref="X21" ca="1">IF(ROW()-ROW($M$2:$M$22)+1&gt;ROWS($L$2:$L$22)-COUNTBLANK($L$2:$L$22),"",INDIRECT(ADDRESS(SMALL((IF($L$2:$L$22&lt;&gt;"",ROW($L$2:$L$22),ROW()+ROWS($L$2:$L$22))),ROW()-ROW($M$2:$M$22)+1),COLUMN($L$2:$L$22),4)))</f>
        <v>-----</v>
      </c>
      <c r="Y21" s="132" t="str">
        <f t="array" aca="1" ref="Y21" ca="1">IF(ROW()-ROW($N$2:$N$22)+1&gt;ROWS($M$2:$M$22)-COUNTBLANK($M$2:$M$22),"",INDIRECT(ADDRESS(SMALL((IF($M$2:$M$22&lt;&gt;"",ROW($M$2:$M$22),ROW()+ROWS($M$2:$M$22))),ROW()-ROW($N$2:$N$22)+1),COLUMN($M$2:$M$22),4)))</f>
        <v>-----</v>
      </c>
    </row>
    <row r="22" spans="1:25" ht="24.75" customHeight="1" x14ac:dyDescent="0.25">
      <c r="A22" s="131" t="str">
        <f>IF('Kennzahlenbogen_(KB)'!R78=0,"",'Kennzahlenbogen_(KB)'!R78)</f>
        <v>Unvollständig</v>
      </c>
      <c r="C22" s="230">
        <f>IF($A22="I.O.","",'Kennzahlenbogen_(KB)'!B78)</f>
        <v>20</v>
      </c>
      <c r="D22" s="159" t="str">
        <f>IF($A22="I.O.","",'Kennzahlenbogen_(KB)'!E78)</f>
        <v>Dauer Strahlentherapie bei Larynxkarzinom</v>
      </c>
      <c r="E22" s="133" t="str">
        <f>IF(AND('Kennzahlenbogen_(KB)'!L78="",$A22&lt;&gt;"I.O."),"-----",IF($A22="I.O.","",'Kennzahlenbogen_(KB)'!L78))</f>
        <v>&lt;60%</v>
      </c>
      <c r="F22" s="134" t="str">
        <f>IF($A22="I.O.","",'Kennzahlenbogen_(KB)'!M78)</f>
        <v>Derzeit keine Vorgaben</v>
      </c>
      <c r="G22" s="133" t="str">
        <f>IF(AND('Kennzahlenbogen_(KB)'!O78="",$A22&lt;&gt;"I.O."),"-----",IF($A22="I.O.","",'Kennzahlenbogen_(KB)'!O78))</f>
        <v>-----</v>
      </c>
      <c r="H22" s="125" t="str">
        <f>IF($A22="I.O.","",IF('Kennzahlenbogen_(KB)'!Q78="","-----",'Kennzahlenbogen_(KB)'!Q78))</f>
        <v>-----</v>
      </c>
      <c r="I22" s="125" t="str">
        <f>IF($A22="I.O.","",IF('Kennzahlenbogen_(KB)'!Q79="","-----",'Kennzahlenbogen_(KB)'!Q79))</f>
        <v>-----</v>
      </c>
      <c r="J22" s="133" t="str">
        <f>IF($A22="I.O.","",IF('Kennzahlenbogen_(KB)'!Q80="","-----",'Kennzahlenbogen_(KB)'!Q80))</f>
        <v>n.d.</v>
      </c>
      <c r="K22" s="131" t="str">
        <f>IF($A22="I.O.","",'Kennzahlenbogen_(KB)'!R78)</f>
        <v>Unvollständig</v>
      </c>
      <c r="L22" s="132" t="str">
        <f>IF(AND('Kennzahlenbogen_(KB)'!S78="",$A22&lt;&gt;"I.O."),"-----",IF($A22="I.O.","",'Kennzahlenbogen_(KB)'!S78))</f>
        <v>-----</v>
      </c>
      <c r="M22" s="132" t="str">
        <f>IF(AND('Kennzahlenbogen_(KB)'!T78="",$A22&lt;&gt;"I.O."),"-----",IF($A22="I.O.","",'Kennzahlenbogen_(KB)'!T78))</f>
        <v>-----</v>
      </c>
      <c r="O22" s="131">
        <f t="array" aca="1" ref="O22" ca="1">IF(ROW()-ROW($D$2:$D$22)+1&gt;ROWS($C$2:$C$22)-COUNTBLANK($C$2:$C$22),"",INDIRECT(ADDRESS(SMALL((IF($C$2:$C$22&lt;&gt;"",ROW($C$2:$C$22),ROW()+ROWS($C$2:$C$22))),ROW()-ROW($D$2:$D$22)+1),COLUMN($C$2:$C$22),4)))</f>
        <v>20</v>
      </c>
      <c r="P22" s="132" t="str">
        <f t="array" aca="1" ref="P22" ca="1">IF(ROW()-ROW($E$2:$E$22)+1&gt;ROWS($D$2:$D$22)-COUNTBLANK($D$2:$D$22),"",INDIRECT(ADDRESS(SMALL((IF($D$2:$D$22&gt;"",ROW($D$2:$D$22),ROW()+ROWS($D$2:$D$22))),ROW()-ROW($E$2:$E$22)+1),COLUMN($D$2:$D$22),4)))</f>
        <v>Dauer Strahlentherapie bei Larynxkarzinom</v>
      </c>
      <c r="Q22" s="133" t="str">
        <f t="array" aca="1" ref="Q22" ca="1">IF(ROW()-ROW($F$2:$F$22)+1&gt;ROWS($E$2:$E$22)-COUNTBLANK($E$2:$E$22),"",INDIRECT(ADDRESS(SMALL((IF($E$2:$E$22&gt;"",ROW($E$2:$E$22),ROW()+ROWS($E$2:$E$22))),ROW()-ROW($F$2:$F$22)+1),COLUMN($E$2:$E$22),4)))</f>
        <v>&lt;60%</v>
      </c>
      <c r="R22" s="134" t="str">
        <f t="array" aca="1" ref="R22" ca="1">IF(ROW()-ROW($G$2:$G$22)+1&gt;ROWS($F$2:$F$22)-COUNTBLANK($F$2:$F$22),"",INDIRECT(ADDRESS(SMALL((IF($F$2:$F$22&gt;"",ROW($F$2:$F$22),ROW()+ROWS($F$2:$F$22))),ROW()-ROW($G$2:$G$22)+1),COLUMN($F$2:$F$22),4)))</f>
        <v>Derzeit keine Vorgaben</v>
      </c>
      <c r="S22" s="133" t="str">
        <f t="array" aca="1" ref="S22" ca="1">IF(ROW()-ROW($H$2:$H$22)+1&gt;ROWS($G$2:$G$22)-COUNTBLANK($G$2:$G$22),"",INDIRECT(ADDRESS(SMALL((IF($G$2:$G$22&lt;&gt;"",ROW($G$2:$G$22),ROW()+ROWS($G$2:$G$22))),ROW()-ROW($H$2:$H$22)+1),COLUMN($G$2:$G$22),4)))</f>
        <v>-----</v>
      </c>
      <c r="T22" s="125" t="str">
        <f t="array" aca="1" ref="T22" ca="1">IF(ROW()-ROW($I$2:$I$22)+1&gt;ROWS($H$2:$H$22)-COUNTBLANK($H$2:$H$22),"",INDIRECT(ADDRESS(SMALL((IF($H$2:$H$22&lt;&gt;"",ROW($H$2:$H$22),ROW()+ROWS($H$2:$H$22))),ROW()-ROW($I$2:$I$22)+1),COLUMN($H$2:$H$22),4)))</f>
        <v>-----</v>
      </c>
      <c r="U22" s="125" t="str">
        <f t="array" aca="1" ref="U22" ca="1">IF(ROW()-ROW($J$2:$J$22)+1&gt;ROWS($I$2:$I$22)-COUNTBLANK($I$2:$I$22),"",INDIRECT(ADDRESS(SMALL((IF($I$2:$I$22&lt;&gt;"",ROW($I$2:$I$22),ROW()+ROWS($I$2:$I$22))),ROW()-ROW($J$2:$J$22)+1),COLUMN($I$2:$I$22),4)))</f>
        <v>-----</v>
      </c>
      <c r="V22" s="126" t="str">
        <f t="array" aca="1" ref="V22" ca="1">IF(ROW()-ROW($K$2:$K$22)+1&gt;ROWS($J$2:$J$22)-COUNTBLANK($J$2:$J$22),"",INDIRECT(ADDRESS(SMALL((IF($J$2:$J$22&lt;&gt;"",ROW($J$2:$J$22),ROW()+ROWS($J$2:$J$22))),ROW()-ROW($K$2:$K$22)+1),COLUMN($J$2:$J$22),4)))</f>
        <v>n.d.</v>
      </c>
      <c r="W22" s="131" t="str">
        <f t="array" aca="1" ref="W22" ca="1">IF(ROW()-ROW($L$2:$L$22)+1&gt;ROWS($K$2:$K$22)-COUNTBLANK($K$2:$K$22),"",INDIRECT(ADDRESS(SMALL((IF($K$2:$K$22&lt;&gt;"",ROW($K$2:$K$22),ROW()+ROWS($K$2:$K$22))),ROW()-ROW($L$2:$L$22)+1),COLUMN($K$2:$K$22),4)))</f>
        <v>Unvollständig</v>
      </c>
      <c r="X22" s="132" t="str">
        <f t="array" aca="1" ref="X22" ca="1">IF(ROW()-ROW($M$2:$M$22)+1&gt;ROWS($L$2:$L$22)-COUNTBLANK($L$2:$L$22),"",INDIRECT(ADDRESS(SMALL((IF($L$2:$L$22&lt;&gt;"",ROW($L$2:$L$22),ROW()+ROWS($L$2:$L$22))),ROW()-ROW($M$2:$M$22)+1),COLUMN($L$2:$L$22),4)))</f>
        <v>-----</v>
      </c>
      <c r="Y22" s="132" t="str">
        <f t="array" aca="1" ref="Y22" ca="1">IF(ROW()-ROW($N$2:$N$22)+1&gt;ROWS($M$2:$M$22)-COUNTBLANK($M$2:$M$22),"",INDIRECT(ADDRESS(SMALL((IF($M$2:$M$22&lt;&gt;"",ROW($M$2:$M$22),ROW()+ROWS($M$2:$M$22))),ROW()-ROW($N$2:$N$22)+1),COLUMN($M$2:$M$22),4)))</f>
        <v>-----</v>
      </c>
    </row>
  </sheetData>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Basisdaten</vt:lpstr>
      <vt:lpstr>HilfstabelleSD</vt:lpstr>
      <vt:lpstr>HilfstabelleB</vt:lpstr>
      <vt:lpstr>Datenquelle</vt:lpstr>
      <vt:lpstr>ICD-Liste</vt:lpstr>
      <vt:lpstr>Kennzahlenbogen_(KB)</vt:lpstr>
      <vt:lpstr>HilfstabelleKB</vt:lpstr>
      <vt:lpstr>Berechnung1</vt:lpstr>
      <vt:lpstr>Datendefizite_KB</vt:lpstr>
      <vt:lpstr>Hilfstabelle Datendef_KB</vt:lpstr>
      <vt:lpstr>KrebsregisterZusammenarbeit</vt:lpstr>
      <vt:lpstr>myCategory</vt:lpstr>
      <vt:lpstr>Basisdaten!Print_Area</vt:lpstr>
      <vt:lpstr>'ICD-Liste'!Print_Area</vt:lpstr>
      <vt:lpstr>'Kennzahlenbogen_(KB)'!Print_Area</vt:lpstr>
      <vt:lpstr>Datendefizite_KB!Print_Titles</vt:lpstr>
      <vt:lpstr>'ICD-Liste'!Print_Titles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2022-10-24T06:03:41Z</cp:lastPrinted>
  <dcterms:created xsi:type="dcterms:W3CDTF">2012-04-12T09:13:43Z</dcterms:created>
  <dcterms:modified xsi:type="dcterms:W3CDTF">2023-02-15T07:01:30Z</dcterms:modified>
</cp:coreProperties>
</file>