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BEBD8F64-125B-4980-AF05-B7817DC8127C}" xr6:coauthVersionLast="47" xr6:coauthVersionMax="47" xr10:uidLastSave="{00000000-0000-0000-0000-000000000000}"/>
  <workbookProtection workbookPassword="CA09" lockStructure="1"/>
  <bookViews>
    <workbookView xWindow="28680" yWindow="-120" windowWidth="29040" windowHeight="15840" tabRatio="719" activeTab="4" xr2:uid="{00000000-000D-0000-FFFF-FFFF00000000}"/>
  </bookViews>
  <sheets>
    <sheet name="Basic data" sheetId="1" r:id="rId1"/>
    <sheet name="HilfstabelleSD" sheetId="3" state="hidden" r:id="rId2"/>
    <sheet name="HilfstabelleB" sheetId="2" state="hidden" r:id="rId3"/>
    <sheet name="Datenquelle" sheetId="4" state="hidden" r:id="rId4"/>
    <sheet name="Indicator sheet" sheetId="5" r:id="rId5"/>
    <sheet name="Berechnung1" sheetId="11" state="hidden" r:id="rId6"/>
    <sheet name="HilfstabelleKB" sheetId="7" state="hidden" r:id="rId7"/>
    <sheet name="Datendefizite_KB" sheetId="8" state="hidden" r:id="rId8"/>
    <sheet name="Hilfstabelle DatendefKB" sheetId="13" state="hidden" r:id="rId9"/>
  </sheets>
  <definedNames>
    <definedName name="_xlnm.Print_Area" localSheetId="0">'Basic data'!$A$1:$J$46</definedName>
    <definedName name="_xlnm.Print_Area" localSheetId="7">OFFSET(Datendefizite_KB!$A$1,0,0,SUMPRODUCT((Datendefizite_KB!$A$14:$A$35&lt;&gt;"")+0)+13,11)</definedName>
    <definedName name="_xlnm.Print_Area" localSheetId="4">'Indicator sheet'!$A$1:$P$90</definedName>
    <definedName name="_xlnm.Print_Titles" localSheetId="7">Datendefizite_KB!$12:$13</definedName>
    <definedName name="_xlnm.Print_Titles" localSheetId="8">'Hilfstabelle DatendefKB'!$1:$1</definedName>
    <definedName name="_xlnm.Print_Titles" localSheetId="4">'Indicator sheet'!$11:$12</definedName>
    <definedName name="_xlnm.Print_Titles">'Indicator sheet'!$11:$12</definedName>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Tumordokumentation">Datenquelle!$B$1:$B$52</definedName>
    <definedName name="Zentrum">Datenquelle!$A$108:$A$108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7" l="1"/>
  <c r="P16" i="5" l="1"/>
  <c r="M30" i="11" s="1"/>
  <c r="O41" i="5" l="1"/>
  <c r="O42" i="5" l="1"/>
  <c r="P40" i="5" s="1"/>
  <c r="M54" i="11" s="1"/>
  <c r="G13" i="7"/>
  <c r="F13" i="7"/>
  <c r="O30" i="11" l="1"/>
  <c r="H13" i="7" s="1"/>
  <c r="M28" i="11"/>
  <c r="M29" i="11"/>
  <c r="L30" i="11"/>
  <c r="N30" i="11" l="1"/>
  <c r="E13" i="7" s="1"/>
  <c r="A3" i="13"/>
  <c r="E6" i="3"/>
  <c r="K3" i="13" l="1"/>
  <c r="G3" i="13"/>
  <c r="J3" i="13"/>
  <c r="F3" i="13"/>
  <c r="M3" i="13"/>
  <c r="E3" i="13"/>
  <c r="L3" i="13"/>
  <c r="I3" i="13"/>
  <c r="D3" i="13"/>
  <c r="C3" i="13"/>
  <c r="H3" i="13"/>
  <c r="M38" i="1"/>
  <c r="M33" i="1"/>
  <c r="S41"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8" i="1"/>
  <c r="E33" i="1"/>
  <c r="O63" i="5"/>
  <c r="P61" i="5" s="1"/>
  <c r="O51" i="5"/>
  <c r="P49" i="5" l="1"/>
  <c r="M63" i="11" s="1"/>
  <c r="N63" i="11" s="1"/>
  <c r="D24" i="7"/>
  <c r="M75" i="11"/>
  <c r="N75" i="11" s="1"/>
  <c r="E28" i="7" s="1"/>
  <c r="A18" i="13"/>
  <c r="S50" i="5"/>
  <c r="S74" i="5"/>
  <c r="S71" i="5"/>
  <c r="S68"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5" i="5"/>
  <c r="C29" i="7" s="1"/>
  <c r="S59" i="5"/>
  <c r="O59" i="5" s="1"/>
  <c r="C27" i="7" s="1"/>
  <c r="S56" i="5"/>
  <c r="O56" i="5" s="1"/>
  <c r="C26" i="7" s="1"/>
  <c r="S53" i="5"/>
  <c r="O53" i="5" s="1"/>
  <c r="C25" i="7" s="1"/>
  <c r="O44" i="5"/>
  <c r="C22" i="7" s="1"/>
  <c r="O38" i="5"/>
  <c r="S14" i="5"/>
  <c r="O13" i="5" s="1"/>
  <c r="O29" i="5" s="1"/>
  <c r="O32" i="5" s="1"/>
  <c r="O78" i="5"/>
  <c r="O75" i="5"/>
  <c r="O72" i="5"/>
  <c r="O69" i="5"/>
  <c r="O66" i="5"/>
  <c r="P76" i="5" l="1"/>
  <c r="M90" i="11" s="1"/>
  <c r="D33" i="7"/>
  <c r="P73" i="5"/>
  <c r="M87" i="11" s="1"/>
  <c r="N87" i="11" s="1"/>
  <c r="E32" i="7" s="1"/>
  <c r="D32" i="7"/>
  <c r="P70" i="5"/>
  <c r="M84" i="11" s="1"/>
  <c r="N84" i="11" s="1"/>
  <c r="E31" i="7" s="1"/>
  <c r="D31" i="7"/>
  <c r="P67" i="5"/>
  <c r="M81" i="11" s="1"/>
  <c r="N81" i="11" s="1"/>
  <c r="E30" i="7" s="1"/>
  <c r="D30" i="7"/>
  <c r="A14" i="13"/>
  <c r="C14" i="13" s="1"/>
  <c r="I14" i="13"/>
  <c r="D14" i="13"/>
  <c r="M14" i="13"/>
  <c r="K14" i="13"/>
  <c r="L90" i="11"/>
  <c r="C18" i="13"/>
  <c r="F18" i="13"/>
  <c r="M18" i="13"/>
  <c r="D18" i="13"/>
  <c r="K18" i="13"/>
  <c r="H18" i="13"/>
  <c r="G18" i="13"/>
  <c r="L18" i="13"/>
  <c r="E18" i="13"/>
  <c r="J18" i="13"/>
  <c r="L78" i="11"/>
  <c r="P64" i="5"/>
  <c r="O45" i="5"/>
  <c r="C21" i="7"/>
  <c r="D21" i="7"/>
  <c r="O39" i="5"/>
  <c r="C20" i="7"/>
  <c r="L87" i="11"/>
  <c r="L84" i="11"/>
  <c r="L27" i="11"/>
  <c r="O20" i="5"/>
  <c r="O35" i="5"/>
  <c r="D29" i="7"/>
  <c r="L81" i="11"/>
  <c r="B7" i="2"/>
  <c r="D6" i="2"/>
  <c r="C6" i="2"/>
  <c r="B5" i="2"/>
  <c r="B4" i="2"/>
  <c r="D3" i="2"/>
  <c r="C3" i="2"/>
  <c r="B2" i="2"/>
  <c r="J14" i="13" l="1"/>
  <c r="G14" i="13"/>
  <c r="E14" i="13"/>
  <c r="F14" i="13"/>
  <c r="H14" i="13"/>
  <c r="L14" i="13"/>
  <c r="A22" i="13"/>
  <c r="K22" i="13" s="1"/>
  <c r="A21" i="13"/>
  <c r="J21" i="13" s="1"/>
  <c r="A20" i="13"/>
  <c r="K20" i="13" s="1"/>
  <c r="J22" i="13"/>
  <c r="E22" i="13"/>
  <c r="F22" i="13"/>
  <c r="L22" i="13"/>
  <c r="H22" i="13"/>
  <c r="I22" i="13"/>
  <c r="D22" i="7"/>
  <c r="P43" i="5"/>
  <c r="D20" i="7"/>
  <c r="P37" i="5"/>
  <c r="N90" i="11"/>
  <c r="E33" i="7" s="1"/>
  <c r="A23" i="13"/>
  <c r="L20" i="13"/>
  <c r="D20" i="13"/>
  <c r="G20" i="13"/>
  <c r="E20" i="13"/>
  <c r="I21" i="13"/>
  <c r="M78" i="11"/>
  <c r="N78" i="11" s="1"/>
  <c r="E29" i="7" s="1"/>
  <c r="A19" i="13"/>
  <c r="L57" i="11"/>
  <c r="L51" i="11"/>
  <c r="B6" i="2"/>
  <c r="S47" i="5"/>
  <c r="O46" i="5" s="1"/>
  <c r="B3" i="2"/>
  <c r="O62" i="5"/>
  <c r="A2" i="5"/>
  <c r="E21" i="13" l="1"/>
  <c r="F21" i="13"/>
  <c r="G21" i="13"/>
  <c r="M22" i="13"/>
  <c r="D22" i="13"/>
  <c r="C22" i="13"/>
  <c r="M21" i="13"/>
  <c r="G22" i="13"/>
  <c r="M20" i="13"/>
  <c r="J20" i="13"/>
  <c r="I20" i="13"/>
  <c r="F20" i="13"/>
  <c r="C20" i="13"/>
  <c r="K21" i="13"/>
  <c r="H21" i="13"/>
  <c r="D21" i="13"/>
  <c r="L21" i="13"/>
  <c r="C21" i="13"/>
  <c r="H20" i="13"/>
  <c r="M57" i="11"/>
  <c r="N57" i="11" s="1"/>
  <c r="M51" i="11"/>
  <c r="N51" i="11" s="1"/>
  <c r="A12" i="13"/>
  <c r="A10" i="13"/>
  <c r="C23" i="13"/>
  <c r="E23" i="13"/>
  <c r="J23" i="13"/>
  <c r="D23" i="13"/>
  <c r="K23" i="13"/>
  <c r="F23" i="13"/>
  <c r="G23" i="13"/>
  <c r="I23" i="13"/>
  <c r="M23" i="13"/>
  <c r="L23" i="13"/>
  <c r="H23" i="13"/>
  <c r="C28" i="7"/>
  <c r="I18" i="13"/>
  <c r="C19" i="13"/>
  <c r="M19" i="13"/>
  <c r="J19" i="13"/>
  <c r="K19" i="13"/>
  <c r="I19" i="13"/>
  <c r="L19" i="13"/>
  <c r="F19" i="13"/>
  <c r="G19" i="13"/>
  <c r="E19" i="13"/>
  <c r="H19" i="13"/>
  <c r="D19" i="13"/>
  <c r="P46" i="5"/>
  <c r="L60" i="11"/>
  <c r="B23" i="7"/>
  <c r="O26" i="5"/>
  <c r="C16" i="7" s="1"/>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60" i="5"/>
  <c r="P58" i="5" s="1"/>
  <c r="O54" i="5"/>
  <c r="P52" i="5" s="1"/>
  <c r="L54" i="11"/>
  <c r="C19" i="7"/>
  <c r="O33" i="5"/>
  <c r="D18" i="7" s="1"/>
  <c r="C18" i="7"/>
  <c r="O30" i="5"/>
  <c r="L42" i="11" s="1"/>
  <c r="O27" i="5"/>
  <c r="L39" i="11" s="1"/>
  <c r="O24" i="5"/>
  <c r="P22" i="5" s="1"/>
  <c r="M36" i="11" s="1"/>
  <c r="C14" i="7"/>
  <c r="B12" i="7"/>
  <c r="K8" i="5"/>
  <c r="D8" i="5"/>
  <c r="A105" i="4"/>
  <c r="F105" i="4" s="1"/>
  <c r="I16" i="1" s="1"/>
  <c r="B3" i="3" s="1"/>
  <c r="D6" i="3"/>
  <c r="C6" i="3"/>
  <c r="B6" i="3"/>
  <c r="B2" i="3"/>
  <c r="B1" i="3"/>
  <c r="F12" i="13" l="1"/>
  <c r="H12" i="13"/>
  <c r="E12" i="13"/>
  <c r="C12" i="13"/>
  <c r="D12" i="13"/>
  <c r="K12" i="13"/>
  <c r="I12" i="13"/>
  <c r="J12" i="13"/>
  <c r="G12" i="13"/>
  <c r="L12" i="13"/>
  <c r="M12" i="13"/>
  <c r="C10" i="13"/>
  <c r="F10" i="13"/>
  <c r="D10" i="13"/>
  <c r="K10" i="13"/>
  <c r="J10" i="13"/>
  <c r="G10" i="13"/>
  <c r="I10" i="13"/>
  <c r="E10" i="13"/>
  <c r="L10" i="13"/>
  <c r="M10" i="13"/>
  <c r="H10" i="13"/>
  <c r="L72" i="11"/>
  <c r="D27" i="7"/>
  <c r="L66" i="11"/>
  <c r="D25" i="7"/>
  <c r="O57" i="5"/>
  <c r="P55" i="5" s="1"/>
  <c r="O21" i="5"/>
  <c r="L33" i="11" s="1"/>
  <c r="O36" i="5"/>
  <c r="P28" i="5"/>
  <c r="C105" i="4"/>
  <c r="E3" i="4"/>
  <c r="F3" i="4" s="1"/>
  <c r="B105" i="4"/>
  <c r="D6" i="5" s="1"/>
  <c r="D105" i="4"/>
  <c r="A6" i="3" s="1"/>
  <c r="P25" i="5"/>
  <c r="P13" i="5"/>
  <c r="M27" i="11" s="1"/>
  <c r="D15" i="7"/>
  <c r="L36" i="11"/>
  <c r="M72" i="11"/>
  <c r="N72" i="11" s="1"/>
  <c r="E27" i="7" s="1"/>
  <c r="P31" i="5"/>
  <c r="L45" i="11"/>
  <c r="D17" i="7"/>
  <c r="D16" i="7"/>
  <c r="M60" i="11"/>
  <c r="N60" i="11" s="1"/>
  <c r="M42" i="11" l="1"/>
  <c r="N42" i="11" s="1"/>
  <c r="E17" i="7" s="1"/>
  <c r="D19" i="7"/>
  <c r="L48" i="11"/>
  <c r="L69" i="11"/>
  <c r="D26" i="7"/>
  <c r="N54" i="11"/>
  <c r="E21" i="7" s="1"/>
  <c r="A15" i="13"/>
  <c r="I15" i="13" s="1"/>
  <c r="M66" i="11"/>
  <c r="N66" i="11" s="1"/>
  <c r="E25" i="7" s="1"/>
  <c r="E20" i="7"/>
  <c r="A11" i="13"/>
  <c r="P34" i="5"/>
  <c r="P19" i="5"/>
  <c r="A4" i="13" s="1"/>
  <c r="K4" i="13" s="1"/>
  <c r="D14" i="7"/>
  <c r="A7" i="13"/>
  <c r="E7" i="13" s="1"/>
  <c r="E22" i="7"/>
  <c r="C6" i="8"/>
  <c r="A2" i="13"/>
  <c r="N27" i="11"/>
  <c r="E12" i="7" s="1"/>
  <c r="M39" i="11"/>
  <c r="N39" i="11" s="1"/>
  <c r="E16" i="7" s="1"/>
  <c r="A6" i="13"/>
  <c r="E24" i="7"/>
  <c r="A17" i="13"/>
  <c r="A13" i="13"/>
  <c r="M45" i="11"/>
  <c r="N45" i="11" s="1"/>
  <c r="E18" i="7" s="1"/>
  <c r="A8" i="13"/>
  <c r="N36" i="11"/>
  <c r="E15" i="7" s="1"/>
  <c r="A5" i="13"/>
  <c r="J5" i="13" s="1"/>
  <c r="C6" i="11" l="1"/>
  <c r="C9" i="11" s="1"/>
  <c r="E81"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M7" i="13"/>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I7" i="13"/>
  <c r="J7" i="13"/>
  <c r="C7" i="13"/>
  <c r="G7" i="13"/>
  <c r="D7" i="13"/>
  <c r="H7" i="13"/>
  <c r="L7" i="13"/>
  <c r="F7" i="13"/>
  <c r="K7"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7" i="13" a="1"/>
  <c r="T22" i="13" a="1"/>
  <c r="T19" i="13" a="1"/>
  <c r="T19" i="13" l="1"/>
  <c r="F31" i="8" s="1"/>
  <c r="T7" i="13"/>
  <c r="T22" i="13"/>
  <c r="F34" i="8" s="1"/>
  <c r="E7" i="11"/>
  <c r="F83"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4" i="5" s="1"/>
  <c r="F9" i="11"/>
  <c r="E85" i="5" s="1"/>
  <c r="I6" i="11"/>
  <c r="T12" i="13" a="1"/>
  <c r="T8" i="13" a="1"/>
  <c r="Y9" i="13" a="1"/>
  <c r="Q3" i="13" a="1"/>
  <c r="S23" i="13" a="1"/>
  <c r="O3" i="13" a="1"/>
  <c r="T14" i="13" a="1"/>
  <c r="V21" i="13" a="1"/>
  <c r="P15" i="13" a="1"/>
  <c r="T11" i="13" a="1"/>
  <c r="T21" i="13" a="1"/>
  <c r="S17" i="13" a="1"/>
  <c r="T9" i="13" a="1"/>
  <c r="T10" i="13" a="1"/>
  <c r="S14" i="13" a="1"/>
  <c r="S22" i="13" a="1"/>
  <c r="S7" i="13" a="1"/>
  <c r="T18" i="13" a="1"/>
  <c r="T16" i="13" a="1"/>
  <c r="S11" i="13" a="1"/>
  <c r="S15" i="13" a="1"/>
  <c r="S13" i="13" a="1"/>
  <c r="T23" i="13" a="1"/>
  <c r="S8" i="13" a="1"/>
  <c r="S5" i="13" a="1"/>
  <c r="O12" i="13" a="1"/>
  <c r="S6" i="13" a="1"/>
  <c r="S2" i="13" a="1"/>
  <c r="S9" i="13" a="1"/>
  <c r="U20" i="13" a="1"/>
  <c r="S12" i="13" a="1"/>
  <c r="S21" i="13" a="1"/>
  <c r="X19" i="13" a="1"/>
  <c r="T13" i="13" a="1"/>
  <c r="W18" i="13" a="1"/>
  <c r="T17" i="13" a="1"/>
  <c r="S4" i="13" a="1"/>
  <c r="S19" i="13" a="1"/>
  <c r="T4" i="13" a="1"/>
  <c r="T3" i="13" a="1"/>
  <c r="R5" i="13" a="1"/>
  <c r="S18" i="13" a="1"/>
  <c r="T5" i="13" a="1"/>
  <c r="T6" i="13" a="1"/>
  <c r="Q9" i="13" a="1"/>
  <c r="S3" i="13" a="1"/>
  <c r="S16" i="13" a="1"/>
  <c r="T15" i="13" a="1"/>
  <c r="T20" i="13" a="1"/>
  <c r="T2" i="13" a="1"/>
  <c r="S20" i="13" a="1"/>
  <c r="S10" i="13" a="1"/>
  <c r="T16" i="13" l="1"/>
  <c r="T12" i="13"/>
  <c r="F24" i="8" s="1"/>
  <c r="T11" i="13"/>
  <c r="T6" i="13"/>
  <c r="T10" i="13"/>
  <c r="F22" i="8" s="1"/>
  <c r="T14" i="13"/>
  <c r="F26" i="8" s="1"/>
  <c r="T8" i="13"/>
  <c r="T2" i="13"/>
  <c r="T15" i="13"/>
  <c r="T13" i="13"/>
  <c r="T21" i="13"/>
  <c r="F33" i="8" s="1"/>
  <c r="T3" i="13"/>
  <c r="F15" i="8" s="1"/>
  <c r="T23" i="13"/>
  <c r="F35" i="8" s="1"/>
  <c r="T4" i="13"/>
  <c r="T17" i="13"/>
  <c r="F84" i="5"/>
  <c r="F81" i="5"/>
  <c r="T9" i="13"/>
  <c r="T20" i="13"/>
  <c r="F32" i="8" s="1"/>
  <c r="T5" i="13"/>
  <c r="T18" i="13"/>
  <c r="F30" i="8" s="1"/>
  <c r="S10" i="13"/>
  <c r="E22" i="8" s="1"/>
  <c r="S9" i="13"/>
  <c r="S23" i="13"/>
  <c r="E35" i="8" s="1"/>
  <c r="S22" i="13"/>
  <c r="E34" i="8" s="1"/>
  <c r="S21" i="13"/>
  <c r="E33" i="8" s="1"/>
  <c r="S20" i="13"/>
  <c r="E32" i="8" s="1"/>
  <c r="S19" i="13"/>
  <c r="E31" i="8" s="1"/>
  <c r="S18" i="13"/>
  <c r="E30" i="8" s="1"/>
  <c r="S17" i="13"/>
  <c r="S16" i="13"/>
  <c r="S15" i="13"/>
  <c r="S8" i="13"/>
  <c r="S7" i="13"/>
  <c r="S14" i="13"/>
  <c r="E26" i="8" s="1"/>
  <c r="S13" i="13"/>
  <c r="S6" i="13"/>
  <c r="S5" i="13"/>
  <c r="S12" i="13"/>
  <c r="E24" i="8" s="1"/>
  <c r="S11" i="13"/>
  <c r="S4" i="13"/>
  <c r="S3" i="13"/>
  <c r="E15" i="8" s="1"/>
  <c r="X19" i="13"/>
  <c r="J31" i="8" s="1"/>
  <c r="Y9" i="13"/>
  <c r="W18" i="13"/>
  <c r="I30" i="8" s="1"/>
  <c r="R5" i="13"/>
  <c r="V21" i="13"/>
  <c r="H33" i="8" s="1"/>
  <c r="U20" i="13"/>
  <c r="G32" i="8" s="1"/>
  <c r="P15" i="13"/>
  <c r="O12" i="13"/>
  <c r="A24" i="8" s="1"/>
  <c r="O3" i="13"/>
  <c r="A15" i="8" s="1"/>
  <c r="Q3" i="13"/>
  <c r="C15" i="8" s="1"/>
  <c r="Q9" i="13"/>
  <c r="E8" i="11"/>
  <c r="I8" i="11" s="1"/>
  <c r="S2" i="13"/>
  <c r="G11" i="11"/>
  <c r="I11" i="11" s="1"/>
  <c r="K9" i="11"/>
  <c r="E82" i="5" s="1"/>
  <c r="I10" i="11"/>
  <c r="I7" i="11"/>
  <c r="I9" i="11"/>
  <c r="G83" i="5" l="1"/>
  <c r="O13" i="13" a="1"/>
  <c r="Q6" i="13" a="1"/>
  <c r="R8" i="13" a="1"/>
  <c r="R20" i="13" a="1"/>
  <c r="W3" i="13" a="1"/>
  <c r="W20" i="13" a="1"/>
  <c r="O22" i="13" a="1"/>
  <c r="Q16" i="13" a="1"/>
  <c r="W4" i="13" a="1"/>
  <c r="O4" i="13" a="1"/>
  <c r="X6" i="13" a="1"/>
  <c r="W12" i="13" a="1"/>
  <c r="X14" i="13" a="1"/>
  <c r="X18" i="13" a="1"/>
  <c r="V23" i="13" a="1"/>
  <c r="W23" i="13" a="1"/>
  <c r="V22" i="13" a="1"/>
  <c r="Q2" i="13" a="1"/>
  <c r="X17" i="13" a="1"/>
  <c r="U22" i="13" a="1"/>
  <c r="P21" i="13" a="1"/>
  <c r="Q23" i="13" a="1"/>
  <c r="V4" i="13" a="1"/>
  <c r="U12" i="13" a="1"/>
  <c r="U21" i="13" a="1"/>
  <c r="X20" i="13" a="1"/>
  <c r="V7" i="13" a="1"/>
  <c r="V13" i="13" a="1"/>
  <c r="U13" i="13" a="1"/>
  <c r="X16" i="13" a="1"/>
  <c r="V18" i="13" a="1"/>
  <c r="O20" i="13" a="1"/>
  <c r="Q7" i="13" a="1"/>
  <c r="Y14" i="13" a="1"/>
  <c r="R3" i="13" a="1"/>
  <c r="V2" i="13" a="1"/>
  <c r="X5" i="13" a="1"/>
  <c r="O19" i="13" a="1"/>
  <c r="P18" i="13" a="1"/>
  <c r="X7" i="13" a="1"/>
  <c r="Q18" i="13" a="1"/>
  <c r="W9" i="13" a="1"/>
  <c r="R17" i="13" a="1"/>
  <c r="R10" i="13" a="1"/>
  <c r="X11" i="13" a="1"/>
  <c r="V8" i="13" a="1"/>
  <c r="X2" i="13" a="1"/>
  <c r="Y10" i="13" a="1"/>
  <c r="R19" i="13" a="1"/>
  <c r="Q21" i="13" a="1"/>
  <c r="P16" i="13" a="1"/>
  <c r="W19" i="13" a="1"/>
  <c r="X15" i="13" a="1"/>
  <c r="V14" i="13" a="1"/>
  <c r="W16" i="13" a="1"/>
  <c r="Y20" i="13" a="1"/>
  <c r="O23" i="13" a="1"/>
  <c r="O18" i="13" a="1"/>
  <c r="R6" i="13" a="1"/>
  <c r="O8" i="13" a="1"/>
  <c r="R13" i="13" a="1"/>
  <c r="Y21" i="13" a="1"/>
  <c r="U16" i="13" a="1"/>
  <c r="Y8" i="13" a="1"/>
  <c r="W15" i="13" a="1"/>
  <c r="W5" i="13" a="1"/>
  <c r="P7" i="13" a="1"/>
  <c r="Q8" i="13" a="1"/>
  <c r="O11" i="13" a="1"/>
  <c r="Q20" i="13" a="1"/>
  <c r="W17" i="13" a="1"/>
  <c r="P3" i="13" a="1"/>
  <c r="R12" i="13" a="1"/>
  <c r="V3" i="13" a="1"/>
  <c r="R2" i="13" a="1"/>
  <c r="Q19" i="13" a="1"/>
  <c r="P17" i="13" a="1"/>
  <c r="V11" i="13" a="1"/>
  <c r="P13" i="13" a="1"/>
  <c r="X13" i="13" a="1"/>
  <c r="U18" i="13" a="1"/>
  <c r="Y13" i="13" a="1"/>
  <c r="U15" i="13" a="1"/>
  <c r="P11" i="13" a="1"/>
  <c r="Y12" i="13" a="1"/>
  <c r="X9" i="13" a="1"/>
  <c r="U8" i="13" a="1"/>
  <c r="Y2" i="13" a="1"/>
  <c r="X8" i="13" a="1"/>
  <c r="O5" i="13" a="1"/>
  <c r="Y11" i="13" a="1"/>
  <c r="U9" i="13" a="1"/>
  <c r="U4" i="13" a="1"/>
  <c r="R23" i="13" a="1"/>
  <c r="Y19" i="13" a="1"/>
  <c r="Y17" i="13" a="1"/>
  <c r="W11" i="13" a="1"/>
  <c r="W8" i="13" a="1"/>
  <c r="Y22" i="13" a="1"/>
  <c r="P10" i="13" a="1"/>
  <c r="U3" i="13" a="1"/>
  <c r="X12" i="13" a="1"/>
  <c r="W7" i="13" a="1"/>
  <c r="W21" i="13" a="1"/>
  <c r="R18" i="13" a="1"/>
  <c r="O2" i="13" a="1"/>
  <c r="P6" i="13" a="1"/>
  <c r="R15" i="13" a="1"/>
  <c r="W6" i="13" a="1"/>
  <c r="Q11" i="13" a="1"/>
  <c r="V6" i="13" a="1"/>
  <c r="P19" i="13" a="1"/>
  <c r="P14" i="13" a="1"/>
  <c r="Q17" i="13" a="1"/>
  <c r="Y5" i="13" a="1"/>
  <c r="U23" i="13" a="1"/>
  <c r="P2" i="13" a="1"/>
  <c r="R4" i="13" a="1"/>
  <c r="V15" i="13" a="1"/>
  <c r="R21" i="13" a="1"/>
  <c r="P12" i="13" a="1"/>
  <c r="Y15" i="13" a="1"/>
  <c r="R11" i="13" a="1"/>
  <c r="U2" i="13" a="1"/>
  <c r="O16" i="13" a="1"/>
  <c r="Q14" i="13" a="1"/>
  <c r="P20" i="13" a="1"/>
  <c r="V9" i="13" a="1"/>
  <c r="V17" i="13" a="1"/>
  <c r="O10" i="13" a="1"/>
  <c r="V19" i="13" a="1"/>
  <c r="Y4" i="13" a="1"/>
  <c r="Q15" i="13" a="1"/>
  <c r="U7" i="13" a="1"/>
  <c r="O14" i="13" a="1"/>
  <c r="Q12" i="13" a="1"/>
  <c r="Y3" i="13" a="1"/>
  <c r="W10" i="13" a="1"/>
  <c r="X3" i="13" a="1"/>
  <c r="P9" i="13" a="1"/>
  <c r="U11" i="13" a="1"/>
  <c r="Q10" i="13" a="1"/>
  <c r="X10" i="13" a="1"/>
  <c r="Q13" i="13" a="1"/>
  <c r="U19" i="13" a="1"/>
  <c r="R9" i="13" a="1"/>
  <c r="V5" i="13" a="1"/>
  <c r="O9" i="13" a="1"/>
  <c r="V20" i="13" a="1"/>
  <c r="Q22" i="13" a="1"/>
  <c r="V16" i="13" a="1"/>
  <c r="Y16" i="13" a="1"/>
  <c r="Q5" i="13" a="1"/>
  <c r="U14" i="13" a="1"/>
  <c r="W13" i="13" a="1"/>
  <c r="R7" i="13" a="1"/>
  <c r="U17" i="13" a="1"/>
  <c r="Y6" i="13" a="1"/>
  <c r="Y7" i="13" a="1"/>
  <c r="Q4" i="13" a="1"/>
  <c r="P4" i="13" a="1"/>
  <c r="R14" i="13" a="1"/>
  <c r="W22" i="13" a="1"/>
  <c r="W14" i="13" a="1"/>
  <c r="P22" i="13" a="1"/>
  <c r="U10" i="13" a="1"/>
  <c r="P5" i="13" a="1"/>
  <c r="Y18" i="13" a="1"/>
  <c r="O21" i="13" a="1"/>
  <c r="O7" i="13" a="1"/>
  <c r="O17" i="13" a="1"/>
  <c r="R16" i="13" a="1"/>
  <c r="P8" i="13" a="1"/>
  <c r="W2" i="13" a="1"/>
  <c r="Y23" i="13" a="1"/>
  <c r="X23" i="13" a="1"/>
  <c r="U6" i="13" a="1"/>
  <c r="V10" i="13" a="1"/>
  <c r="P23" i="13" a="1"/>
  <c r="V12" i="13" a="1"/>
  <c r="X21" i="13" a="1"/>
  <c r="U5" i="13" a="1"/>
  <c r="R22" i="13" a="1"/>
  <c r="O15" i="13" a="1"/>
  <c r="O6" i="13" a="1"/>
  <c r="X4" i="13" a="1"/>
  <c r="X22" i="13" a="1"/>
  <c r="O20" i="13" l="1"/>
  <c r="A32" i="8" s="1"/>
  <c r="O5" i="13"/>
  <c r="A17" i="8" s="1"/>
  <c r="P5" i="13"/>
  <c r="B17" i="8" s="1"/>
  <c r="Y2" i="13"/>
  <c r="K14" i="8" s="1"/>
  <c r="Y13" i="13"/>
  <c r="K25" i="8" s="1"/>
  <c r="Q2" i="13"/>
  <c r="C14" i="8" s="1"/>
  <c r="R18" i="13"/>
  <c r="D30" i="8" s="1"/>
  <c r="P7" i="13"/>
  <c r="B19" i="8" s="1"/>
  <c r="W2" i="13"/>
  <c r="I14" i="8" s="1"/>
  <c r="O11" i="13"/>
  <c r="A23" i="8" s="1"/>
  <c r="X18" i="13"/>
  <c r="J30" i="8" s="1"/>
  <c r="P12" i="13"/>
  <c r="B24" i="8" s="1"/>
  <c r="W19" i="13"/>
  <c r="I31" i="8" s="1"/>
  <c r="U11" i="13"/>
  <c r="G23" i="8" s="1"/>
  <c r="R12" i="13"/>
  <c r="D24" i="8" s="1"/>
  <c r="X7" i="13"/>
  <c r="J19" i="8" s="1"/>
  <c r="V18" i="13"/>
  <c r="H30" i="8" s="1"/>
  <c r="R6" i="13"/>
  <c r="D18" i="8" s="1"/>
  <c r="U10" i="13"/>
  <c r="G22" i="8" s="1"/>
  <c r="U8" i="13"/>
  <c r="G20" i="8" s="1"/>
  <c r="V5" i="13"/>
  <c r="H17" i="8" s="1"/>
  <c r="V8" i="13"/>
  <c r="H20" i="8" s="1"/>
  <c r="W21" i="13"/>
  <c r="I33" i="8" s="1"/>
  <c r="U6" i="13"/>
  <c r="G18" i="8" s="1"/>
  <c r="Y8" i="13"/>
  <c r="K20" i="8" s="1"/>
  <c r="Y16" i="13"/>
  <c r="K28" i="8" s="1"/>
  <c r="X14" i="13"/>
  <c r="J26" i="8" s="1"/>
  <c r="Y20" i="13"/>
  <c r="K32" i="8" s="1"/>
  <c r="U23" i="13"/>
  <c r="G35" i="8" s="1"/>
  <c r="P23" i="13"/>
  <c r="B35" i="8" s="1"/>
  <c r="X3" i="13"/>
  <c r="J15" i="8" s="1"/>
  <c r="P18" i="13"/>
  <c r="B30" i="8" s="1"/>
  <c r="X16" i="13"/>
  <c r="J28" i="8" s="1"/>
  <c r="U2" i="13"/>
  <c r="P22" i="13"/>
  <c r="B34" i="8" s="1"/>
  <c r="X9" i="13"/>
  <c r="J21" i="8" s="1"/>
  <c r="U18" i="13"/>
  <c r="G30" i="8" s="1"/>
  <c r="X11" i="13"/>
  <c r="J23" i="8" s="1"/>
  <c r="W7" i="13"/>
  <c r="I19" i="8" s="1"/>
  <c r="Y4" i="13"/>
  <c r="K16" i="8" s="1"/>
  <c r="V17" i="13"/>
  <c r="H29" i="8" s="1"/>
  <c r="X22" i="13"/>
  <c r="J34" i="8" s="1"/>
  <c r="W12" i="13"/>
  <c r="I24" i="8" s="1"/>
  <c r="R21" i="13"/>
  <c r="D33" i="8" s="1"/>
  <c r="P16" i="13"/>
  <c r="B28" i="8" s="1"/>
  <c r="U7" i="13"/>
  <c r="O15" i="13"/>
  <c r="A27" i="8" s="1"/>
  <c r="O19" i="13"/>
  <c r="A31" i="8" s="1"/>
  <c r="U13" i="13"/>
  <c r="G25" i="8" s="1"/>
  <c r="R11" i="13"/>
  <c r="D23" i="8" s="1"/>
  <c r="W14" i="13"/>
  <c r="I26" i="8" s="1"/>
  <c r="Y12" i="13"/>
  <c r="K24" i="8" s="1"/>
  <c r="R9" i="13"/>
  <c r="D21" i="8" s="1"/>
  <c r="R10" i="13"/>
  <c r="D22" i="8" s="1"/>
  <c r="X12" i="13"/>
  <c r="J24" i="8" s="1"/>
  <c r="W5" i="13"/>
  <c r="I17" i="8" s="1"/>
  <c r="P8" i="13"/>
  <c r="B20" i="8" s="1"/>
  <c r="X8" i="13"/>
  <c r="J20" i="8" s="1"/>
  <c r="X6" i="13"/>
  <c r="W16" i="13"/>
  <c r="I28" i="8" s="1"/>
  <c r="Y5" i="13"/>
  <c r="K17" i="8" s="1"/>
  <c r="Q8" i="13"/>
  <c r="C20" i="8" s="1"/>
  <c r="P3" i="13"/>
  <c r="B15" i="8" s="1"/>
  <c r="X5" i="13"/>
  <c r="J17" i="8" s="1"/>
  <c r="V13" i="13"/>
  <c r="H25" i="8" s="1"/>
  <c r="O18" i="13"/>
  <c r="A30" i="8" s="1"/>
  <c r="W22" i="13"/>
  <c r="I34" i="8" s="1"/>
  <c r="Q22" i="13"/>
  <c r="C34" i="8" s="1"/>
  <c r="X13" i="13"/>
  <c r="J25" i="8" s="1"/>
  <c r="R17" i="13"/>
  <c r="D29" i="8" s="1"/>
  <c r="U3" i="13"/>
  <c r="G15" i="8" s="1"/>
  <c r="X23" i="13"/>
  <c r="J35" i="8" s="1"/>
  <c r="U16" i="13"/>
  <c r="G28" i="8" s="1"/>
  <c r="X4" i="13"/>
  <c r="J16" i="8" s="1"/>
  <c r="O4" i="13"/>
  <c r="A16" i="8" s="1"/>
  <c r="V15" i="13"/>
  <c r="H27" i="8" s="1"/>
  <c r="Q21" i="13"/>
  <c r="C33" i="8" s="1"/>
  <c r="V10" i="13"/>
  <c r="H22" i="8" s="1"/>
  <c r="W10" i="13"/>
  <c r="I22" i="8" s="1"/>
  <c r="V2" i="13"/>
  <c r="H14" i="8" s="1"/>
  <c r="V7" i="13"/>
  <c r="H19" i="8" s="1"/>
  <c r="Y15" i="13"/>
  <c r="K27" i="8" s="1"/>
  <c r="R14" i="13"/>
  <c r="D26" i="8" s="1"/>
  <c r="P11" i="13"/>
  <c r="B23" i="8" s="1"/>
  <c r="P13" i="13"/>
  <c r="B25" i="8" s="1"/>
  <c r="W9" i="13"/>
  <c r="I21" i="8" s="1"/>
  <c r="P10" i="13"/>
  <c r="B22" i="8" s="1"/>
  <c r="V19" i="13"/>
  <c r="H31" i="8" s="1"/>
  <c r="V9" i="13"/>
  <c r="H21" i="8" s="1"/>
  <c r="V16" i="13"/>
  <c r="H28" i="8" s="1"/>
  <c r="W4" i="13"/>
  <c r="I16" i="8" s="1"/>
  <c r="V14" i="13"/>
  <c r="H26" i="8" s="1"/>
  <c r="Q17" i="13"/>
  <c r="C29" i="8" s="1"/>
  <c r="Q15" i="13"/>
  <c r="C27" i="8" s="1"/>
  <c r="R22" i="13"/>
  <c r="D34" i="8" s="1"/>
  <c r="R3" i="13"/>
  <c r="D15" i="8" s="1"/>
  <c r="X20" i="13"/>
  <c r="J32" i="8" s="1"/>
  <c r="O23" i="13"/>
  <c r="A35" i="8" s="1"/>
  <c r="P4" i="13"/>
  <c r="B16" i="8" s="1"/>
  <c r="U15" i="13"/>
  <c r="G27" i="8" s="1"/>
  <c r="U19" i="13"/>
  <c r="G31" i="8" s="1"/>
  <c r="Q18" i="13"/>
  <c r="C30" i="8" s="1"/>
  <c r="Y22" i="13"/>
  <c r="K34" i="8" s="1"/>
  <c r="W15" i="13"/>
  <c r="R16" i="13"/>
  <c r="O21" i="13"/>
  <c r="A33" i="8" s="1"/>
  <c r="Q16" i="13"/>
  <c r="C28" i="8" s="1"/>
  <c r="R4" i="13"/>
  <c r="D16" i="8" s="1"/>
  <c r="R19" i="13"/>
  <c r="D31" i="8" s="1"/>
  <c r="R15" i="13"/>
  <c r="D27" i="8" s="1"/>
  <c r="Y3" i="13"/>
  <c r="K15" i="8" s="1"/>
  <c r="Y14" i="13"/>
  <c r="K26" i="8" s="1"/>
  <c r="U21" i="13"/>
  <c r="G33" i="8" s="1"/>
  <c r="V22" i="13"/>
  <c r="H34" i="8" s="1"/>
  <c r="Q4" i="13"/>
  <c r="C16" i="8" s="1"/>
  <c r="V20" i="13"/>
  <c r="H32" i="8" s="1"/>
  <c r="V11" i="13"/>
  <c r="H23" i="8" s="1"/>
  <c r="V3" i="13"/>
  <c r="H15" i="8" s="1"/>
  <c r="W8" i="13"/>
  <c r="I20" i="8" s="1"/>
  <c r="Y23" i="13"/>
  <c r="K35" i="8" s="1"/>
  <c r="Y21" i="13"/>
  <c r="K33" i="8" s="1"/>
  <c r="O16" i="13"/>
  <c r="A28" i="8" s="1"/>
  <c r="O22" i="13"/>
  <c r="A34" i="8" s="1"/>
  <c r="X15" i="13"/>
  <c r="J27" i="8" s="1"/>
  <c r="P14" i="13"/>
  <c r="B26" i="8" s="1"/>
  <c r="P6" i="13"/>
  <c r="B18" i="8" s="1"/>
  <c r="W17" i="13"/>
  <c r="I29" i="8" s="1"/>
  <c r="Q7" i="13"/>
  <c r="C19" i="8" s="1"/>
  <c r="U12" i="13"/>
  <c r="G24" i="8" s="1"/>
  <c r="W23" i="13"/>
  <c r="I35" i="8" s="1"/>
  <c r="Y7" i="13"/>
  <c r="O9" i="13"/>
  <c r="A21" i="8" s="1"/>
  <c r="Q13" i="13"/>
  <c r="C25" i="8" s="1"/>
  <c r="P9" i="13"/>
  <c r="B21" i="8" s="1"/>
  <c r="W11" i="13"/>
  <c r="I23" i="8" s="1"/>
  <c r="O10" i="13"/>
  <c r="A22" i="8" s="1"/>
  <c r="P20" i="13"/>
  <c r="B32" i="8" s="1"/>
  <c r="Y18" i="13"/>
  <c r="K30" i="8" s="1"/>
  <c r="W20" i="13"/>
  <c r="I32" i="8" s="1"/>
  <c r="P2" i="13"/>
  <c r="B14" i="8" s="1"/>
  <c r="Y10" i="13"/>
  <c r="K22" i="8" s="1"/>
  <c r="O2" i="13"/>
  <c r="A14" i="8" s="1"/>
  <c r="M11" i="8" s="1" a="1"/>
  <c r="M11" i="8" s="1"/>
  <c r="U5" i="13"/>
  <c r="G17" i="8" s="1"/>
  <c r="Q20" i="13"/>
  <c r="C32" i="8" s="1"/>
  <c r="V4" i="13"/>
  <c r="H16" i="8" s="1"/>
  <c r="V23" i="13"/>
  <c r="H35" i="8" s="1"/>
  <c r="Y6" i="13"/>
  <c r="K18" i="8" s="1"/>
  <c r="W13" i="13"/>
  <c r="I25" i="8" s="1"/>
  <c r="P17" i="13"/>
  <c r="B29" i="8" s="1"/>
  <c r="O6" i="13"/>
  <c r="A18" i="8" s="1"/>
  <c r="Y17" i="13"/>
  <c r="K29" i="8" s="1"/>
  <c r="U4" i="13"/>
  <c r="G16" i="8" s="1"/>
  <c r="O17" i="13"/>
  <c r="A29" i="8" s="1"/>
  <c r="V6" i="13"/>
  <c r="H18" i="8" s="1"/>
  <c r="W3" i="13"/>
  <c r="I15" i="8" s="1"/>
  <c r="Q6" i="13"/>
  <c r="C18" i="8" s="1"/>
  <c r="P19" i="13"/>
  <c r="B31" i="8" s="1"/>
  <c r="U22" i="13"/>
  <c r="G34" i="8" s="1"/>
  <c r="Q12" i="13"/>
  <c r="C24" i="8" s="1"/>
  <c r="O14" i="13"/>
  <c r="A26" i="8" s="1"/>
  <c r="Q23" i="13"/>
  <c r="C35" i="8" s="1"/>
  <c r="Q10" i="13"/>
  <c r="C22" i="8" s="1"/>
  <c r="U17" i="13"/>
  <c r="G29" i="8" s="1"/>
  <c r="U14" i="13"/>
  <c r="G26" i="8" s="1"/>
  <c r="X10" i="13"/>
  <c r="J22" i="8" s="1"/>
  <c r="O7" i="13"/>
  <c r="A19" i="8" s="1"/>
  <c r="Y19" i="13"/>
  <c r="K31" i="8" s="1"/>
  <c r="U9" i="13"/>
  <c r="G21" i="8" s="1"/>
  <c r="R13" i="13"/>
  <c r="D25" i="8" s="1"/>
  <c r="Q11" i="13"/>
  <c r="C23" i="8" s="1"/>
  <c r="R20" i="13"/>
  <c r="D32" i="8" s="1"/>
  <c r="O13" i="13"/>
  <c r="A25" i="8" s="1"/>
  <c r="X2" i="13"/>
  <c r="J14" i="8" s="1"/>
  <c r="X17" i="13"/>
  <c r="J29" i="8" s="1"/>
  <c r="X21" i="13"/>
  <c r="J33" i="8" s="1"/>
  <c r="V12" i="13"/>
  <c r="H24" i="8" s="1"/>
  <c r="P21" i="13"/>
  <c r="B33" i="8" s="1"/>
  <c r="R2" i="13"/>
  <c r="D14" i="8" s="1"/>
  <c r="R7" i="13"/>
  <c r="D19" i="8" s="1"/>
  <c r="Q5" i="13"/>
  <c r="C17" i="8" s="1"/>
  <c r="Q19" i="13"/>
  <c r="C31" i="8" s="1"/>
  <c r="O8" i="13"/>
  <c r="A20" i="8" s="1"/>
  <c r="R23" i="13"/>
  <c r="D35" i="8" s="1"/>
  <c r="Y11" i="13"/>
  <c r="K23" i="8" s="1"/>
  <c r="Q14" i="13"/>
  <c r="C26" i="8" s="1"/>
  <c r="W6" i="13"/>
  <c r="I18" i="8" s="1"/>
  <c r="R8" i="13"/>
  <c r="D20" i="8" s="1"/>
  <c r="I27" i="8"/>
  <c r="F18" i="8"/>
  <c r="G14" i="8"/>
  <c r="E21" i="8"/>
  <c r="E29" i="8"/>
  <c r="E27" i="8"/>
  <c r="F14" i="8"/>
  <c r="E16" i="8"/>
  <c r="E28" i="8"/>
  <c r="F20" i="8"/>
  <c r="G19" i="8"/>
  <c r="C21" i="8"/>
  <c r="E18" i="8"/>
  <c r="F25" i="8"/>
  <c r="F17" i="8"/>
  <c r="J18" i="8"/>
  <c r="F21" i="8"/>
  <c r="F28" i="8"/>
  <c r="F19" i="8"/>
  <c r="D17" i="8"/>
  <c r="F27" i="8"/>
  <c r="E25" i="8"/>
  <c r="D28" i="8"/>
  <c r="F16" i="8"/>
  <c r="K21" i="8"/>
  <c r="F29" i="8"/>
  <c r="E14" i="8"/>
  <c r="E20" i="8"/>
  <c r="E23" i="8"/>
  <c r="B27" i="8"/>
  <c r="K19" i="8"/>
  <c r="F23" i="8"/>
  <c r="E19" i="8"/>
  <c r="E17"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000-000001000000}">
      <text>
        <r>
          <rPr>
            <sz val="8"/>
            <color indexed="81"/>
            <rFont val="Arial"/>
            <family val="2"/>
          </rPr>
          <t>To receive a registration number, please contact OnkoZert under: info@onkozert.de</t>
        </r>
      </text>
    </comment>
    <comment ref="I8" authorId="0" shapeId="0" xr:uid="{00000000-0006-0000-0000-000002000000}">
      <text/>
    </comment>
    <comment ref="B14" authorId="0" shapeId="0" xr:uid="{00000000-0006-0000-0000-000003000000}">
      <text>
        <r>
          <rPr>
            <sz val="9"/>
            <color indexed="81"/>
            <rFont val="Arial"/>
            <family val="2"/>
          </rPr>
          <t>Name, First name</t>
        </r>
      </text>
    </comment>
    <comment ref="I14" authorId="0" shapeId="0" xr:uid="{00000000-0006-0000-0000-000004000000}">
      <text>
        <r>
          <rPr>
            <sz val="9"/>
            <color indexed="81"/>
            <rFont val="Arial"/>
            <family val="2"/>
          </rPr>
          <t>dd.mm.yyyy
Data are automatically transferred to other spreadsheets.</t>
        </r>
      </text>
    </comment>
    <comment ref="I16" authorId="0" shapeId="0" xr:uid="{00000000-0006-0000-0000-000005000000}">
      <text>
        <r>
          <rPr>
            <sz val="9"/>
            <color indexed="81"/>
            <rFont val="Arial"/>
            <family val="2"/>
          </rPr>
          <t>Selection by Reg. No.</t>
        </r>
      </text>
    </comment>
    <comment ref="F28" authorId="0" shapeId="0" xr:uid="{00000000-0006-0000-0000-000006000000}">
      <text>
        <r>
          <rPr>
            <sz val="9"/>
            <color indexed="81"/>
            <rFont val="Arial"/>
            <family val="2"/>
          </rPr>
          <t>For the automatic generation of the Data Sheet and the matrix outcome quality colorectal, breast and prostate, an evaluation tool (XML-OncoBox) is available which can be integrated into different tumour documenation systems. Further information on the XML-OncoBox can be accessed in the Instructions section at www.onkozert.de.  
www.xml-oncobox.de</t>
        </r>
      </text>
    </comment>
    <comment ref="D32" authorId="0" shapeId="0" xr:uid="{00000000-0006-0000-0000-000007000000}">
      <text>
        <r>
          <rPr>
            <sz val="9"/>
            <color indexed="81"/>
            <rFont val="Arial"/>
            <family val="2"/>
          </rPr>
          <t>Subset of primary cases stomach Total</t>
        </r>
      </text>
    </comment>
    <comment ref="G32" authorId="0" shapeId="0" xr:uid="{00000000-0006-0000-0000-000008000000}">
      <text>
        <r>
          <rPr>
            <sz val="9"/>
            <color indexed="81"/>
            <rFont val="Arial"/>
            <family val="2"/>
          </rPr>
          <t>Subset of primary cases stomach Total</t>
        </r>
      </text>
    </comment>
    <comment ref="A33" authorId="0" shapeId="0" xr:uid="{00000000-0006-0000-0000-000009000000}">
      <text>
        <r>
          <rPr>
            <sz val="9"/>
            <color indexed="81"/>
            <rFont val="Arial"/>
            <family val="2"/>
          </rPr>
          <t>Part of IN: 1a
Part of denominator INs: 2, 5, 6, 7
Denominator IN: 17</t>
        </r>
      </text>
    </comment>
    <comment ref="E33" authorId="0" shapeId="0" xr:uid="{00000000-0006-0000-0000-00000A000000}">
      <text>
        <r>
          <rPr>
            <sz val="9"/>
            <color indexed="81"/>
            <rFont val="Arial"/>
            <family val="2"/>
          </rPr>
          <t>Part of INs: 4, 11
Denominator IN: 16</t>
        </r>
      </text>
    </comment>
    <comment ref="G33" authorId="0" shapeId="0" xr:uid="{00000000-0006-0000-0000-00000B000000}">
      <text>
        <r>
          <rPr>
            <sz val="9"/>
            <color indexed="81"/>
            <rFont val="Arial"/>
            <family val="2"/>
          </rPr>
          <t>Denominator INs: 8,10</t>
        </r>
      </text>
    </comment>
    <comment ref="E34" authorId="0" shapeId="0" xr:uid="{00000000-0006-0000-0000-00000C000000}">
      <text>
        <r>
          <rPr>
            <sz val="9"/>
            <color indexed="81"/>
            <rFont val="Arial"/>
            <family val="2"/>
          </rPr>
          <t>Part of denominator INs: 13, 14, 15</t>
        </r>
      </text>
    </comment>
    <comment ref="D37" authorId="0" shapeId="0" xr:uid="{00000000-0006-0000-0000-00000D000000}">
      <text>
        <r>
          <rPr>
            <sz val="9"/>
            <color indexed="81"/>
            <rFont val="Arial"/>
            <family val="2"/>
          </rPr>
          <t>Subset of primary cases oesophagus Total</t>
        </r>
      </text>
    </comment>
    <comment ref="G37" authorId="0" shapeId="0" xr:uid="{00000000-0006-0000-0000-00000E000000}">
      <text>
        <r>
          <rPr>
            <sz val="9"/>
            <color indexed="81"/>
            <rFont val="Arial"/>
            <family val="2"/>
          </rPr>
          <t>Subset of primary cases oesophagus Total</t>
        </r>
      </text>
    </comment>
    <comment ref="A38" authorId="0" shapeId="0" xr:uid="{00000000-0006-0000-0000-00000F000000}">
      <text>
        <r>
          <rPr>
            <sz val="9"/>
            <color indexed="81"/>
            <rFont val="Arial"/>
            <family val="2"/>
          </rPr>
          <t xml:space="preserve">Part of IN: 1a
Part of denominator INs: 2, 5, 6, 7
</t>
        </r>
      </text>
    </comment>
    <comment ref="E38" authorId="0" shapeId="0" xr:uid="{00000000-0006-0000-0000-000010000000}">
      <text>
        <r>
          <rPr>
            <sz val="9"/>
            <color indexed="81"/>
            <rFont val="Arial"/>
            <family val="2"/>
          </rPr>
          <t>Part of INs: 4, 11</t>
        </r>
      </text>
    </comment>
    <comment ref="E39" authorId="0" shapeId="0" xr:uid="{00000000-0006-0000-0000-000011000000}">
      <text>
        <r>
          <rPr>
            <sz val="9"/>
            <color indexed="81"/>
            <rFont val="Arial"/>
            <family val="2"/>
          </rPr>
          <t>Part of denominator INs: 13, 14,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Arial"/>
            <family val="2"/>
          </rPr>
          <t>Carry-over from spreadsheet Basic data</t>
        </r>
      </text>
    </comment>
    <comment ref="D8" authorId="0" shapeId="0" xr:uid="{00000000-0006-0000-0400-000002000000}">
      <text>
        <r>
          <rPr>
            <sz val="9"/>
            <color indexed="81"/>
            <rFont val="Arial"/>
            <family val="2"/>
          </rPr>
          <t>Carry-over from spreadsheet Basic data</t>
        </r>
      </text>
    </comment>
    <comment ref="K8" authorId="0" shapeId="0" xr:uid="{00000000-0006-0000-0400-000003000000}">
      <text>
        <r>
          <rPr>
            <sz val="9"/>
            <color indexed="81"/>
            <rFont val="Arial"/>
            <family val="2"/>
          </rPr>
          <t>Carry-over from spreadsheet Basic data</t>
        </r>
      </text>
    </comment>
    <comment ref="A11" authorId="0" shapeId="0" xr:uid="{00000000-0006-0000-0400-000004000000}">
      <text>
        <r>
          <rPr>
            <sz val="9"/>
            <color indexed="81"/>
            <rFont val="Arial"/>
            <family val="2"/>
          </rPr>
          <t>IN = Indicator</t>
        </r>
      </text>
    </comment>
    <comment ref="B11" authorId="0" shapeId="0" xr:uid="{00000000-0006-0000-0400-000005000000}">
      <text>
        <r>
          <rPr>
            <sz val="9"/>
            <color indexed="81"/>
            <rFont val="Arial"/>
            <family val="2"/>
          </rPr>
          <t>CR = Catalogue of Requirements
GL QI = Guideline derived quality indicator</t>
        </r>
      </text>
    </comment>
    <comment ref="N11" authorId="0" shapeId="0" xr:uid="{00000000-0006-0000-0400-000006000000}">
      <text>
        <r>
          <rPr>
            <sz val="9"/>
            <color indexed="81"/>
            <rFont val="Arial"/>
            <family val="2"/>
          </rPr>
          <t>Please first fully complete the spreadsheet Basic Data and then complete the grey fields current values.</t>
        </r>
      </text>
    </comment>
    <comment ref="Q12" authorId="0" shapeId="0" xr:uid="{00000000-0006-0000-0400-000007000000}">
      <text>
        <r>
          <rPr>
            <sz val="9"/>
            <color indexed="81"/>
            <rFont val="Arial"/>
            <family val="2"/>
          </rPr>
          <t>If cell is grey, please give reasons.</t>
        </r>
      </text>
    </comment>
    <comment ref="O13" authorId="0" shapeId="0" xr:uid="{00000000-0006-0000-0400-000008000000}">
      <text>
        <r>
          <rPr>
            <sz val="9"/>
            <color indexed="81"/>
            <rFont val="Arial"/>
            <family val="2"/>
          </rPr>
          <t>Carry over from Basic Data spreadsheet rows A33 + A38</t>
        </r>
      </text>
    </comment>
    <comment ref="O16" authorId="0" shapeId="0" xr:uid="{00000000-0006-0000-0400-000009000000}">
      <text>
        <r>
          <rPr>
            <sz val="9"/>
            <color indexed="81"/>
            <rFont val="Arial"/>
            <family val="2"/>
          </rPr>
          <t>Requirement: 
- only Stomach Cancer Centre: ICD-10 C15.2, C15.5, C16.0, C16.1-16.9
- Stomach Cancer Centre + separate Esophageal Cancer Centre: ICD-10 C16.0</t>
        </r>
        <r>
          <rPr>
            <vertAlign val="superscript"/>
            <sz val="9"/>
            <color indexed="81"/>
            <rFont val="Arial"/>
            <family val="2"/>
          </rPr>
          <t>1)</t>
        </r>
        <r>
          <rPr>
            <sz val="9"/>
            <color indexed="81"/>
            <rFont val="Arial"/>
            <family val="2"/>
          </rPr>
          <t>, C16.1-16.9</t>
        </r>
      </text>
    </comment>
    <comment ref="O20" authorId="0" shapeId="0" xr:uid="{00000000-0006-0000-0400-00000A000000}">
      <text>
        <r>
          <rPr>
            <sz val="9"/>
            <color indexed="81"/>
            <rFont val="Arial"/>
            <family val="2"/>
          </rPr>
          <t>Carry over from Basic Data spreadsheet rows A33 + A38</t>
        </r>
      </text>
    </comment>
    <comment ref="O23" authorId="0" shapeId="0" xr:uid="{00000000-0006-0000-0400-00000B000000}">
      <text>
        <r>
          <rPr>
            <sz val="9"/>
            <color indexed="81"/>
            <rFont val="Arial"/>
            <family val="2"/>
          </rPr>
          <t>Requirement: 
- only Gastric Cancer Centre: ICD-10 C15.2, C15.5, C16.0, C16.1-16.9
- Gastric Cancer Centre + independent Oesophageal Cancer Centre: ICD-10 C16.0</t>
        </r>
        <r>
          <rPr>
            <vertAlign val="superscript"/>
            <sz val="9"/>
            <color indexed="81"/>
            <rFont val="Arial"/>
            <family val="2"/>
          </rPr>
          <t>1)</t>
        </r>
        <r>
          <rPr>
            <sz val="9"/>
            <color indexed="81"/>
            <rFont val="Arial"/>
            <family val="2"/>
          </rPr>
          <t xml:space="preserve"> C16.1-16.9</t>
        </r>
      </text>
    </comment>
    <comment ref="O26" authorId="0" shapeId="0" xr:uid="{00000000-0006-0000-0400-00000C000000}">
      <text>
        <r>
          <rPr>
            <sz val="9"/>
            <color indexed="81"/>
            <rFont val="Arial"/>
            <family val="2"/>
          </rPr>
          <t>Carry over from Basic Data spreadsheet rows E33 + E38</t>
        </r>
      </text>
    </comment>
    <comment ref="O29" authorId="0" shapeId="0" xr:uid="{00000000-0006-0000-0400-00000D000000}">
      <text>
        <r>
          <rPr>
            <sz val="9"/>
            <color indexed="81"/>
            <rFont val="Arial"/>
            <family val="2"/>
          </rPr>
          <t>Carry over from Basic Data spreadsheet rows A33 + A38 + Number IN 1b
Requirement: 
- only Gastric Cancer Centre: ICD-10 C15.2, C15.5, C16.0, C16.1-16.9
- Oesophageal Cancer Centre + independent Oesophageal Cancer Centre: ICD-10 C16.01), C16.1-16.9</t>
        </r>
      </text>
    </comment>
    <comment ref="O32" authorId="0" shapeId="0" xr:uid="{00000000-0006-0000-0400-00000E000000}">
      <text>
        <r>
          <rPr>
            <sz val="9"/>
            <color indexed="81"/>
            <rFont val="Arial"/>
            <family val="2"/>
          </rPr>
          <t>Carry over from Denominator IN 5</t>
        </r>
      </text>
    </comment>
    <comment ref="O34" authorId="0" shapeId="0" xr:uid="{00000000-0006-0000-0400-00000F000000}">
      <text>
        <r>
          <rPr>
            <sz val="9"/>
            <color indexed="81"/>
            <rFont val="Arial"/>
            <family val="2"/>
          </rPr>
          <t>The numerator is not a subset of the denominator.</t>
        </r>
      </text>
    </comment>
    <comment ref="O35" authorId="0" shapeId="0" xr:uid="{00000000-0006-0000-0400-000010000000}">
      <text>
        <r>
          <rPr>
            <sz val="9"/>
            <color indexed="81"/>
            <rFont val="Arial"/>
            <family val="2"/>
          </rPr>
          <t>Carry over from IN 1a</t>
        </r>
      </text>
    </comment>
    <comment ref="O38" authorId="0" shapeId="0" xr:uid="{00000000-0006-0000-0400-000011000000}">
      <text>
        <r>
          <rPr>
            <sz val="9"/>
            <color indexed="81"/>
            <rFont val="Arial"/>
            <family val="2"/>
          </rPr>
          <t>Carry over from Basic Data spreadsheet row G33</t>
        </r>
      </text>
    </comment>
    <comment ref="O41" authorId="0" shapeId="0" xr:uid="{00000000-0006-0000-0400-000012000000}">
      <text>
        <r>
          <rPr>
            <sz val="9"/>
            <color indexed="81"/>
            <rFont val="Arial"/>
            <family val="2"/>
          </rPr>
          <t>Carry over from Numerator IN 8</t>
        </r>
      </text>
    </comment>
    <comment ref="O44" authorId="0" shapeId="0" xr:uid="{00000000-0006-0000-0400-000013000000}">
      <text>
        <r>
          <rPr>
            <sz val="9"/>
            <color indexed="81"/>
            <rFont val="Arial"/>
            <family val="2"/>
          </rPr>
          <t>Carry over from the Basic Data spreadsheet row G33</t>
        </r>
      </text>
    </comment>
    <comment ref="O46" authorId="0" shapeId="0" xr:uid="{00000000-0006-0000-0400-000014000000}">
      <text>
        <r>
          <rPr>
            <sz val="9"/>
            <color indexed="81"/>
            <rFont val="Arial"/>
            <family val="2"/>
          </rPr>
          <t>Carry over from the Basic Data spreadsheet rows E33 + E38</t>
        </r>
      </text>
    </comment>
    <comment ref="O53" authorId="0" shapeId="0" xr:uid="{00000000-0006-0000-0400-000015000000}">
      <text>
        <r>
          <rPr>
            <sz val="9"/>
            <color indexed="81"/>
            <rFont val="Arial"/>
            <family val="2"/>
          </rPr>
          <t>Carry over from Basic Data spreadsheet rows E34 + E39</t>
        </r>
      </text>
    </comment>
    <comment ref="O56" authorId="0" shapeId="0" xr:uid="{00000000-0006-0000-0400-000016000000}">
      <text>
        <r>
          <rPr>
            <sz val="9"/>
            <color indexed="81"/>
            <rFont val="Arial"/>
            <family val="2"/>
          </rPr>
          <t>Carry over from Basic Data spreadsheet rows E34 + E39</t>
        </r>
      </text>
    </comment>
    <comment ref="O59" authorId="0" shapeId="0" xr:uid="{00000000-0006-0000-0400-000017000000}">
      <text>
        <r>
          <rPr>
            <sz val="9"/>
            <color indexed="81"/>
            <rFont val="Arial"/>
            <family val="2"/>
          </rPr>
          <t>Carry over from Basic Data spreadsheet rows E34 + E39</t>
        </r>
      </text>
    </comment>
    <comment ref="O62" authorId="0" shapeId="0" xr:uid="{00000000-0006-0000-0400-000018000000}">
      <text>
        <r>
          <rPr>
            <sz val="9"/>
            <color indexed="81"/>
            <rFont val="Arial"/>
            <family val="2"/>
          </rPr>
          <t>Carry over from Basic Data spreadsheet row E33</t>
        </r>
      </text>
    </comment>
    <comment ref="O65" authorId="0" shapeId="0" xr:uid="{00000000-0006-0000-0400-000019000000}">
      <text>
        <r>
          <rPr>
            <sz val="9"/>
            <color indexed="81"/>
            <rFont val="Arial"/>
            <family val="2"/>
          </rPr>
          <t>Carry over from Basic Data spreadsheet row A33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<sst xmlns="http://schemas.openxmlformats.org/spreadsheetml/2006/main" count="897" uniqueCount="630">
  <si>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</si>
  <si>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</si>
  <si>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</si>
  <si>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</si>
  <si>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</si>
  <si>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</si>
  <si>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</si>
  <si>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</si>
  <si>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</si>
  <si>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</si>
  <si>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</si>
  <si>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</si>
  <si>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</si>
  <si>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Alcedis MED</t>
  </si>
  <si>
    <t>ambucare</t>
  </si>
  <si>
    <t>c37.CancerCenter</t>
  </si>
  <si>
    <t>CARAT</t>
  </si>
  <si>
    <t>CREDOS</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</si>
  <si>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</si>
  <si>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</si>
  <si>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</si>
  <si>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</si>
  <si>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</si>
  <si>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</si>
  <si>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</si>
  <si>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</si>
  <si>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</si>
  <si>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</si>
  <si>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</si>
  <si>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</si>
  <si>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</si>
  <si>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</si>
  <si>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</si>
  <si>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</si>
  <si>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</si>
  <si>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</si>
  <si>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</si>
  <si>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</si>
  <si>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</si>
  <si>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</si>
  <si>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</si>
  <si>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</si>
  <si>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</si>
  <si>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</si>
  <si>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</si>
  <si>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</si>
  <si>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</si>
  <si>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</si>
  <si>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</si>
  <si>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</si>
  <si>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</si>
  <si>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</si>
  <si>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</si>
  <si>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</si>
  <si>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</si>
  <si>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</si>
  <si>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</si>
  <si>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</si>
  <si>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</si>
  <si>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</si>
  <si>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</si>
  <si>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</si>
  <si>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</si>
  <si>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</si>
  <si>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</si>
  <si>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</si>
  <si>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</si>
  <si>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</si>
  <si>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</si>
  <si>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</si>
  <si>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</si>
  <si>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</si>
  <si>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</si>
  <si>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</si>
  <si>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</si>
  <si>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</si>
  <si>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</si>
  <si>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</si>
  <si>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</si>
  <si>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</si>
  <si>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</si>
  <si>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</si>
  <si>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</si>
  <si>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</si>
  <si>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</si>
  <si>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</si>
  <si>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</si>
  <si>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</si>
  <si>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</si>
  <si>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</si>
  <si>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</si>
  <si>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</si>
  <si>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</si>
  <si>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</si>
  <si>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</si>
  <si>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</si>
  <si>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</si>
  <si>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</si>
  <si>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</si>
  <si>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</si>
  <si>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</si>
  <si>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</si>
  <si>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</si>
  <si>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</si>
  <si>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</si>
  <si>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</si>
  <si>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</si>
  <si>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</si>
  <si>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</si>
  <si>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</si>
  <si>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</si>
  <si>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</si>
  <si>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</si>
  <si>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</si>
  <si>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</si>
  <si>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</si>
  <si>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</si>
  <si>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</si>
  <si>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</si>
  <si>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</si>
  <si>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</si>
  <si>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</si>
  <si>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</si>
  <si>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</si>
  <si>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</si>
  <si>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</si>
  <si>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</si>
  <si>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</si>
  <si>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</si>
  <si>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</si>
  <si>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</si>
  <si>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</si>
  <si>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</si>
  <si>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</si>
  <si>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</si>
  <si>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</si>
  <si>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</si>
  <si>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</si>
  <si>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</si>
  <si>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</si>
  <si>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</si>
  <si>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</si>
  <si>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</si>
  <si>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</si>
  <si>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</si>
  <si>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</si>
  <si>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</si>
  <si>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</si>
  <si>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</si>
  <si>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</si>
  <si>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</si>
  <si>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</si>
  <si>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</si>
  <si>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</si>
  <si>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</si>
  <si>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</si>
  <si>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</si>
  <si>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</si>
  <si>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</si>
  <si>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</si>
  <si>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</si>
  <si>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</si>
  <si>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</si>
  <si>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</si>
  <si>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</si>
  <si>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</si>
  <si>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</si>
  <si>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</si>
  <si>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</si>
  <si>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</si>
  <si>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</si>
  <si>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</si>
  <si>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</si>
  <si>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Plausibilität unklar</t>
  </si>
  <si>
    <t>KN</t>
  </si>
  <si>
    <t>Kennzahldefinition</t>
  </si>
  <si>
    <t>Plausi unklar</t>
  </si>
  <si>
    <t>Anzahl</t>
  </si>
  <si>
    <t>Nenner</t>
  </si>
  <si>
    <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</si>
  <si>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</si>
  <si>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</si>
  <si>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</si>
  <si>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</si>
  <si>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</si>
  <si>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</si>
  <si>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</si>
  <si>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</si>
  <si>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</si>
  <si>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</si>
  <si>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</si>
  <si>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</si>
  <si>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</si>
  <si>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</si>
  <si>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</si>
  <si>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</si>
  <si>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</si>
  <si>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</si>
  <si>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</si>
  <si>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</si>
  <si>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</si>
  <si>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</si>
  <si>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</si>
  <si>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</si>
  <si>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</si>
  <si>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</si>
  <si>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</si>
  <si>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</si>
  <si>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</si>
  <si>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</si>
  <si>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</si>
  <si>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</si>
  <si>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</si>
  <si>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</si>
  <si>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</si>
  <si>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</si>
  <si>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</si>
  <si>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</si>
  <si>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</si>
  <si>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</si>
  <si>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</si>
  <si>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</si>
  <si>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t>Krebsregister gemäß KFRG noch nicht benannt</t>
  </si>
  <si>
    <t>OncoBox</t>
  </si>
  <si>
    <t>Zusammenarbeit mit KFRG-Krebsregister</t>
  </si>
  <si>
    <t>Uro-Link</t>
  </si>
  <si>
    <t>MADOS 4</t>
  </si>
  <si>
    <t>Summe Plausibilität unklar</t>
  </si>
  <si>
    <t>Adjumed</t>
  </si>
  <si>
    <t>CADA (Eigenentwicklung)</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</si>
  <si>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</si>
  <si>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</si>
  <si>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</si>
  <si>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</si>
  <si>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</si>
  <si>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</si>
  <si>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</si>
  <si>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</si>
  <si>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Gesamt</t>
  </si>
  <si>
    <t>Elektiv</t>
  </si>
  <si>
    <t>Notfall</t>
  </si>
  <si>
    <t>Primärfälle Magen Gesamt</t>
  </si>
  <si>
    <t>Primärfälle Speiseröhre Gesamt</t>
  </si>
  <si>
    <t>Ausnahme</t>
  </si>
  <si>
    <t>SHGHoncoDoc</t>
  </si>
  <si>
    <t>Clinical Information Catalogue (CIC) (Eigenentwicklung)</t>
  </si>
  <si>
    <t>TD System KEM (Eigenentwicklung)</t>
  </si>
  <si>
    <t>Operative Primärfälle Magen</t>
  </si>
  <si>
    <t>Operative Primärfälle Speiseröhre</t>
  </si>
  <si>
    <t>Primärfälle mit endoskopischer Resektion Magen</t>
  </si>
  <si>
    <t>Primärfälle mit endoskopischer Resektion Speiseröhre</t>
  </si>
  <si>
    <t>Filtername EMAC: "Liste Reg.Nr DS" -&gt; Bitte Datum bei Gültigkeit aktualisieren</t>
  </si>
  <si>
    <t>Voraussetzung</t>
  </si>
  <si>
    <t>1a</t>
  </si>
  <si>
    <t>1b</t>
  </si>
  <si>
    <t>&lt; 60%</t>
  </si>
  <si>
    <t>&gt; 15%</t>
  </si>
  <si>
    <t>&lt; 70%</t>
  </si>
  <si>
    <t>&lt; 50%</t>
  </si>
  <si>
    <t>&lt; 80%</t>
  </si>
  <si>
    <t>Auditjahr 2021 / Kennzahlenjahr 2020</t>
  </si>
  <si>
    <t>Stand 10.09.2020</t>
  </si>
  <si>
    <t>Basic data stomach</t>
  </si>
  <si>
    <t>Reg. No.</t>
  </si>
  <si>
    <t>Centre</t>
  </si>
  <si>
    <t>Clinical site</t>
  </si>
  <si>
    <t>Contacts</t>
  </si>
  <si>
    <t>Date recorded</t>
  </si>
  <si>
    <t>Date of initial certification</t>
  </si>
  <si>
    <t>Indicator year</t>
  </si>
  <si>
    <t>Federal state / Country</t>
  </si>
  <si>
    <t>Tumour documentation system</t>
  </si>
  <si>
    <t>No</t>
  </si>
  <si>
    <r>
      <rPr>
        <b/>
        <sz val="10"/>
        <color theme="1"/>
        <rFont val="Arial"/>
        <family val="2"/>
      </rPr>
      <t>Primary cases stomach total</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</si>
  <si>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r>
      <rPr>
        <b/>
        <sz val="10"/>
        <color theme="1"/>
        <rFont val="Arial"/>
        <family val="2"/>
      </rPr>
      <t>Surgical primary cases</t>
    </r>
    <r>
      <rPr>
        <sz val="10"/>
        <color theme="1"/>
        <rFont val="Arial"/>
        <family val="2"/>
      </rPr>
      <t xml:space="preserve">
OPS</t>
    </r>
    <r>
      <rPr>
        <vertAlign val="superscript"/>
        <sz val="10"/>
        <color theme="1"/>
        <rFont val="Arial"/>
        <family val="2"/>
      </rPr>
      <t>4)</t>
    </r>
    <r>
      <rPr>
        <sz val="10"/>
        <color theme="1"/>
        <rFont val="Arial"/>
        <family val="2"/>
      </rPr>
      <t>: 5-425*, 5-426*, 5-435* bis 5-438*</t>
    </r>
  </si>
  <si>
    <r>
      <rPr>
        <b/>
        <sz val="10"/>
        <color theme="1"/>
        <rFont val="Arial"/>
        <family val="2"/>
      </rPr>
      <t>Primary cases with endoscopic resection</t>
    </r>
    <r>
      <rPr>
        <sz val="10"/>
        <color theme="1"/>
        <rFont val="Arial"/>
        <family val="2"/>
      </rPr>
      <t xml:space="preserve">
OPS: 5-433.23, 5-433.24</t>
    </r>
  </si>
  <si>
    <t>Total</t>
  </si>
  <si>
    <t>Elective</t>
  </si>
  <si>
    <t>Emergency</t>
  </si>
  <si>
    <r>
      <rPr>
        <b/>
        <sz val="10"/>
        <rFont val="Arial"/>
        <family val="2"/>
      </rPr>
      <t>Total</t>
    </r>
  </si>
  <si>
    <r>
      <rPr>
        <b/>
        <sz val="10"/>
        <rFont val="Arial"/>
        <family val="2"/>
      </rPr>
      <t>Elective</t>
    </r>
  </si>
  <si>
    <r>
      <rPr>
        <b/>
        <sz val="10"/>
        <rFont val="Arial"/>
        <family val="2"/>
      </rPr>
      <t>Emergency</t>
    </r>
  </si>
  <si>
    <r>
      <rPr>
        <b/>
        <sz val="10"/>
        <color theme="1"/>
        <rFont val="Arial"/>
        <family val="2"/>
      </rPr>
      <t>Primary cases oesophagus total</t>
    </r>
    <r>
      <rPr>
        <b/>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</si>
  <si>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r>
      <rPr>
        <b/>
        <sz val="10"/>
        <color theme="1"/>
        <rFont val="Arial"/>
        <family val="2"/>
      </rPr>
      <t xml:space="preserve">Surgical primary cases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</si>
  <si>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Primary cases with endoscopic resection
</t>
    </r>
    <r>
      <rPr>
        <sz val="10"/>
        <color theme="1"/>
        <rFont val="Arial"/>
        <family val="2"/>
      </rPr>
      <t>OPS: 5-422.23, 5-422.24</t>
    </r>
  </si>
  <si>
    <r>
      <rPr>
        <b/>
        <sz val="9"/>
        <color theme="1"/>
        <rFont val="Arial"/>
        <family val="2"/>
      </rPr>
      <t>IN</t>
    </r>
  </si>
  <si>
    <r>
      <rPr>
        <b/>
        <sz val="9"/>
        <color theme="1"/>
        <rFont val="Arial"/>
        <family val="2"/>
      </rPr>
      <t>Indicator definition</t>
    </r>
  </si>
  <si>
    <r>
      <rPr>
        <b/>
        <sz val="9"/>
        <color theme="1"/>
        <rFont val="Arial"/>
        <family val="2"/>
      </rPr>
      <t>Indicator target</t>
    </r>
  </si>
  <si>
    <r>
      <rPr>
        <b/>
        <sz val="9"/>
        <color theme="1"/>
        <rFont val="Arial"/>
        <family val="2"/>
      </rPr>
      <t>Numerator</t>
    </r>
  </si>
  <si>
    <r>
      <rPr>
        <b/>
        <sz val="9"/>
        <color theme="1"/>
        <rFont val="Arial"/>
        <family val="2"/>
      </rPr>
      <t xml:space="preserve">Population </t>
    </r>
    <r>
      <rPr>
        <sz val="9"/>
        <color theme="1"/>
        <rFont val="Arial"/>
        <family val="2"/>
      </rPr>
      <t xml:space="preserve">
</t>
    </r>
    <r>
      <rPr>
        <b/>
        <sz val="9"/>
        <color theme="1"/>
        <rFont val="Arial"/>
        <family val="2"/>
      </rPr>
      <t>(= denominator)</t>
    </r>
  </si>
  <si>
    <r>
      <rPr>
        <b/>
        <sz val="8"/>
        <color theme="1"/>
        <rFont val="Arial"/>
        <family val="2"/>
      </rPr>
      <t>Target</t>
    </r>
  </si>
  <si>
    <r>
      <rPr>
        <b/>
        <sz val="9"/>
        <color theme="1"/>
        <rFont val="Arial"/>
        <family val="2"/>
      </rPr>
      <t>Current value</t>
    </r>
  </si>
  <si>
    <r>
      <rPr>
        <b/>
        <sz val="9"/>
        <color theme="1"/>
        <rFont val="Arial"/>
        <family val="2"/>
      </rPr>
      <t>Data</t>
    </r>
    <r>
      <rPr>
        <sz val="9"/>
        <color theme="1"/>
        <rFont val="Arial"/>
        <family val="2"/>
      </rPr>
      <t xml:space="preserve">
</t>
    </r>
    <r>
      <rPr>
        <b/>
        <sz val="9"/>
        <color theme="1"/>
        <rFont val="Arial"/>
        <family val="2"/>
      </rPr>
      <t>quality</t>
    </r>
  </si>
  <si>
    <t>Verification Centre</t>
  </si>
  <si>
    <r>
      <t xml:space="preserve">Reasons / Cause
</t>
    </r>
    <r>
      <rPr>
        <sz val="8"/>
        <color indexed="8"/>
        <rFont val="Arial"/>
        <family val="2"/>
      </rPr>
      <t>(min. 30 characters / max. 500 characters)</t>
    </r>
  </si>
  <si>
    <r>
      <rPr>
        <b/>
        <sz val="8"/>
        <color indexed="8"/>
        <rFont val="Arial"/>
        <family val="2"/>
      </rPr>
      <t xml:space="preserve">Action taken/planned
</t>
    </r>
    <r>
      <rPr>
        <sz val="8"/>
        <color indexed="8"/>
        <rFont val="Arial"/>
        <family val="2"/>
      </rPr>
      <t>(if reasons are plausible, no action is required)</t>
    </r>
  </si>
  <si>
    <r>
      <rPr>
        <sz val="6"/>
        <color indexed="8"/>
        <rFont val="Arial"/>
        <family val="2"/>
      </rPr>
      <t>1.2.0</t>
    </r>
  </si>
  <si>
    <r>
      <rPr>
        <sz val="8"/>
        <color indexed="8"/>
        <rFont val="Arial"/>
        <family val="2"/>
      </rPr>
      <t>Primary cases</t>
    </r>
  </si>
  <si>
    <r>
      <rPr>
        <sz val="8"/>
        <color indexed="8"/>
        <rFont val="Arial"/>
        <family val="2"/>
      </rPr>
      <t>See target value</t>
    </r>
  </si>
  <si>
    <r>
      <rPr>
        <sz val="8"/>
        <color indexed="8"/>
        <rFont val="Arial"/>
        <family val="2"/>
      </rPr>
      <t>-----</t>
    </r>
  </si>
  <si>
    <t>Patients with new recurrence and/or distant metastases</t>
  </si>
  <si>
    <t>Pretherapeutic tumour board</t>
  </si>
  <si>
    <t>Pretherapeutic presentation of all primary cases  in tumour board</t>
  </si>
  <si>
    <t>Primary cases of the denominator presented in the pretherapeutic tumour board</t>
  </si>
  <si>
    <r>
      <rPr>
        <sz val="8"/>
        <rFont val="Arial"/>
        <family val="2"/>
      </rPr>
      <t>Primary cases (= Indicator 1)</t>
    </r>
  </si>
  <si>
    <t>Pretherapeutic tumour board recurrence</t>
  </si>
  <si>
    <t>Pretherapeutic presentation of all patients with recurrence in tumour board</t>
  </si>
  <si>
    <r>
      <rPr>
        <sz val="8"/>
        <rFont val="Arial"/>
        <family val="2"/>
      </rPr>
      <t xml:space="preserve">Patients with recurrence </t>
    </r>
  </si>
  <si>
    <t>Post-operative tumour board</t>
  </si>
  <si>
    <t>Post-operative presentation of all primary cases in tumour board</t>
  </si>
  <si>
    <t>Primary cases of the denominator presented in the post-operative tumour board</t>
  </si>
  <si>
    <r>
      <rPr>
        <sz val="8"/>
        <rFont val="Arial"/>
        <family val="2"/>
      </rPr>
      <t>Surgical primary cases 
(= Indicator 11)</t>
    </r>
  </si>
  <si>
    <t>Psycho-oncological care 
(Consultation ≥ 25 min.)</t>
  </si>
  <si>
    <r>
      <rPr>
        <sz val="8"/>
        <rFont val="Arial"/>
        <family val="2"/>
      </rPr>
      <t>Adequate rate of psycho-oncological care</t>
    </r>
  </si>
  <si>
    <r>
      <rPr>
        <sz val="8"/>
        <rFont val="Arial"/>
        <family val="2"/>
      </rPr>
      <t xml:space="preserve">Patients of the denominator who received psycho-oncological care in an inpatient or outpatient setting (duration of consultation </t>
    </r>
    <r>
      <rPr>
        <sz val="8"/>
        <rFont val="Calibri"/>
        <family val="2"/>
      </rPr>
      <t xml:space="preserve">≥ </t>
    </r>
    <r>
      <rPr>
        <sz val="8"/>
        <rFont val="Arial"/>
        <family val="2"/>
      </rPr>
      <t>25 min)</t>
    </r>
  </si>
  <si>
    <r>
      <rPr>
        <sz val="8"/>
        <rFont val="Arial"/>
        <family val="2"/>
      </rPr>
      <t xml:space="preserve">Primary cases (= Indicator 1) + patients with recurrence or new metastases </t>
    </r>
  </si>
  <si>
    <r>
      <rPr>
        <sz val="8"/>
        <color indexed="8"/>
        <rFont val="Arial Narrow"/>
        <family val="2"/>
      </rPr>
      <t>&gt; 80%</t>
    </r>
  </si>
  <si>
    <r>
      <rPr>
        <sz val="8"/>
        <rFont val="Arial"/>
        <family val="2"/>
      </rPr>
      <t>Counselling social services</t>
    </r>
  </si>
  <si>
    <r>
      <rPr>
        <sz val="8"/>
        <rFont val="Arial"/>
        <family val="2"/>
      </rPr>
      <t>Patients of the denominator who received counselling by social services in an inpatient or outpatient setting</t>
    </r>
  </si>
  <si>
    <r>
      <rPr>
        <sz val="6"/>
        <rFont val="Arial"/>
        <family val="2"/>
      </rPr>
      <t>1.7.6</t>
    </r>
  </si>
  <si>
    <r>
      <rPr>
        <sz val="8"/>
        <rFont val="Arial"/>
        <family val="2"/>
      </rPr>
      <t>Inclusion of as many patients as possible in studies</t>
    </r>
  </si>
  <si>
    <t>QI of the guidelines</t>
  </si>
  <si>
    <t>Endoscopic en bloc resections</t>
  </si>
  <si>
    <t xml:space="preserve">As often as possible en bloc resections in the case of endoscopic resection </t>
  </si>
  <si>
    <t>Primary cases of the denominator with en bloc resection</t>
  </si>
  <si>
    <t>Primary cases with endoscopic resection</t>
  </si>
  <si>
    <r>
      <rPr>
        <sz val="8"/>
        <rFont val="Arial"/>
        <family val="2"/>
      </rPr>
      <t>Complications endoscopic en bloc resection</t>
    </r>
  </si>
  <si>
    <t>Rate of complications with endoscopic en bloc resection as low as possible</t>
  </si>
  <si>
    <r>
      <rPr>
        <sz val="8"/>
        <rFont val="Arial"/>
        <family val="2"/>
      </rPr>
      <t>Primary cases of the denominator with complications (bleeding, perforation)</t>
    </r>
  </si>
  <si>
    <r>
      <rPr>
        <sz val="8"/>
        <rFont val="Arial"/>
        <family val="2"/>
      </rPr>
      <t>Primary cases with endoscopic en bloc resection</t>
    </r>
  </si>
  <si>
    <t xml:space="preserve">10
</t>
  </si>
  <si>
    <t>R0 resections (endoscopy)</t>
  </si>
  <si>
    <t xml:space="preserve">As often as possible  R0 situations after endoscopic resection </t>
  </si>
  <si>
    <t>Primary cases of the denominator with R0 after completed endoscopic therapy</t>
  </si>
  <si>
    <r>
      <rPr>
        <sz val="6"/>
        <rFont val="Arial"/>
        <family val="2"/>
      </rPr>
      <t>5.2.4</t>
    </r>
  </si>
  <si>
    <r>
      <rPr>
        <sz val="8"/>
        <rFont val="Arial"/>
        <family val="2"/>
      </rPr>
      <t>See target value</t>
    </r>
  </si>
  <si>
    <r>
      <rPr>
        <sz val="8"/>
        <rFont val="Arial"/>
        <family val="2"/>
      </rPr>
      <t>-----</t>
    </r>
  </si>
  <si>
    <t>Grade III anastomosis insufficiency</t>
  </si>
  <si>
    <t xml:space="preserve">As rarely as possible grade III anastomosis insufficiencies after resection with reconstruction using anastomosis </t>
  </si>
  <si>
    <t>Primary cases of the denominator with grade III anastomosis insufficiency</t>
  </si>
  <si>
    <r>
      <t>Surgical primary cases (ICD-10 C16.01</t>
    </r>
    <r>
      <rPr>
        <vertAlign val="superscript"/>
        <sz val="8"/>
        <rFont val="Arial"/>
        <family val="2"/>
      </rPr>
      <t>)</t>
    </r>
    <r>
      <rPr>
        <sz val="8"/>
        <rFont val="Arial"/>
        <family val="2"/>
      </rPr>
      <t xml:space="preserve">, C16.1-16.9) with reconstruction using anastomosis </t>
    </r>
  </si>
  <si>
    <r>
      <rPr>
        <sz val="8"/>
        <rFont val="Arial"/>
        <family val="2"/>
      </rPr>
      <t>Revision surgeries</t>
    </r>
  </si>
  <si>
    <t>Rate of revision surgeries after elective surgery as low as possible</t>
  </si>
  <si>
    <r>
      <rPr>
        <sz val="8"/>
        <rFont val="Arial"/>
        <family val="2"/>
      </rPr>
      <t>Primary cases of the denominator with revision surgeries as a consequence of perioperative complications within 30 d of elective surgery</t>
    </r>
  </si>
  <si>
    <r>
      <rPr>
        <sz val="8"/>
        <rFont val="Arial"/>
        <family val="2"/>
      </rPr>
      <t xml:space="preserve">Elective surgical primary cases </t>
    </r>
  </si>
  <si>
    <r>
      <rPr>
        <sz val="8"/>
        <rFont val="Arial"/>
        <family val="2"/>
      </rPr>
      <t>Post-operative wound infections</t>
    </r>
  </si>
  <si>
    <t>Rate of post-operative wound infections requiring surgical wound revision as low as possible</t>
  </si>
  <si>
    <r>
      <rPr>
        <sz val="8"/>
        <rFont val="Arial"/>
        <family val="2"/>
      </rPr>
      <t>Primary cases of the denominator with post-operative wound infections within 30 d of elective surgery requiring surgical wound revision (flushing, opening, VAC dressing)</t>
    </r>
  </si>
  <si>
    <r>
      <rPr>
        <sz val="8"/>
        <rFont val="Arial"/>
        <family val="2"/>
      </rPr>
      <t>Post-operative mortality</t>
    </r>
  </si>
  <si>
    <t>Rate of post-operative demise of primary cases after elective surgical interventions as low as possible</t>
  </si>
  <si>
    <r>
      <rPr>
        <sz val="8"/>
        <rFont val="Arial"/>
        <family val="2"/>
      </rPr>
      <t>Primary cases of the denominator who died post-operatively after elective interventions within 30 d</t>
    </r>
  </si>
  <si>
    <t>Complete pathology report</t>
  </si>
  <si>
    <t xml:space="preserve">As often as possible  complete pathology reports </t>
  </si>
  <si>
    <t>Primary cases of the denominator with at least the following details in the pathology report:
- type of material removed, 
- tumour localisation (macroscopic / microscopic),
- minimum distance of the tumour from the resection margins,
- size of tumour,
- microscopic tumour type (based on the latest WHO classification),
- grading* (based on the latest WHO classification),
- TNM classification (with details of the examined and affected lymph nodes),
- R classification.
* may be unnecessary after neoadjuvant therapy</t>
  </si>
  <si>
    <t>Surgical primary cases</t>
  </si>
  <si>
    <t>Nutritional status</t>
  </si>
  <si>
    <t>Recording of nutritional status for as many patients as possible</t>
  </si>
  <si>
    <t>Primary cases of the denominator with determination of nutritional status based on the Nutritional Risk Score and Body Mass Index</t>
  </si>
  <si>
    <t>Primary cases</t>
  </si>
  <si>
    <t>Vitamin B12 substitution after gastrectomy</t>
  </si>
  <si>
    <t xml:space="preserve">As often as possible recommendation and carrying out of vitamin B12 substitution after gastrectomy </t>
  </si>
  <si>
    <t>Primary cases of the denominator with documented recommendation of vitamin B12 substitution (e.g. 1000 µg every 3 months) in the medical report</t>
  </si>
  <si>
    <r>
      <t>Surgical primary cases (ICD-10 C16.01</t>
    </r>
    <r>
      <rPr>
        <vertAlign val="superscript"/>
        <sz val="8"/>
        <rFont val="Arial"/>
        <family val="2"/>
      </rPr>
      <t>)</t>
    </r>
    <r>
      <rPr>
        <sz val="8"/>
        <rFont val="Arial"/>
        <family val="2"/>
      </rPr>
      <t>, C16.1-16.9) after gastrectomy</t>
    </r>
  </si>
  <si>
    <t>Preoperative chemotherapy for localised stomach cancer (ICD-10 C16.1-16.9)</t>
  </si>
  <si>
    <t>As often as possible  preoperative chemotherapy for localised stomach cancer ICD-10 C16.1-16.9</t>
  </si>
  <si>
    <t>Primary cases of the denominator with preoperative chemotherapy</t>
  </si>
  <si>
    <t xml:space="preserve">Surgical primary cases ICD-10 C16.1-16.9, cT3 or cT4, M0 </t>
  </si>
  <si>
    <t>Preoperative chemotherapy or radio-chemotherapy for adenocarcinomas of the oesophagogastric junction cT3 or cT4, M0</t>
  </si>
  <si>
    <t>As often as possible  preoperative chemotherapy or radio-chemotherapy for adenocarcinomas of the oesophageal junction cT3 or cT4, M0 and resection</t>
  </si>
  <si>
    <t>Primary cases of the denominator with preoperative chemotherapy or radio-chemotherapy</t>
  </si>
  <si>
    <r>
      <t>Surgical primary cases with adenocarcinoma of the oesophagogastric junction (ICD-10 C16.0</t>
    </r>
    <r>
      <rPr>
        <vertAlign val="superscript"/>
        <sz val="8"/>
        <rFont val="Arial"/>
        <family val="2"/>
      </rPr>
      <t>1)</t>
    </r>
    <r>
      <rPr>
        <sz val="8"/>
        <rFont val="Arial"/>
        <family val="2"/>
      </rPr>
      <t xml:space="preserve">) cT3 or cT4, M0 </t>
    </r>
  </si>
  <si>
    <t>&lt; 80 %</t>
  </si>
  <si>
    <t>Determination of HER-2 status prior to palliative tumour treatment</t>
  </si>
  <si>
    <t xml:space="preserve">As often as possible  determination of HER-2 status prior to palliative medicinal tumour therapy </t>
  </si>
  <si>
    <t>Patients of the denominator with determination of HER-2 status prior to palliative medicinal tumour therapy</t>
  </si>
  <si>
    <r>
      <t>Patients (ICD-10 C16.01</t>
    </r>
    <r>
      <rPr>
        <vertAlign val="superscript"/>
        <sz val="8"/>
        <rFont val="Arial"/>
        <family val="2"/>
      </rPr>
      <t>)</t>
    </r>
    <r>
      <rPr>
        <sz val="8"/>
        <rFont val="Arial"/>
        <family val="2"/>
      </rPr>
      <t>, C16.1-16.9) with palliative medicinal tumour therapy</t>
    </r>
  </si>
  <si>
    <t>Number</t>
  </si>
  <si>
    <t>Numerator</t>
  </si>
  <si>
    <t>No target value</t>
  </si>
  <si>
    <t>Denominator</t>
  </si>
  <si>
    <r>
      <rPr>
        <vertAlign val="superscript"/>
        <sz val="8"/>
        <color theme="1"/>
        <rFont val="Arial"/>
        <family val="2"/>
      </rPr>
      <t xml:space="preserve">1) </t>
    </r>
    <r>
      <rPr>
        <sz val="8"/>
        <color theme="1"/>
        <rFont val="Arial"/>
        <family val="2"/>
      </rPr>
      <t>Tumours, whose centre is &gt; 2 cm from the oesophagogastric junction, are classified as stomach cancer also in cases in which the oesophagogastric junction is affected.</t>
    </r>
  </si>
  <si>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</si>
  <si>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Data Sheet (DS) spreadsheet.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</si>
  <si>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Note:</t>
  </si>
  <si>
    <t xml:space="preserve">The respective entry or change "Number / numerator / denominator" (dotted fields) is only possible in the spreadsheet "Basic data", carry-over is automatic.
The numerator is always a subset of the denominator (exception: indicator 7 – share study patients). </t>
  </si>
  <si>
    <t>Data Sheet Stomach</t>
  </si>
  <si>
    <t>Data quality indicators</t>
  </si>
  <si>
    <t>OK</t>
  </si>
  <si>
    <t>Target value not met</t>
  </si>
  <si>
    <t>Erroneous</t>
  </si>
  <si>
    <t>Incorrect</t>
  </si>
  <si>
    <t>Incomplete</t>
  </si>
  <si>
    <t>OK (Plausibility unclear)</t>
  </si>
  <si>
    <t>Exception (Plausibility unclear)</t>
  </si>
  <si>
    <t>Sum</t>
  </si>
  <si>
    <t>optional - OK</t>
  </si>
  <si>
    <t>optional - OK (Plausibility unclear)</t>
  </si>
  <si>
    <t>optional - Target value not met</t>
  </si>
  <si>
    <t>optional - incomplete</t>
  </si>
  <si>
    <t>optional - incorrect</t>
  </si>
  <si>
    <t>optional - Exception (Plausibility unclear)</t>
  </si>
  <si>
    <t>CR/ GL</t>
  </si>
  <si>
    <t xml:space="preserve">Requirement: </t>
  </si>
  <si>
    <t>Plausibility unclear</t>
  </si>
  <si>
    <t>≥ 30</t>
  </si>
  <si>
    <t>≥ 95%</t>
  </si>
  <si>
    <t>&lt; 20%</t>
  </si>
  <si>
    <t>&lt; 30%</t>
  </si>
  <si>
    <t>≤ 10%</t>
  </si>
  <si>
    <t>≥ 20</t>
  </si>
  <si>
    <t>only Stomach Cancer Centre</t>
  </si>
  <si>
    <t>Stomach Cancer Centre + separate Esophageal Cancer Centre</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</si>
  <si>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</si>
  <si>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</si>
  <si>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</si>
  <si>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</si>
  <si>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</si>
  <si>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</si>
  <si>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</si>
  <si>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</si>
  <si>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</si>
  <si>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</si>
  <si>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</si>
  <si>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</si>
  <si>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</si>
  <si>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</si>
  <si>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</si>
  <si>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</si>
  <si>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</si>
  <si>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</si>
  <si>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</si>
  <si>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</si>
  <si>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</si>
  <si>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</si>
  <si>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</si>
  <si>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</si>
  <si>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</si>
  <si>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</si>
  <si>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</si>
  <si>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</si>
  <si>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</si>
  <si>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</si>
  <si>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</si>
  <si>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</si>
  <si>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</si>
  <si>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</si>
  <si>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</si>
  <si>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</si>
  <si>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</si>
  <si>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</si>
  <si>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</si>
  <si>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</si>
  <si>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</si>
  <si>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</si>
  <si>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</si>
  <si>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</si>
  <si>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</si>
  <si>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</si>
  <si>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</si>
  <si>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</si>
  <si>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</si>
  <si>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</si>
  <si>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</si>
  <si>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</si>
  <si>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</si>
  <si>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</si>
  <si>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</si>
  <si>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</si>
  <si>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</si>
  <si>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</si>
  <si>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</si>
  <si>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</si>
  <si>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</si>
  <si>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</si>
  <si>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</si>
  <si>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</si>
  <si>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</si>
  <si>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</si>
  <si>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</si>
  <si>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</si>
  <si>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</si>
  <si>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</si>
  <si>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</si>
  <si>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</si>
  <si>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</si>
  <si>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</si>
  <si>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</si>
  <si>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</si>
  <si>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</si>
  <si>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</si>
  <si>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</si>
  <si>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</si>
  <si>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</si>
  <si>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</si>
  <si>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</si>
  <si>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</si>
  <si>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</si>
  <si>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</si>
  <si>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</si>
  <si>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</si>
  <si>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</si>
  <si>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</si>
  <si>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</si>
  <si>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</si>
  <si>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</si>
  <si>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</si>
  <si>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</si>
  <si>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</si>
  <si>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</si>
  <si>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</si>
  <si>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</si>
  <si>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</si>
  <si>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</si>
  <si>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</si>
  <si>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</si>
  <si>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</si>
  <si>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</si>
  <si>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</si>
  <si>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</si>
  <si>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</si>
  <si>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</si>
  <si>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</si>
  <si>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</si>
  <si>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</si>
  <si>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</si>
  <si>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</si>
  <si>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</si>
  <si>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</si>
  <si>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</si>
  <si>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</si>
  <si>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</si>
  <si>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</si>
  <si>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</si>
  <si>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</si>
  <si>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</si>
  <si>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</si>
  <si>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</si>
  <si>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</si>
  <si>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</si>
  <si>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</si>
  <si>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</si>
  <si>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</si>
  <si>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</si>
  <si>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</si>
  <si>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</si>
  <si>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</si>
  <si>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</si>
  <si>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</si>
  <si>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</si>
  <si>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</si>
  <si>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</si>
  <si>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</si>
  <si>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</si>
  <si>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</si>
  <si>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</si>
  <si>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</si>
  <si>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</si>
  <si>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</si>
  <si>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</si>
  <si>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</si>
  <si>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</si>
  <si>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</si>
  <si>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</si>
  <si>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</si>
  <si>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</si>
  <si>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</si>
  <si>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</si>
  <si>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</si>
  <si>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</si>
  <si>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</si>
  <si>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</si>
  <si>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</si>
  <si>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</si>
  <si>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</si>
  <si>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</si>
  <si>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</si>
  <si>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</si>
  <si>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</si>
  <si>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</si>
  <si>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</si>
  <si>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</si>
  <si>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</si>
  <si>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</si>
  <si>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</si>
  <si>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</si>
  <si>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</si>
  <si>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</si>
  <si>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</si>
  <si>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</si>
  <si>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</si>
  <si>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</si>
  <si>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</si>
  <si>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</si>
  <si>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</si>
  <si>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</si>
  <si>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</si>
  <si>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</si>
  <si>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</si>
  <si>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</si>
  <si>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</si>
  <si>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</si>
  <si>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</si>
  <si>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</si>
  <si>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</si>
  <si>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</si>
  <si>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</si>
  <si>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</si>
  <si>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</si>
  <si>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</si>
  <si>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Not listed</t>
  </si>
  <si>
    <t xml:space="preserve"> (Template certificate)</t>
  </si>
  <si>
    <t>Plausi-bility unclear</t>
  </si>
  <si>
    <t>Plausible</t>
  </si>
  <si>
    <t>In-house development (MS Excel, MS Access etc.)</t>
  </si>
  <si>
    <r>
      <rPr>
        <b/>
        <u/>
        <sz val="8"/>
        <color indexed="8"/>
        <rFont val="Arial"/>
        <family val="2"/>
      </rPr>
      <t>Processing remarks:</t>
    </r>
    <r>
      <rPr>
        <sz val="8"/>
        <color indexed="8"/>
        <rFont val="Arial"/>
        <family val="2"/>
      </rPr>
      <t xml:space="preserve">
</t>
    </r>
    <r>
      <rPr>
        <vertAlign val="superscript"/>
        <sz val="8"/>
        <rFont val="Arial"/>
        <family val="2"/>
      </rPr>
      <t>1)</t>
    </r>
    <r>
      <rPr>
        <sz val="8"/>
        <rFont val="Arial"/>
        <family val="2"/>
      </rPr>
      <t xml:space="preserve"> Tumours, whose centre is &gt; 2 cm from the oesophagogastric junction, are classified as stomachc cancer also in cases in which the oesophagogastric junction is affected.
</t>
    </r>
    <r>
      <rPr>
        <vertAlign val="superscript"/>
        <sz val="8"/>
        <rFont val="Arial"/>
        <family val="2"/>
      </rPr>
      <t>2)</t>
    </r>
    <r>
      <rPr>
        <sz val="8"/>
        <rFont val="Arial"/>
        <family val="2"/>
      </rPr>
      <t xml:space="preserve"> Tumours that affect the oesophagogastric junction and whose centre is within the prox. 2 cm of the oesophagogastric junction (proportion  type I/ type II), are counted as oesophageal cancer.
</t>
    </r>
    <r>
      <rPr>
        <vertAlign val="superscript"/>
        <sz val="8"/>
        <rFont val="Arial"/>
        <family val="2"/>
      </rPr>
      <t>3)</t>
    </r>
    <r>
      <rPr>
        <sz val="8"/>
        <rFont val="Arial"/>
        <family val="2"/>
      </rPr>
      <t xml:space="preserve"> Primary cases = adenocarcinoma of the stomach and the oesophagogastric junction.
</t>
    </r>
    <r>
      <rPr>
        <vertAlign val="superscript"/>
        <sz val="8"/>
        <rFont val="Arial"/>
        <family val="2"/>
      </rPr>
      <t>4)</t>
    </r>
    <r>
      <rPr>
        <sz val="8"/>
        <rFont val="Arial"/>
        <family val="2"/>
      </rPr>
      <t xml:space="preserve"> Only one OPS code is to be given for each primary case.
</t>
    </r>
    <r>
      <rPr>
        <vertAlign val="superscript"/>
        <sz val="8"/>
        <rFont val="Arial"/>
        <family val="2"/>
      </rPr>
      <t>5)</t>
    </r>
    <r>
      <rPr>
        <sz val="8"/>
        <rFont val="Arial"/>
        <family val="2"/>
      </rPr>
      <t xml:space="preserve"> Unless an Oesophageal Cancer Centre is certified in parallel, the ICD-10 C15.2, 15.5 and C16.0</t>
    </r>
    <r>
      <rPr>
        <vertAlign val="superscript"/>
        <sz val="8"/>
        <rFont val="Arial"/>
        <family val="2"/>
      </rPr>
      <t>2)</t>
    </r>
    <r>
      <rPr>
        <sz val="8"/>
        <rFont val="Arial"/>
        <family val="2"/>
      </rPr>
      <t xml:space="preserve"> can be included in the scope of the Gastric Cancer Centre.</t>
    </r>
    <r>
      <rPr>
        <sz val="8"/>
        <color rgb="FFFF0000"/>
        <rFont val="Arial"/>
        <family val="2"/>
      </rPr>
      <t xml:space="preserve">
</t>
    </r>
    <r>
      <rPr>
        <sz val="8"/>
        <color indexed="8"/>
        <rFont val="Arial"/>
        <family val="2"/>
      </rPr>
      <t xml:space="preserve">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</si>
  <si>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t>Bearbeitungs-qualität</t>
  </si>
  <si>
    <t xml:space="preserve">                   Target value not met</t>
  </si>
  <si>
    <t xml:space="preserve">                   OK</t>
  </si>
  <si>
    <t>Unknown</t>
  </si>
  <si>
    <t>Eigenentwicklung (MS Excel, MS Access etc.)</t>
  </si>
  <si>
    <t>Aus Darm/Brust/Prostata könnt ihr es rausnehmen</t>
  </si>
  <si>
    <t>Stand 11.01.2021</t>
  </si>
  <si>
    <t>Annex CR Version M1.1 (Audit year 2023 / Indicator year 2022)</t>
  </si>
  <si>
    <t>The Catalogue of Requirements is based on the TNM classification of malignant tumours, 8th edition 2017, the ICD classification ICD-10-GM 2022 (DIMDI) and the OPS classification OPS 2022 (DIMDI).</t>
  </si>
  <si>
    <t>Adequate rate of counselling by social services</t>
  </si>
  <si>
    <t>Patients included in a study with an ethical vote</t>
  </si>
  <si>
    <t>≥ 5%</t>
  </si>
  <si>
    <t>Patients enrolled in a study</t>
  </si>
  <si>
    <r>
      <t xml:space="preserve">Surgical primary cases </t>
    </r>
    <r>
      <rPr>
        <strike/>
        <sz val="8"/>
        <rFont val="Arial"/>
        <family val="2"/>
      </rPr>
      <t xml:space="preserve">
</t>
    </r>
    <r>
      <rPr>
        <sz val="8"/>
        <rFont val="Arial"/>
        <family val="2"/>
      </rPr>
      <t>(ICD-10 C16.0, C16.1-16.9 with OPS:
5-425*, 5-426**, 5-435*** to 5-438***)</t>
    </r>
  </si>
  <si>
    <t>*OPS-Code 5-425 correspondance to OPS (1) (Total) oesophagectomy without restoration of continuity. 
**OPS-Code 5-426 correspondance to OPS (1) (Total) oesophagectomy with restoration of continuity. 
*** OPS-Codes 5-435 to 5-438 correspondance to OPS (1) Partial gastric resection (2/3 resection) (2) Subtotal gastric resection (4/5 resection) (3) (Total) gastrectomy (4) (Total) gastrectomy with oesophageal resection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</si>
</sst>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strike/>
      <sz val="8"/>
      <name val="Arial"/>
      <family val="2"/>
    </font>
    <font>
      <vertAlign val="superscript"/>
      <sz val="10"/>
      <color theme="1"/>
      <name val="Arial"/>
      <family val="2"/>
    </font>
    <font>
      <b/>
      <sz val="10"/>
      <color theme="1"/>
      <name val="Arial"/>
      <family val="2"/>
    </font>
    <font>
      <b/>
      <sz val="10"/>
      <name val="Arial"/>
      <family val="2"/>
    </font>
    <font>
      <b/>
      <vertAlign val="superscript"/>
      <sz val="10"/>
      <color theme="1"/>
      <name val="Arial"/>
      <family val="2"/>
    </font>
    <font>
      <vertAlign val="superscript"/>
      <sz val="8"/>
      <name val="Arial"/>
      <family val="2"/>
    </font>
    <font>
      <sz val="8"/>
      <name val="Calibri"/>
      <family val="2"/>
      <scheme val="minor"/>
    </font>
    <font>
      <sz val="10"/>
      <color theme="0" tint="-0.499984740745262"/>
      <name val="Arial"/>
      <family val="2"/>
    </font>
    <font>
      <sz val="10"/>
      <color theme="1" tint="0.499984740745262"/>
      <name val="Arial"/>
      <family val="2"/>
    </font>
    <font>
      <sz val="6"/>
      <color theme="1"/>
      <name val="Arial"/>
      <family val="2"/>
    </font>
    <font>
      <vertAlign val="superscript"/>
      <sz val="8"/>
      <color theme="1"/>
      <name val="Arial"/>
      <family val="2"/>
    </font>
    <font>
      <sz val="10"/>
      <color rgb="FFFF0000"/>
      <name val="Arial"/>
      <family val="2"/>
    </font>
    <font>
      <b/>
      <u/>
      <sz val="8"/>
      <color theme="1"/>
      <name val="Arial"/>
      <family val="2"/>
    </font>
    <font>
      <b/>
      <sz val="9"/>
      <name val="Arial"/>
      <family val="2"/>
    </font>
    <font>
      <sz val="6"/>
      <name val="Calibri"/>
      <family val="2"/>
    </font>
    <font>
      <sz val="8"/>
      <name val="Arial"/>
      <family val="2"/>
      <charset val="238"/>
    </font>
    <font>
      <vertAlign val="superscript"/>
      <sz val="9"/>
      <color indexed="81"/>
      <name val="Arial"/>
      <family val="2"/>
    </font>
  </fonts>
  <fills count="73">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CCFFCC"/>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64">
    <xf numFmtId="0" fontId="0" fillId="0" borderId="0"/>
    <xf numFmtId="0" fontId="44" fillId="3" borderId="0" applyNumberFormat="0" applyBorder="0" applyAlignment="0" applyProtection="0"/>
    <xf numFmtId="0" fontId="44" fillId="2"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4" fillId="6" borderId="0" applyNumberFormat="0" applyBorder="0" applyAlignment="0" applyProtection="0"/>
    <xf numFmtId="0" fontId="44" fillId="5"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4" fillId="10" borderId="0" applyNumberFormat="0" applyBorder="0" applyAlignment="0" applyProtection="0"/>
    <xf numFmtId="0" fontId="44" fillId="9"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4" fillId="3" borderId="0" applyNumberFormat="0" applyBorder="0" applyAlignment="0" applyProtection="0"/>
    <xf numFmtId="0" fontId="44" fillId="33"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4" fillId="3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4" fillId="3" borderId="0" applyNumberFormat="0" applyBorder="0" applyAlignment="0" applyProtection="0"/>
    <xf numFmtId="0" fontId="44" fillId="35" borderId="0" applyNumberFormat="0" applyBorder="0" applyAlignment="0" applyProtection="0"/>
    <xf numFmtId="0" fontId="4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4" fillId="3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4" fillId="14" borderId="0" applyNumberFormat="0" applyBorder="0" applyAlignment="0" applyProtection="0"/>
    <xf numFmtId="0" fontId="44" fillId="13"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4" fillId="15" borderId="0" applyNumberFormat="0" applyBorder="0" applyAlignment="0" applyProtection="0"/>
    <xf numFmtId="0" fontId="44" fillId="38"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4" fillId="3" borderId="0" applyNumberFormat="0" applyBorder="0" applyAlignment="0" applyProtection="0"/>
    <xf numFmtId="0" fontId="44" fillId="39" borderId="0" applyNumberFormat="0" applyBorder="0" applyAlignment="0" applyProtection="0"/>
    <xf numFmtId="0" fontId="4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4" fillId="6" borderId="0" applyNumberFormat="0" applyBorder="0" applyAlignment="0" applyProtection="0"/>
    <xf numFmtId="0" fontId="44" fillId="40"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5" fillId="3" borderId="0" applyNumberFormat="0" applyBorder="0" applyAlignment="0" applyProtection="0"/>
    <xf numFmtId="0" fontId="45" fillId="41"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5" fillId="4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5" fillId="4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5" fillId="3" borderId="0" applyNumberFormat="0" applyBorder="0" applyAlignment="0" applyProtection="0"/>
    <xf numFmtId="0" fontId="45" fillId="45"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5" fillId="6" borderId="0" applyNumberFormat="0" applyBorder="0" applyAlignment="0" applyProtection="0"/>
    <xf numFmtId="0" fontId="45" fillId="20"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5" fillId="21" borderId="0" applyNumberFormat="0" applyBorder="0" applyAlignment="0" applyProtection="0"/>
    <xf numFmtId="0" fontId="15" fillId="21"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19" borderId="0" applyNumberFormat="0" applyBorder="0" applyAlignment="0" applyProtection="0"/>
    <xf numFmtId="0" fontId="45" fillId="21" borderId="0" applyNumberFormat="0" applyBorder="0" applyAlignment="0" applyProtection="0"/>
    <xf numFmtId="0" fontId="45" fillId="48" borderId="0" applyNumberFormat="0" applyBorder="0" applyAlignment="0" applyProtection="0"/>
    <xf numFmtId="0" fontId="15" fillId="22"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49" borderId="0" applyNumberFormat="0" applyBorder="0" applyAlignment="0" applyProtection="0"/>
    <xf numFmtId="0" fontId="15" fillId="24" borderId="0" applyNumberFormat="0" applyBorder="0" applyAlignment="0" applyProtection="0"/>
    <xf numFmtId="0" fontId="45" fillId="18" borderId="0" applyNumberFormat="0" applyBorder="0" applyAlignment="0" applyProtection="0"/>
    <xf numFmtId="0" fontId="15" fillId="18"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25" borderId="0" applyNumberFormat="0" applyBorder="0" applyAlignment="0" applyProtection="0"/>
    <xf numFmtId="0" fontId="45" fillId="18" borderId="0" applyNumberFormat="0" applyBorder="0" applyAlignment="0" applyProtection="0"/>
    <xf numFmtId="0" fontId="45" fillId="51" borderId="0" applyNumberFormat="0" applyBorder="0" applyAlignment="0" applyProtection="0"/>
    <xf numFmtId="0" fontId="15" fillId="19" borderId="0" applyNumberFormat="0" applyBorder="0" applyAlignment="0" applyProtection="0"/>
    <xf numFmtId="0" fontId="45" fillId="52" borderId="0" applyNumberFormat="0" applyBorder="0" applyAlignment="0" applyProtection="0"/>
    <xf numFmtId="0" fontId="15" fillId="23"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46" fillId="10" borderId="2" applyNumberFormat="0" applyAlignment="0" applyProtection="0"/>
    <xf numFmtId="0" fontId="46" fillId="15" borderId="2" applyNumberFormat="0" applyAlignment="0" applyProtection="0"/>
    <xf numFmtId="0" fontId="47" fillId="15" borderId="44" applyNumberFormat="0" applyAlignment="0" applyProtection="0"/>
    <xf numFmtId="0" fontId="46" fillId="15" borderId="2" applyNumberFormat="0" applyAlignment="0" applyProtection="0"/>
    <xf numFmtId="0" fontId="8" fillId="15" borderId="2" applyNumberFormat="0" applyAlignment="0" applyProtection="0"/>
    <xf numFmtId="0" fontId="8" fillId="15" borderId="2" applyNumberFormat="0" applyAlignment="0" applyProtection="0"/>
    <xf numFmtId="0" fontId="47" fillId="53" borderId="44" applyNumberFormat="0" applyAlignment="0" applyProtection="0"/>
    <xf numFmtId="0" fontId="47" fillId="53" borderId="44" applyNumberFormat="0" applyAlignment="0" applyProtection="0"/>
    <xf numFmtId="0" fontId="47" fillId="10" borderId="44" applyNumberFormat="0" applyAlignment="0" applyProtection="0"/>
    <xf numFmtId="0" fontId="46" fillId="10" borderId="2" applyNumberFormat="0" applyAlignment="0" applyProtection="0"/>
    <xf numFmtId="0" fontId="8" fillId="10" borderId="2" applyNumberFormat="0" applyAlignment="0" applyProtection="0"/>
    <xf numFmtId="0" fontId="8" fillId="10" borderId="2" applyNumberFormat="0" applyAlignment="0" applyProtection="0"/>
    <xf numFmtId="0" fontId="47" fillId="15" borderId="44" applyNumberFormat="0" applyAlignment="0" applyProtection="0"/>
    <xf numFmtId="0" fontId="46" fillId="10" borderId="2" applyNumberFormat="0" applyAlignment="0" applyProtection="0"/>
    <xf numFmtId="0" fontId="8" fillId="10" borderId="2" applyNumberFormat="0" applyAlignment="0" applyProtection="0"/>
    <xf numFmtId="0" fontId="8" fillId="10" borderId="2" applyNumberFormat="0" applyAlignment="0" applyProtection="0"/>
    <xf numFmtId="0" fontId="46" fillId="15" borderId="2" applyNumberFormat="0" applyAlignment="0" applyProtection="0"/>
    <xf numFmtId="0" fontId="47" fillId="15" borderId="44" applyNumberFormat="0" applyAlignment="0" applyProtection="0"/>
    <xf numFmtId="0" fontId="46" fillId="15" borderId="2" applyNumberFormat="0" applyAlignment="0" applyProtection="0"/>
    <xf numFmtId="0" fontId="8" fillId="15" borderId="2" applyNumberFormat="0" applyAlignment="0" applyProtection="0"/>
    <xf numFmtId="0" fontId="8" fillId="15" borderId="2" applyNumberFormat="0" applyAlignment="0" applyProtection="0"/>
    <xf numFmtId="0" fontId="16" fillId="15" borderId="1" applyNumberFormat="0" applyAlignment="0" applyProtection="0"/>
    <xf numFmtId="0" fontId="16" fillId="15" borderId="1" applyNumberFormat="0" applyAlignment="0" applyProtection="0"/>
    <xf numFmtId="0" fontId="16" fillId="15" borderId="1" applyNumberFormat="0" applyAlignment="0" applyProtection="0"/>
    <xf numFmtId="0" fontId="47" fillId="15" borderId="44" applyNumberFormat="0" applyAlignment="0" applyProtection="0"/>
    <xf numFmtId="0" fontId="16" fillId="15" borderId="1" applyNumberFormat="0" applyAlignment="0" applyProtection="0"/>
    <xf numFmtId="0" fontId="46" fillId="15" borderId="2" applyNumberFormat="0" applyAlignment="0" applyProtection="0"/>
    <xf numFmtId="0" fontId="47" fillId="15" borderId="44" applyNumberFormat="0" applyAlignment="0" applyProtection="0"/>
    <xf numFmtId="0" fontId="8" fillId="15" borderId="2" applyNumberFormat="0" applyAlignment="0" applyProtection="0"/>
    <xf numFmtId="0" fontId="8" fillId="15" borderId="2" applyNumberFormat="0" applyAlignment="0" applyProtection="0"/>
    <xf numFmtId="0" fontId="47" fillId="15" borderId="44" applyNumberFormat="0" applyAlignment="0" applyProtection="0"/>
    <xf numFmtId="0" fontId="47" fillId="15" borderId="44" applyNumberFormat="0" applyAlignment="0" applyProtection="0"/>
    <xf numFmtId="0" fontId="16" fillId="15" borderId="1" applyNumberFormat="0" applyAlignment="0" applyProtection="0"/>
    <xf numFmtId="0" fontId="48" fillId="5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49" fillId="10" borderId="45" applyNumberFormat="0" applyAlignment="0" applyProtection="0"/>
    <xf numFmtId="0" fontId="49" fillId="15" borderId="45" applyNumberFormat="0" applyAlignment="0" applyProtection="0"/>
    <xf numFmtId="0" fontId="49" fillId="53" borderId="45" applyNumberFormat="0" applyAlignment="0" applyProtection="0"/>
    <xf numFmtId="0" fontId="49" fillId="53" borderId="45" applyNumberFormat="0" applyAlignment="0" applyProtection="0"/>
    <xf numFmtId="0" fontId="49" fillId="10" borderId="45" applyNumberFormat="0" applyAlignment="0" applyProtection="0"/>
    <xf numFmtId="0" fontId="49" fillId="10" borderId="45" applyNumberFormat="0" applyAlignment="0" applyProtection="0"/>
    <xf numFmtId="0" fontId="49" fillId="10" borderId="45" applyNumberFormat="0" applyAlignment="0" applyProtection="0"/>
    <xf numFmtId="0" fontId="49" fillId="15" borderId="45" applyNumberFormat="0" applyAlignment="0" applyProtection="0"/>
    <xf numFmtId="0" fontId="17" fillId="15" borderId="3" applyNumberFormat="0" applyAlignment="0" applyProtection="0"/>
    <xf numFmtId="0" fontId="17" fillId="15" borderId="3" applyNumberFormat="0" applyAlignment="0" applyProtection="0"/>
    <xf numFmtId="0" fontId="17" fillId="15" borderId="3" applyNumberFormat="0" applyAlignment="0" applyProtection="0"/>
    <xf numFmtId="0" fontId="49" fillId="15" borderId="45" applyNumberFormat="0" applyAlignment="0" applyProtection="0"/>
    <xf numFmtId="0" fontId="17" fillId="15" borderId="3" applyNumberFormat="0" applyAlignment="0" applyProtection="0"/>
    <xf numFmtId="0" fontId="49" fillId="15" borderId="45" applyNumberFormat="0" applyAlignment="0" applyProtection="0"/>
    <xf numFmtId="0" fontId="17" fillId="15" borderId="3" applyNumberFormat="0" applyAlignment="0" applyProtection="0"/>
    <xf numFmtId="0" fontId="17" fillId="15" borderId="3" applyNumberFormat="0" applyAlignment="0" applyProtection="0"/>
    <xf numFmtId="0" fontId="50" fillId="55" borderId="46" applyNumberFormat="0" applyAlignment="0" applyProtection="0"/>
    <xf numFmtId="0" fontId="28" fillId="26" borderId="4" applyNumberFormat="0" applyAlignment="0" applyProtection="0"/>
    <xf numFmtId="0" fontId="28" fillId="26" borderId="4" applyNumberFormat="0" applyAlignment="0" applyProtection="0"/>
    <xf numFmtId="0" fontId="50" fillId="55" borderId="5" applyNumberFormat="0" applyAlignment="0" applyProtection="0"/>
    <xf numFmtId="0" fontId="50" fillId="55" borderId="46" applyNumberFormat="0" applyAlignment="0" applyProtection="0"/>
    <xf numFmtId="0" fontId="50" fillId="55" borderId="46" applyNumberFormat="0" applyAlignment="0" applyProtection="0"/>
    <xf numFmtId="0" fontId="50" fillId="55" borderId="5" applyNumberFormat="0" applyAlignment="0" applyProtection="0"/>
    <xf numFmtId="0" fontId="50" fillId="55" borderId="4" applyNumberFormat="0" applyAlignment="0" applyProtection="0"/>
    <xf numFmtId="0" fontId="51" fillId="56" borderId="45"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52" fillId="0" borderId="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47" applyNumberFormat="0" applyFill="0" applyAlignment="0" applyProtection="0"/>
    <xf numFmtId="0" fontId="52" fillId="0" borderId="4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2"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2" fillId="0" borderId="6" applyNumberFormat="0" applyFill="0" applyAlignment="0" applyProtection="0"/>
    <xf numFmtId="0" fontId="8" fillId="0" borderId="6" applyNumberFormat="0" applyFill="0" applyAlignment="0" applyProtection="0"/>
    <xf numFmtId="0" fontId="52" fillId="0" borderId="6" applyNumberFormat="0" applyFill="0" applyAlignment="0" applyProtection="0"/>
    <xf numFmtId="0" fontId="8" fillId="0" borderId="6" applyNumberFormat="0" applyFill="0" applyAlignment="0" applyProtection="0"/>
    <xf numFmtId="0" fontId="5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4" fillId="5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22" fillId="0" borderId="8"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37" fillId="0" borderId="9"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37" fillId="0" borderId="9" applyNumberFormat="0" applyFill="0" applyAlignment="0" applyProtection="0"/>
    <xf numFmtId="0" fontId="22" fillId="0" borderId="8" applyNumberFormat="0" applyFill="0" applyAlignment="0" applyProtection="0"/>
    <xf numFmtId="0" fontId="25" fillId="0" borderId="10" applyNumberFormat="0" applyFill="0" applyAlignment="0" applyProtection="0"/>
    <xf numFmtId="0" fontId="57" fillId="0" borderId="11" applyNumberFormat="0" applyFill="0" applyAlignment="0" applyProtection="0"/>
    <xf numFmtId="0" fontId="57" fillId="0" borderId="12" applyNumberFormat="0" applyFill="0" applyAlignment="0" applyProtection="0"/>
    <xf numFmtId="0" fontId="38" fillId="0" borderId="12"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38" fillId="0" borderId="11" applyNumberFormat="0" applyFill="0" applyAlignment="0" applyProtection="0"/>
    <xf numFmtId="0" fontId="25" fillId="0" borderId="10" applyNumberFormat="0" applyFill="0" applyAlignment="0" applyProtection="0"/>
    <xf numFmtId="0" fontId="23" fillId="0" borderId="13" applyNumberFormat="0" applyFill="0" applyAlignment="0" applyProtection="0"/>
    <xf numFmtId="0" fontId="59" fillId="0" borderId="14" applyNumberFormat="0" applyFill="0" applyAlignment="0" applyProtection="0"/>
    <xf numFmtId="0" fontId="59" fillId="0" borderId="15" applyNumberFormat="0" applyFill="0" applyAlignment="0" applyProtection="0"/>
    <xf numFmtId="0" fontId="39" fillId="0" borderId="15" applyNumberFormat="0" applyFill="0" applyAlignment="0" applyProtection="0"/>
    <xf numFmtId="0" fontId="60" fillId="0" borderId="50" applyNumberFormat="0" applyFill="0" applyAlignment="0" applyProtection="0"/>
    <xf numFmtId="0" fontId="60" fillId="0" borderId="50" applyNumberFormat="0" applyFill="0" applyAlignment="0" applyProtection="0"/>
    <xf numFmtId="0" fontId="39" fillId="0" borderId="14" applyNumberFormat="0" applyFill="0" applyAlignment="0" applyProtection="0"/>
    <xf numFmtId="0" fontId="23" fillId="0" borderId="13" applyNumberFormat="0" applyFill="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18" fillId="6" borderId="3" applyNumberFormat="0" applyAlignment="0" applyProtection="0"/>
    <xf numFmtId="0" fontId="61" fillId="0" borderId="51" applyNumberFormat="0" applyFill="0" applyAlignment="0" applyProtection="0"/>
    <xf numFmtId="0" fontId="30" fillId="0" borderId="16" applyNumberFormat="0" applyFill="0" applyAlignment="0" applyProtection="0"/>
    <xf numFmtId="0" fontId="30" fillId="0" borderId="16" applyNumberFormat="0" applyFill="0" applyAlignment="0" applyProtection="0"/>
    <xf numFmtId="0" fontId="62" fillId="58" borderId="0" applyNumberFormat="0" applyBorder="0" applyAlignment="0" applyProtection="0"/>
    <xf numFmtId="0" fontId="44" fillId="0" borderId="0"/>
    <xf numFmtId="0" fontId="4" fillId="59" borderId="52"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4" fillId="59" borderId="52" applyNumberFormat="0" applyFont="0" applyAlignment="0" applyProtection="0"/>
    <xf numFmtId="0" fontId="16" fillId="1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5" fillId="0" borderId="0"/>
    <xf numFmtId="0" fontId="44" fillId="0" borderId="0"/>
    <xf numFmtId="0" fontId="44" fillId="0" borderId="0"/>
    <xf numFmtId="0" fontId="63" fillId="0" borderId="0"/>
    <xf numFmtId="0" fontId="5" fillId="0" borderId="0"/>
    <xf numFmtId="0" fontId="44" fillId="0" borderId="0"/>
    <xf numFmtId="0" fontId="44" fillId="0" borderId="0"/>
    <xf numFmtId="0" fontId="6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4" fillId="0" borderId="0"/>
    <xf numFmtId="0" fontId="5" fillId="0" borderId="0"/>
    <xf numFmtId="0" fontId="5" fillId="0" borderId="0"/>
    <xf numFmtId="0" fontId="5" fillId="0" borderId="0"/>
    <xf numFmtId="0" fontId="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0" fontId="8" fillId="0" borderId="6"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55" fillId="0" borderId="9" applyNumberFormat="0" applyFill="0" applyAlignment="0" applyProtection="0"/>
    <xf numFmtId="0" fontId="55"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51" applyNumberFormat="0" applyFill="0" applyAlignment="0" applyProtection="0"/>
    <xf numFmtId="0" fontId="61" fillId="0" borderId="51" applyNumberFormat="0" applyFill="0" applyAlignment="0" applyProtection="0"/>
    <xf numFmtId="0" fontId="61" fillId="0" borderId="51" applyNumberFormat="0" applyFill="0" applyAlignment="0" applyProtection="0"/>
    <xf numFmtId="0" fontId="66" fillId="0" borderId="0" applyNumberFormat="0" applyFill="0" applyBorder="0" applyAlignment="0" applyProtection="0"/>
    <xf numFmtId="0" fontId="20"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0" fillId="55" borderId="46" applyNumberFormat="0" applyAlignment="0" applyProtection="0"/>
    <xf numFmtId="0" fontId="50" fillId="55" borderId="46" applyNumberFormat="0" applyAlignment="0" applyProtection="0"/>
    <xf numFmtId="0" fontId="50" fillId="55" borderId="5" applyNumberFormat="0" applyAlignment="0" applyProtection="0"/>
    <xf numFmtId="0" fontId="50" fillId="55" borderId="5" applyNumberFormat="0" applyAlignment="0" applyProtection="0"/>
    <xf numFmtId="0" fontId="50" fillId="55" borderId="46" applyNumberFormat="0" applyAlignment="0" applyProtection="0"/>
    <xf numFmtId="0" fontId="50" fillId="55" borderId="5" applyNumberFormat="0" applyAlignment="0" applyProtection="0"/>
    <xf numFmtId="9" fontId="44" fillId="0" borderId="0" applyFont="0" applyFill="0" applyBorder="0" applyAlignment="0" applyProtection="0"/>
  </cellStyleXfs>
  <cellXfs count="330">
    <xf numFmtId="0" fontId="0" fillId="0" borderId="0" xfId="0"/>
    <xf numFmtId="0" fontId="68" fillId="0" borderId="0" xfId="0" applyFont="1"/>
    <xf numFmtId="0" fontId="69" fillId="0" borderId="0" xfId="0" applyFont="1"/>
    <xf numFmtId="0" fontId="70" fillId="0" borderId="0" xfId="0" applyFont="1" applyAlignment="1">
      <alignment horizontal="left" vertical="center"/>
    </xf>
    <xf numFmtId="0" fontId="72" fillId="0" borderId="0" xfId="0" applyFont="1"/>
    <xf numFmtId="0" fontId="73" fillId="0" borderId="0" xfId="0" applyFont="1"/>
    <xf numFmtId="0" fontId="71" fillId="60" borderId="0" xfId="0" applyFont="1" applyFill="1"/>
    <xf numFmtId="0" fontId="71" fillId="0" borderId="0" xfId="0" applyFont="1"/>
    <xf numFmtId="0" fontId="6" fillId="0" borderId="18" xfId="0" applyFont="1" applyBorder="1"/>
    <xf numFmtId="0" fontId="9" fillId="0" borderId="18" xfId="0" applyFont="1" applyBorder="1"/>
    <xf numFmtId="0" fontId="6" fillId="0" borderId="19" xfId="0" applyFont="1" applyBorder="1"/>
    <xf numFmtId="0" fontId="6" fillId="0" borderId="20" xfId="0" applyFont="1" applyBorder="1"/>
    <xf numFmtId="0" fontId="9" fillId="0" borderId="20" xfId="0" applyFont="1" applyBorder="1"/>
    <xf numFmtId="0" fontId="7" fillId="0" borderId="21" xfId="0" applyFont="1" applyBorder="1"/>
    <xf numFmtId="0" fontId="7" fillId="0" borderId="22" xfId="0" applyFont="1" applyBorder="1"/>
    <xf numFmtId="0" fontId="7" fillId="0" borderId="23" xfId="0" applyFont="1" applyBorder="1"/>
    <xf numFmtId="0" fontId="6" fillId="0" borderId="24" xfId="0" applyFont="1" applyBorder="1"/>
    <xf numFmtId="0" fontId="9" fillId="0" borderId="25" xfId="0" applyFont="1" applyBorder="1"/>
    <xf numFmtId="0" fontId="9" fillId="0" borderId="26" xfId="0" applyFont="1" applyBorder="1"/>
    <xf numFmtId="0" fontId="6" fillId="0" borderId="18" xfId="0" applyFont="1" applyBorder="1" applyAlignment="1">
      <alignment vertical="center"/>
    </xf>
    <xf numFmtId="0" fontId="9" fillId="60" borderId="0" xfId="0" applyFont="1" applyFill="1" applyAlignment="1">
      <alignment horizontal="left"/>
    </xf>
    <xf numFmtId="0" fontId="9" fillId="0" borderId="22" xfId="0" applyFont="1" applyBorder="1"/>
    <xf numFmtId="0" fontId="9" fillId="0" borderId="23" xfId="0" applyFont="1" applyBorder="1"/>
    <xf numFmtId="1" fontId="9" fillId="0" borderId="0" xfId="0" quotePrefix="1" applyNumberFormat="1" applyFont="1" applyAlignment="1">
      <alignment vertical="center"/>
    </xf>
    <xf numFmtId="0" fontId="6" fillId="0" borderId="0" xfId="0" applyFont="1" applyAlignment="1">
      <alignment wrapText="1"/>
    </xf>
    <xf numFmtId="0" fontId="13" fillId="0" borderId="0" xfId="0" applyFont="1"/>
    <xf numFmtId="0" fontId="13" fillId="0" borderId="0" xfId="0" applyFont="1" applyAlignment="1">
      <alignment horizontal="center"/>
    </xf>
    <xf numFmtId="0" fontId="9" fillId="0" borderId="0" xfId="0" applyFont="1"/>
    <xf numFmtId="0" fontId="9" fillId="0" borderId="53" xfId="0" applyFont="1" applyBorder="1" applyAlignment="1">
      <alignment horizontal="center"/>
    </xf>
    <xf numFmtId="0" fontId="9" fillId="0" borderId="27" xfId="0" applyFont="1" applyBorder="1" applyAlignment="1">
      <alignment vertical="center" wrapText="1"/>
    </xf>
    <xf numFmtId="0" fontId="74" fillId="0" borderId="0" xfId="0" applyFont="1"/>
    <xf numFmtId="0" fontId="10" fillId="0" borderId="0" xfId="0" applyFont="1" applyAlignment="1">
      <alignment vertical="center"/>
    </xf>
    <xf numFmtId="0" fontId="11" fillId="0" borderId="18" xfId="0" applyFont="1" applyBorder="1" applyAlignment="1">
      <alignment horizontal="left" vertical="center"/>
    </xf>
    <xf numFmtId="0" fontId="12" fillId="0" borderId="18" xfId="0" applyFont="1" applyBorder="1" applyAlignment="1">
      <alignment horizontal="left" vertical="center"/>
    </xf>
    <xf numFmtId="0" fontId="10" fillId="0" borderId="18" xfId="0" applyFont="1" applyBorder="1" applyAlignment="1">
      <alignment horizontal="center" vertical="center"/>
    </xf>
    <xf numFmtId="0" fontId="71" fillId="0" borderId="0" xfId="0" applyFont="1" applyAlignment="1">
      <alignment wrapText="1"/>
    </xf>
    <xf numFmtId="0" fontId="6" fillId="0" borderId="0" xfId="0" applyFont="1" applyAlignment="1">
      <alignment horizontal="center" wrapText="1"/>
    </xf>
    <xf numFmtId="0" fontId="71" fillId="0" borderId="18" xfId="0" applyFont="1" applyBorder="1"/>
    <xf numFmtId="0" fontId="13" fillId="0" borderId="18" xfId="0" applyFont="1" applyBorder="1" applyAlignment="1">
      <alignment horizontal="center"/>
    </xf>
    <xf numFmtId="0" fontId="71" fillId="60" borderId="0" xfId="0" applyFont="1" applyFill="1" applyAlignment="1">
      <alignment horizontal="center"/>
    </xf>
    <xf numFmtId="10" fontId="71" fillId="0" borderId="0" xfId="0" applyNumberFormat="1" applyFont="1"/>
    <xf numFmtId="0" fontId="71" fillId="0" borderId="18" xfId="0" applyFont="1" applyBorder="1" applyAlignment="1">
      <alignment horizontal="left" vertical="center" wrapText="1"/>
    </xf>
    <xf numFmtId="0" fontId="68" fillId="60" borderId="18" xfId="0" applyFont="1" applyFill="1" applyBorder="1"/>
    <xf numFmtId="0" fontId="74" fillId="27" borderId="27" xfId="0" applyFont="1" applyFill="1" applyBorder="1" applyAlignment="1">
      <alignment horizontal="center" vertical="center"/>
    </xf>
    <xf numFmtId="0" fontId="71" fillId="0" borderId="18" xfId="0" applyFont="1" applyBorder="1" applyAlignment="1">
      <alignment horizontal="center"/>
    </xf>
    <xf numFmtId="10" fontId="71" fillId="0" borderId="18" xfId="0" applyNumberFormat="1" applyFont="1" applyBorder="1" applyAlignment="1">
      <alignment horizontal="center"/>
    </xf>
    <xf numFmtId="0" fontId="71"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68" fillId="0" borderId="18" xfId="0" applyFont="1" applyBorder="1"/>
    <xf numFmtId="0" fontId="71" fillId="0" borderId="0" xfId="0" applyFont="1" applyAlignment="1">
      <alignment vertical="top"/>
    </xf>
    <xf numFmtId="0" fontId="74" fillId="63" borderId="27" xfId="0" applyFont="1" applyFill="1" applyBorder="1" applyAlignment="1" applyProtection="1">
      <alignment horizontal="center" vertical="center"/>
      <protection locked="0"/>
    </xf>
    <xf numFmtId="14" fontId="71" fillId="60" borderId="0" xfId="0" applyNumberFormat="1" applyFont="1" applyFill="1"/>
    <xf numFmtId="10" fontId="74" fillId="0" borderId="28" xfId="0" applyNumberFormat="1" applyFont="1" applyBorder="1" applyAlignment="1">
      <alignment horizontal="center" vertical="center"/>
    </xf>
    <xf numFmtId="10" fontId="74" fillId="28" borderId="27" xfId="0" applyNumberFormat="1" applyFont="1" applyFill="1" applyBorder="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left" vertical="center" wrapText="1"/>
    </xf>
    <xf numFmtId="10" fontId="71" fillId="0" borderId="0" xfId="0" applyNumberFormat="1" applyFont="1" applyAlignment="1">
      <alignment horizontal="center" vertical="center" wrapText="1"/>
    </xf>
    <xf numFmtId="14" fontId="75" fillId="27" borderId="18" xfId="0" applyNumberFormat="1" applyFont="1" applyFill="1" applyBorder="1" applyAlignment="1">
      <alignment horizontal="center" vertical="center"/>
    </xf>
    <xf numFmtId="0" fontId="71" fillId="0" borderId="29" xfId="0" applyFont="1" applyBorder="1" applyAlignment="1">
      <alignment horizontal="center" vertical="center" wrapText="1"/>
    </xf>
    <xf numFmtId="10" fontId="71" fillId="0" borderId="18" xfId="0" applyNumberFormat="1" applyFont="1" applyBorder="1" applyAlignment="1">
      <alignment horizontal="left" vertical="center"/>
    </xf>
    <xf numFmtId="10" fontId="71" fillId="0" borderId="18" xfId="0" applyNumberFormat="1" applyFont="1" applyBorder="1" applyAlignment="1">
      <alignment horizontal="left" vertical="center" wrapText="1"/>
    </xf>
    <xf numFmtId="1" fontId="69" fillId="0" borderId="18" xfId="0" applyNumberFormat="1" applyFont="1" applyBorder="1" applyAlignment="1">
      <alignment horizontal="center" vertical="center"/>
    </xf>
    <xf numFmtId="1" fontId="69" fillId="61" borderId="18" xfId="0" applyNumberFormat="1" applyFont="1" applyFill="1" applyBorder="1" applyAlignment="1">
      <alignment horizontal="center" vertical="center"/>
    </xf>
    <xf numFmtId="0" fontId="70" fillId="0" borderId="0" xfId="0" applyFont="1"/>
    <xf numFmtId="14" fontId="71" fillId="0" borderId="0" xfId="0" applyNumberFormat="1" applyFont="1"/>
    <xf numFmtId="0" fontId="69" fillId="0" borderId="0" xfId="0" applyFont="1" applyAlignment="1">
      <alignment vertical="center"/>
    </xf>
    <xf numFmtId="14" fontId="69" fillId="63" borderId="18" xfId="0" applyNumberFormat="1" applyFont="1" applyFill="1" applyBorder="1" applyAlignment="1" applyProtection="1">
      <alignment horizontal="center" vertical="center"/>
      <protection locked="0"/>
    </xf>
    <xf numFmtId="14" fontId="69" fillId="0" borderId="18" xfId="0" applyNumberFormat="1" applyFont="1" applyBorder="1" applyAlignment="1">
      <alignment horizontal="center" vertical="center"/>
    </xf>
    <xf numFmtId="0" fontId="69" fillId="0" borderId="18"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0" fontId="77" fillId="0" borderId="0" xfId="0" applyFont="1" applyAlignment="1">
      <alignment vertical="center"/>
    </xf>
    <xf numFmtId="9" fontId="71" fillId="0" borderId="18" xfId="1163" applyFont="1" applyBorder="1" applyAlignment="1">
      <alignment horizontal="left" vertical="center"/>
    </xf>
    <xf numFmtId="9" fontId="71"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10" fillId="0" borderId="18" xfId="0" applyFont="1" applyBorder="1" applyAlignment="1">
      <alignment vertical="center"/>
    </xf>
    <xf numFmtId="0" fontId="0" fillId="0" borderId="18" xfId="0" applyBorder="1"/>
    <xf numFmtId="14" fontId="0" fillId="0" borderId="18" xfId="0" applyNumberFormat="1" applyBorder="1"/>
    <xf numFmtId="0" fontId="10" fillId="0" borderId="18" xfId="1047" applyFont="1" applyBorder="1" applyAlignment="1">
      <alignment horizontal="left" vertical="center"/>
    </xf>
    <xf numFmtId="49" fontId="9" fillId="64" borderId="18" xfId="0" applyNumberFormat="1" applyFont="1" applyFill="1" applyBorder="1" applyAlignment="1">
      <alignment horizontal="center"/>
    </xf>
    <xf numFmtId="0" fontId="9" fillId="64" borderId="18" xfId="0" applyFont="1" applyFill="1" applyBorder="1" applyAlignment="1">
      <alignment horizontal="center"/>
    </xf>
    <xf numFmtId="9" fontId="9" fillId="64" borderId="18" xfId="853" applyFont="1" applyFill="1" applyBorder="1" applyAlignment="1" applyProtection="1">
      <alignment horizontal="center"/>
    </xf>
    <xf numFmtId="1" fontId="9" fillId="64" borderId="18" xfId="853" applyNumberFormat="1" applyFont="1" applyFill="1" applyBorder="1" applyAlignment="1" applyProtection="1">
      <alignment horizontal="center"/>
    </xf>
    <xf numFmtId="10" fontId="71" fillId="64" borderId="18" xfId="0" applyNumberFormat="1" applyFont="1" applyFill="1" applyBorder="1" applyAlignment="1">
      <alignment horizontal="center"/>
    </xf>
    <xf numFmtId="0" fontId="71" fillId="64" borderId="18" xfId="0" applyFont="1" applyFill="1" applyBorder="1" applyAlignment="1">
      <alignment horizontal="center"/>
    </xf>
    <xf numFmtId="49" fontId="9" fillId="65" borderId="18" xfId="0" applyNumberFormat="1" applyFont="1" applyFill="1" applyBorder="1" applyAlignment="1">
      <alignment horizontal="center"/>
    </xf>
    <xf numFmtId="0" fontId="9" fillId="65" borderId="18" xfId="0" applyFont="1" applyFill="1" applyBorder="1" applyAlignment="1">
      <alignment horizontal="center"/>
    </xf>
    <xf numFmtId="9" fontId="9" fillId="65" borderId="18" xfId="853" applyFont="1" applyFill="1" applyBorder="1" applyAlignment="1" applyProtection="1">
      <alignment horizontal="center"/>
    </xf>
    <xf numFmtId="10" fontId="71" fillId="65" borderId="18" xfId="0" applyNumberFormat="1" applyFont="1" applyFill="1" applyBorder="1" applyAlignment="1">
      <alignment horizontal="center"/>
    </xf>
    <xf numFmtId="0" fontId="71" fillId="65" borderId="18" xfId="0" applyFont="1" applyFill="1" applyBorder="1" applyAlignment="1">
      <alignment horizontal="center"/>
    </xf>
    <xf numFmtId="0" fontId="6" fillId="0" borderId="18" xfId="0" applyFont="1" applyBorder="1" applyAlignment="1">
      <alignment horizontal="left" vertical="center" wrapText="1"/>
    </xf>
    <xf numFmtId="0" fontId="2" fillId="0" borderId="0" xfId="0" applyFont="1"/>
    <xf numFmtId="2" fontId="69" fillId="0" borderId="18" xfId="0" applyNumberFormat="1" applyFont="1" applyBorder="1" applyAlignment="1">
      <alignment horizontal="center" vertical="center"/>
    </xf>
    <xf numFmtId="2" fontId="69" fillId="61" borderId="18" xfId="0" applyNumberFormat="1" applyFont="1" applyFill="1" applyBorder="1" applyAlignment="1">
      <alignment horizontal="center" vertical="center"/>
    </xf>
    <xf numFmtId="2" fontId="69" fillId="65" borderId="18" xfId="0" applyNumberFormat="1" applyFont="1" applyFill="1" applyBorder="1" applyAlignment="1">
      <alignment horizontal="center" vertical="center"/>
    </xf>
    <xf numFmtId="0" fontId="71" fillId="66" borderId="0" xfId="0" applyFont="1" applyFill="1"/>
    <xf numFmtId="0" fontId="6" fillId="0" borderId="0" xfId="0" applyFont="1" applyAlignment="1">
      <alignment vertical="center"/>
    </xf>
    <xf numFmtId="0" fontId="6" fillId="66" borderId="18" xfId="0" applyFont="1" applyFill="1" applyBorder="1" applyAlignment="1">
      <alignment vertical="center"/>
    </xf>
    <xf numFmtId="0" fontId="6" fillId="62" borderId="18" xfId="0" applyFont="1" applyFill="1" applyBorder="1" applyAlignment="1">
      <alignment vertical="center"/>
    </xf>
    <xf numFmtId="0" fontId="9" fillId="66" borderId="18" xfId="0" applyFont="1" applyFill="1" applyBorder="1"/>
    <xf numFmtId="0" fontId="6" fillId="67" borderId="18" xfId="0" applyFont="1" applyFill="1" applyBorder="1" applyAlignment="1">
      <alignment vertical="center"/>
    </xf>
    <xf numFmtId="1" fontId="9" fillId="0" borderId="0" xfId="0" applyNumberFormat="1" applyFont="1"/>
    <xf numFmtId="0" fontId="9" fillId="62" borderId="18" xfId="0" applyFont="1" applyFill="1" applyBorder="1"/>
    <xf numFmtId="0" fontId="71" fillId="65" borderId="18" xfId="0" applyFont="1" applyFill="1" applyBorder="1" applyAlignment="1">
      <alignment horizontal="left" vertical="center"/>
    </xf>
    <xf numFmtId="0" fontId="1" fillId="0" borderId="0" xfId="0" applyFont="1"/>
    <xf numFmtId="0" fontId="78" fillId="0" borderId="0" xfId="0" applyFont="1" applyAlignment="1">
      <alignment vertical="center"/>
    </xf>
    <xf numFmtId="0" fontId="0" fillId="0" borderId="0" xfId="0" applyAlignment="1">
      <alignment horizontal="left" vertical="center"/>
    </xf>
    <xf numFmtId="0" fontId="82" fillId="0" borderId="18" xfId="0" applyFont="1" applyBorder="1" applyAlignment="1">
      <alignment vertical="center"/>
    </xf>
    <xf numFmtId="0" fontId="82" fillId="0" borderId="0" xfId="0" applyFont="1" applyAlignment="1">
      <alignment vertical="center"/>
    </xf>
    <xf numFmtId="0" fontId="78"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quotePrefix="1" applyFont="1"/>
    <xf numFmtId="0" fontId="1" fillId="0" borderId="18" xfId="0" applyFont="1" applyBorder="1"/>
    <xf numFmtId="0" fontId="69" fillId="0" borderId="18" xfId="0" applyFont="1" applyBorder="1"/>
    <xf numFmtId="0" fontId="69" fillId="68" borderId="18" xfId="0" applyFont="1" applyFill="1" applyBorder="1"/>
    <xf numFmtId="0" fontId="69" fillId="0" borderId="0" xfId="0" applyFont="1" applyAlignment="1">
      <alignment horizontal="center" vertical="center"/>
    </xf>
    <xf numFmtId="0" fontId="86" fillId="0" borderId="0" xfId="0" applyFont="1"/>
    <xf numFmtId="0" fontId="87" fillId="0" borderId="0" xfId="0" applyFont="1"/>
    <xf numFmtId="0" fontId="9" fillId="0" borderId="18" xfId="0" applyFont="1" applyBorder="1" applyAlignment="1">
      <alignment horizontal="center"/>
    </xf>
    <xf numFmtId="9" fontId="9" fillId="0" borderId="18" xfId="853" applyFont="1" applyFill="1" applyBorder="1" applyAlignment="1" applyProtection="1">
      <alignment horizontal="center"/>
    </xf>
    <xf numFmtId="0" fontId="9" fillId="64" borderId="18" xfId="853" applyNumberFormat="1" applyFont="1" applyFill="1" applyBorder="1" applyAlignment="1" applyProtection="1">
      <alignment horizontal="center"/>
    </xf>
    <xf numFmtId="0" fontId="6" fillId="0" borderId="20" xfId="1115" applyFont="1" applyBorder="1"/>
    <xf numFmtId="1" fontId="9" fillId="0" borderId="0" xfId="0" applyNumberFormat="1" applyFont="1" applyAlignment="1">
      <alignment vertical="center"/>
    </xf>
    <xf numFmtId="0" fontId="63" fillId="0" borderId="0" xfId="0" applyFont="1" applyAlignment="1">
      <alignment horizontal="left" vertical="center"/>
    </xf>
    <xf numFmtId="0" fontId="9" fillId="0" borderId="0" xfId="0" applyFont="1" applyAlignment="1">
      <alignment vertical="center"/>
    </xf>
    <xf numFmtId="0" fontId="71" fillId="0" borderId="0" xfId="0" applyFont="1" applyAlignment="1">
      <alignment vertical="center"/>
    </xf>
    <xf numFmtId="0" fontId="6" fillId="0" borderId="27" xfId="0" applyFont="1" applyBorder="1" applyAlignment="1">
      <alignment vertical="center" wrapText="1"/>
    </xf>
    <xf numFmtId="0" fontId="7" fillId="63" borderId="27" xfId="0" applyFont="1" applyFill="1" applyBorder="1" applyAlignment="1" applyProtection="1">
      <alignment horizontal="center" vertical="center"/>
      <protection locked="0"/>
    </xf>
    <xf numFmtId="0" fontId="7" fillId="27" borderId="27" xfId="0" applyFont="1" applyFill="1" applyBorder="1" applyAlignment="1">
      <alignment horizontal="center" vertical="center"/>
    </xf>
    <xf numFmtId="10" fontId="7" fillId="0" borderId="28" xfId="0" applyNumberFormat="1" applyFont="1" applyBorder="1" applyAlignment="1">
      <alignment horizontal="center" vertical="center"/>
    </xf>
    <xf numFmtId="10" fontId="7" fillId="0" borderId="27" xfId="0" applyNumberFormat="1" applyFont="1" applyBorder="1" applyAlignment="1">
      <alignment horizontal="center" vertical="center"/>
    </xf>
    <xf numFmtId="1" fontId="9" fillId="65" borderId="18" xfId="853" applyNumberFormat="1" applyFont="1" applyFill="1" applyBorder="1" applyAlignment="1" applyProtection="1">
      <alignment horizontal="center"/>
    </xf>
    <xf numFmtId="1" fontId="69" fillId="65" borderId="18" xfId="0" applyNumberFormat="1" applyFont="1" applyFill="1" applyBorder="1" applyAlignment="1">
      <alignment horizontal="center" vertical="center"/>
    </xf>
    <xf numFmtId="0" fontId="0" fillId="0" borderId="18" xfId="0" applyBorder="1" applyAlignment="1">
      <alignment horizontal="left" vertical="center"/>
    </xf>
    <xf numFmtId="0" fontId="1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91" fillId="0" borderId="0" xfId="0" applyFont="1"/>
    <xf numFmtId="0" fontId="90" fillId="0" borderId="30" xfId="0" applyFont="1" applyBorder="1" applyAlignment="1">
      <alignment horizontal="center"/>
    </xf>
    <xf numFmtId="0" fontId="33" fillId="0" borderId="30" xfId="0" applyFont="1" applyBorder="1" applyAlignment="1">
      <alignment horizontal="center" vertical="center" wrapText="1"/>
    </xf>
    <xf numFmtId="49" fontId="93" fillId="0" borderId="30" xfId="0" applyNumberFormat="1" applyFont="1" applyBorder="1" applyAlignment="1">
      <alignment horizontal="center" vertical="center" wrapText="1"/>
    </xf>
    <xf numFmtId="0" fontId="1" fillId="0" borderId="0" xfId="0" applyFont="1" applyAlignment="1">
      <alignment vertical="center"/>
    </xf>
    <xf numFmtId="0" fontId="73" fillId="0" borderId="43" xfId="0" applyFont="1" applyBorder="1"/>
    <xf numFmtId="164" fontId="6" fillId="70" borderId="35" xfId="1163" applyNumberFormat="1" applyFont="1" applyFill="1" applyBorder="1" applyAlignment="1" applyProtection="1">
      <alignment horizontal="center" vertical="center" wrapText="1"/>
    </xf>
    <xf numFmtId="164" fontId="6" fillId="69" borderId="55" xfId="1163" applyNumberFormat="1" applyFont="1" applyFill="1" applyBorder="1" applyAlignment="1" applyProtection="1">
      <alignment horizontal="center" vertical="center"/>
    </xf>
    <xf numFmtId="9" fontId="6" fillId="69" borderId="27" xfId="1163" applyFont="1" applyFill="1" applyBorder="1" applyAlignment="1" applyProtection="1">
      <alignment horizontal="center" vertical="center"/>
    </xf>
    <xf numFmtId="164" fontId="6" fillId="70" borderId="31" xfId="1163" applyNumberFormat="1" applyFont="1" applyFill="1" applyBorder="1" applyAlignment="1" applyProtection="1">
      <alignment horizontal="center" vertical="center"/>
    </xf>
    <xf numFmtId="164" fontId="6" fillId="0" borderId="55" xfId="1163" applyNumberFormat="1" applyFont="1" applyFill="1" applyBorder="1" applyAlignment="1" applyProtection="1">
      <alignment horizontal="center" vertical="center"/>
    </xf>
    <xf numFmtId="164" fontId="6" fillId="72" borderId="38" xfId="1163" applyNumberFormat="1" applyFont="1" applyFill="1" applyBorder="1" applyAlignment="1" applyProtection="1">
      <alignment horizontal="center" vertical="center"/>
    </xf>
    <xf numFmtId="164" fontId="6" fillId="72" borderId="28" xfId="1163" applyNumberFormat="1" applyFont="1" applyFill="1" applyBorder="1" applyAlignment="1" applyProtection="1">
      <alignment horizontal="center" vertical="center"/>
    </xf>
    <xf numFmtId="164" fontId="6" fillId="72" borderId="55" xfId="1163" applyNumberFormat="1" applyFont="1" applyFill="1" applyBorder="1" applyAlignment="1" applyProtection="1">
      <alignment horizontal="center" vertical="center"/>
    </xf>
    <xf numFmtId="164" fontId="6" fillId="72" borderId="27" xfId="1163" applyNumberFormat="1" applyFont="1" applyFill="1" applyBorder="1" applyAlignment="1" applyProtection="1">
      <alignment horizontal="center" vertical="center"/>
    </xf>
    <xf numFmtId="164" fontId="6" fillId="0" borderId="28" xfId="1163" applyNumberFormat="1" applyFont="1" applyFill="1" applyBorder="1" applyAlignment="1" applyProtection="1">
      <alignment horizontal="center" vertical="center" wrapText="1"/>
    </xf>
    <xf numFmtId="0" fontId="71" fillId="0" borderId="0" xfId="0" applyFont="1" applyAlignment="1">
      <alignment horizontal="justify" vertical="center" wrapText="1"/>
    </xf>
    <xf numFmtId="0" fontId="1" fillId="0" borderId="18" xfId="0" applyFont="1" applyBorder="1" applyAlignment="1">
      <alignment horizontal="center" vertical="center" wrapText="1"/>
    </xf>
    <xf numFmtId="0" fontId="69" fillId="0" borderId="18" xfId="0" applyFont="1" applyBorder="1" applyAlignment="1">
      <alignment horizontal="center" vertical="center"/>
    </xf>
    <xf numFmtId="0" fontId="5" fillId="0" borderId="18" xfId="0" applyFont="1" applyBorder="1" applyAlignment="1">
      <alignment horizontal="center" vertical="center"/>
    </xf>
    <xf numFmtId="0" fontId="69" fillId="63" borderId="20" xfId="0" applyFont="1" applyFill="1" applyBorder="1" applyAlignment="1" applyProtection="1">
      <alignment horizontal="center" vertical="center"/>
      <protection locked="0"/>
    </xf>
    <xf numFmtId="0" fontId="69" fillId="63" borderId="19" xfId="0" applyFont="1" applyFill="1" applyBorder="1" applyAlignment="1" applyProtection="1">
      <alignment horizontal="center" vertical="center"/>
      <protection locked="0"/>
    </xf>
    <xf numFmtId="0" fontId="69" fillId="63" borderId="34" xfId="0" applyFont="1" applyFill="1" applyBorder="1" applyAlignment="1" applyProtection="1">
      <alignment horizontal="center" vertical="center"/>
      <protection locked="0"/>
    </xf>
    <xf numFmtId="0" fontId="1" fillId="63" borderId="20" xfId="0" applyFont="1" applyFill="1" applyBorder="1" applyAlignment="1" applyProtection="1">
      <alignment horizontal="center" vertical="center"/>
      <protection locked="0"/>
    </xf>
    <xf numFmtId="0" fontId="3" fillId="63" borderId="20" xfId="0" applyFont="1" applyFill="1" applyBorder="1" applyAlignment="1" applyProtection="1">
      <alignment horizontal="left" vertical="center"/>
      <protection locked="0"/>
    </xf>
    <xf numFmtId="0" fontId="69" fillId="63" borderId="34" xfId="0" applyFont="1" applyFill="1" applyBorder="1" applyAlignment="1" applyProtection="1">
      <alignment horizontal="left" vertical="center"/>
      <protection locked="0"/>
    </xf>
    <xf numFmtId="0" fontId="69" fillId="63" borderId="19" xfId="0" applyFont="1" applyFill="1" applyBorder="1" applyAlignment="1" applyProtection="1">
      <alignment horizontal="left" vertical="center"/>
      <protection locked="0"/>
    </xf>
    <xf numFmtId="0" fontId="71" fillId="0" borderId="0" xfId="0" applyFont="1" applyAlignment="1">
      <alignment horizontal="left" wrapText="1"/>
    </xf>
    <xf numFmtId="0" fontId="1" fillId="0" borderId="0" xfId="0" applyFont="1" applyAlignment="1">
      <alignment horizontal="left" vertical="center"/>
    </xf>
    <xf numFmtId="0" fontId="2" fillId="0" borderId="43" xfId="0" applyFont="1" applyBorder="1" applyAlignment="1">
      <alignment horizontal="left" vertical="center"/>
    </xf>
    <xf numFmtId="0" fontId="69" fillId="63" borderId="20" xfId="0" applyFont="1" applyFill="1" applyBorder="1" applyAlignment="1" applyProtection="1">
      <alignment horizontal="left" vertical="center"/>
      <protection locked="0"/>
    </xf>
    <xf numFmtId="0" fontId="1" fillId="0" borderId="18" xfId="0" applyFont="1" applyBorder="1" applyAlignment="1">
      <alignment horizontal="center" vertical="center"/>
    </xf>
    <xf numFmtId="0" fontId="69" fillId="63" borderId="18" xfId="0" applyFont="1" applyFill="1" applyBorder="1" applyAlignment="1" applyProtection="1">
      <alignment horizontal="center" vertical="center"/>
      <protection locked="0"/>
    </xf>
    <xf numFmtId="0" fontId="1" fillId="63" borderId="20" xfId="0" applyFont="1" applyFill="1" applyBorder="1" applyAlignment="1" applyProtection="1">
      <alignment horizontal="left" vertical="center"/>
      <protection locked="0"/>
    </xf>
    <xf numFmtId="0" fontId="3" fillId="63" borderId="34" xfId="0" applyFont="1" applyFill="1" applyBorder="1" applyAlignment="1" applyProtection="1">
      <alignment horizontal="left" vertical="center"/>
      <protection locked="0"/>
    </xf>
    <xf numFmtId="0" fontId="3" fillId="63" borderId="19" xfId="0" applyFont="1" applyFill="1" applyBorder="1" applyAlignment="1" applyProtection="1">
      <alignment horizontal="left" vertical="center"/>
      <protection locked="0"/>
    </xf>
    <xf numFmtId="0" fontId="2" fillId="0" borderId="0" xfId="0" applyFont="1" applyAlignment="1">
      <alignment horizontal="lef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69" fillId="0" borderId="29" xfId="0" applyFont="1" applyBorder="1" applyAlignment="1">
      <alignment horizontal="center" vertical="center"/>
    </xf>
    <xf numFmtId="0" fontId="69" fillId="0" borderId="0" xfId="0" applyFont="1" applyAlignment="1">
      <alignment horizontal="center" vertical="center"/>
    </xf>
    <xf numFmtId="0" fontId="69" fillId="0" borderId="20" xfId="0" applyFont="1" applyBorder="1" applyAlignment="1">
      <alignment horizontal="center" vertical="center"/>
    </xf>
    <xf numFmtId="0" fontId="88" fillId="0" borderId="31" xfId="0" applyFont="1" applyBorder="1" applyAlignment="1">
      <alignment horizontal="center" vertical="center" wrapText="1"/>
    </xf>
    <xf numFmtId="0" fontId="88" fillId="0" borderId="30" xfId="0" applyFont="1" applyBorder="1" applyAlignment="1">
      <alignment horizontal="center" vertical="center" wrapText="1"/>
    </xf>
    <xf numFmtId="0" fontId="88" fillId="0" borderId="2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8" xfId="0" applyFont="1" applyBorder="1" applyAlignment="1">
      <alignment horizontal="center" vertical="center" wrapText="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37"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28" xfId="0" applyFont="1" applyBorder="1" applyAlignment="1">
      <alignment horizontal="center" vertical="center"/>
    </xf>
    <xf numFmtId="49" fontId="32" fillId="0" borderId="31" xfId="0" applyNumberFormat="1" applyFont="1" applyBorder="1" applyAlignment="1">
      <alignment horizontal="center" vertical="center" wrapText="1" readingOrder="1"/>
    </xf>
    <xf numFmtId="49" fontId="32" fillId="0" borderId="30" xfId="0" applyNumberFormat="1" applyFont="1" applyBorder="1" applyAlignment="1">
      <alignment horizontal="center" vertical="center" wrapText="1" readingOrder="1"/>
    </xf>
    <xf numFmtId="49" fontId="32" fillId="0" borderId="28" xfId="0" applyNumberFormat="1" applyFont="1" applyBorder="1" applyAlignment="1">
      <alignment horizontal="center" vertical="center" wrapText="1" readingOrder="1"/>
    </xf>
    <xf numFmtId="0" fontId="76" fillId="0" borderId="35" xfId="0" applyFont="1" applyBorder="1"/>
    <xf numFmtId="0" fontId="76" fillId="0" borderId="37" xfId="0" applyFont="1" applyBorder="1"/>
    <xf numFmtId="0" fontId="76" fillId="0" borderId="38" xfId="0" applyFont="1" applyBorder="1"/>
    <xf numFmtId="0" fontId="76" fillId="0" borderId="35" xfId="0" applyFont="1" applyBorder="1" applyAlignment="1">
      <alignment horizontal="left" vertical="center" wrapText="1" readingOrder="1"/>
    </xf>
    <xf numFmtId="0" fontId="76" fillId="0" borderId="37" xfId="0" applyFont="1" applyBorder="1" applyAlignment="1">
      <alignment horizontal="left" vertical="center" wrapText="1" readingOrder="1"/>
    </xf>
    <xf numFmtId="0" fontId="76" fillId="0" borderId="38" xfId="0" applyFont="1" applyBorder="1" applyAlignment="1">
      <alignment horizontal="left" vertical="center" wrapText="1" readingOrder="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164" fontId="6" fillId="69" borderId="32" xfId="1163" applyNumberFormat="1" applyFont="1" applyFill="1" applyBorder="1" applyAlignment="1" applyProtection="1">
      <alignment horizontal="left" vertical="center"/>
    </xf>
    <xf numFmtId="164" fontId="6" fillId="69" borderId="35" xfId="1163" applyNumberFormat="1" applyFont="1" applyFill="1" applyBorder="1" applyAlignment="1" applyProtection="1">
      <alignment horizontal="left" vertical="center"/>
    </xf>
    <xf numFmtId="164" fontId="6" fillId="69" borderId="36" xfId="1163" applyNumberFormat="1" applyFont="1" applyFill="1" applyBorder="1" applyAlignment="1" applyProtection="1">
      <alignment horizontal="left" vertical="center"/>
    </xf>
    <xf numFmtId="164" fontId="6" fillId="69" borderId="37" xfId="1163" applyNumberFormat="1" applyFont="1" applyFill="1" applyBorder="1" applyAlignment="1" applyProtection="1">
      <alignment horizontal="left" vertical="center"/>
    </xf>
    <xf numFmtId="164" fontId="6" fillId="0" borderId="27" xfId="1163" applyNumberFormat="1" applyFont="1" applyFill="1" applyBorder="1" applyAlignment="1" applyProtection="1">
      <alignment horizontal="center" vertical="center"/>
    </xf>
    <xf numFmtId="164" fontId="6" fillId="71" borderId="56" xfId="1163" applyNumberFormat="1" applyFont="1" applyFill="1" applyBorder="1" applyAlignment="1" applyProtection="1">
      <alignment horizontal="left" vertical="center" wrapText="1"/>
    </xf>
    <xf numFmtId="164" fontId="6" fillId="71" borderId="57" xfId="1163" applyNumberFormat="1" applyFont="1" applyFill="1" applyBorder="1" applyAlignment="1" applyProtection="1">
      <alignment horizontal="left" vertical="center" wrapText="1"/>
    </xf>
    <xf numFmtId="164" fontId="6" fillId="71" borderId="55" xfId="1163" applyNumberFormat="1" applyFont="1" applyFill="1" applyBorder="1" applyAlignment="1" applyProtection="1">
      <alignment horizontal="left" vertical="center" wrapText="1"/>
    </xf>
    <xf numFmtId="164" fontId="6" fillId="72" borderId="32" xfId="1163" applyNumberFormat="1" applyFont="1" applyFill="1" applyBorder="1" applyAlignment="1" applyProtection="1">
      <alignment horizontal="center" vertical="center"/>
    </xf>
    <xf numFmtId="164" fontId="6" fillId="72" borderId="35" xfId="1163" applyNumberFormat="1" applyFont="1" applyFill="1" applyBorder="1" applyAlignment="1" applyProtection="1">
      <alignment horizontal="center" vertical="center"/>
    </xf>
    <xf numFmtId="164" fontId="6" fillId="72" borderId="33" xfId="1163" applyNumberFormat="1" applyFont="1" applyFill="1" applyBorder="1" applyAlignment="1" applyProtection="1">
      <alignment horizontal="center" vertical="center"/>
    </xf>
    <xf numFmtId="164" fontId="6" fillId="72" borderId="38" xfId="1163" applyNumberFormat="1" applyFont="1" applyFill="1" applyBorder="1" applyAlignment="1" applyProtection="1">
      <alignment horizontal="center" vertical="center"/>
    </xf>
    <xf numFmtId="164" fontId="6" fillId="0" borderId="31" xfId="1163" applyNumberFormat="1" applyFont="1" applyFill="1" applyBorder="1" applyAlignment="1" applyProtection="1">
      <alignment horizontal="center" wrapText="1"/>
    </xf>
    <xf numFmtId="164" fontId="6" fillId="0" borderId="30" xfId="1163" applyNumberFormat="1" applyFont="1" applyFill="1" applyBorder="1" applyAlignment="1" applyProtection="1">
      <alignment horizontal="center" wrapText="1"/>
    </xf>
    <xf numFmtId="0" fontId="75" fillId="27" borderId="20" xfId="0" applyFont="1" applyFill="1" applyBorder="1" applyAlignment="1">
      <alignment vertical="center"/>
    </xf>
    <xf numFmtId="0" fontId="75" fillId="27" borderId="34" xfId="0" applyFont="1" applyFill="1" applyBorder="1" applyAlignment="1">
      <alignment vertical="center"/>
    </xf>
    <xf numFmtId="0" fontId="75" fillId="27" borderId="19" xfId="0" applyFont="1" applyFill="1" applyBorder="1" applyAlignment="1">
      <alignment vertical="center"/>
    </xf>
    <xf numFmtId="14" fontId="75" fillId="27" borderId="20" xfId="0" applyNumberFormat="1" applyFont="1" applyFill="1" applyBorder="1" applyAlignment="1">
      <alignment horizontal="center" vertical="center"/>
    </xf>
    <xf numFmtId="14" fontId="75" fillId="27" borderId="34" xfId="0" applyNumberFormat="1" applyFont="1" applyFill="1" applyBorder="1" applyAlignment="1">
      <alignment horizontal="center" vertical="center"/>
    </xf>
    <xf numFmtId="14" fontId="75" fillId="27" borderId="19" xfId="0" applyNumberFormat="1" applyFont="1" applyFill="1" applyBorder="1" applyAlignment="1">
      <alignment horizontal="center" vertical="center"/>
    </xf>
    <xf numFmtId="0" fontId="71" fillId="0" borderId="54" xfId="0" applyFont="1" applyBorder="1" applyAlignment="1">
      <alignment horizontal="left" vertical="top" wrapText="1"/>
    </xf>
    <xf numFmtId="0" fontId="71" fillId="0" borderId="54" xfId="0" applyFont="1" applyBorder="1" applyAlignment="1">
      <alignment horizontal="left" vertical="top"/>
    </xf>
    <xf numFmtId="0" fontId="34" fillId="0" borderId="35" xfId="0" applyFont="1" applyBorder="1"/>
    <xf numFmtId="0" fontId="34" fillId="0" borderId="37" xfId="0" applyFont="1" applyBorder="1"/>
    <xf numFmtId="0" fontId="34" fillId="0" borderId="38" xfId="0" applyFont="1" applyBorder="1"/>
    <xf numFmtId="49" fontId="26" fillId="0" borderId="31" xfId="0" applyNumberFormat="1" applyFont="1" applyBorder="1" applyAlignment="1">
      <alignment horizontal="center" vertical="center" wrapText="1"/>
    </xf>
    <xf numFmtId="49" fontId="43" fillId="0" borderId="30" xfId="0" applyNumberFormat="1" applyFont="1" applyBorder="1" applyAlignment="1">
      <alignment horizontal="center" vertical="center" wrapText="1"/>
    </xf>
    <xf numFmtId="49" fontId="43" fillId="0" borderId="28" xfId="0" applyNumberFormat="1" applyFont="1" applyBorder="1" applyAlignment="1">
      <alignment horizontal="center" vertical="center" wrapText="1"/>
    </xf>
    <xf numFmtId="0" fontId="9" fillId="0" borderId="31" xfId="0" applyFont="1" applyBorder="1" applyAlignment="1">
      <alignment vertical="center" wrapText="1"/>
    </xf>
    <xf numFmtId="0" fontId="40" fillId="0" borderId="30" xfId="0" applyFont="1" applyBorder="1" applyAlignment="1">
      <alignment vertical="center" wrapText="1"/>
    </xf>
    <xf numFmtId="0" fontId="40" fillId="0" borderId="28" xfId="0" applyFont="1" applyBorder="1" applyAlignment="1">
      <alignment vertical="center" wrapText="1"/>
    </xf>
    <xf numFmtId="0" fontId="1" fillId="0" borderId="31" xfId="0" applyFont="1" applyBorder="1" applyAlignment="1">
      <alignment horizontal="center"/>
    </xf>
    <xf numFmtId="0" fontId="1" fillId="0" borderId="30" xfId="0" applyFont="1" applyBorder="1" applyAlignment="1">
      <alignment horizontal="center"/>
    </xf>
    <xf numFmtId="0" fontId="1" fillId="0" borderId="28" xfId="0" applyFont="1" applyBorder="1" applyAlignment="1">
      <alignment horizontal="center"/>
    </xf>
    <xf numFmtId="0" fontId="9" fillId="0" borderId="32" xfId="0" applyFont="1" applyBorder="1" applyAlignment="1">
      <alignment vertical="center" wrapText="1"/>
    </xf>
    <xf numFmtId="0" fontId="40" fillId="0" borderId="35" xfId="0" applyFont="1" applyBorder="1" applyAlignment="1">
      <alignment vertical="center" wrapText="1"/>
    </xf>
    <xf numFmtId="0" fontId="40" fillId="0" borderId="36" xfId="0" applyFont="1" applyBorder="1" applyAlignment="1">
      <alignment vertical="center" wrapText="1"/>
    </xf>
    <xf numFmtId="0" fontId="40" fillId="0" borderId="37" xfId="0" applyFont="1" applyBorder="1" applyAlignment="1">
      <alignment vertical="center" wrapText="1"/>
    </xf>
    <xf numFmtId="0" fontId="40" fillId="0" borderId="33" xfId="0" applyFont="1" applyBorder="1" applyAlignment="1">
      <alignment vertical="center" wrapText="1"/>
    </xf>
    <xf numFmtId="0" fontId="40" fillId="0" borderId="38" xfId="0" applyFont="1" applyBorder="1" applyAlignment="1">
      <alignment vertical="center" wrapText="1"/>
    </xf>
    <xf numFmtId="0" fontId="34" fillId="0" borderId="35" xfId="0" applyFont="1" applyBorder="1" applyAlignment="1">
      <alignment horizontal="left" vertical="center" wrapText="1" readingOrder="1"/>
    </xf>
    <xf numFmtId="0" fontId="34" fillId="0" borderId="37" xfId="0" applyFont="1" applyBorder="1" applyAlignment="1">
      <alignment horizontal="left" vertical="center" wrapText="1" readingOrder="1"/>
    </xf>
    <xf numFmtId="0" fontId="34" fillId="0" borderId="38" xfId="0" applyFont="1" applyBorder="1" applyAlignment="1">
      <alignment horizontal="left" vertical="center" wrapText="1" readingOrder="1"/>
    </xf>
    <xf numFmtId="0" fontId="6" fillId="0" borderId="32" xfId="0" quotePrefix="1" applyFont="1" applyBorder="1" applyAlignment="1">
      <alignment horizontal="left" vertical="center" wrapText="1"/>
    </xf>
    <xf numFmtId="0" fontId="6" fillId="0" borderId="35" xfId="0" quotePrefix="1" applyFont="1" applyBorder="1" applyAlignment="1">
      <alignment horizontal="left" vertical="center" wrapText="1"/>
    </xf>
    <xf numFmtId="0" fontId="6" fillId="0" borderId="36" xfId="0" quotePrefix="1" applyFont="1" applyBorder="1" applyAlignment="1">
      <alignment horizontal="left" vertical="center" wrapText="1"/>
    </xf>
    <xf numFmtId="0" fontId="6" fillId="0" borderId="37" xfId="0" quotePrefix="1" applyFont="1" applyBorder="1" applyAlignment="1">
      <alignment horizontal="left" vertical="center" wrapText="1"/>
    </xf>
    <xf numFmtId="0" fontId="6" fillId="0" borderId="33" xfId="0" quotePrefix="1" applyFont="1" applyBorder="1" applyAlignment="1">
      <alignment horizontal="left" vertical="center" wrapText="1"/>
    </xf>
    <xf numFmtId="0" fontId="6" fillId="0" borderId="38" xfId="0" quotePrefix="1" applyFont="1" applyBorder="1" applyAlignment="1">
      <alignment horizontal="left" vertical="center" wrapText="1"/>
    </xf>
    <xf numFmtId="0" fontId="1" fillId="63" borderId="31" xfId="0" applyFont="1" applyFill="1" applyBorder="1" applyAlignment="1" applyProtection="1">
      <alignment horizontal="left" vertical="center" wrapText="1"/>
      <protection locked="0"/>
    </xf>
    <xf numFmtId="0" fontId="69" fillId="63" borderId="30" xfId="0" applyFont="1" applyFill="1" applyBorder="1" applyAlignment="1" applyProtection="1">
      <alignment horizontal="left" vertical="center" wrapText="1"/>
      <protection locked="0"/>
    </xf>
    <xf numFmtId="0" fontId="69" fillId="63" borderId="28" xfId="0" applyFont="1" applyFill="1" applyBorder="1" applyAlignment="1" applyProtection="1">
      <alignment horizontal="left" vertical="center" wrapText="1"/>
      <protection locked="0"/>
    </xf>
    <xf numFmtId="0" fontId="9" fillId="0" borderId="30" xfId="0" applyFont="1" applyBorder="1" applyAlignment="1">
      <alignment vertical="center" wrapText="1"/>
    </xf>
    <xf numFmtId="0" fontId="9" fillId="0" borderId="28" xfId="0" applyFont="1" applyBorder="1" applyAlignment="1">
      <alignment vertical="center" wrapText="1"/>
    </xf>
    <xf numFmtId="0" fontId="69" fillId="63" borderId="31" xfId="0" applyFont="1" applyFill="1" applyBorder="1" applyAlignment="1" applyProtection="1">
      <alignment horizontal="left" vertical="center" wrapText="1"/>
      <protection locked="0"/>
    </xf>
    <xf numFmtId="0" fontId="1" fillId="63" borderId="31" xfId="0" quotePrefix="1" applyFont="1" applyFill="1" applyBorder="1" applyAlignment="1" applyProtection="1">
      <alignment horizontal="left" vertical="center" wrapText="1"/>
      <protection locked="0"/>
    </xf>
    <xf numFmtId="0" fontId="94" fillId="0" borderId="32" xfId="0" applyFont="1" applyBorder="1" applyAlignment="1">
      <alignment vertical="center" wrapText="1"/>
    </xf>
    <xf numFmtId="0" fontId="76" fillId="0" borderId="35" xfId="0" applyFont="1" applyBorder="1" applyAlignment="1">
      <alignment vertical="center" wrapText="1"/>
    </xf>
    <xf numFmtId="0" fontId="76" fillId="0" borderId="36" xfId="0" applyFont="1" applyBorder="1" applyAlignment="1">
      <alignment vertical="center" wrapText="1"/>
    </xf>
    <xf numFmtId="0" fontId="76" fillId="0" borderId="37" xfId="0" applyFont="1" applyBorder="1" applyAlignment="1">
      <alignment vertical="center" wrapText="1"/>
    </xf>
    <xf numFmtId="0" fontId="76" fillId="0" borderId="33" xfId="0" applyFont="1" applyBorder="1" applyAlignment="1">
      <alignment vertical="center" wrapText="1"/>
    </xf>
    <xf numFmtId="0" fontId="76" fillId="0" borderId="38" xfId="0" applyFont="1" applyBorder="1" applyAlignment="1">
      <alignment vertical="center" wrapText="1"/>
    </xf>
    <xf numFmtId="0" fontId="6" fillId="0" borderId="32" xfId="0" quotePrefix="1" applyFont="1" applyBorder="1" applyAlignment="1">
      <alignment horizontal="left" vertical="center" wrapText="1" readingOrder="1"/>
    </xf>
    <xf numFmtId="0" fontId="75" fillId="0" borderId="27" xfId="0" applyFont="1" applyBorder="1" applyAlignment="1">
      <alignment horizontal="center" vertical="center"/>
    </xf>
    <xf numFmtId="0" fontId="2" fillId="63" borderId="31" xfId="0" applyFont="1" applyFill="1" applyBorder="1" applyAlignment="1" applyProtection="1">
      <alignment horizontal="left" vertical="center" wrapText="1"/>
      <protection locked="0"/>
    </xf>
    <xf numFmtId="0" fontId="74" fillId="27" borderId="31" xfId="0" applyFont="1" applyFill="1" applyBorder="1" applyAlignment="1">
      <alignment horizontal="center" vertical="center"/>
    </xf>
    <xf numFmtId="0" fontId="74" fillId="27" borderId="30" xfId="0" applyFont="1" applyFill="1" applyBorder="1" applyAlignment="1">
      <alignment horizontal="center" vertical="center"/>
    </xf>
    <xf numFmtId="0" fontId="74" fillId="27" borderId="28" xfId="0" applyFont="1" applyFill="1" applyBorder="1" applyAlignment="1">
      <alignment horizontal="center" vertical="center"/>
    </xf>
    <xf numFmtId="0" fontId="74" fillId="63" borderId="31" xfId="0" applyFont="1" applyFill="1" applyBorder="1" applyAlignment="1" applyProtection="1">
      <alignment horizontal="center" vertical="center"/>
      <protection locked="0"/>
    </xf>
    <xf numFmtId="0" fontId="74" fillId="63" borderId="30" xfId="0" applyFont="1" applyFill="1" applyBorder="1" applyAlignment="1" applyProtection="1">
      <alignment horizontal="center" vertical="center"/>
      <protection locked="0"/>
    </xf>
    <xf numFmtId="0" fontId="74" fillId="63" borderId="28" xfId="0" applyFont="1" applyFill="1" applyBorder="1" applyAlignment="1" applyProtection="1">
      <alignment horizontal="center" vertical="center"/>
      <protection locked="0"/>
    </xf>
    <xf numFmtId="0" fontId="75" fillId="0" borderId="31" xfId="0" applyFont="1" applyBorder="1" applyAlignment="1">
      <alignment horizontal="center" vertical="center" wrapText="1"/>
    </xf>
    <xf numFmtId="0" fontId="75" fillId="0" borderId="28" xfId="0" applyFont="1" applyBorder="1" applyAlignment="1">
      <alignment horizontal="center" vertical="center"/>
    </xf>
    <xf numFmtId="0" fontId="9" fillId="0" borderId="27" xfId="0" applyFont="1" applyBorder="1" applyAlignment="1">
      <alignment vertical="center" wrapText="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94" fillId="0" borderId="31" xfId="0" applyFont="1" applyBorder="1" applyAlignment="1">
      <alignment vertical="center" wrapText="1"/>
    </xf>
    <xf numFmtId="0" fontId="76" fillId="0" borderId="30" xfId="0" applyFont="1" applyBorder="1" applyAlignment="1">
      <alignment vertical="center" wrapText="1"/>
    </xf>
    <xf numFmtId="0" fontId="76" fillId="0" borderId="28" xfId="0" applyFont="1" applyBorder="1" applyAlignment="1">
      <alignment vertical="center" wrapText="1"/>
    </xf>
    <xf numFmtId="0" fontId="76" fillId="0" borderId="35" xfId="0" applyFont="1" applyBorder="1" applyAlignment="1">
      <alignment horizontal="center" vertical="center" wrapText="1"/>
    </xf>
    <xf numFmtId="0" fontId="76" fillId="0" borderId="36"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33" xfId="0" applyFont="1" applyBorder="1" applyAlignment="1">
      <alignment horizontal="center" vertical="center" wrapText="1"/>
    </xf>
    <xf numFmtId="0" fontId="76" fillId="0" borderId="38" xfId="0" applyFont="1" applyBorder="1" applyAlignment="1">
      <alignment horizontal="center" vertical="center" wrapText="1"/>
    </xf>
    <xf numFmtId="0" fontId="74" fillId="0" borderId="32"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33" xfId="0" applyFont="1" applyBorder="1" applyAlignment="1">
      <alignment horizontal="center" vertical="center" wrapText="1"/>
    </xf>
    <xf numFmtId="0" fontId="74" fillId="0" borderId="38"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28" xfId="0" applyFont="1" applyBorder="1" applyAlignment="1">
      <alignment horizontal="center" vertical="center" wrapText="1"/>
    </xf>
    <xf numFmtId="0" fontId="75" fillId="0" borderId="39" xfId="0" applyFont="1" applyBorder="1" applyAlignment="1">
      <alignment horizontal="center" vertical="center"/>
    </xf>
    <xf numFmtId="0" fontId="75" fillId="0" borderId="41" xfId="0" applyFont="1" applyBorder="1" applyAlignment="1">
      <alignment horizontal="center" vertical="center"/>
    </xf>
    <xf numFmtId="0" fontId="75" fillId="0" borderId="40" xfId="0" applyFont="1" applyBorder="1" applyAlignment="1">
      <alignment horizontal="center" vertical="center"/>
    </xf>
    <xf numFmtId="0" fontId="75" fillId="0" borderId="42" xfId="0" applyFont="1" applyBorder="1" applyAlignment="1">
      <alignment horizontal="center" vertical="center"/>
    </xf>
    <xf numFmtId="0" fontId="92" fillId="0" borderId="39" xfId="0" applyFont="1" applyBorder="1" applyAlignment="1">
      <alignment horizontal="center" vertical="center" wrapText="1"/>
    </xf>
    <xf numFmtId="0" fontId="92" fillId="0" borderId="40" xfId="0" applyFont="1" applyBorder="1" applyAlignment="1">
      <alignment horizontal="center" vertical="center" wrapText="1"/>
    </xf>
    <xf numFmtId="0" fontId="75" fillId="0" borderId="39" xfId="0" applyFont="1" applyBorder="1" applyAlignment="1">
      <alignment horizontal="center" vertical="center" wrapText="1"/>
    </xf>
    <xf numFmtId="0" fontId="71" fillId="0" borderId="31" xfId="0" applyFont="1" applyBorder="1" applyAlignment="1">
      <alignment horizontal="center" vertical="center"/>
    </xf>
    <xf numFmtId="0" fontId="71" fillId="0" borderId="30" xfId="0" applyFont="1" applyBorder="1" applyAlignment="1">
      <alignment horizontal="center" vertical="center"/>
    </xf>
    <xf numFmtId="0" fontId="71" fillId="0" borderId="28" xfId="0" applyFont="1" applyBorder="1" applyAlignment="1">
      <alignment horizontal="center" vertical="center"/>
    </xf>
    <xf numFmtId="9" fontId="31" fillId="0" borderId="31" xfId="0" applyNumberFormat="1" applyFont="1" applyBorder="1" applyAlignment="1">
      <alignment horizontal="center" vertical="center" wrapText="1"/>
    </xf>
    <xf numFmtId="0" fontId="9" fillId="0" borderId="32" xfId="0" quotePrefix="1" applyFont="1" applyBorder="1" applyAlignment="1">
      <alignment vertical="center" wrapText="1"/>
    </xf>
    <xf numFmtId="0" fontId="6" fillId="0" borderId="27" xfId="0" applyFont="1" applyBorder="1" applyAlignment="1">
      <alignment horizontal="left" vertical="center" wrapText="1" readingOrder="1"/>
    </xf>
    <xf numFmtId="0" fontId="71" fillId="0" borderId="0" xfId="0" applyFont="1" applyAlignment="1">
      <alignment horizontal="left" vertical="top"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76" fillId="0" borderId="30" xfId="0" applyFont="1" applyBorder="1" applyAlignment="1">
      <alignment horizontal="center" vertical="center" wrapText="1"/>
    </xf>
    <xf numFmtId="0" fontId="76" fillId="0" borderId="28" xfId="0" applyFont="1" applyBorder="1" applyAlignment="1">
      <alignment horizontal="center" vertical="center" wrapText="1"/>
    </xf>
    <xf numFmtId="0" fontId="71" fillId="0" borderId="0" xfId="0" applyFont="1" applyAlignment="1">
      <alignment horizontal="left"/>
    </xf>
    <xf numFmtId="0" fontId="74" fillId="0" borderId="0" xfId="0" applyFont="1" applyAlignment="1">
      <alignment horizontal="center" vertical="center" wrapText="1"/>
    </xf>
    <xf numFmtId="0" fontId="74" fillId="0" borderId="0" xfId="0" applyFont="1" applyAlignment="1">
      <alignment horizontal="center" vertical="center"/>
    </xf>
    <xf numFmtId="0" fontId="0" fillId="0" borderId="0" xfId="0" applyAlignment="1">
      <alignment horizontal="center" vertical="center"/>
    </xf>
  </cellXfs>
  <cellStyles count="11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rozent" xfId="1163" builtinId="5"/>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4" xfId="775" xr:uid="{00000000-0005-0000-0000-000007030000}"/>
    <cellStyle name="Prozent 10 4 2" xfId="776" xr:uid="{00000000-0005-0000-0000-000008030000}"/>
    <cellStyle name="Prozent 10 4 3" xfId="777" xr:uid="{00000000-0005-0000-0000-000009030000}"/>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5" xfId="909" xr:uid="{00000000-0005-0000-0000-00008D030000}"/>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4" xfId="960" xr:uid="{00000000-0005-0000-0000-0000C0030000}"/>
    <cellStyle name="Prozent 5 4 4 2" xfId="961" xr:uid="{00000000-0005-0000-0000-0000C1030000}"/>
    <cellStyle name="Prozent 5 4 4 2 2" xfId="962" xr:uid="{00000000-0005-0000-0000-0000C203000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5" xfId="972" xr:uid="{00000000-0005-0000-0000-0000CC030000}"/>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3" xfId="1016" xr:uid="{00000000-0005-0000-0000-0000F8030000}"/>
    <cellStyle name="Prozent 8 3 2 3 2" xfId="1017" xr:uid="{00000000-0005-0000-0000-0000F9030000}"/>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xfId="0" builtinId="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3" xfId="1120" xr:uid="{00000000-0005-0000-0000-000061040000}"/>
    <cellStyle name="Title 3" xfId="1121" xr:uid="{00000000-0005-0000-0000-000062040000}"/>
    <cellStyle name="Title 3 2" xfId="1122" xr:uid="{00000000-0005-0000-0000-000063040000}"/>
    <cellStyle name="Title 4" xfId="1123" xr:uid="{00000000-0005-0000-0000-000064040000}"/>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4" xfId="1162" xr:uid="{00000000-0005-0000-0000-00008B040000}"/>
  </cellStyles>
  <dxfs count="15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Medium9"/>
  <colors>
    <mruColors>
      <color rgb="FFCCFFCC"/>
      <color rgb="FFC0C0C0"/>
      <color rgb="FFFF7C80"/>
      <color rgb="FFFFFFFF"/>
      <color rgb="FF99FF66"/>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252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2857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27</xdr:row>
      <xdr:rowOff>9525</xdr:rowOff>
    </xdr:from>
    <xdr:to>
      <xdr:col>9</xdr:col>
      <xdr:colOff>0</xdr:colOff>
      <xdr:row>27</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4905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7</xdr:row>
      <xdr:rowOff>0</xdr:rowOff>
    </xdr:from>
    <xdr:to>
      <xdr:col>9</xdr:col>
      <xdr:colOff>0</xdr:colOff>
      <xdr:row>7</xdr:row>
      <xdr:rowOff>95250</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514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32</xdr:row>
      <xdr:rowOff>9525</xdr:rowOff>
    </xdr:from>
    <xdr:to>
      <xdr:col>2</xdr:col>
      <xdr:colOff>0</xdr:colOff>
      <xdr:row>32</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32</xdr:row>
      <xdr:rowOff>9525</xdr:rowOff>
    </xdr:from>
    <xdr:to>
      <xdr:col>6</xdr:col>
      <xdr:colOff>0</xdr:colOff>
      <xdr:row>32</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33</xdr:row>
      <xdr:rowOff>9525</xdr:rowOff>
    </xdr:from>
    <xdr:to>
      <xdr:col>6</xdr:col>
      <xdr:colOff>0</xdr:colOff>
      <xdr:row>33</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32</xdr:row>
      <xdr:rowOff>9525</xdr:rowOff>
    </xdr:from>
    <xdr:to>
      <xdr:col>9</xdr:col>
      <xdr:colOff>0</xdr:colOff>
      <xdr:row>32</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6448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31</xdr:row>
      <xdr:rowOff>9525</xdr:rowOff>
    </xdr:from>
    <xdr:to>
      <xdr:col>9</xdr:col>
      <xdr:colOff>0</xdr:colOff>
      <xdr:row>31</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601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37</xdr:row>
      <xdr:rowOff>9525</xdr:rowOff>
    </xdr:from>
    <xdr:to>
      <xdr:col>2</xdr:col>
      <xdr:colOff>0</xdr:colOff>
      <xdr:row>37</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36</xdr:row>
      <xdr:rowOff>9525</xdr:rowOff>
    </xdr:from>
    <xdr:to>
      <xdr:col>6</xdr:col>
      <xdr:colOff>0</xdr:colOff>
      <xdr:row>36</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1028700</xdr:colOff>
      <xdr:row>36</xdr:row>
      <xdr:rowOff>9525</xdr:rowOff>
    </xdr:from>
    <xdr:to>
      <xdr:col>9</xdr:col>
      <xdr:colOff>0</xdr:colOff>
      <xdr:row>36</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7553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476250</xdr:colOff>
      <xdr:row>0</xdr:row>
      <xdr:rowOff>0</xdr:rowOff>
    </xdr:from>
    <xdr:to>
      <xdr:col>8</xdr:col>
      <xdr:colOff>1123950</xdr:colOff>
      <xdr:row>3</xdr:row>
      <xdr:rowOff>135828</xdr:rowOff>
    </xdr:to>
    <xdr:pic>
      <xdr:nvPicPr>
        <xdr:cNvPr id="22" name="Grafik 22">
          <a:extLst>
            <a:ext uri="{FF2B5EF4-FFF2-40B4-BE49-F238E27FC236}">
              <a16:creationId xmlns:a16="http://schemas.microsoft.com/office/drawing/2014/main" id="{D3FFCADE-0C35-421B-98BA-A22132736F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4100" y="0"/>
          <a:ext cx="1409700" cy="621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542925</xdr:colOff>
      <xdr:row>5</xdr:row>
      <xdr:rowOff>9525</xdr:rowOff>
    </xdr:from>
    <xdr:to>
      <xdr:col>14</xdr:col>
      <xdr:colOff>9525</xdr:colOff>
      <xdr:row>5</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7</xdr:row>
      <xdr:rowOff>9525</xdr:rowOff>
    </xdr:from>
    <xdr:to>
      <xdr:col>5</xdr:col>
      <xdr:colOff>0</xdr:colOff>
      <xdr:row>7</xdr:row>
      <xdr:rowOff>114300</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542925</xdr:colOff>
      <xdr:row>7</xdr:row>
      <xdr:rowOff>9525</xdr:rowOff>
    </xdr:from>
    <xdr:to>
      <xdr:col>14</xdr:col>
      <xdr:colOff>9525</xdr:colOff>
      <xdr:row>7</xdr:row>
      <xdr:rowOff>114300</xdr:rowOff>
    </xdr:to>
    <xdr:pic>
      <xdr:nvPicPr>
        <xdr:cNvPr id="12450" name="Grafik 18">
          <a:extLst>
            <a:ext uri="{FF2B5EF4-FFF2-40B4-BE49-F238E27FC236}">
              <a16:creationId xmlns:a16="http://schemas.microsoft.com/office/drawing/2014/main" id="{00000000-0008-0000-0400-0000A2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10</xdr:row>
      <xdr:rowOff>9525</xdr:rowOff>
    </xdr:from>
    <xdr:to>
      <xdr:col>0</xdr:col>
      <xdr:colOff>438150</xdr:colOff>
      <xdr:row>10</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10</xdr:row>
      <xdr:rowOff>9525</xdr:rowOff>
    </xdr:from>
    <xdr:to>
      <xdr:col>2</xdr:col>
      <xdr:colOff>9525</xdr:colOff>
      <xdr:row>10</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12</xdr:row>
      <xdr:rowOff>9525</xdr:rowOff>
    </xdr:from>
    <xdr:to>
      <xdr:col>14</xdr:col>
      <xdr:colOff>523875</xdr:colOff>
      <xdr:row>12</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19</xdr:row>
      <xdr:rowOff>9525</xdr:rowOff>
    </xdr:from>
    <xdr:to>
      <xdr:col>14</xdr:col>
      <xdr:colOff>523875</xdr:colOff>
      <xdr:row>19</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25</xdr:row>
      <xdr:rowOff>9525</xdr:rowOff>
    </xdr:from>
    <xdr:to>
      <xdr:col>14</xdr:col>
      <xdr:colOff>523875</xdr:colOff>
      <xdr:row>25</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31</xdr:row>
      <xdr:rowOff>9525</xdr:rowOff>
    </xdr:from>
    <xdr:to>
      <xdr:col>14</xdr:col>
      <xdr:colOff>523875</xdr:colOff>
      <xdr:row>31</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34</xdr:row>
      <xdr:rowOff>9525</xdr:rowOff>
    </xdr:from>
    <xdr:to>
      <xdr:col>14</xdr:col>
      <xdr:colOff>523875</xdr:colOff>
      <xdr:row>34</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45</xdr:row>
      <xdr:rowOff>9525</xdr:rowOff>
    </xdr:from>
    <xdr:to>
      <xdr:col>14</xdr:col>
      <xdr:colOff>523875</xdr:colOff>
      <xdr:row>45</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52</xdr:row>
      <xdr:rowOff>9525</xdr:rowOff>
    </xdr:from>
    <xdr:to>
      <xdr:col>14</xdr:col>
      <xdr:colOff>523875</xdr:colOff>
      <xdr:row>52</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55</xdr:row>
      <xdr:rowOff>9525</xdr:rowOff>
    </xdr:from>
    <xdr:to>
      <xdr:col>14</xdr:col>
      <xdr:colOff>523875</xdr:colOff>
      <xdr:row>55</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58</xdr:row>
      <xdr:rowOff>9525</xdr:rowOff>
    </xdr:from>
    <xdr:to>
      <xdr:col>14</xdr:col>
      <xdr:colOff>523875</xdr:colOff>
      <xdr:row>58</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323850</xdr:colOff>
      <xdr:row>4</xdr:row>
      <xdr:rowOff>9525</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11</xdr:row>
      <xdr:rowOff>9525</xdr:rowOff>
    </xdr:from>
    <xdr:to>
      <xdr:col>16</xdr:col>
      <xdr:colOff>4857750</xdr:colOff>
      <xdr:row>11</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10</xdr:row>
      <xdr:rowOff>9525</xdr:rowOff>
    </xdr:from>
    <xdr:to>
      <xdr:col>14</xdr:col>
      <xdr:colOff>523875</xdr:colOff>
      <xdr:row>10</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61</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64</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22</xdr:row>
      <xdr:rowOff>9524</xdr:rowOff>
    </xdr:from>
    <xdr:to>
      <xdr:col>14</xdr:col>
      <xdr:colOff>524775</xdr:colOff>
      <xdr:row>22</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37</xdr:row>
      <xdr:rowOff>9525</xdr:rowOff>
    </xdr:from>
    <xdr:to>
      <xdr:col>14</xdr:col>
      <xdr:colOff>523875</xdr:colOff>
      <xdr:row>37</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43</xdr:row>
      <xdr:rowOff>9525</xdr:rowOff>
    </xdr:from>
    <xdr:to>
      <xdr:col>14</xdr:col>
      <xdr:colOff>523875</xdr:colOff>
      <xdr:row>43</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28</xdr:row>
      <xdr:rowOff>9525</xdr:rowOff>
    </xdr:from>
    <xdr:to>
      <xdr:col>14</xdr:col>
      <xdr:colOff>523875</xdr:colOff>
      <xdr:row>28</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524775</xdr:colOff>
      <xdr:row>15</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40</xdr:row>
      <xdr:rowOff>9525</xdr:rowOff>
    </xdr:from>
    <xdr:to>
      <xdr:col>14</xdr:col>
      <xdr:colOff>523875</xdr:colOff>
      <xdr:row>40</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29" dataDxfId="127" headerRowBorderDxfId="128">
  <autoFilter ref="A67:S88" xr:uid="{00000000-0009-0000-0100-000001000000}"/>
  <tableColumns count="19">
    <tableColumn id="1" xr3:uid="{00000000-0010-0000-0000-000001000000}" name="Baden-Württemberg" dataDxfId="126"/>
    <tableColumn id="2" xr3:uid="{00000000-0010-0000-0000-000002000000}" name="Bayern" dataDxfId="125"/>
    <tableColumn id="3" xr3:uid="{00000000-0010-0000-0000-000003000000}" name="Berlin" dataDxfId="124"/>
    <tableColumn id="4" xr3:uid="{00000000-0010-0000-0000-000004000000}" name="Brandenburg" dataDxfId="123"/>
    <tableColumn id="5" xr3:uid="{00000000-0010-0000-0000-000005000000}" name="Bremen" dataDxfId="122"/>
    <tableColumn id="6" xr3:uid="{00000000-0010-0000-0000-000006000000}" name="Hamburg" dataDxfId="121"/>
    <tableColumn id="7" xr3:uid="{00000000-0010-0000-0000-000007000000}" name="Hessen" dataDxfId="120"/>
    <tableColumn id="8" xr3:uid="{00000000-0010-0000-0000-000008000000}" name="Mecklenburg-Vorpommern" dataDxfId="119"/>
    <tableColumn id="9" xr3:uid="{00000000-0010-0000-0000-000009000000}" name="Niedersachsen" dataDxfId="118"/>
    <tableColumn id="10" xr3:uid="{00000000-0010-0000-0000-00000A000000}" name="Nordrhein-Westfalen" dataDxfId="117"/>
    <tableColumn id="11" xr3:uid="{00000000-0010-0000-0000-00000B000000}" name="Rheinland-Pfalz" dataDxfId="116"/>
    <tableColumn id="12" xr3:uid="{00000000-0010-0000-0000-00000C000000}" name="Saarland" dataDxfId="115"/>
    <tableColumn id="13" xr3:uid="{00000000-0010-0000-0000-00000D000000}" name="Sachsen" dataDxfId="114"/>
    <tableColumn id="14" xr3:uid="{00000000-0010-0000-0000-00000E000000}" name="Sachsen-Anhalt" dataDxfId="113"/>
    <tableColumn id="15" xr3:uid="{00000000-0010-0000-0000-00000F000000}" name="Schleswig-Holstein" dataDxfId="112"/>
    <tableColumn id="16" xr3:uid="{00000000-0010-0000-0000-000010000000}" name="Thüringen" dataDxfId="111"/>
    <tableColumn id="17" xr3:uid="{00000000-0010-0000-0000-000011000000}" name="Schweiz" dataDxfId="110"/>
    <tableColumn id="18" xr3:uid="{00000000-0010-0000-0000-000012000000}" name="Österreich" dataDxfId="109"/>
    <tableColumn id="19" xr3:uid="{00000000-0010-0000-0000-000013000000}" name="Italien" dataDxfId="10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2"/>
  <sheetViews>
    <sheetView showGridLines="0" topLeftCell="A22" zoomScaleNormal="100" workbookViewId="0">
      <selection activeCell="B6" sqref="B6:I6"/>
    </sheetView>
  </sheetViews>
  <sheetFormatPr baseColWidth="10" defaultColWidth="9.140625" defaultRowHeight="12.75" x14ac:dyDescent="0.2"/>
  <cols>
    <col min="1" max="1" width="14.710937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7"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106" t="s">
        <v>622</v>
      </c>
    </row>
    <row r="3" spans="1:9" ht="15.75" customHeight="1" x14ac:dyDescent="0.2">
      <c r="A3" s="3" t="s">
        <v>262</v>
      </c>
    </row>
    <row r="6" spans="1:9" ht="20.100000000000001" customHeight="1" x14ac:dyDescent="0.2">
      <c r="A6" s="143" t="s">
        <v>402</v>
      </c>
      <c r="B6" s="169"/>
      <c r="C6" s="164"/>
      <c r="D6" s="164"/>
      <c r="E6" s="164"/>
      <c r="F6" s="164"/>
      <c r="G6" s="164"/>
      <c r="H6" s="164"/>
      <c r="I6" s="165"/>
    </row>
    <row r="7" spans="1:9" ht="36" customHeight="1" x14ac:dyDescent="0.2"/>
    <row r="8" spans="1:9" ht="20.100000000000001" customHeight="1" x14ac:dyDescent="0.2">
      <c r="A8" s="106" t="s">
        <v>263</v>
      </c>
      <c r="B8" s="169" t="s">
        <v>609</v>
      </c>
      <c r="C8" s="164"/>
      <c r="D8" s="165"/>
      <c r="E8" s="66"/>
      <c r="F8" s="66"/>
      <c r="I8" s="73" t="s">
        <v>610</v>
      </c>
    </row>
    <row r="9" spans="1:9" ht="6.75" customHeight="1" x14ac:dyDescent="0.2">
      <c r="B9" s="66"/>
      <c r="C9" s="66"/>
      <c r="D9" s="66"/>
      <c r="E9" s="66"/>
      <c r="F9" s="66"/>
      <c r="G9" s="66"/>
    </row>
    <row r="10" spans="1:9" ht="20.100000000000001" customHeight="1" x14ac:dyDescent="0.2">
      <c r="A10" s="106" t="s">
        <v>264</v>
      </c>
      <c r="B10" s="172"/>
      <c r="C10" s="173"/>
      <c r="D10" s="173"/>
      <c r="E10" s="173"/>
      <c r="F10" s="173"/>
      <c r="G10" s="173"/>
      <c r="H10" s="173"/>
      <c r="I10" s="174"/>
    </row>
    <row r="11" spans="1:9" ht="6.75" customHeight="1" x14ac:dyDescent="0.2">
      <c r="B11" s="66"/>
      <c r="C11" s="66"/>
      <c r="D11" s="66"/>
      <c r="E11" s="66"/>
      <c r="F11" s="66"/>
      <c r="G11" s="66"/>
    </row>
    <row r="12" spans="1:9" ht="20.100000000000001" customHeight="1" x14ac:dyDescent="0.2">
      <c r="A12" s="106" t="s">
        <v>265</v>
      </c>
      <c r="B12" s="172"/>
      <c r="C12" s="173"/>
      <c r="D12" s="173"/>
      <c r="E12" s="173"/>
      <c r="F12" s="173"/>
      <c r="G12" s="173"/>
      <c r="H12" s="173"/>
      <c r="I12" s="174"/>
    </row>
    <row r="13" spans="1:9" ht="6.75" customHeight="1" x14ac:dyDescent="0.2">
      <c r="B13" s="66"/>
      <c r="C13" s="66"/>
      <c r="D13" s="66"/>
      <c r="E13" s="66"/>
      <c r="F13" s="66"/>
      <c r="G13" s="66"/>
    </row>
    <row r="14" spans="1:9" ht="20.100000000000001" customHeight="1" x14ac:dyDescent="0.2">
      <c r="A14" s="106" t="s">
        <v>266</v>
      </c>
      <c r="B14" s="163"/>
      <c r="C14" s="164"/>
      <c r="D14" s="165"/>
      <c r="G14" s="167" t="s">
        <v>267</v>
      </c>
      <c r="H14" s="168"/>
      <c r="I14" s="67"/>
    </row>
    <row r="15" spans="1:9" ht="6.75" customHeight="1" x14ac:dyDescent="0.2">
      <c r="G15" s="108"/>
      <c r="H15" s="108"/>
    </row>
    <row r="16" spans="1:9" ht="20.100000000000001" customHeight="1" x14ac:dyDescent="0.2">
      <c r="G16" s="167" t="s">
        <v>268</v>
      </c>
      <c r="H16" s="175"/>
      <c r="I16" s="68" t="str">
        <f>IF(B8="","",Datenquelle!F105)</f>
        <v>-----</v>
      </c>
    </row>
    <row r="17" spans="1:16" ht="6.75" customHeight="1" x14ac:dyDescent="0.2">
      <c r="G17" s="108"/>
      <c r="H17" s="108"/>
    </row>
    <row r="18" spans="1:16" ht="20.100000000000001" customHeight="1" x14ac:dyDescent="0.2">
      <c r="G18" s="167" t="s">
        <v>269</v>
      </c>
      <c r="H18" s="175"/>
      <c r="I18" s="69">
        <v>2022</v>
      </c>
    </row>
    <row r="19" spans="1:16" ht="9" customHeight="1" x14ac:dyDescent="0.2">
      <c r="G19" s="112"/>
      <c r="H19" s="113"/>
      <c r="I19" s="118"/>
    </row>
    <row r="20" spans="1:16" ht="9" customHeight="1" x14ac:dyDescent="0.2">
      <c r="G20" s="112"/>
      <c r="H20" s="113"/>
      <c r="I20" s="118"/>
    </row>
    <row r="21" spans="1:16" ht="9" customHeight="1" x14ac:dyDescent="0.2">
      <c r="G21" s="112"/>
      <c r="H21" s="113"/>
      <c r="I21" s="118"/>
    </row>
    <row r="22" spans="1:16" ht="9" customHeight="1" x14ac:dyDescent="0.2">
      <c r="G22" s="112"/>
      <c r="H22" s="113"/>
      <c r="I22" s="118"/>
    </row>
    <row r="23" spans="1:16" ht="12.75" customHeight="1" x14ac:dyDescent="0.2"/>
    <row r="24" spans="1:16" s="66" customFormat="1" ht="12.75" customHeight="1" x14ac:dyDescent="0.25"/>
    <row r="25" spans="1:16" s="66" customFormat="1" ht="20.100000000000001" customHeight="1" x14ac:dyDescent="0.25">
      <c r="A25" s="170" t="s">
        <v>270</v>
      </c>
      <c r="B25" s="157"/>
      <c r="C25" s="157"/>
      <c r="D25" s="157"/>
      <c r="E25" s="180"/>
      <c r="F25" s="176"/>
      <c r="G25" s="177"/>
      <c r="H25" s="177"/>
      <c r="I25" s="177"/>
    </row>
    <row r="26" spans="1:16" s="66" customFormat="1" ht="20.100000000000001" customHeight="1" x14ac:dyDescent="0.25">
      <c r="A26" s="171"/>
      <c r="B26" s="171"/>
      <c r="C26" s="171"/>
      <c r="D26" s="171"/>
      <c r="E26" s="171"/>
      <c r="F26" s="178"/>
      <c r="G26" s="179"/>
      <c r="H26" s="179"/>
      <c r="I26" s="179"/>
    </row>
    <row r="27" spans="1:16" s="66" customFormat="1" ht="15" customHeight="1" x14ac:dyDescent="0.25"/>
    <row r="28" spans="1:16" s="66" customFormat="1" ht="20.100000000000001" customHeight="1" x14ac:dyDescent="0.25">
      <c r="A28" s="170" t="s">
        <v>271</v>
      </c>
      <c r="B28" s="157"/>
      <c r="C28" s="157"/>
      <c r="D28" s="157"/>
      <c r="E28" s="157"/>
      <c r="F28" s="157" t="s">
        <v>6</v>
      </c>
      <c r="G28" s="157"/>
      <c r="H28" s="157"/>
      <c r="I28" s="157"/>
    </row>
    <row r="29" spans="1:16" ht="20.100000000000001" customHeight="1" x14ac:dyDescent="0.2">
      <c r="A29" s="171"/>
      <c r="B29" s="171"/>
      <c r="C29" s="171"/>
      <c r="D29" s="171"/>
      <c r="E29" s="171"/>
      <c r="F29" s="170" t="s">
        <v>272</v>
      </c>
      <c r="G29" s="157"/>
      <c r="H29" s="157"/>
      <c r="I29" s="157"/>
    </row>
    <row r="30" spans="1:16" ht="15" customHeight="1" x14ac:dyDescent="0.2"/>
    <row r="31" spans="1:16" ht="33" customHeight="1" x14ac:dyDescent="0.2">
      <c r="M31" s="114"/>
      <c r="P31" s="114"/>
    </row>
    <row r="32" spans="1:16" ht="35.1" customHeight="1" x14ac:dyDescent="0.2">
      <c r="A32" s="156" t="s">
        <v>273</v>
      </c>
      <c r="B32" s="157"/>
      <c r="D32" s="156" t="s">
        <v>274</v>
      </c>
      <c r="E32" s="157"/>
      <c r="F32" s="157"/>
      <c r="G32" s="156" t="s">
        <v>275</v>
      </c>
      <c r="H32" s="157"/>
      <c r="I32" s="157"/>
      <c r="L32" s="114"/>
      <c r="O32" s="114"/>
      <c r="P32" s="114"/>
    </row>
    <row r="33" spans="1:15" ht="20.100000000000001" customHeight="1" x14ac:dyDescent="0.2">
      <c r="A33" s="162"/>
      <c r="B33" s="160"/>
      <c r="C33" s="107"/>
      <c r="D33" s="109" t="s">
        <v>276</v>
      </c>
      <c r="E33" s="158">
        <f>IF(AND(E34="",E35=""),0,SUM(E34:F35))</f>
        <v>0</v>
      </c>
      <c r="F33" s="158"/>
      <c r="G33" s="159"/>
      <c r="H33" s="161"/>
      <c r="I33" s="160"/>
      <c r="M33" s="119">
        <f>IF('Basic data'!A33="",0,'Basic data'!A33)</f>
        <v>0</v>
      </c>
      <c r="N33" s="114"/>
      <c r="O33" s="114"/>
    </row>
    <row r="34" spans="1:15" ht="20.100000000000001" customHeight="1" x14ac:dyDescent="0.2">
      <c r="A34" s="118"/>
      <c r="B34" s="118"/>
      <c r="C34" s="107"/>
      <c r="D34" s="109" t="s">
        <v>277</v>
      </c>
      <c r="E34" s="159"/>
      <c r="F34" s="160"/>
      <c r="G34" s="107"/>
    </row>
    <row r="35" spans="1:15" ht="20.100000000000001" customHeight="1" x14ac:dyDescent="0.2">
      <c r="A35" s="118"/>
      <c r="B35" s="118"/>
      <c r="C35" s="107"/>
      <c r="D35" s="109" t="s">
        <v>278</v>
      </c>
      <c r="E35" s="159"/>
      <c r="F35" s="160"/>
      <c r="G35" s="107"/>
      <c r="N35" s="114"/>
    </row>
    <row r="36" spans="1:15" ht="28.5" customHeight="1" x14ac:dyDescent="0.2">
      <c r="A36" s="118"/>
      <c r="B36" s="118"/>
      <c r="C36" s="107"/>
      <c r="D36" s="110"/>
      <c r="E36" s="111"/>
      <c r="F36" s="111"/>
      <c r="G36" s="107"/>
    </row>
    <row r="37" spans="1:15" ht="35.1" customHeight="1" x14ac:dyDescent="0.2">
      <c r="A37" s="156" t="s">
        <v>282</v>
      </c>
      <c r="B37" s="157"/>
      <c r="D37" s="156" t="s">
        <v>283</v>
      </c>
      <c r="E37" s="157"/>
      <c r="F37" s="157"/>
      <c r="G37" s="156" t="s">
        <v>284</v>
      </c>
      <c r="H37" s="157"/>
      <c r="I37" s="157"/>
    </row>
    <row r="38" spans="1:15" ht="20.100000000000001" customHeight="1" x14ac:dyDescent="0.2">
      <c r="A38" s="162"/>
      <c r="B38" s="160"/>
      <c r="C38" s="107"/>
      <c r="D38" s="109" t="s">
        <v>279</v>
      </c>
      <c r="E38" s="158">
        <f>IF(AND(E39="",E40=""),0,SUM(E39:F40))</f>
        <v>0</v>
      </c>
      <c r="F38" s="158"/>
      <c r="G38" s="159"/>
      <c r="H38" s="161"/>
      <c r="I38" s="160"/>
      <c r="M38" s="119">
        <f>IF('Basic data'!A38="",0,'Basic data'!A38)</f>
        <v>0</v>
      </c>
    </row>
    <row r="39" spans="1:15" ht="20.100000000000001" customHeight="1" x14ac:dyDescent="0.2">
      <c r="A39" s="118"/>
      <c r="B39" s="118"/>
      <c r="C39" s="107"/>
      <c r="D39" s="109" t="s">
        <v>280</v>
      </c>
      <c r="E39" s="159"/>
      <c r="F39" s="160"/>
      <c r="G39" s="107"/>
    </row>
    <row r="40" spans="1:15" ht="20.100000000000001" customHeight="1" x14ac:dyDescent="0.2">
      <c r="A40" s="118"/>
      <c r="B40" s="118"/>
      <c r="C40" s="107"/>
      <c r="D40" s="109" t="s">
        <v>281</v>
      </c>
      <c r="E40" s="159"/>
      <c r="F40" s="160"/>
      <c r="G40" s="107"/>
    </row>
    <row r="41" spans="1:15" ht="43.5" customHeight="1" x14ac:dyDescent="0.2">
      <c r="A41" s="166" t="s">
        <v>623</v>
      </c>
      <c r="B41" s="166"/>
      <c r="C41" s="166"/>
      <c r="D41" s="166"/>
      <c r="E41" s="166"/>
      <c r="F41" s="166"/>
      <c r="G41" s="166"/>
      <c r="H41" s="166"/>
      <c r="I41" s="166"/>
    </row>
    <row r="42" spans="1:15" ht="202.5" customHeight="1" x14ac:dyDescent="0.2">
      <c r="A42" s="155" t="s">
        <v>614</v>
      </c>
      <c r="B42" s="155"/>
      <c r="C42" s="155"/>
      <c r="D42" s="155"/>
      <c r="E42" s="155"/>
      <c r="F42" s="155"/>
      <c r="G42" s="155"/>
      <c r="H42" s="155"/>
      <c r="I42" s="155"/>
    </row>
  </sheetData>
  <sheetProtection algorithmName="SHA-512" hashValue="aU9M/xk2vB0XDeuoJdbQdzuttwxq1Kv5Lb96ztltM6TuZ5jWqbGdjnlUQsotrtzyvvuaTtkS+xqEQADpgkoB2w==" saltValue="AiJ72es9VSr1QCgWDw4dWQ==" spinCount="100000" sheet="1" objects="1" scenarios="1" selectLockedCells="1"/>
  <dataConsolidate/>
  <mergeCells count="34">
    <mergeCell ref="B8:D8"/>
    <mergeCell ref="G37:I37"/>
    <mergeCell ref="A32:B32"/>
    <mergeCell ref="B6:I6"/>
    <mergeCell ref="F28:I28"/>
    <mergeCell ref="F29:I29"/>
    <mergeCell ref="A28:E28"/>
    <mergeCell ref="A29:E29"/>
    <mergeCell ref="B10:I10"/>
    <mergeCell ref="B12:I12"/>
    <mergeCell ref="G16:H16"/>
    <mergeCell ref="G18:H18"/>
    <mergeCell ref="F25:I25"/>
    <mergeCell ref="F26:I26"/>
    <mergeCell ref="A25:E25"/>
    <mergeCell ref="A26:E26"/>
    <mergeCell ref="B14:D14"/>
    <mergeCell ref="A33:B33"/>
    <mergeCell ref="D32:F32"/>
    <mergeCell ref="A41:I41"/>
    <mergeCell ref="G14:H14"/>
    <mergeCell ref="A42:I42"/>
    <mergeCell ref="G32:I32"/>
    <mergeCell ref="E33:F33"/>
    <mergeCell ref="E34:F34"/>
    <mergeCell ref="E35:F35"/>
    <mergeCell ref="G33:I33"/>
    <mergeCell ref="A38:B38"/>
    <mergeCell ref="E38:F38"/>
    <mergeCell ref="G38:I38"/>
    <mergeCell ref="E39:F39"/>
    <mergeCell ref="E40:F40"/>
    <mergeCell ref="A37:B37"/>
    <mergeCell ref="D37:F37"/>
  </mergeCells>
  <conditionalFormatting sqref="B8">
    <cfRule type="expression" dxfId="149" priority="28" stopIfTrue="1">
      <formula>LEN(TRIM(B8))=0</formula>
    </cfRule>
  </conditionalFormatting>
  <conditionalFormatting sqref="B14:C14">
    <cfRule type="expression" dxfId="148" priority="27" stopIfTrue="1">
      <formula>LEN(TRIM(B14))=0</formula>
    </cfRule>
  </conditionalFormatting>
  <conditionalFormatting sqref="I14">
    <cfRule type="expression" dxfId="147" priority="26" stopIfTrue="1">
      <formula>LEN(TRIM(I14))=0</formula>
    </cfRule>
  </conditionalFormatting>
  <conditionalFormatting sqref="A29">
    <cfRule type="expression" dxfId="146" priority="23" stopIfTrue="1">
      <formula>LEN(TRIM(A29))=0</formula>
    </cfRule>
  </conditionalFormatting>
  <conditionalFormatting sqref="A33">
    <cfRule type="expression" dxfId="145" priority="20" stopIfTrue="1">
      <formula>LEN(TRIM(A33))=0</formula>
    </cfRule>
  </conditionalFormatting>
  <conditionalFormatting sqref="B6">
    <cfRule type="expression" dxfId="144" priority="18" stopIfTrue="1">
      <formula>LEN(TRIM(B6))=0</formula>
    </cfRule>
  </conditionalFormatting>
  <conditionalFormatting sqref="E34:E35">
    <cfRule type="expression" dxfId="143" priority="16" stopIfTrue="1">
      <formula>LEN(TRIM(E34))=0</formula>
    </cfRule>
  </conditionalFormatting>
  <conditionalFormatting sqref="E39:E40">
    <cfRule type="expression" dxfId="142" priority="15" stopIfTrue="1">
      <formula>LEN(TRIM(E39))=0</formula>
    </cfRule>
  </conditionalFormatting>
  <conditionalFormatting sqref="G33">
    <cfRule type="expression" dxfId="141" priority="14" stopIfTrue="1">
      <formula>LEN(TRIM(G33))=0</formula>
    </cfRule>
  </conditionalFormatting>
  <conditionalFormatting sqref="G38">
    <cfRule type="expression" dxfId="140" priority="13" stopIfTrue="1">
      <formula>LEN(TRIM(G38))=0</formula>
    </cfRule>
  </conditionalFormatting>
  <conditionalFormatting sqref="A38">
    <cfRule type="expression" dxfId="139" priority="12" stopIfTrue="1">
      <formula>LEN(TRIM(A38))=0</formula>
    </cfRule>
  </conditionalFormatting>
  <conditionalFormatting sqref="A37:B37">
    <cfRule type="expression" dxfId="138" priority="11">
      <formula>ISNUMBER(FIND("Stomach Cancer Centre + separate Esophageal Cancer Centre",$B$6))</formula>
    </cfRule>
  </conditionalFormatting>
  <conditionalFormatting sqref="A38:B38">
    <cfRule type="expression" dxfId="137" priority="10">
      <formula>ISNUMBER(FIND("Stomach Cancer Centre + separate Esophageal Cancer Centre",$B$6))</formula>
    </cfRule>
  </conditionalFormatting>
  <conditionalFormatting sqref="D37:F37">
    <cfRule type="expression" dxfId="136" priority="9">
      <formula>ISNUMBER(FIND("Stomach Cancer Centre + separate Esophageal Cancer Centre",$B$6))</formula>
    </cfRule>
  </conditionalFormatting>
  <conditionalFormatting sqref="G37:I37">
    <cfRule type="expression" dxfId="135" priority="8">
      <formula>ISNUMBER(FIND("Stomach Cancer Centre + separate Esophageal Cancer Centre",$B$6))</formula>
    </cfRule>
  </conditionalFormatting>
  <conditionalFormatting sqref="D38:I38">
    <cfRule type="expression" dxfId="134" priority="7">
      <formula>ISNUMBER(FIND("Stomach Cancer Centre + separate Esophageal Cancer Centre",$B$6))</formula>
    </cfRule>
  </conditionalFormatting>
  <conditionalFormatting sqref="D39:F40">
    <cfRule type="expression" dxfId="133" priority="6">
      <formula>ISNUMBER(FIND("Stomach Cancer Centre + separate Esophageal Cancer Centre",$B$6))</formula>
    </cfRule>
  </conditionalFormatting>
  <conditionalFormatting sqref="A26">
    <cfRule type="expression" dxfId="132" priority="3" stopIfTrue="1">
      <formula>LEN(TRIM(A26))=0</formula>
    </cfRule>
  </conditionalFormatting>
  <conditionalFormatting sqref="B10">
    <cfRule type="expression" dxfId="131" priority="2" stopIfTrue="1">
      <formula>LEN(TRIM(B10))=0</formula>
    </cfRule>
  </conditionalFormatting>
  <conditionalFormatting sqref="B12">
    <cfRule type="expression" dxfId="130" priority="1" stopIfTrue="1">
      <formula>LEN(TRIM(B12))=0</formula>
    </cfRule>
  </conditionalFormatting>
  <dataValidations count="13">
    <dataValidation type="list" allowBlank="1" showInputMessage="1" showErrorMessage="1" sqref="B8" xr:uid="{00000000-0002-0000-0000-000000000000}">
      <formula1>Zentrum</formula1>
    </dataValidation>
    <dataValidation type="textLength" allowBlank="1" showInputMessage="1" showErrorMessage="1" errorTitle="Eingabefehler" error="Nur Texteingabe bis 100 Zeichen möglich." sqref="B14:D14" xr:uid="{00000000-0002-0000-0000-000001000000}">
      <formula1>0</formula1>
      <formula2>100</formula2>
    </dataValidation>
    <dataValidation type="list" allowBlank="1" showInputMessage="1" showErrorMessage="1" errorTitle="Input data error" error="Only values from the dropdown list are allowed" sqref="A29:E29" xr:uid="{00000000-0002-0000-0000-000002000000}">
      <formula1>Tumordokumentation</formula1>
    </dataValidation>
    <dataValidation type="date" allowBlank="1" showErrorMessage="1" errorTitle="Input data error" error="Format: dd.mm.yyyy_x000a__x000a_Time period between 01.10.2022 - 31.01.2024." sqref="I14" xr:uid="{00000000-0002-0000-0000-000003000000}">
      <formula1>44835</formula1>
      <formula2>45322</formula2>
    </dataValidation>
    <dataValidation type="custom" allowBlank="1" showInputMessage="1" showErrorMessage="1" errorTitle="Input data error" error="Number primary cases oesophagus cannot be smaller than Total surgical primary cases (Cell E38) + Primary cases with endoscopic resection (Cell G38)." sqref="A38:B38" xr:uid="{00000000-0002-0000-0000-000004000000}">
      <formula1>IF(ISNUMBER(A38),IF(SUM(E38:I38)&lt;=M38,TRUE,FALSE),FALSE)</formula1>
    </dataValidation>
    <dataValidation type="custom" allowBlank="1" showInputMessage="1" showErrorMessage="1" errorTitle="Input data error" error="1. Total Surgical primary cases + Primary cases with endoscopic resection cannot be greater than Primary cases stomach (Cell A33)._x000a_2. The field Primary cases stomach total (Cell A33) has not been edited." sqref="E34:F34" xr:uid="{00000000-0002-0000-0000-000005000000}">
      <formula1>IF(E34&lt;=M33,IF(SUM(E34,E35,G33)&lt;=M33,TRUE,FALSE),FALSE)</formula1>
    </dataValidation>
    <dataValidation type="custom" allowBlank="1" showInputMessage="1" showErrorMessage="1" errorTitle="Input data error" error="1. Total Surgical primary cases + Primary cases with endoscopic resection cannot be greater than Primary cases stomach (Cell A33)._x000a_2. The field Primary cases stomach total (Cell A33) has not been edited." sqref="E35:F35" xr:uid="{00000000-0002-0000-0000-000006000000}">
      <formula1>IF(E35&lt;=M33,IF(SUM(E34,E35,G33)&lt;=M33,TRUE,FALSE),FALSE)</formula1>
    </dataValidation>
    <dataValidation type="custom" allowBlank="1" showInputMessage="1" showErrorMessage="1" errorTitle="Input data error" error="1. Total Surgical primary cases + Primary cases with endoscopic resection cannot be greater than Primary cases stomach (Cell A38)._x000a_2. The field Primary cases oesophagus total (Cell A38) has not been edited." sqref="E39:F39" xr:uid="{00000000-0002-0000-0000-000007000000}">
      <formula1>IF(E39&lt;=M38,IF(SUM(E39,E40,G38)&lt;=M38,TRUE,FALSE),FALSE)</formula1>
    </dataValidation>
    <dataValidation type="custom" allowBlank="1" showInputMessage="1" showErrorMessage="1" errorTitle="Input data error" error="1. Total Surgical primary cases + Primary cases with endoscopic resection cannot be greater than Primary cases stomach (Cell A38)._x000a_2. The field Primary cases oesophagus total (Cell A38) has not been edited." sqref="E40:F40" xr:uid="{00000000-0002-0000-0000-000008000000}">
      <formula1>IF(E40&lt;=M38,IF(SUM(E39,E40,G38)&lt;=M38,TRUE,FALSE),FALSE)</formula1>
    </dataValidation>
    <dataValidation type="custom" allowBlank="1" showInputMessage="1" showErrorMessage="1" errorTitle="Input data error" error="1. Primary cases with endoscopic resection + Surgical primary cases cannot be greater than  Primary cases stomach (Cell A33)._x000a_2.The field Primary cases stomach total (Cell A33) has not been edited." sqref="G33:I33" xr:uid="{00000000-0002-0000-0000-000009000000}">
      <formula1>IF(G33&lt;=M33,IF(SUM(E33:I33)&lt;=M33,TRUE,FALSE),FALSE)</formula1>
    </dataValidation>
    <dataValidation type="custom" allowBlank="1" showInputMessage="1" showErrorMessage="1" errorTitle="Eingabefehler" error="1. Primary cases with endoscopic resection + Surgical primary cases cannot be greater than  Primary cases oesophagus (Cell A38)._x000a_2.The field Primary cases oesophagus total (Cell A38) has not been edited." sqref="G38:I38" xr:uid="{00000000-0002-0000-0000-00000A000000}">
      <formula1>IF(G38&lt;=M38,IF(SUM(E38:I38)&lt;=M38,TRUE,FALSE),FALSE)</formula1>
    </dataValidation>
    <dataValidation type="custom" allowBlank="1" showInputMessage="1" showErrorMessage="1" sqref="O32" xr:uid="{00000000-0002-0000-0000-00000B000000}">
      <formula1>IF(SUM(E33:I33)&gt;=M33,TRUE,FALSE)</formula1>
    </dataValidation>
    <dataValidation type="custom" allowBlank="1" showInputMessage="1" showErrorMessage="1" errorTitle="Input data error" error="Number primary cases stomach cannot be smaller than Total surgical primary cases (Cell E33) + Primary cases with endoscopic resection (Cell G33)." sqref="A33:B33" xr:uid="{00000000-0002-0000-0000-00000C000000}">
      <formula1>IF(ISNUMBER(A33),IF(SUM(E33:I33)&lt;=M33,TRUE,FALSE),FALSE)</formula1>
    </dataValidation>
  </dataValidations>
  <pageMargins left="0.75" right="0.25" top="0.75" bottom="0.75" header="0.3" footer="0.3"/>
  <pageSetup paperSize="9" scale="75"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Datenquelle!$C$91:$C$92</xm:f>
          </x14:formula1>
          <xm:sqref>B6</xm:sqref>
        </x14:dataValidation>
        <x14:dataValidation type="list" allowBlank="1" showInputMessage="1" showErrorMessage="1" errorTitle="Input data error" error="Only values from the dropdown list are allowed" xr:uid="{00000000-0002-0000-0000-00000E000000}">
          <x14:formula1>
            <xm:f>Datenquelle!$A$112:$A$307</xm:f>
          </x14:formula1>
          <xm:sqref>A26:E26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election activeCell="D19" sqref="D19"/>
    </sheetView>
  </sheetViews>
  <sheetFormatPr baseColWidth="10"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5" x14ac:dyDescent="0.25">
      <c r="A1" s="77" t="s">
        <v>2</v>
      </c>
      <c r="B1" s="78" t="str">
        <f>IF('Basic data'!B14=0,"",'Basic data'!B14)</f>
        <v/>
      </c>
    </row>
    <row r="2" spans="1:5" x14ac:dyDescent="0.25">
      <c r="A2" s="77" t="s">
        <v>3</v>
      </c>
      <c r="B2" s="79" t="str">
        <f>IF('Basic data'!I14=0,"",'Basic data'!I14)</f>
        <v/>
      </c>
    </row>
    <row r="3" spans="1:5" x14ac:dyDescent="0.25">
      <c r="A3" s="77" t="s">
        <v>4</v>
      </c>
      <c r="B3" s="79" t="str">
        <f>IF('Basic data'!I16=0,"",'Basic data'!I16)</f>
        <v>-----</v>
      </c>
    </row>
    <row r="5" spans="1:5" x14ac:dyDescent="0.25">
      <c r="A5" s="80" t="s">
        <v>9</v>
      </c>
      <c r="B5" s="80" t="s">
        <v>5</v>
      </c>
      <c r="C5" s="80" t="s">
        <v>224</v>
      </c>
      <c r="D5" s="80" t="s">
        <v>223</v>
      </c>
      <c r="E5" s="80" t="s">
        <v>252</v>
      </c>
    </row>
    <row r="6" spans="1:5" x14ac:dyDescent="0.25">
      <c r="A6" s="78" t="str">
        <f>IF('Basic data'!A26=0,"",'Basic data'!A26)</f>
        <v/>
      </c>
      <c r="B6" s="78" t="str">
        <f>IF('Basic data'!A29=0,"",'Basic data'!A29)</f>
        <v/>
      </c>
      <c r="C6" s="78" t="str">
        <f>IF('Basic data'!F26=0,"",'Basic data'!F26)</f>
        <v/>
      </c>
      <c r="D6" s="78" t="str">
        <f>IF('Basic data'!F29=0,"",'Basic data'!F29)</f>
        <v>No</v>
      </c>
      <c r="E6" s="78" t="str">
        <f>IF('Basic data'!B6=0,"",'Basic data'!B6)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
  <sheetViews>
    <sheetView workbookViewId="0">
      <selection activeCell="C20" sqref="C20"/>
    </sheetView>
  </sheetViews>
  <sheetFormatPr baseColWidth="10" defaultColWidth="11.42578125" defaultRowHeight="12.75" x14ac:dyDescent="0.2"/>
  <cols>
    <col min="1" max="1" width="63.42578125" style="2" customWidth="1"/>
    <col min="2" max="16384" width="11.42578125" style="2"/>
  </cols>
  <sheetData>
    <row r="1" spans="1:4" ht="15.95" customHeight="1" x14ac:dyDescent="0.2">
      <c r="B1" s="106" t="s">
        <v>238</v>
      </c>
      <c r="C1" s="106" t="s">
        <v>239</v>
      </c>
      <c r="D1" s="106" t="s">
        <v>240</v>
      </c>
    </row>
    <row r="2" spans="1:4" ht="15.95" customHeight="1" x14ac:dyDescent="0.2">
      <c r="A2" s="115" t="s">
        <v>241</v>
      </c>
      <c r="B2" s="116">
        <f>'Basic data'!A33</f>
        <v>0</v>
      </c>
      <c r="C2" s="117"/>
      <c r="D2" s="117"/>
    </row>
    <row r="3" spans="1:4" ht="15.95" customHeight="1" x14ac:dyDescent="0.2">
      <c r="A3" s="115" t="s">
        <v>247</v>
      </c>
      <c r="B3" s="116">
        <f>'Basic data'!E33</f>
        <v>0</v>
      </c>
      <c r="C3" s="116">
        <f>'Basic data'!E34</f>
        <v>0</v>
      </c>
      <c r="D3" s="116">
        <f>'Basic data'!E35</f>
        <v>0</v>
      </c>
    </row>
    <row r="4" spans="1:4" ht="15.95" customHeight="1" x14ac:dyDescent="0.2">
      <c r="A4" s="115" t="s">
        <v>249</v>
      </c>
      <c r="B4" s="116">
        <f>'Basic data'!G33</f>
        <v>0</v>
      </c>
      <c r="C4" s="117"/>
      <c r="D4" s="117"/>
    </row>
    <row r="5" spans="1:4" ht="15.95" customHeight="1" x14ac:dyDescent="0.2">
      <c r="A5" s="115" t="s">
        <v>242</v>
      </c>
      <c r="B5" s="116">
        <f>'Basic data'!A38</f>
        <v>0</v>
      </c>
      <c r="C5" s="117"/>
      <c r="D5" s="117"/>
    </row>
    <row r="6" spans="1:4" ht="15.95" customHeight="1" x14ac:dyDescent="0.2">
      <c r="A6" s="115" t="s">
        <v>248</v>
      </c>
      <c r="B6" s="116">
        <f>'Basic data'!E38</f>
        <v>0</v>
      </c>
      <c r="C6" s="116">
        <f>'Basic data'!E39</f>
        <v>0</v>
      </c>
      <c r="D6" s="116">
        <f>'Basic data'!E40</f>
        <v>0</v>
      </c>
    </row>
    <row r="7" spans="1:4" ht="15.95" customHeight="1" x14ac:dyDescent="0.2">
      <c r="A7" s="115" t="s">
        <v>250</v>
      </c>
      <c r="B7" s="116">
        <f>'Basic data'!G38</f>
        <v>0</v>
      </c>
      <c r="C7" s="117"/>
      <c r="D7" s="117"/>
    </row>
    <row r="9" spans="1:4" x14ac:dyDescent="0.2">
      <c r="A9" s="10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7"/>
  <sheetViews>
    <sheetView workbookViewId="0">
      <selection activeCell="A3" sqref="A3"/>
    </sheetView>
  </sheetViews>
  <sheetFormatPr baseColWidth="10"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24" t="s">
        <v>10</v>
      </c>
      <c r="B1" s="19" t="s">
        <v>613</v>
      </c>
      <c r="C1" s="19" t="s">
        <v>619</v>
      </c>
      <c r="D1" s="23"/>
    </row>
    <row r="2" spans="1:6" x14ac:dyDescent="0.2">
      <c r="A2" s="20" t="s">
        <v>621</v>
      </c>
      <c r="B2" s="19" t="s">
        <v>11</v>
      </c>
      <c r="C2" s="19" t="s">
        <v>11</v>
      </c>
      <c r="D2" s="125"/>
      <c r="E2" s="7" t="s">
        <v>61</v>
      </c>
    </row>
    <row r="3" spans="1:6" x14ac:dyDescent="0.2">
      <c r="B3" s="19" t="s">
        <v>12</v>
      </c>
      <c r="C3" s="19" t="s">
        <v>12</v>
      </c>
      <c r="D3" s="125"/>
      <c r="E3" s="65" t="str">
        <f>'Basic data'!I16</f>
        <v>-----</v>
      </c>
      <c r="F3" s="7">
        <f>IF(E3&gt;E4,0,DATEDIF(E3,E4,"y"))</f>
        <v>0</v>
      </c>
    </row>
    <row r="4" spans="1:6" x14ac:dyDescent="0.2">
      <c r="B4" s="19" t="s">
        <v>228</v>
      </c>
      <c r="C4" s="19" t="s">
        <v>228</v>
      </c>
      <c r="D4" s="125"/>
      <c r="E4" s="65">
        <v>44561</v>
      </c>
    </row>
    <row r="5" spans="1:6" x14ac:dyDescent="0.2">
      <c r="B5" s="19" t="s">
        <v>14</v>
      </c>
      <c r="C5" s="19" t="s">
        <v>13</v>
      </c>
      <c r="D5" s="125" t="s">
        <v>620</v>
      </c>
    </row>
    <row r="6" spans="1:6" x14ac:dyDescent="0.2">
      <c r="B6" s="19" t="s">
        <v>15</v>
      </c>
      <c r="C6" s="19" t="s">
        <v>14</v>
      </c>
      <c r="D6" s="125"/>
    </row>
    <row r="7" spans="1:6" x14ac:dyDescent="0.2">
      <c r="B7" s="19" t="s">
        <v>229</v>
      </c>
      <c r="C7" s="19" t="s">
        <v>15</v>
      </c>
      <c r="D7" s="125"/>
    </row>
    <row r="8" spans="1:6" x14ac:dyDescent="0.2">
      <c r="B8" s="19" t="s">
        <v>230</v>
      </c>
      <c r="C8" s="19" t="s">
        <v>229</v>
      </c>
      <c r="D8" s="125"/>
    </row>
    <row r="9" spans="1:6" x14ac:dyDescent="0.2">
      <c r="B9" s="19" t="s">
        <v>16</v>
      </c>
      <c r="C9" s="19" t="s">
        <v>230</v>
      </c>
      <c r="D9" s="125"/>
    </row>
    <row r="10" spans="1:6" x14ac:dyDescent="0.2">
      <c r="B10" s="19" t="s">
        <v>231</v>
      </c>
      <c r="C10" s="19" t="s">
        <v>16</v>
      </c>
      <c r="D10" s="125"/>
    </row>
    <row r="11" spans="1:6" x14ac:dyDescent="0.2">
      <c r="B11" s="19" t="s">
        <v>17</v>
      </c>
      <c r="C11" s="100" t="s">
        <v>245</v>
      </c>
      <c r="D11" s="125" t="s">
        <v>50</v>
      </c>
    </row>
    <row r="12" spans="1:6" x14ac:dyDescent="0.2">
      <c r="B12" s="19" t="s">
        <v>232</v>
      </c>
      <c r="C12" s="19" t="s">
        <v>231</v>
      </c>
      <c r="D12" s="125"/>
    </row>
    <row r="13" spans="1:6" x14ac:dyDescent="0.2">
      <c r="B13" s="19" t="s">
        <v>18</v>
      </c>
      <c r="C13" s="19" t="s">
        <v>17</v>
      </c>
      <c r="D13" s="125"/>
    </row>
    <row r="14" spans="1:6" x14ac:dyDescent="0.2">
      <c r="B14" s="19" t="s">
        <v>19</v>
      </c>
      <c r="C14" s="99" t="s">
        <v>232</v>
      </c>
      <c r="D14" s="125" t="s">
        <v>27</v>
      </c>
    </row>
    <row r="15" spans="1:6" x14ac:dyDescent="0.2">
      <c r="B15" s="19" t="s">
        <v>20</v>
      </c>
      <c r="C15" s="19" t="s">
        <v>18</v>
      </c>
      <c r="D15" s="125"/>
    </row>
    <row r="16" spans="1:6" x14ac:dyDescent="0.2">
      <c r="B16" s="19" t="s">
        <v>22</v>
      </c>
      <c r="C16" s="19" t="s">
        <v>19</v>
      </c>
      <c r="D16" s="125"/>
    </row>
    <row r="17" spans="2:4" x14ac:dyDescent="0.2">
      <c r="B17" s="19" t="s">
        <v>21</v>
      </c>
      <c r="C17" s="19" t="s">
        <v>20</v>
      </c>
      <c r="D17" s="125"/>
    </row>
    <row r="18" spans="2:4" x14ac:dyDescent="0.2">
      <c r="B18" s="19" t="s">
        <v>23</v>
      </c>
      <c r="C18" s="19" t="s">
        <v>22</v>
      </c>
      <c r="D18" s="125"/>
    </row>
    <row r="19" spans="2:4" x14ac:dyDescent="0.2">
      <c r="B19" s="19" t="s">
        <v>24</v>
      </c>
      <c r="C19" s="19" t="s">
        <v>21</v>
      </c>
      <c r="D19" s="126"/>
    </row>
    <row r="20" spans="2:4" x14ac:dyDescent="0.2">
      <c r="B20" s="19" t="s">
        <v>25</v>
      </c>
      <c r="C20" s="19" t="s">
        <v>23</v>
      </c>
      <c r="D20" s="125"/>
    </row>
    <row r="21" spans="2:4" x14ac:dyDescent="0.2">
      <c r="B21" s="19" t="s">
        <v>26</v>
      </c>
      <c r="C21" s="19" t="s">
        <v>24</v>
      </c>
      <c r="D21" s="125"/>
    </row>
    <row r="22" spans="2:4" x14ac:dyDescent="0.2">
      <c r="B22" s="19" t="s">
        <v>28</v>
      </c>
      <c r="C22" s="19" t="s">
        <v>25</v>
      </c>
      <c r="D22" s="125"/>
    </row>
    <row r="23" spans="2:4" x14ac:dyDescent="0.2">
      <c r="B23" s="19" t="s">
        <v>30</v>
      </c>
      <c r="C23" s="101" t="s">
        <v>26</v>
      </c>
      <c r="D23" s="125" t="s">
        <v>27</v>
      </c>
    </row>
    <row r="24" spans="2:4" x14ac:dyDescent="0.2">
      <c r="B24" s="19" t="s">
        <v>29</v>
      </c>
      <c r="C24" s="99" t="s">
        <v>28</v>
      </c>
      <c r="D24" s="125" t="s">
        <v>27</v>
      </c>
    </row>
    <row r="25" spans="2:4" x14ac:dyDescent="0.2">
      <c r="B25" s="19" t="s">
        <v>226</v>
      </c>
      <c r="C25" s="19" t="s">
        <v>30</v>
      </c>
      <c r="D25" s="125"/>
    </row>
    <row r="26" spans="2:4" x14ac:dyDescent="0.2">
      <c r="B26" s="19" t="s">
        <v>31</v>
      </c>
      <c r="C26" s="19" t="s">
        <v>29</v>
      </c>
      <c r="D26" s="125"/>
    </row>
    <row r="27" spans="2:4" x14ac:dyDescent="0.2">
      <c r="B27" s="19" t="s">
        <v>34</v>
      </c>
      <c r="C27" s="102" t="s">
        <v>32</v>
      </c>
      <c r="D27" s="125" t="s">
        <v>33</v>
      </c>
    </row>
    <row r="28" spans="2:4" x14ac:dyDescent="0.2">
      <c r="B28" s="19" t="s">
        <v>35</v>
      </c>
      <c r="C28" s="19" t="s">
        <v>226</v>
      </c>
      <c r="D28" s="125"/>
    </row>
    <row r="29" spans="2:4" x14ac:dyDescent="0.2">
      <c r="B29" s="19" t="s">
        <v>36</v>
      </c>
      <c r="C29" s="100" t="s">
        <v>233</v>
      </c>
      <c r="D29" s="125" t="s">
        <v>50</v>
      </c>
    </row>
    <row r="30" spans="2:4" x14ac:dyDescent="0.2">
      <c r="B30" s="19" t="s">
        <v>234</v>
      </c>
      <c r="C30" s="19" t="s">
        <v>31</v>
      </c>
      <c r="D30" s="125"/>
    </row>
    <row r="31" spans="2:4" x14ac:dyDescent="0.2">
      <c r="B31" s="19" t="s">
        <v>38</v>
      </c>
      <c r="C31" s="99" t="s">
        <v>34</v>
      </c>
      <c r="D31" s="125" t="s">
        <v>27</v>
      </c>
    </row>
    <row r="32" spans="2:4" x14ac:dyDescent="0.2">
      <c r="B32" s="19" t="s">
        <v>39</v>
      </c>
      <c r="C32" s="19" t="s">
        <v>35</v>
      </c>
      <c r="D32" s="125"/>
    </row>
    <row r="33" spans="2:4" x14ac:dyDescent="0.2">
      <c r="B33" s="19" t="s">
        <v>41</v>
      </c>
      <c r="C33" s="19" t="s">
        <v>36</v>
      </c>
      <c r="D33" s="125"/>
    </row>
    <row r="34" spans="2:4" x14ac:dyDescent="0.2">
      <c r="B34" s="19" t="s">
        <v>42</v>
      </c>
      <c r="C34" s="19" t="s">
        <v>234</v>
      </c>
      <c r="D34" s="125"/>
    </row>
    <row r="35" spans="2:4" x14ac:dyDescent="0.2">
      <c r="B35" s="19" t="s">
        <v>43</v>
      </c>
      <c r="C35" s="19" t="s">
        <v>38</v>
      </c>
      <c r="D35" s="125"/>
    </row>
    <row r="36" spans="2:4" x14ac:dyDescent="0.2">
      <c r="B36" s="19" t="s">
        <v>44</v>
      </c>
      <c r="C36" s="100" t="s">
        <v>235</v>
      </c>
      <c r="D36" s="125" t="s">
        <v>50</v>
      </c>
    </row>
    <row r="37" spans="2:4" x14ac:dyDescent="0.2">
      <c r="B37" s="19" t="s">
        <v>45</v>
      </c>
      <c r="C37" s="19" t="s">
        <v>39</v>
      </c>
      <c r="D37" s="125"/>
    </row>
    <row r="38" spans="2:4" x14ac:dyDescent="0.2">
      <c r="B38" s="19" t="s">
        <v>40</v>
      </c>
      <c r="C38" s="19" t="s">
        <v>41</v>
      </c>
      <c r="D38" s="125"/>
    </row>
    <row r="39" spans="2:4" x14ac:dyDescent="0.2">
      <c r="B39" s="19" t="s">
        <v>46</v>
      </c>
      <c r="C39" s="19" t="s">
        <v>42</v>
      </c>
      <c r="D39" s="125"/>
    </row>
    <row r="40" spans="2:4" x14ac:dyDescent="0.2">
      <c r="B40" s="19" t="s">
        <v>37</v>
      </c>
      <c r="C40" s="19" t="s">
        <v>43</v>
      </c>
      <c r="D40" s="125"/>
    </row>
    <row r="41" spans="2:4" x14ac:dyDescent="0.2">
      <c r="B41" s="19" t="s">
        <v>53</v>
      </c>
      <c r="C41" s="19" t="s">
        <v>44</v>
      </c>
      <c r="D41" s="125"/>
    </row>
    <row r="42" spans="2:4" x14ac:dyDescent="0.2">
      <c r="B42" s="9" t="s">
        <v>47</v>
      </c>
      <c r="C42" s="19" t="s">
        <v>45</v>
      </c>
      <c r="D42" s="125"/>
    </row>
    <row r="43" spans="2:4" x14ac:dyDescent="0.2">
      <c r="B43" s="9" t="s">
        <v>244</v>
      </c>
      <c r="C43" s="19" t="s">
        <v>40</v>
      </c>
      <c r="D43" s="125"/>
    </row>
    <row r="44" spans="2:4" x14ac:dyDescent="0.2">
      <c r="B44" s="9" t="s">
        <v>48</v>
      </c>
      <c r="C44" s="19" t="s">
        <v>46</v>
      </c>
      <c r="D44" s="125"/>
    </row>
    <row r="45" spans="2:4" x14ac:dyDescent="0.2">
      <c r="B45" s="9" t="s">
        <v>51</v>
      </c>
      <c r="C45" s="19" t="s">
        <v>37</v>
      </c>
      <c r="D45" s="125"/>
    </row>
    <row r="46" spans="2:4" x14ac:dyDescent="0.2">
      <c r="B46" s="37" t="s">
        <v>54</v>
      </c>
      <c r="C46" s="100" t="s">
        <v>49</v>
      </c>
      <c r="D46" s="125" t="s">
        <v>50</v>
      </c>
    </row>
    <row r="47" spans="2:4" x14ac:dyDescent="0.2">
      <c r="B47" s="37" t="s">
        <v>55</v>
      </c>
      <c r="C47" s="100" t="s">
        <v>52</v>
      </c>
      <c r="D47" s="125" t="s">
        <v>50</v>
      </c>
    </row>
    <row r="48" spans="2:4" x14ac:dyDescent="0.2">
      <c r="B48" s="37" t="s">
        <v>236</v>
      </c>
      <c r="C48" s="19" t="s">
        <v>53</v>
      </c>
      <c r="D48" s="127"/>
    </row>
    <row r="49" spans="2:4" x14ac:dyDescent="0.2">
      <c r="B49" s="37" t="s">
        <v>57</v>
      </c>
      <c r="C49" s="99" t="s">
        <v>47</v>
      </c>
      <c r="D49" s="125" t="s">
        <v>27</v>
      </c>
    </row>
    <row r="50" spans="2:4" x14ac:dyDescent="0.2">
      <c r="B50" s="37" t="s">
        <v>56</v>
      </c>
      <c r="C50" s="99" t="s">
        <v>244</v>
      </c>
      <c r="D50" s="125" t="s">
        <v>27</v>
      </c>
    </row>
    <row r="51" spans="2:4" x14ac:dyDescent="0.2">
      <c r="B51" s="37" t="s">
        <v>609</v>
      </c>
      <c r="C51" s="19" t="s">
        <v>48</v>
      </c>
      <c r="D51" s="125"/>
    </row>
    <row r="52" spans="2:4" x14ac:dyDescent="0.2">
      <c r="B52" s="37" t="s">
        <v>618</v>
      </c>
      <c r="C52" s="99" t="s">
        <v>51</v>
      </c>
      <c r="D52" s="125" t="s">
        <v>237</v>
      </c>
    </row>
    <row r="53" spans="2:4" x14ac:dyDescent="0.2">
      <c r="B53" s="9"/>
      <c r="C53" s="100" t="s">
        <v>246</v>
      </c>
      <c r="D53" s="125" t="s">
        <v>50</v>
      </c>
    </row>
    <row r="54" spans="2:4" x14ac:dyDescent="0.2">
      <c r="C54" s="9" t="s">
        <v>54</v>
      </c>
      <c r="D54" s="103"/>
    </row>
    <row r="55" spans="2:4" x14ac:dyDescent="0.2">
      <c r="C55" s="9" t="s">
        <v>55</v>
      </c>
      <c r="D55" s="103"/>
    </row>
    <row r="56" spans="2:4" x14ac:dyDescent="0.2">
      <c r="B56" s="98"/>
      <c r="C56" s="9" t="s">
        <v>236</v>
      </c>
      <c r="D56" s="103"/>
    </row>
    <row r="57" spans="2:4" x14ac:dyDescent="0.2">
      <c r="B57" s="98"/>
      <c r="C57" s="9" t="s">
        <v>57</v>
      </c>
      <c r="D57" s="103"/>
    </row>
    <row r="58" spans="2:4" x14ac:dyDescent="0.2">
      <c r="B58" s="98"/>
      <c r="C58" s="104" t="s">
        <v>60</v>
      </c>
      <c r="D58" s="103" t="s">
        <v>50</v>
      </c>
    </row>
    <row r="59" spans="2:4" x14ac:dyDescent="0.2">
      <c r="B59" s="98"/>
      <c r="C59" s="104" t="s">
        <v>225</v>
      </c>
      <c r="D59" s="125" t="s">
        <v>50</v>
      </c>
    </row>
    <row r="60" spans="2:4" x14ac:dyDescent="0.2">
      <c r="B60" s="98"/>
      <c r="C60" s="101" t="s">
        <v>56</v>
      </c>
      <c r="D60" s="103" t="s">
        <v>27</v>
      </c>
    </row>
    <row r="61" spans="2:4" x14ac:dyDescent="0.2">
      <c r="B61" s="98"/>
      <c r="C61" s="9" t="s">
        <v>58</v>
      </c>
      <c r="D61" s="103"/>
    </row>
    <row r="62" spans="2:4" x14ac:dyDescent="0.2">
      <c r="B62" s="98"/>
      <c r="C62" s="7" t="s">
        <v>59</v>
      </c>
    </row>
    <row r="63" spans="2:4" x14ac:dyDescent="0.2">
      <c r="B63" s="98"/>
    </row>
    <row r="64" spans="2:4" x14ac:dyDescent="0.2">
      <c r="B64" s="98"/>
      <c r="C64" s="27"/>
      <c r="D64" s="103"/>
    </row>
    <row r="65" spans="1:19" x14ac:dyDescent="0.2">
      <c r="B65" s="98"/>
      <c r="C65" s="27"/>
      <c r="D65" s="103"/>
    </row>
    <row r="67" spans="1:19" x14ac:dyDescent="0.2">
      <c r="A67" s="13" t="s">
        <v>62</v>
      </c>
      <c r="B67" s="14" t="s">
        <v>63</v>
      </c>
      <c r="C67" s="15" t="s">
        <v>64</v>
      </c>
      <c r="D67" s="14" t="s">
        <v>65</v>
      </c>
      <c r="E67" s="14" t="s">
        <v>66</v>
      </c>
      <c r="F67" s="14" t="s">
        <v>67</v>
      </c>
      <c r="G67" s="14" t="s">
        <v>68</v>
      </c>
      <c r="H67" s="14" t="s">
        <v>69</v>
      </c>
      <c r="I67" s="14" t="s">
        <v>70</v>
      </c>
      <c r="J67" s="14" t="s">
        <v>71</v>
      </c>
      <c r="K67" s="14" t="s">
        <v>72</v>
      </c>
      <c r="L67" s="14" t="s">
        <v>73</v>
      </c>
      <c r="M67" s="14" t="s">
        <v>74</v>
      </c>
      <c r="N67" s="14" t="s">
        <v>75</v>
      </c>
      <c r="O67" s="14" t="s">
        <v>76</v>
      </c>
      <c r="P67" s="14" t="s">
        <v>77</v>
      </c>
      <c r="Q67" s="14" t="s">
        <v>78</v>
      </c>
      <c r="R67" s="14" t="s">
        <v>79</v>
      </c>
      <c r="S67" s="15" t="s">
        <v>80</v>
      </c>
    </row>
    <row r="68" spans="1:19" x14ac:dyDescent="0.2">
      <c r="A68" s="10" t="s">
        <v>81</v>
      </c>
      <c r="B68" s="8" t="s">
        <v>82</v>
      </c>
      <c r="C68" s="11" t="s">
        <v>83</v>
      </c>
      <c r="D68" s="8" t="s">
        <v>84</v>
      </c>
      <c r="E68" s="8" t="s">
        <v>85</v>
      </c>
      <c r="F68" s="8" t="s">
        <v>86</v>
      </c>
      <c r="G68" s="8" t="s">
        <v>87</v>
      </c>
      <c r="H68" s="8" t="s">
        <v>88</v>
      </c>
      <c r="I68" s="8" t="s">
        <v>89</v>
      </c>
      <c r="J68" s="8" t="s">
        <v>90</v>
      </c>
      <c r="K68" s="8" t="s">
        <v>91</v>
      </c>
      <c r="L68" s="8" t="s">
        <v>92</v>
      </c>
      <c r="M68" s="8" t="s">
        <v>93</v>
      </c>
      <c r="N68" s="8" t="s">
        <v>94</v>
      </c>
      <c r="O68" s="8" t="s">
        <v>95</v>
      </c>
      <c r="P68" s="8" t="s">
        <v>96</v>
      </c>
      <c r="Q68" s="21" t="s">
        <v>97</v>
      </c>
      <c r="R68" s="8" t="s">
        <v>98</v>
      </c>
      <c r="S68" s="22" t="s">
        <v>99</v>
      </c>
    </row>
    <row r="69" spans="1:19" x14ac:dyDescent="0.2">
      <c r="A69" s="10" t="s">
        <v>100</v>
      </c>
      <c r="B69" s="8" t="s">
        <v>101</v>
      </c>
      <c r="C69" s="11" t="s">
        <v>84</v>
      </c>
      <c r="D69" s="8" t="s">
        <v>102</v>
      </c>
      <c r="E69" s="8" t="s">
        <v>103</v>
      </c>
      <c r="F69" s="8" t="s">
        <v>103</v>
      </c>
      <c r="G69" s="8" t="s">
        <v>104</v>
      </c>
      <c r="H69" s="8" t="s">
        <v>105</v>
      </c>
      <c r="I69" s="8" t="s">
        <v>106</v>
      </c>
      <c r="J69" s="8" t="s">
        <v>107</v>
      </c>
      <c r="K69" s="8" t="s">
        <v>108</v>
      </c>
      <c r="L69" s="8" t="s">
        <v>109</v>
      </c>
      <c r="M69" s="8" t="s">
        <v>110</v>
      </c>
      <c r="N69" s="8" t="s">
        <v>111</v>
      </c>
      <c r="O69" s="8" t="s">
        <v>112</v>
      </c>
      <c r="P69" s="8" t="s">
        <v>113</v>
      </c>
      <c r="Q69" s="8" t="s">
        <v>58</v>
      </c>
      <c r="R69" s="9" t="s">
        <v>58</v>
      </c>
      <c r="S69" s="11" t="s">
        <v>58</v>
      </c>
    </row>
    <row r="70" spans="1:19" x14ac:dyDescent="0.2">
      <c r="A70" s="10" t="s">
        <v>114</v>
      </c>
      <c r="B70" s="8" t="s">
        <v>115</v>
      </c>
      <c r="C70" s="11" t="s">
        <v>116</v>
      </c>
      <c r="D70" s="8" t="s">
        <v>117</v>
      </c>
      <c r="E70" s="8" t="s">
        <v>58</v>
      </c>
      <c r="F70" s="8" t="s">
        <v>58</v>
      </c>
      <c r="G70" s="8" t="s">
        <v>118</v>
      </c>
      <c r="H70" s="8" t="s">
        <v>119</v>
      </c>
      <c r="I70" s="8" t="s">
        <v>120</v>
      </c>
      <c r="J70" s="8" t="s">
        <v>121</v>
      </c>
      <c r="K70" s="8" t="s">
        <v>122</v>
      </c>
      <c r="L70" s="8" t="s">
        <v>103</v>
      </c>
      <c r="M70" s="8" t="s">
        <v>123</v>
      </c>
      <c r="N70" s="8" t="s">
        <v>124</v>
      </c>
      <c r="O70" s="8" t="s">
        <v>125</v>
      </c>
      <c r="P70" s="8" t="s">
        <v>126</v>
      </c>
      <c r="Q70" s="9"/>
      <c r="R70" s="9"/>
      <c r="S70" s="12"/>
    </row>
    <row r="71" spans="1:19" x14ac:dyDescent="0.2">
      <c r="A71" s="10" t="s">
        <v>127</v>
      </c>
      <c r="B71" s="8" t="s">
        <v>128</v>
      </c>
      <c r="C71" s="11" t="s">
        <v>129</v>
      </c>
      <c r="D71" s="8" t="s">
        <v>103</v>
      </c>
      <c r="E71" s="8" t="s">
        <v>59</v>
      </c>
      <c r="F71" s="8" t="s">
        <v>59</v>
      </c>
      <c r="G71" s="8" t="s">
        <v>130</v>
      </c>
      <c r="H71" s="8" t="s">
        <v>131</v>
      </c>
      <c r="I71" s="8" t="s">
        <v>132</v>
      </c>
      <c r="J71" s="8" t="s">
        <v>133</v>
      </c>
      <c r="K71" s="8" t="s">
        <v>103</v>
      </c>
      <c r="L71" s="8" t="s">
        <v>58</v>
      </c>
      <c r="M71" s="8" t="s">
        <v>134</v>
      </c>
      <c r="N71" s="8" t="s">
        <v>117</v>
      </c>
      <c r="O71" s="8" t="s">
        <v>103</v>
      </c>
      <c r="P71" s="8" t="s">
        <v>135</v>
      </c>
      <c r="Q71" s="9"/>
      <c r="R71" s="9"/>
      <c r="S71" s="12"/>
    </row>
    <row r="72" spans="1:19" x14ac:dyDescent="0.2">
      <c r="A72" s="10" t="s">
        <v>136</v>
      </c>
      <c r="B72" s="8" t="s">
        <v>137</v>
      </c>
      <c r="C72" s="11" t="s">
        <v>138</v>
      </c>
      <c r="D72" s="8" t="s">
        <v>58</v>
      </c>
      <c r="E72" s="8"/>
      <c r="F72" s="8"/>
      <c r="G72" s="8" t="s">
        <v>139</v>
      </c>
      <c r="H72" s="8" t="s">
        <v>117</v>
      </c>
      <c r="I72" s="8" t="s">
        <v>140</v>
      </c>
      <c r="J72" s="8" t="s">
        <v>141</v>
      </c>
      <c r="K72" s="8" t="s">
        <v>58</v>
      </c>
      <c r="L72" s="8" t="s">
        <v>59</v>
      </c>
      <c r="M72" s="8" t="s">
        <v>142</v>
      </c>
      <c r="N72" s="9" t="s">
        <v>103</v>
      </c>
      <c r="O72" s="8" t="s">
        <v>58</v>
      </c>
      <c r="P72" s="8" t="s">
        <v>143</v>
      </c>
      <c r="Q72" s="9"/>
      <c r="R72" s="9"/>
      <c r="S72" s="12"/>
    </row>
    <row r="73" spans="1:19" x14ac:dyDescent="0.2">
      <c r="A73" s="10" t="s">
        <v>144</v>
      </c>
      <c r="B73" s="8" t="s">
        <v>145</v>
      </c>
      <c r="C73" s="11" t="s">
        <v>146</v>
      </c>
      <c r="D73" s="8" t="s">
        <v>59</v>
      </c>
      <c r="E73" s="9"/>
      <c r="F73" s="9"/>
      <c r="G73" s="8" t="s">
        <v>103</v>
      </c>
      <c r="H73" s="8" t="s">
        <v>103</v>
      </c>
      <c r="I73" s="8" t="s">
        <v>147</v>
      </c>
      <c r="J73" s="8" t="s">
        <v>148</v>
      </c>
      <c r="K73" s="8" t="s">
        <v>59</v>
      </c>
      <c r="L73" s="8"/>
      <c r="M73" s="8" t="s">
        <v>117</v>
      </c>
      <c r="N73" s="9" t="s">
        <v>58</v>
      </c>
      <c r="O73" s="8" t="s">
        <v>59</v>
      </c>
      <c r="P73" s="8" t="s">
        <v>149</v>
      </c>
      <c r="Q73" s="9"/>
      <c r="R73" s="9"/>
      <c r="S73" s="12"/>
    </row>
    <row r="74" spans="1:19" x14ac:dyDescent="0.2">
      <c r="A74" s="10" t="s">
        <v>150</v>
      </c>
      <c r="B74" s="8" t="s">
        <v>151</v>
      </c>
      <c r="C74" s="11" t="s">
        <v>117</v>
      </c>
      <c r="D74" s="9"/>
      <c r="E74" s="9"/>
      <c r="F74" s="9"/>
      <c r="G74" s="8" t="s">
        <v>58</v>
      </c>
      <c r="H74" s="8" t="s">
        <v>58</v>
      </c>
      <c r="I74" s="8" t="s">
        <v>103</v>
      </c>
      <c r="J74" s="8" t="s">
        <v>103</v>
      </c>
      <c r="K74" s="8"/>
      <c r="L74" s="9"/>
      <c r="M74" s="8" t="s">
        <v>103</v>
      </c>
      <c r="N74" s="9" t="s">
        <v>59</v>
      </c>
      <c r="O74" s="8"/>
      <c r="P74" s="8" t="s">
        <v>117</v>
      </c>
      <c r="Q74" s="9"/>
      <c r="R74" s="9"/>
      <c r="S74" s="12"/>
    </row>
    <row r="75" spans="1:19" x14ac:dyDescent="0.2">
      <c r="A75" s="10" t="s">
        <v>152</v>
      </c>
      <c r="B75" s="8" t="s">
        <v>103</v>
      </c>
      <c r="C75" s="11" t="s">
        <v>103</v>
      </c>
      <c r="D75" s="9"/>
      <c r="E75" s="9"/>
      <c r="F75" s="9"/>
      <c r="G75" s="8" t="s">
        <v>59</v>
      </c>
      <c r="H75" s="8" t="s">
        <v>59</v>
      </c>
      <c r="I75" s="8" t="s">
        <v>58</v>
      </c>
      <c r="J75" s="8" t="s">
        <v>58</v>
      </c>
      <c r="K75" s="9"/>
      <c r="L75" s="9"/>
      <c r="M75" s="8" t="s">
        <v>58</v>
      </c>
      <c r="N75" s="9"/>
      <c r="O75" s="9"/>
      <c r="P75" s="8" t="s">
        <v>103</v>
      </c>
      <c r="Q75" s="9"/>
      <c r="R75" s="9"/>
      <c r="S75" s="12"/>
    </row>
    <row r="76" spans="1:19" x14ac:dyDescent="0.2">
      <c r="A76" s="10" t="s">
        <v>153</v>
      </c>
      <c r="B76" s="8" t="s">
        <v>58</v>
      </c>
      <c r="C76" s="11" t="s">
        <v>58</v>
      </c>
      <c r="D76" s="9"/>
      <c r="E76" s="9"/>
      <c r="F76" s="9"/>
      <c r="G76" s="8"/>
      <c r="H76" s="9"/>
      <c r="I76" s="8" t="s">
        <v>59</v>
      </c>
      <c r="J76" s="8" t="s">
        <v>59</v>
      </c>
      <c r="K76" s="9"/>
      <c r="L76" s="9"/>
      <c r="M76" s="9" t="s">
        <v>59</v>
      </c>
      <c r="N76" s="8"/>
      <c r="O76" s="8"/>
      <c r="P76" s="8" t="s">
        <v>58</v>
      </c>
      <c r="Q76" s="9"/>
      <c r="R76" s="9"/>
      <c r="S76" s="12"/>
    </row>
    <row r="77" spans="1:19" x14ac:dyDescent="0.2">
      <c r="A77" s="10" t="s">
        <v>154</v>
      </c>
      <c r="B77" s="8" t="s">
        <v>59</v>
      </c>
      <c r="C77" s="11" t="s">
        <v>59</v>
      </c>
      <c r="D77" s="9"/>
      <c r="E77" s="9"/>
      <c r="F77" s="9"/>
      <c r="G77" s="9"/>
      <c r="H77" s="9"/>
      <c r="I77" s="9"/>
      <c r="J77" s="8"/>
      <c r="K77" s="9"/>
      <c r="L77" s="9"/>
      <c r="M77" s="9"/>
      <c r="N77" s="9"/>
      <c r="O77" s="9"/>
      <c r="P77" s="8" t="s">
        <v>59</v>
      </c>
      <c r="Q77" s="9"/>
      <c r="R77" s="9"/>
      <c r="S77" s="12"/>
    </row>
    <row r="78" spans="1:19" x14ac:dyDescent="0.2">
      <c r="A78" s="10" t="s">
        <v>155</v>
      </c>
      <c r="B78" s="8"/>
      <c r="C78" s="12"/>
      <c r="D78" s="9"/>
      <c r="E78" s="9"/>
      <c r="F78" s="9"/>
      <c r="G78" s="9"/>
      <c r="H78" s="9"/>
      <c r="I78" s="9"/>
      <c r="J78" s="9"/>
      <c r="K78" s="9"/>
      <c r="L78" s="9"/>
      <c r="M78" s="9"/>
      <c r="N78" s="9"/>
      <c r="O78" s="9"/>
      <c r="P78" s="9"/>
      <c r="Q78" s="9"/>
      <c r="R78" s="9"/>
      <c r="S78" s="12"/>
    </row>
    <row r="79" spans="1:19" x14ac:dyDescent="0.2">
      <c r="A79" s="10" t="s">
        <v>156</v>
      </c>
      <c r="B79" s="9"/>
      <c r="C79" s="12"/>
      <c r="D79" s="9"/>
      <c r="E79" s="9"/>
      <c r="F79" s="9"/>
      <c r="G79" s="9"/>
      <c r="H79" s="9"/>
      <c r="I79" s="9"/>
      <c r="J79" s="9"/>
      <c r="K79" s="9"/>
      <c r="L79" s="9"/>
      <c r="M79" s="9"/>
      <c r="N79" s="9"/>
      <c r="O79" s="9"/>
      <c r="P79" s="9"/>
      <c r="Q79" s="9"/>
      <c r="R79" s="9"/>
      <c r="S79" s="12"/>
    </row>
    <row r="80" spans="1:19" x14ac:dyDescent="0.2">
      <c r="A80" s="10" t="s">
        <v>157</v>
      </c>
      <c r="B80" s="9"/>
      <c r="C80" s="12"/>
      <c r="D80" s="9"/>
      <c r="E80" s="9"/>
      <c r="F80" s="9"/>
      <c r="G80" s="9"/>
      <c r="H80" s="9"/>
      <c r="I80" s="9"/>
      <c r="J80" s="9"/>
      <c r="K80" s="9"/>
      <c r="L80" s="9"/>
      <c r="M80" s="9"/>
      <c r="N80" s="9"/>
      <c r="O80" s="9"/>
      <c r="P80" s="9"/>
      <c r="Q80" s="9"/>
      <c r="R80" s="9"/>
      <c r="S80" s="12"/>
    </row>
    <row r="81" spans="1:19" x14ac:dyDescent="0.2">
      <c r="A81" s="10" t="s">
        <v>158</v>
      </c>
      <c r="B81" s="9"/>
      <c r="C81" s="12"/>
      <c r="D81" s="9"/>
      <c r="E81" s="9"/>
      <c r="F81" s="9"/>
      <c r="G81" s="9"/>
      <c r="H81" s="9"/>
      <c r="I81" s="9"/>
      <c r="J81" s="9"/>
      <c r="K81" s="9"/>
      <c r="L81" s="9"/>
      <c r="M81" s="9"/>
      <c r="N81" s="9"/>
      <c r="O81" s="9"/>
      <c r="P81" s="9"/>
      <c r="Q81" s="9"/>
      <c r="R81" s="9"/>
      <c r="S81" s="12"/>
    </row>
    <row r="82" spans="1:19" x14ac:dyDescent="0.2">
      <c r="A82" s="10" t="s">
        <v>159</v>
      </c>
      <c r="B82" s="9"/>
      <c r="C82" s="12"/>
      <c r="D82" s="9"/>
      <c r="E82" s="9"/>
      <c r="F82" s="9"/>
      <c r="G82" s="9"/>
      <c r="H82" s="9"/>
      <c r="I82" s="9"/>
      <c r="J82" s="9"/>
      <c r="K82" s="9"/>
      <c r="L82" s="9"/>
      <c r="M82" s="9"/>
      <c r="N82" s="9"/>
      <c r="O82" s="9"/>
      <c r="P82" s="9"/>
      <c r="Q82" s="9"/>
      <c r="R82" s="9"/>
      <c r="S82" s="12"/>
    </row>
    <row r="83" spans="1:19" x14ac:dyDescent="0.2">
      <c r="A83" s="10" t="s">
        <v>160</v>
      </c>
      <c r="B83" s="9"/>
      <c r="C83" s="12"/>
      <c r="D83" s="9"/>
      <c r="E83" s="9"/>
      <c r="F83" s="9"/>
      <c r="G83" s="9"/>
      <c r="H83" s="9"/>
      <c r="I83" s="9"/>
      <c r="J83" s="9"/>
      <c r="K83" s="9"/>
      <c r="L83" s="9"/>
      <c r="M83" s="9"/>
      <c r="N83" s="9"/>
      <c r="O83" s="9"/>
      <c r="P83" s="9"/>
      <c r="Q83" s="9"/>
      <c r="R83" s="9"/>
      <c r="S83" s="12"/>
    </row>
    <row r="84" spans="1:19" x14ac:dyDescent="0.2">
      <c r="A84" s="10" t="s">
        <v>161</v>
      </c>
      <c r="B84" s="9"/>
      <c r="C84" s="12"/>
      <c r="D84" s="9"/>
      <c r="E84" s="9"/>
      <c r="F84" s="9"/>
      <c r="G84" s="9"/>
      <c r="H84" s="9"/>
      <c r="I84" s="9"/>
      <c r="J84" s="9"/>
      <c r="K84" s="9"/>
      <c r="L84" s="9"/>
      <c r="M84" s="9"/>
      <c r="N84" s="9"/>
      <c r="O84" s="9"/>
      <c r="P84" s="9"/>
      <c r="Q84" s="9"/>
      <c r="R84" s="9"/>
      <c r="S84" s="12"/>
    </row>
    <row r="85" spans="1:19" x14ac:dyDescent="0.2">
      <c r="A85" s="10" t="s">
        <v>162</v>
      </c>
      <c r="B85" s="9"/>
      <c r="C85" s="12"/>
      <c r="D85" s="9"/>
      <c r="E85" s="9"/>
      <c r="F85" s="9"/>
      <c r="G85" s="9"/>
      <c r="H85" s="9"/>
      <c r="I85" s="9"/>
      <c r="J85" s="9"/>
      <c r="K85" s="9"/>
      <c r="L85" s="9"/>
      <c r="M85" s="9"/>
      <c r="N85" s="9"/>
      <c r="O85" s="9"/>
      <c r="P85" s="9"/>
      <c r="Q85" s="9"/>
      <c r="R85" s="9"/>
      <c r="S85" s="12"/>
    </row>
    <row r="86" spans="1:19" x14ac:dyDescent="0.2">
      <c r="A86" s="10" t="s">
        <v>103</v>
      </c>
      <c r="B86" s="9"/>
      <c r="C86" s="12"/>
      <c r="D86" s="9"/>
      <c r="E86" s="9"/>
      <c r="F86" s="9"/>
      <c r="G86" s="9"/>
      <c r="H86" s="9"/>
      <c r="I86" s="9"/>
      <c r="J86" s="9"/>
      <c r="K86" s="9"/>
      <c r="L86" s="9"/>
      <c r="M86" s="9"/>
      <c r="N86" s="9"/>
      <c r="O86" s="9"/>
      <c r="P86" s="9"/>
      <c r="Q86" s="9"/>
      <c r="R86" s="9"/>
      <c r="S86" s="12"/>
    </row>
    <row r="87" spans="1:19" x14ac:dyDescent="0.2">
      <c r="A87" s="10" t="s">
        <v>58</v>
      </c>
      <c r="B87" s="9"/>
      <c r="C87" s="12"/>
      <c r="D87" s="9"/>
      <c r="E87" s="9"/>
      <c r="F87" s="9"/>
      <c r="G87" s="9"/>
      <c r="H87" s="9"/>
      <c r="I87" s="9"/>
      <c r="J87" s="9"/>
      <c r="K87" s="9"/>
      <c r="L87" s="9"/>
      <c r="M87" s="9"/>
      <c r="N87" s="9"/>
      <c r="O87" s="9"/>
      <c r="P87" s="9"/>
      <c r="Q87" s="9"/>
      <c r="R87" s="9"/>
      <c r="S87" s="12"/>
    </row>
    <row r="88" spans="1:19" x14ac:dyDescent="0.2">
      <c r="A88" s="16" t="s">
        <v>59</v>
      </c>
      <c r="B88" s="17"/>
      <c r="C88" s="18"/>
      <c r="D88" s="9"/>
      <c r="E88" s="9"/>
      <c r="F88" s="9"/>
      <c r="G88" s="9"/>
      <c r="H88" s="9"/>
      <c r="I88" s="9"/>
      <c r="J88" s="9"/>
      <c r="K88" s="9"/>
      <c r="L88" s="9"/>
      <c r="M88" s="9"/>
      <c r="N88" s="9"/>
      <c r="O88" s="9"/>
      <c r="P88" s="9"/>
      <c r="Q88" s="9"/>
      <c r="R88" s="9"/>
      <c r="S88" s="12"/>
    </row>
    <row r="91" spans="1:19" x14ac:dyDescent="0.2">
      <c r="A91" s="7" t="s">
        <v>163</v>
      </c>
      <c r="B91" s="7" t="s">
        <v>164</v>
      </c>
      <c r="C91" s="7" t="s">
        <v>410</v>
      </c>
    </row>
    <row r="92" spans="1:19" x14ac:dyDescent="0.2">
      <c r="B92" s="7" t="s">
        <v>8</v>
      </c>
      <c r="C92" s="7" t="s">
        <v>411</v>
      </c>
    </row>
    <row r="96" spans="1:19" x14ac:dyDescent="0.2">
      <c r="A96" s="7" t="s">
        <v>165</v>
      </c>
      <c r="B96" s="7" t="s">
        <v>222</v>
      </c>
    </row>
    <row r="97" spans="1:12" x14ac:dyDescent="0.2">
      <c r="B97" s="24" t="s">
        <v>166</v>
      </c>
    </row>
    <row r="98" spans="1:12" x14ac:dyDescent="0.2">
      <c r="B98" s="24" t="s">
        <v>167</v>
      </c>
    </row>
    <row r="99" spans="1:12" x14ac:dyDescent="0.2">
      <c r="B99" s="24" t="s">
        <v>168</v>
      </c>
    </row>
    <row r="100" spans="1:12" x14ac:dyDescent="0.2">
      <c r="B100" s="24" t="s">
        <v>169</v>
      </c>
    </row>
    <row r="103" spans="1:12" x14ac:dyDescent="0.2">
      <c r="C103" s="6" t="s">
        <v>251</v>
      </c>
      <c r="F103" s="39" t="s">
        <v>261</v>
      </c>
    </row>
    <row r="104" spans="1:12" ht="15" x14ac:dyDescent="0.25">
      <c r="A104" s="25" t="s">
        <v>7</v>
      </c>
      <c r="B104" s="25" t="s">
        <v>1</v>
      </c>
      <c r="C104" s="25" t="s">
        <v>170</v>
      </c>
      <c r="D104" s="25" t="s">
        <v>9</v>
      </c>
      <c r="E104" s="25"/>
      <c r="F104" s="26" t="s">
        <v>171</v>
      </c>
      <c r="G104"/>
      <c r="H104" s="25"/>
      <c r="I104" s="25"/>
      <c r="J104" s="25"/>
      <c r="K104" s="25"/>
    </row>
    <row r="105" spans="1:12" s="6" customFormat="1" ht="12.75" customHeight="1" x14ac:dyDescent="0.2">
      <c r="A105" s="6" t="str">
        <f>IF('Basic data'!B8="","",'Basic data'!B8)</f>
        <v>Not listed</v>
      </c>
      <c r="B105" s="6" t="str">
        <f>IF($A$105="","",VLOOKUP($A$105,$A$108:$F$108,2,FALSE))</f>
        <v>-----</v>
      </c>
      <c r="C105" s="6" t="str">
        <f>IF($A$105="","",VLOOKUP($A$105,$A$108:$F$108,3,FALSE))</f>
        <v>-----</v>
      </c>
      <c r="D105" s="6" t="str">
        <f>IF($A$105="","",VLOOKUP($A$105,$A$108:$F$108,4,FALSE))</f>
        <v>-----</v>
      </c>
      <c r="F105" s="52" t="str">
        <f>IF($A$105="","",VLOOKUP($A$105,$A$108:$F$108,6,FALSE))</f>
        <v>-----</v>
      </c>
    </row>
    <row r="107" spans="1:12" ht="15" x14ac:dyDescent="0.25">
      <c r="A107" s="25" t="s">
        <v>7</v>
      </c>
      <c r="B107" s="25" t="s">
        <v>1</v>
      </c>
      <c r="C107" s="25" t="s">
        <v>170</v>
      </c>
      <c r="D107" s="25" t="s">
        <v>9</v>
      </c>
      <c r="E107" s="25"/>
      <c r="F107" s="26" t="s">
        <v>171</v>
      </c>
      <c r="G107"/>
      <c r="H107" s="25"/>
      <c r="I107" s="25"/>
      <c r="J107" s="25"/>
      <c r="K107" s="25"/>
      <c r="L107" s="25"/>
    </row>
    <row r="108" spans="1:12" ht="15" x14ac:dyDescent="0.25">
      <c r="A108" s="27" t="s">
        <v>609</v>
      </c>
      <c r="B108" s="27" t="s">
        <v>172</v>
      </c>
      <c r="C108" s="27" t="s">
        <v>172</v>
      </c>
      <c r="D108" s="27" t="s">
        <v>172</v>
      </c>
      <c r="E108"/>
      <c r="F108" s="28" t="s">
        <v>172</v>
      </c>
      <c r="G108"/>
      <c r="H108"/>
      <c r="I108"/>
      <c r="J108"/>
      <c r="K108"/>
      <c r="L108"/>
    </row>
    <row r="111" spans="1:12" x14ac:dyDescent="0.2">
      <c r="A111" s="7" t="s">
        <v>412</v>
      </c>
    </row>
    <row r="112" spans="1:12" x14ac:dyDescent="0.2">
      <c r="A112" s="7" t="s">
        <v>413</v>
      </c>
    </row>
    <row r="113" spans="1:1" x14ac:dyDescent="0.2">
      <c r="A113" s="7" t="s">
        <v>414</v>
      </c>
    </row>
    <row r="114" spans="1:1" x14ac:dyDescent="0.2">
      <c r="A114" s="7" t="s">
        <v>415</v>
      </c>
    </row>
    <row r="115" spans="1:1" x14ac:dyDescent="0.2">
      <c r="A115" s="7" t="s">
        <v>416</v>
      </c>
    </row>
    <row r="116" spans="1:1" x14ac:dyDescent="0.2">
      <c r="A116" s="7" t="s">
        <v>417</v>
      </c>
    </row>
    <row r="117" spans="1:1" x14ac:dyDescent="0.2">
      <c r="A117" s="7" t="s">
        <v>418</v>
      </c>
    </row>
    <row r="118" spans="1:1" x14ac:dyDescent="0.2">
      <c r="A118" s="7" t="s">
        <v>419</v>
      </c>
    </row>
    <row r="119" spans="1:1" x14ac:dyDescent="0.2">
      <c r="A119" s="7" t="s">
        <v>420</v>
      </c>
    </row>
    <row r="120" spans="1:1" x14ac:dyDescent="0.2">
      <c r="A120" s="7" t="s">
        <v>421</v>
      </c>
    </row>
    <row r="121" spans="1:1" x14ac:dyDescent="0.2">
      <c r="A121" s="7" t="s">
        <v>422</v>
      </c>
    </row>
    <row r="122" spans="1:1" x14ac:dyDescent="0.2">
      <c r="A122" s="7" t="s">
        <v>423</v>
      </c>
    </row>
    <row r="123" spans="1:1" x14ac:dyDescent="0.2">
      <c r="A123" s="7" t="s">
        <v>424</v>
      </c>
    </row>
    <row r="124" spans="1:1" x14ac:dyDescent="0.2">
      <c r="A124" s="7" t="s">
        <v>425</v>
      </c>
    </row>
    <row r="125" spans="1:1" x14ac:dyDescent="0.2">
      <c r="A125" s="7" t="s">
        <v>426</v>
      </c>
    </row>
    <row r="126" spans="1:1" x14ac:dyDescent="0.2">
      <c r="A126" s="7" t="s">
        <v>427</v>
      </c>
    </row>
    <row r="127" spans="1:1" x14ac:dyDescent="0.2">
      <c r="A127" s="7" t="s">
        <v>428</v>
      </c>
    </row>
    <row r="128" spans="1:1" x14ac:dyDescent="0.2">
      <c r="A128" s="7" t="s">
        <v>429</v>
      </c>
    </row>
    <row r="129" spans="1:1" x14ac:dyDescent="0.2">
      <c r="A129" s="7" t="s">
        <v>430</v>
      </c>
    </row>
    <row r="130" spans="1:1" x14ac:dyDescent="0.2">
      <c r="A130" s="7" t="s">
        <v>431</v>
      </c>
    </row>
    <row r="131" spans="1:1" x14ac:dyDescent="0.2">
      <c r="A131" s="7" t="s">
        <v>432</v>
      </c>
    </row>
    <row r="132" spans="1:1" x14ac:dyDescent="0.2">
      <c r="A132" s="7" t="s">
        <v>433</v>
      </c>
    </row>
    <row r="133" spans="1:1" x14ac:dyDescent="0.2">
      <c r="A133" s="7" t="s">
        <v>434</v>
      </c>
    </row>
    <row r="134" spans="1:1" x14ac:dyDescent="0.2">
      <c r="A134" s="7" t="s">
        <v>435</v>
      </c>
    </row>
    <row r="135" spans="1:1" x14ac:dyDescent="0.2">
      <c r="A135" s="7" t="s">
        <v>436</v>
      </c>
    </row>
    <row r="136" spans="1:1" x14ac:dyDescent="0.2">
      <c r="A136" s="7" t="s">
        <v>437</v>
      </c>
    </row>
    <row r="137" spans="1:1" x14ac:dyDescent="0.2">
      <c r="A137" s="7" t="s">
        <v>438</v>
      </c>
    </row>
    <row r="138" spans="1:1" x14ac:dyDescent="0.2">
      <c r="A138" s="7" t="s">
        <v>439</v>
      </c>
    </row>
    <row r="139" spans="1:1" x14ac:dyDescent="0.2">
      <c r="A139" s="7" t="s">
        <v>440</v>
      </c>
    </row>
    <row r="140" spans="1:1" x14ac:dyDescent="0.2">
      <c r="A140" s="7" t="s">
        <v>441</v>
      </c>
    </row>
    <row r="141" spans="1:1" x14ac:dyDescent="0.2">
      <c r="A141" s="7" t="s">
        <v>442</v>
      </c>
    </row>
    <row r="142" spans="1:1" x14ac:dyDescent="0.2">
      <c r="A142" s="7" t="s">
        <v>443</v>
      </c>
    </row>
    <row r="143" spans="1:1" x14ac:dyDescent="0.2">
      <c r="A143" s="7" t="s">
        <v>444</v>
      </c>
    </row>
    <row r="144" spans="1:1" x14ac:dyDescent="0.2">
      <c r="A144" s="7" t="s">
        <v>445</v>
      </c>
    </row>
    <row r="145" spans="1:1" x14ac:dyDescent="0.2">
      <c r="A145" s="7" t="s">
        <v>446</v>
      </c>
    </row>
    <row r="146" spans="1:1" x14ac:dyDescent="0.2">
      <c r="A146" s="7" t="s">
        <v>447</v>
      </c>
    </row>
    <row r="147" spans="1:1" x14ac:dyDescent="0.2">
      <c r="A147" s="7" t="s">
        <v>448</v>
      </c>
    </row>
    <row r="148" spans="1:1" x14ac:dyDescent="0.2">
      <c r="A148" s="7" t="s">
        <v>449</v>
      </c>
    </row>
    <row r="149" spans="1:1" x14ac:dyDescent="0.2">
      <c r="A149" s="7" t="s">
        <v>450</v>
      </c>
    </row>
    <row r="150" spans="1:1" x14ac:dyDescent="0.2">
      <c r="A150" s="7" t="s">
        <v>451</v>
      </c>
    </row>
    <row r="151" spans="1:1" x14ac:dyDescent="0.2">
      <c r="A151" s="7" t="s">
        <v>452</v>
      </c>
    </row>
    <row r="152" spans="1:1" x14ac:dyDescent="0.2">
      <c r="A152" s="7" t="s">
        <v>453</v>
      </c>
    </row>
    <row r="153" spans="1:1" x14ac:dyDescent="0.2">
      <c r="A153" s="7" t="s">
        <v>454</v>
      </c>
    </row>
    <row r="154" spans="1:1" x14ac:dyDescent="0.2">
      <c r="A154" s="7" t="s">
        <v>455</v>
      </c>
    </row>
    <row r="155" spans="1:1" x14ac:dyDescent="0.2">
      <c r="A155" s="7" t="s">
        <v>456</v>
      </c>
    </row>
    <row r="156" spans="1:1" x14ac:dyDescent="0.2">
      <c r="A156" s="7" t="s">
        <v>457</v>
      </c>
    </row>
    <row r="157" spans="1:1" x14ac:dyDescent="0.2">
      <c r="A157" s="7" t="s">
        <v>458</v>
      </c>
    </row>
    <row r="158" spans="1:1" x14ac:dyDescent="0.2">
      <c r="A158" s="7" t="s">
        <v>459</v>
      </c>
    </row>
    <row r="159" spans="1:1" x14ac:dyDescent="0.2">
      <c r="A159" s="7" t="s">
        <v>460</v>
      </c>
    </row>
    <row r="160" spans="1:1" x14ac:dyDescent="0.2">
      <c r="A160" s="7" t="s">
        <v>461</v>
      </c>
    </row>
    <row r="161" spans="1:1" x14ac:dyDescent="0.2">
      <c r="A161" s="7" t="s">
        <v>462</v>
      </c>
    </row>
    <row r="162" spans="1:1" x14ac:dyDescent="0.2">
      <c r="A162" s="7" t="s">
        <v>463</v>
      </c>
    </row>
    <row r="163" spans="1:1" x14ac:dyDescent="0.2">
      <c r="A163" s="7" t="s">
        <v>464</v>
      </c>
    </row>
    <row r="164" spans="1:1" x14ac:dyDescent="0.2">
      <c r="A164" s="7" t="s">
        <v>465</v>
      </c>
    </row>
    <row r="165" spans="1:1" x14ac:dyDescent="0.2">
      <c r="A165" s="7" t="s">
        <v>466</v>
      </c>
    </row>
    <row r="166" spans="1:1" x14ac:dyDescent="0.2">
      <c r="A166" s="7" t="s">
        <v>467</v>
      </c>
    </row>
    <row r="167" spans="1:1" x14ac:dyDescent="0.2">
      <c r="A167" s="7" t="s">
        <v>468</v>
      </c>
    </row>
    <row r="168" spans="1:1" x14ac:dyDescent="0.2">
      <c r="A168" s="7" t="s">
        <v>469</v>
      </c>
    </row>
    <row r="169" spans="1:1" x14ac:dyDescent="0.2">
      <c r="A169" s="7" t="s">
        <v>470</v>
      </c>
    </row>
    <row r="170" spans="1:1" x14ac:dyDescent="0.2">
      <c r="A170" s="7" t="s">
        <v>471</v>
      </c>
    </row>
    <row r="171" spans="1:1" x14ac:dyDescent="0.2">
      <c r="A171" s="7" t="s">
        <v>472</v>
      </c>
    </row>
    <row r="172" spans="1:1" x14ac:dyDescent="0.2">
      <c r="A172" s="7" t="s">
        <v>473</v>
      </c>
    </row>
    <row r="173" spans="1:1" x14ac:dyDescent="0.2">
      <c r="A173" s="7" t="s">
        <v>474</v>
      </c>
    </row>
    <row r="174" spans="1:1" x14ac:dyDescent="0.2">
      <c r="A174" s="7" t="s">
        <v>475</v>
      </c>
    </row>
    <row r="175" spans="1:1" x14ac:dyDescent="0.2">
      <c r="A175" s="7" t="s">
        <v>476</v>
      </c>
    </row>
    <row r="176" spans="1:1" x14ac:dyDescent="0.2">
      <c r="A176" s="7" t="s">
        <v>477</v>
      </c>
    </row>
    <row r="177" spans="1:1" x14ac:dyDescent="0.2">
      <c r="A177" s="7" t="s">
        <v>478</v>
      </c>
    </row>
    <row r="178" spans="1:1" x14ac:dyDescent="0.2">
      <c r="A178" s="7" t="s">
        <v>479</v>
      </c>
    </row>
    <row r="179" spans="1:1" x14ac:dyDescent="0.2">
      <c r="A179" s="7" t="s">
        <v>480</v>
      </c>
    </row>
    <row r="180" spans="1:1" x14ac:dyDescent="0.2">
      <c r="A180" s="7" t="s">
        <v>481</v>
      </c>
    </row>
    <row r="181" spans="1:1" x14ac:dyDescent="0.2">
      <c r="A181" s="7" t="s">
        <v>482</v>
      </c>
    </row>
    <row r="182" spans="1:1" x14ac:dyDescent="0.2">
      <c r="A182" s="7" t="s">
        <v>483</v>
      </c>
    </row>
    <row r="183" spans="1:1" x14ac:dyDescent="0.2">
      <c r="A183" s="7" t="s">
        <v>484</v>
      </c>
    </row>
    <row r="184" spans="1:1" x14ac:dyDescent="0.2">
      <c r="A184" s="7" t="s">
        <v>485</v>
      </c>
    </row>
    <row r="185" spans="1:1" x14ac:dyDescent="0.2">
      <c r="A185" s="7" t="s">
        <v>486</v>
      </c>
    </row>
    <row r="186" spans="1:1" x14ac:dyDescent="0.2">
      <c r="A186" s="7" t="s">
        <v>487</v>
      </c>
    </row>
    <row r="187" spans="1:1" x14ac:dyDescent="0.2">
      <c r="A187" s="7" t="s">
        <v>488</v>
      </c>
    </row>
    <row r="188" spans="1:1" x14ac:dyDescent="0.2">
      <c r="A188" s="7" t="s">
        <v>489</v>
      </c>
    </row>
    <row r="189" spans="1:1" x14ac:dyDescent="0.2">
      <c r="A189" s="7" t="s">
        <v>490</v>
      </c>
    </row>
    <row r="190" spans="1:1" x14ac:dyDescent="0.2">
      <c r="A190" s="7" t="s">
        <v>491</v>
      </c>
    </row>
    <row r="191" spans="1:1" x14ac:dyDescent="0.2">
      <c r="A191" s="7" t="s">
        <v>492</v>
      </c>
    </row>
    <row r="192" spans="1:1" x14ac:dyDescent="0.2">
      <c r="A192" s="7" t="s">
        <v>493</v>
      </c>
    </row>
    <row r="193" spans="1:1" x14ac:dyDescent="0.2">
      <c r="A193" s="7" t="s">
        <v>494</v>
      </c>
    </row>
    <row r="194" spans="1:1" x14ac:dyDescent="0.2">
      <c r="A194" s="7" t="s">
        <v>495</v>
      </c>
    </row>
    <row r="195" spans="1:1" x14ac:dyDescent="0.2">
      <c r="A195" s="7" t="s">
        <v>496</v>
      </c>
    </row>
    <row r="196" spans="1:1" x14ac:dyDescent="0.2">
      <c r="A196" s="7" t="s">
        <v>497</v>
      </c>
    </row>
    <row r="197" spans="1:1" x14ac:dyDescent="0.2">
      <c r="A197" s="7" t="s">
        <v>498</v>
      </c>
    </row>
    <row r="198" spans="1:1" x14ac:dyDescent="0.2">
      <c r="A198" s="7" t="s">
        <v>499</v>
      </c>
    </row>
    <row r="199" spans="1:1" x14ac:dyDescent="0.2">
      <c r="A199" s="7" t="s">
        <v>500</v>
      </c>
    </row>
    <row r="200" spans="1:1" x14ac:dyDescent="0.2">
      <c r="A200" s="7" t="s">
        <v>501</v>
      </c>
    </row>
    <row r="201" spans="1:1" x14ac:dyDescent="0.2">
      <c r="A201" s="7" t="s">
        <v>502</v>
      </c>
    </row>
    <row r="202" spans="1:1" x14ac:dyDescent="0.2">
      <c r="A202" s="7" t="s">
        <v>503</v>
      </c>
    </row>
    <row r="203" spans="1:1" x14ac:dyDescent="0.2">
      <c r="A203" s="7" t="s">
        <v>504</v>
      </c>
    </row>
    <row r="204" spans="1:1" x14ac:dyDescent="0.2">
      <c r="A204" s="7" t="s">
        <v>505</v>
      </c>
    </row>
    <row r="205" spans="1:1" x14ac:dyDescent="0.2">
      <c r="A205" s="7" t="s">
        <v>506</v>
      </c>
    </row>
    <row r="206" spans="1:1" x14ac:dyDescent="0.2">
      <c r="A206" s="7" t="s">
        <v>507</v>
      </c>
    </row>
    <row r="207" spans="1:1" x14ac:dyDescent="0.2">
      <c r="A207" s="7" t="s">
        <v>508</v>
      </c>
    </row>
    <row r="208" spans="1:1" x14ac:dyDescent="0.2">
      <c r="A208" s="7" t="s">
        <v>509</v>
      </c>
    </row>
    <row r="209" spans="1:1" x14ac:dyDescent="0.2">
      <c r="A209" s="7" t="s">
        <v>510</v>
      </c>
    </row>
    <row r="210" spans="1:1" x14ac:dyDescent="0.2">
      <c r="A210" s="7" t="s">
        <v>511</v>
      </c>
    </row>
    <row r="211" spans="1:1" x14ac:dyDescent="0.2">
      <c r="A211" s="7" t="s">
        <v>512</v>
      </c>
    </row>
    <row r="212" spans="1:1" x14ac:dyDescent="0.2">
      <c r="A212" s="7" t="s">
        <v>513</v>
      </c>
    </row>
    <row r="213" spans="1:1" x14ac:dyDescent="0.2">
      <c r="A213" s="7" t="s">
        <v>514</v>
      </c>
    </row>
    <row r="214" spans="1:1" x14ac:dyDescent="0.2">
      <c r="A214" s="7" t="s">
        <v>515</v>
      </c>
    </row>
    <row r="215" spans="1:1" x14ac:dyDescent="0.2">
      <c r="A215" s="7" t="s">
        <v>516</v>
      </c>
    </row>
    <row r="216" spans="1:1" x14ac:dyDescent="0.2">
      <c r="A216" s="7" t="s">
        <v>517</v>
      </c>
    </row>
    <row r="217" spans="1:1" x14ac:dyDescent="0.2">
      <c r="A217" s="7" t="s">
        <v>518</v>
      </c>
    </row>
    <row r="218" spans="1:1" x14ac:dyDescent="0.2">
      <c r="A218" s="7" t="s">
        <v>519</v>
      </c>
    </row>
    <row r="219" spans="1:1" x14ac:dyDescent="0.2">
      <c r="A219" s="7" t="s">
        <v>520</v>
      </c>
    </row>
    <row r="220" spans="1:1" x14ac:dyDescent="0.2">
      <c r="A220" s="7" t="s">
        <v>521</v>
      </c>
    </row>
    <row r="221" spans="1:1" x14ac:dyDescent="0.2">
      <c r="A221" s="7" t="s">
        <v>522</v>
      </c>
    </row>
    <row r="222" spans="1:1" x14ac:dyDescent="0.2">
      <c r="A222" s="7" t="s">
        <v>523</v>
      </c>
    </row>
    <row r="223" spans="1:1" x14ac:dyDescent="0.2">
      <c r="A223" s="7" t="s">
        <v>524</v>
      </c>
    </row>
    <row r="224" spans="1:1" x14ac:dyDescent="0.2">
      <c r="A224" s="7" t="s">
        <v>525</v>
      </c>
    </row>
    <row r="225" spans="1:1" x14ac:dyDescent="0.2">
      <c r="A225" s="7" t="s">
        <v>526</v>
      </c>
    </row>
    <row r="226" spans="1:1" x14ac:dyDescent="0.2">
      <c r="A226" s="7" t="s">
        <v>527</v>
      </c>
    </row>
    <row r="227" spans="1:1" x14ac:dyDescent="0.2">
      <c r="A227" s="7" t="s">
        <v>528</v>
      </c>
    </row>
    <row r="228" spans="1:1" x14ac:dyDescent="0.2">
      <c r="A228" s="7" t="s">
        <v>529</v>
      </c>
    </row>
    <row r="229" spans="1:1" x14ac:dyDescent="0.2">
      <c r="A229" s="7" t="s">
        <v>530</v>
      </c>
    </row>
    <row r="230" spans="1:1" x14ac:dyDescent="0.2">
      <c r="A230" s="7" t="s">
        <v>531</v>
      </c>
    </row>
    <row r="231" spans="1:1" x14ac:dyDescent="0.2">
      <c r="A231" s="7" t="s">
        <v>532</v>
      </c>
    </row>
    <row r="232" spans="1:1" x14ac:dyDescent="0.2">
      <c r="A232" s="7" t="s">
        <v>533</v>
      </c>
    </row>
    <row r="233" spans="1:1" x14ac:dyDescent="0.2">
      <c r="A233" s="7" t="s">
        <v>534</v>
      </c>
    </row>
    <row r="234" spans="1:1" x14ac:dyDescent="0.2">
      <c r="A234" s="7" t="s">
        <v>535</v>
      </c>
    </row>
    <row r="235" spans="1:1" x14ac:dyDescent="0.2">
      <c r="A235" s="7" t="s">
        <v>536</v>
      </c>
    </row>
    <row r="236" spans="1:1" x14ac:dyDescent="0.2">
      <c r="A236" s="7" t="s">
        <v>537</v>
      </c>
    </row>
    <row r="237" spans="1:1" x14ac:dyDescent="0.2">
      <c r="A237" s="7" t="s">
        <v>538</v>
      </c>
    </row>
    <row r="238" spans="1:1" x14ac:dyDescent="0.2">
      <c r="A238" s="7" t="s">
        <v>539</v>
      </c>
    </row>
    <row r="239" spans="1:1" x14ac:dyDescent="0.2">
      <c r="A239" s="7" t="s">
        <v>540</v>
      </c>
    </row>
    <row r="240" spans="1:1" x14ac:dyDescent="0.2">
      <c r="A240" s="7" t="s">
        <v>541</v>
      </c>
    </row>
    <row r="241" spans="1:1" x14ac:dyDescent="0.2">
      <c r="A241" s="7" t="s">
        <v>542</v>
      </c>
    </row>
    <row r="242" spans="1:1" x14ac:dyDescent="0.2">
      <c r="A242" s="7" t="s">
        <v>543</v>
      </c>
    </row>
    <row r="243" spans="1:1" x14ac:dyDescent="0.2">
      <c r="A243" s="7" t="s">
        <v>544</v>
      </c>
    </row>
    <row r="244" spans="1:1" x14ac:dyDescent="0.2">
      <c r="A244" s="7" t="s">
        <v>545</v>
      </c>
    </row>
    <row r="245" spans="1:1" x14ac:dyDescent="0.2">
      <c r="A245" s="7" t="s">
        <v>546</v>
      </c>
    </row>
    <row r="246" spans="1:1" x14ac:dyDescent="0.2">
      <c r="A246" s="7" t="s">
        <v>547</v>
      </c>
    </row>
    <row r="247" spans="1:1" x14ac:dyDescent="0.2">
      <c r="A247" s="7" t="s">
        <v>548</v>
      </c>
    </row>
    <row r="248" spans="1:1" x14ac:dyDescent="0.2">
      <c r="A248" s="7" t="s">
        <v>549</v>
      </c>
    </row>
    <row r="249" spans="1:1" x14ac:dyDescent="0.2">
      <c r="A249" s="7" t="s">
        <v>550</v>
      </c>
    </row>
    <row r="250" spans="1:1" x14ac:dyDescent="0.2">
      <c r="A250" s="7" t="s">
        <v>551</v>
      </c>
    </row>
    <row r="251" spans="1:1" x14ac:dyDescent="0.2">
      <c r="A251" s="7" t="s">
        <v>552</v>
      </c>
    </row>
    <row r="252" spans="1:1" x14ac:dyDescent="0.2">
      <c r="A252" s="7" t="s">
        <v>553</v>
      </c>
    </row>
    <row r="253" spans="1:1" x14ac:dyDescent="0.2">
      <c r="A253" s="7" t="s">
        <v>554</v>
      </c>
    </row>
    <row r="254" spans="1:1" x14ac:dyDescent="0.2">
      <c r="A254" s="7" t="s">
        <v>555</v>
      </c>
    </row>
    <row r="255" spans="1:1" x14ac:dyDescent="0.2">
      <c r="A255" s="7" t="s">
        <v>556</v>
      </c>
    </row>
    <row r="256" spans="1:1" x14ac:dyDescent="0.2">
      <c r="A256" s="7" t="s">
        <v>557</v>
      </c>
    </row>
    <row r="257" spans="1:1" x14ac:dyDescent="0.2">
      <c r="A257" s="7" t="s">
        <v>558</v>
      </c>
    </row>
    <row r="258" spans="1:1" x14ac:dyDescent="0.2">
      <c r="A258" s="7" t="s">
        <v>559</v>
      </c>
    </row>
    <row r="259" spans="1:1" x14ac:dyDescent="0.2">
      <c r="A259" s="7" t="s">
        <v>560</v>
      </c>
    </row>
    <row r="260" spans="1:1" x14ac:dyDescent="0.2">
      <c r="A260" s="7" t="s">
        <v>561</v>
      </c>
    </row>
    <row r="261" spans="1:1" x14ac:dyDescent="0.2">
      <c r="A261" s="7" t="s">
        <v>562</v>
      </c>
    </row>
    <row r="262" spans="1:1" x14ac:dyDescent="0.2">
      <c r="A262" s="7" t="s">
        <v>563</v>
      </c>
    </row>
    <row r="263" spans="1:1" x14ac:dyDescent="0.2">
      <c r="A263" s="7" t="s">
        <v>564</v>
      </c>
    </row>
    <row r="264" spans="1:1" x14ac:dyDescent="0.2">
      <c r="A264" s="7" t="s">
        <v>565</v>
      </c>
    </row>
    <row r="265" spans="1:1" x14ac:dyDescent="0.2">
      <c r="A265" s="7" t="s">
        <v>566</v>
      </c>
    </row>
    <row r="266" spans="1:1" x14ac:dyDescent="0.2">
      <c r="A266" s="7" t="s">
        <v>567</v>
      </c>
    </row>
    <row r="267" spans="1:1" x14ac:dyDescent="0.2">
      <c r="A267" s="7" t="s">
        <v>568</v>
      </c>
    </row>
    <row r="268" spans="1:1" x14ac:dyDescent="0.2">
      <c r="A268" s="7" t="s">
        <v>569</v>
      </c>
    </row>
    <row r="269" spans="1:1" x14ac:dyDescent="0.2">
      <c r="A269" s="7" t="s">
        <v>570</v>
      </c>
    </row>
    <row r="270" spans="1:1" x14ac:dyDescent="0.2">
      <c r="A270" s="7" t="s">
        <v>571</v>
      </c>
    </row>
    <row r="271" spans="1:1" x14ac:dyDescent="0.2">
      <c r="A271" s="7" t="s">
        <v>572</v>
      </c>
    </row>
    <row r="272" spans="1:1" x14ac:dyDescent="0.2">
      <c r="A272" s="7" t="s">
        <v>573</v>
      </c>
    </row>
    <row r="273" spans="1:1" x14ac:dyDescent="0.2">
      <c r="A273" s="7" t="s">
        <v>574</v>
      </c>
    </row>
    <row r="274" spans="1:1" x14ac:dyDescent="0.2">
      <c r="A274" s="7" t="s">
        <v>575</v>
      </c>
    </row>
    <row r="275" spans="1:1" x14ac:dyDescent="0.2">
      <c r="A275" s="7" t="s">
        <v>576</v>
      </c>
    </row>
    <row r="276" spans="1:1" x14ac:dyDescent="0.2">
      <c r="A276" s="7" t="s">
        <v>577</v>
      </c>
    </row>
    <row r="277" spans="1:1" x14ac:dyDescent="0.2">
      <c r="A277" s="7" t="s">
        <v>578</v>
      </c>
    </row>
    <row r="278" spans="1:1" x14ac:dyDescent="0.2">
      <c r="A278" s="7" t="s">
        <v>579</v>
      </c>
    </row>
    <row r="279" spans="1:1" x14ac:dyDescent="0.2">
      <c r="A279" s="7" t="s">
        <v>580</v>
      </c>
    </row>
    <row r="280" spans="1:1" x14ac:dyDescent="0.2">
      <c r="A280" s="7" t="s">
        <v>581</v>
      </c>
    </row>
    <row r="281" spans="1:1" x14ac:dyDescent="0.2">
      <c r="A281" s="7" t="s">
        <v>582</v>
      </c>
    </row>
    <row r="282" spans="1:1" x14ac:dyDescent="0.2">
      <c r="A282" s="7" t="s">
        <v>583</v>
      </c>
    </row>
    <row r="283" spans="1:1" x14ac:dyDescent="0.2">
      <c r="A283" s="7" t="s">
        <v>584</v>
      </c>
    </row>
    <row r="284" spans="1:1" x14ac:dyDescent="0.2">
      <c r="A284" s="7" t="s">
        <v>585</v>
      </c>
    </row>
    <row r="285" spans="1:1" x14ac:dyDescent="0.2">
      <c r="A285" s="7" t="s">
        <v>586</v>
      </c>
    </row>
    <row r="286" spans="1:1" x14ac:dyDescent="0.2">
      <c r="A286" s="7" t="s">
        <v>587</v>
      </c>
    </row>
    <row r="287" spans="1:1" x14ac:dyDescent="0.2">
      <c r="A287" s="7" t="s">
        <v>588</v>
      </c>
    </row>
    <row r="288" spans="1:1" x14ac:dyDescent="0.2">
      <c r="A288" s="7" t="s">
        <v>589</v>
      </c>
    </row>
    <row r="289" spans="1:1" x14ac:dyDescent="0.2">
      <c r="A289" s="7" t="s">
        <v>590</v>
      </c>
    </row>
    <row r="290" spans="1:1" x14ac:dyDescent="0.2">
      <c r="A290" s="7" t="s">
        <v>591</v>
      </c>
    </row>
    <row r="291" spans="1:1" x14ac:dyDescent="0.2">
      <c r="A291" s="7" t="s">
        <v>592</v>
      </c>
    </row>
    <row r="292" spans="1:1" x14ac:dyDescent="0.2">
      <c r="A292" s="7" t="s">
        <v>593</v>
      </c>
    </row>
    <row r="293" spans="1:1" x14ac:dyDescent="0.2">
      <c r="A293" s="7" t="s">
        <v>594</v>
      </c>
    </row>
    <row r="294" spans="1:1" x14ac:dyDescent="0.2">
      <c r="A294" s="7" t="s">
        <v>595</v>
      </c>
    </row>
    <row r="295" spans="1:1" x14ac:dyDescent="0.2">
      <c r="A295" s="7" t="s">
        <v>596</v>
      </c>
    </row>
    <row r="296" spans="1:1" x14ac:dyDescent="0.2">
      <c r="A296" s="7" t="s">
        <v>597</v>
      </c>
    </row>
    <row r="297" spans="1:1" x14ac:dyDescent="0.2">
      <c r="A297" s="7" t="s">
        <v>598</v>
      </c>
    </row>
    <row r="298" spans="1:1" x14ac:dyDescent="0.2">
      <c r="A298" s="7" t="s">
        <v>599</v>
      </c>
    </row>
    <row r="299" spans="1:1" x14ac:dyDescent="0.2">
      <c r="A299" s="7" t="s">
        <v>600</v>
      </c>
    </row>
    <row r="300" spans="1:1" x14ac:dyDescent="0.2">
      <c r="A300" s="7" t="s">
        <v>601</v>
      </c>
    </row>
    <row r="301" spans="1:1" x14ac:dyDescent="0.2">
      <c r="A301" s="7" t="s">
        <v>602</v>
      </c>
    </row>
    <row r="302" spans="1:1" x14ac:dyDescent="0.2">
      <c r="A302" s="7" t="s">
        <v>603</v>
      </c>
    </row>
    <row r="303" spans="1:1" x14ac:dyDescent="0.2">
      <c r="A303" s="7" t="s">
        <v>604</v>
      </c>
    </row>
    <row r="304" spans="1:1" x14ac:dyDescent="0.2">
      <c r="A304" s="7" t="s">
        <v>605</v>
      </c>
    </row>
    <row r="305" spans="1:1" x14ac:dyDescent="0.2">
      <c r="A305" s="7" t="s">
        <v>606</v>
      </c>
    </row>
    <row r="306" spans="1:1" x14ac:dyDescent="0.2">
      <c r="A306" s="7" t="s">
        <v>607</v>
      </c>
    </row>
    <row r="307" spans="1:1" x14ac:dyDescent="0.2">
      <c r="A307" s="7" t="s">
        <v>608</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90"/>
  <sheetViews>
    <sheetView showGridLines="0" tabSelected="1" zoomScaleNormal="100" workbookViewId="0">
      <pane ySplit="12" topLeftCell="A13" activePane="bottomLeft" state="frozen"/>
      <selection pane="bottomLeft" activeCell="Q13" sqref="Q13:Q15"/>
    </sheetView>
  </sheetViews>
  <sheetFormatPr baseColWidth="10" defaultColWidth="9.140625" defaultRowHeight="12.75" x14ac:dyDescent="0.2"/>
  <cols>
    <col min="1" max="1" width="6.7109375" style="2" customWidth="1"/>
    <col min="2" max="2" width="6.28515625" style="2" customWidth="1"/>
    <col min="3" max="3" width="18.28515625" style="2" customWidth="1"/>
    <col min="4" max="4" width="11.28515625" style="2" customWidth="1"/>
    <col min="5" max="5" width="14.28515625" style="2" customWidth="1"/>
    <col min="6" max="6" width="16.28515625" style="2" customWidth="1"/>
    <col min="7" max="7" width="15.140625" style="2" customWidth="1"/>
    <col min="8" max="8" width="13.85546875" style="2" customWidth="1"/>
    <col min="9" max="9" width="8.28515625" style="2" customWidth="1"/>
    <col min="10" max="10" width="7" style="2" customWidth="1"/>
    <col min="11" max="11" width="3.85546875" style="2" customWidth="1"/>
    <col min="12" max="12" width="3.28515625" style="2" customWidth="1"/>
    <col min="13" max="13" width="7.28515625" style="2" customWidth="1"/>
    <col min="14" max="14" width="9.710937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93" t="str">
        <f>'Basic data'!A2</f>
        <v>Annex CR Version M1.1 (Audit year 2023 / Indicator year 2022)</v>
      </c>
    </row>
    <row r="3" spans="1:19" ht="16.5" customHeight="1" x14ac:dyDescent="0.25">
      <c r="A3" s="64" t="s">
        <v>385</v>
      </c>
    </row>
    <row r="4" spans="1:19" ht="15" customHeight="1" x14ac:dyDescent="0.2"/>
    <row r="5" spans="1:19" ht="15" customHeight="1" x14ac:dyDescent="0.2"/>
    <row r="6" spans="1:19" ht="15" customHeight="1" x14ac:dyDescent="0.2">
      <c r="A6" s="5" t="s">
        <v>264</v>
      </c>
      <c r="D6" s="231" t="str">
        <f>IF('Basic data'!B10=0,"",'Basic data'!B10)</f>
        <v/>
      </c>
      <c r="E6" s="232"/>
      <c r="F6" s="232"/>
      <c r="G6" s="232"/>
      <c r="H6" s="232"/>
      <c r="I6" s="232"/>
      <c r="J6" s="232"/>
      <c r="K6" s="232"/>
      <c r="L6" s="232"/>
      <c r="M6" s="232"/>
      <c r="N6" s="233"/>
    </row>
    <row r="7" spans="1:19" ht="6.75" customHeight="1" x14ac:dyDescent="0.2"/>
    <row r="8" spans="1:19" ht="15" customHeight="1" x14ac:dyDescent="0.2">
      <c r="A8" s="5" t="s">
        <v>263</v>
      </c>
      <c r="D8" s="231" t="str">
        <f>IF('Basic data'!B8=0,"",'Basic data'!B8)</f>
        <v>Not listed</v>
      </c>
      <c r="E8" s="233"/>
      <c r="H8" s="106" t="s">
        <v>268</v>
      </c>
      <c r="I8" s="5"/>
      <c r="J8" s="144"/>
      <c r="K8" s="234" t="str">
        <f>IF('Basic data'!I14=0,"",'Basic data'!I14)</f>
        <v/>
      </c>
      <c r="L8" s="235"/>
      <c r="M8" s="235"/>
      <c r="N8" s="236"/>
    </row>
    <row r="9" spans="1:19" ht="15" customHeight="1" x14ac:dyDescent="0.2"/>
    <row r="10" spans="1:19" ht="27.75" customHeight="1" thickBot="1" x14ac:dyDescent="0.25">
      <c r="A10" s="237"/>
      <c r="B10" s="238"/>
      <c r="C10" s="238"/>
      <c r="D10" s="238"/>
      <c r="E10" s="238"/>
      <c r="F10" s="238"/>
      <c r="G10" s="238"/>
      <c r="H10" s="238"/>
      <c r="I10" s="238"/>
      <c r="J10" s="238"/>
      <c r="K10" s="238"/>
      <c r="L10" s="238"/>
      <c r="M10" s="238"/>
    </row>
    <row r="11" spans="1:19" ht="16.5" customHeight="1" thickBot="1" x14ac:dyDescent="0.25">
      <c r="A11" s="308" t="s">
        <v>285</v>
      </c>
      <c r="B11" s="312" t="s">
        <v>401</v>
      </c>
      <c r="C11" s="308" t="s">
        <v>286</v>
      </c>
      <c r="D11" s="308" t="s">
        <v>287</v>
      </c>
      <c r="E11" s="308"/>
      <c r="F11" s="308" t="s">
        <v>288</v>
      </c>
      <c r="G11" s="308"/>
      <c r="H11" s="314" t="s">
        <v>289</v>
      </c>
      <c r="I11" s="308"/>
      <c r="J11" s="306" t="s">
        <v>611</v>
      </c>
      <c r="K11" s="302" t="s">
        <v>290</v>
      </c>
      <c r="L11" s="303"/>
      <c r="M11" s="306" t="s">
        <v>611</v>
      </c>
      <c r="N11" s="308" t="s">
        <v>291</v>
      </c>
      <c r="O11" s="309"/>
      <c r="P11" s="288" t="s">
        <v>292</v>
      </c>
      <c r="Q11" s="280" t="s">
        <v>293</v>
      </c>
      <c r="R11" s="280"/>
    </row>
    <row r="12" spans="1:19" ht="25.5" customHeight="1" thickBot="1" x14ac:dyDescent="0.25">
      <c r="A12" s="310"/>
      <c r="B12" s="313"/>
      <c r="C12" s="310"/>
      <c r="D12" s="310"/>
      <c r="E12" s="310"/>
      <c r="F12" s="310"/>
      <c r="G12" s="310"/>
      <c r="H12" s="310"/>
      <c r="I12" s="310"/>
      <c r="J12" s="307"/>
      <c r="K12" s="304"/>
      <c r="L12" s="305"/>
      <c r="M12" s="307"/>
      <c r="N12" s="310"/>
      <c r="O12" s="311"/>
      <c r="P12" s="289"/>
      <c r="Q12" s="137" t="s">
        <v>294</v>
      </c>
      <c r="R12" s="138" t="s">
        <v>295</v>
      </c>
    </row>
    <row r="13" spans="1:19" ht="30" customHeight="1" thickBot="1" x14ac:dyDescent="0.25">
      <c r="A13" s="315" t="s">
        <v>253</v>
      </c>
      <c r="B13" s="242" t="s">
        <v>296</v>
      </c>
      <c r="C13" s="245" t="s">
        <v>297</v>
      </c>
      <c r="D13" s="251" t="s">
        <v>298</v>
      </c>
      <c r="E13" s="252"/>
      <c r="F13" s="251" t="s">
        <v>297</v>
      </c>
      <c r="G13" s="252"/>
      <c r="H13" s="319" t="s">
        <v>299</v>
      </c>
      <c r="I13" s="252"/>
      <c r="J13" s="184"/>
      <c r="K13" s="187" t="s">
        <v>404</v>
      </c>
      <c r="L13" s="188"/>
      <c r="M13" s="248"/>
      <c r="N13" s="290" t="s">
        <v>376</v>
      </c>
      <c r="O13" s="282">
        <f>IF(S14="",0,S14)</f>
        <v>0</v>
      </c>
      <c r="P13" s="181" t="str">
        <f>IF(O13=0,Berechnung1!$F$5,IF(OR(O13&lt; Berechnung1!E27,O13&gt; Berechnung1!F27),Berechnung1!$G$5,IF(OR(ROUND(O13,4)&lt;Berechnung1!J27,ROUND(O13,4)&gt;Berechnung1!K27),Berechnung1!$D$5,IF(OR(ROUND(O13,4)&lt;Berechnung1!G27,ROUND(O13,4)&gt;Berechnung1!H27),Berechnung1!$E$5,Berechnung1!$C$5))))</f>
        <v>Incomplete</v>
      </c>
      <c r="Q13" s="272"/>
      <c r="R13" s="281"/>
    </row>
    <row r="14" spans="1:19" ht="30" customHeight="1" thickBot="1" x14ac:dyDescent="0.25">
      <c r="A14" s="316"/>
      <c r="B14" s="243"/>
      <c r="C14" s="246"/>
      <c r="D14" s="253"/>
      <c r="E14" s="254"/>
      <c r="F14" s="253"/>
      <c r="G14" s="254"/>
      <c r="H14" s="253"/>
      <c r="I14" s="254"/>
      <c r="J14" s="185"/>
      <c r="K14" s="189"/>
      <c r="L14" s="190"/>
      <c r="M14" s="249"/>
      <c r="N14" s="290"/>
      <c r="O14" s="283"/>
      <c r="P14" s="182"/>
      <c r="Q14" s="267"/>
      <c r="R14" s="267"/>
      <c r="S14" s="119">
        <f>'Basic data'!A33+'Basic data'!A38</f>
        <v>0</v>
      </c>
    </row>
    <row r="15" spans="1:19" ht="30" customHeight="1" thickBot="1" x14ac:dyDescent="0.25">
      <c r="A15" s="317"/>
      <c r="B15" s="244"/>
      <c r="C15" s="247"/>
      <c r="D15" s="255"/>
      <c r="E15" s="256"/>
      <c r="F15" s="255"/>
      <c r="G15" s="256"/>
      <c r="H15" s="255"/>
      <c r="I15" s="256"/>
      <c r="J15" s="186"/>
      <c r="K15" s="191"/>
      <c r="L15" s="192"/>
      <c r="M15" s="250"/>
      <c r="N15" s="290"/>
      <c r="O15" s="284"/>
      <c r="P15" s="183"/>
      <c r="Q15" s="268"/>
      <c r="R15" s="268"/>
    </row>
    <row r="16" spans="1:19" ht="30" customHeight="1" x14ac:dyDescent="0.2">
      <c r="A16" s="202" t="s">
        <v>254</v>
      </c>
      <c r="B16" s="142"/>
      <c r="C16" s="294" t="s">
        <v>300</v>
      </c>
      <c r="D16" s="260" t="s">
        <v>172</v>
      </c>
      <c r="E16" s="261"/>
      <c r="F16" s="273" t="s">
        <v>300</v>
      </c>
      <c r="G16" s="274"/>
      <c r="H16" s="260" t="s">
        <v>172</v>
      </c>
      <c r="I16" s="261"/>
      <c r="J16" s="141"/>
      <c r="K16" s="187" t="s">
        <v>378</v>
      </c>
      <c r="L16" s="297"/>
      <c r="M16" s="140"/>
      <c r="N16" s="245" t="s">
        <v>376</v>
      </c>
      <c r="O16" s="285"/>
      <c r="P16" s="181" t="str">
        <f>IF(O16="",Berechnung1!$F$5,IF(O16=0,Berechnung1!H5,IF(OR(O16&lt;Berechnung1!E30,O16&gt;Berechnung1!F30),Berechnung1!$G$5,IF(OR(ROUND(O16,4)&lt;Berechnung1!J30,ROUND(O16,4)&gt;Berechnung1!K30),Berechnung1!$D$5,IF(OR(ROUND(O16,4)&lt;Berechnung1!G30,ROUND(O16,4)&gt;Berechnung1!H30),Berechnung1!$E$5,Berechnung1!$C$5)))))</f>
        <v>Incomplete</v>
      </c>
      <c r="Q16" s="272"/>
      <c r="R16" s="281"/>
    </row>
    <row r="17" spans="1:18" ht="30" customHeight="1" x14ac:dyDescent="0.2">
      <c r="A17" s="324"/>
      <c r="B17" s="142"/>
      <c r="C17" s="295"/>
      <c r="D17" s="262"/>
      <c r="E17" s="263"/>
      <c r="F17" s="275"/>
      <c r="G17" s="276"/>
      <c r="H17" s="262"/>
      <c r="I17" s="263"/>
      <c r="J17" s="141"/>
      <c r="K17" s="298"/>
      <c r="L17" s="299"/>
      <c r="M17" s="140"/>
      <c r="N17" s="269"/>
      <c r="O17" s="286"/>
      <c r="P17" s="182"/>
      <c r="Q17" s="267"/>
      <c r="R17" s="267"/>
    </row>
    <row r="18" spans="1:18" ht="30" customHeight="1" thickBot="1" x14ac:dyDescent="0.25">
      <c r="A18" s="325"/>
      <c r="B18" s="142"/>
      <c r="C18" s="296"/>
      <c r="D18" s="264"/>
      <c r="E18" s="265"/>
      <c r="F18" s="277"/>
      <c r="G18" s="278"/>
      <c r="H18" s="264"/>
      <c r="I18" s="265"/>
      <c r="J18" s="141"/>
      <c r="K18" s="300"/>
      <c r="L18" s="301"/>
      <c r="M18" s="140"/>
      <c r="N18" s="270"/>
      <c r="O18" s="287"/>
      <c r="P18" s="183"/>
      <c r="Q18" s="268"/>
      <c r="R18" s="268"/>
    </row>
    <row r="19" spans="1:18" ht="30" customHeight="1" thickBot="1" x14ac:dyDescent="0.25">
      <c r="A19" s="315">
        <v>2</v>
      </c>
      <c r="B19" s="205"/>
      <c r="C19" s="193" t="s">
        <v>301</v>
      </c>
      <c r="D19" s="196" t="s">
        <v>302</v>
      </c>
      <c r="E19" s="239"/>
      <c r="F19" s="196" t="s">
        <v>303</v>
      </c>
      <c r="G19" s="239"/>
      <c r="H19" s="196" t="s">
        <v>304</v>
      </c>
      <c r="I19" s="257"/>
      <c r="J19" s="184"/>
      <c r="K19" s="187" t="s">
        <v>405</v>
      </c>
      <c r="L19" s="188"/>
      <c r="M19" s="214"/>
      <c r="N19" s="29" t="s">
        <v>377</v>
      </c>
      <c r="O19" s="51"/>
      <c r="P19" s="181" t="str">
        <f>IF(O21=Berechnung1!D33,Berechnung1!$F$5,IF(OR(O21&lt; Berechnung1!E33,O21&gt; Berechnung1!F33),Berechnung1!$G$5,IF(OR(ROUND(O21,4)&lt;Berechnung1!J33,ROUND(O21,4)&gt;Berechnung1!K33),Berechnung1!$D$5,IF(OR(ROUND(O21,4)&lt;Berechnung1!G33,ROUND(O21,4)&gt;Berechnung1!H33),Berechnung1!$E$5,Berechnung1!$C$5))))</f>
        <v>Incomplete</v>
      </c>
      <c r="Q19" s="271"/>
      <c r="R19" s="271"/>
    </row>
    <row r="20" spans="1:18" ht="30" customHeight="1" thickBot="1" x14ac:dyDescent="0.25">
      <c r="A20" s="316"/>
      <c r="B20" s="206"/>
      <c r="C20" s="194"/>
      <c r="D20" s="198"/>
      <c r="E20" s="240"/>
      <c r="F20" s="198"/>
      <c r="G20" s="240"/>
      <c r="H20" s="198"/>
      <c r="I20" s="258"/>
      <c r="J20" s="185"/>
      <c r="K20" s="189"/>
      <c r="L20" s="190"/>
      <c r="M20" s="215"/>
      <c r="N20" s="29" t="s">
        <v>379</v>
      </c>
      <c r="O20" s="43">
        <f>$O$13</f>
        <v>0</v>
      </c>
      <c r="P20" s="182"/>
      <c r="Q20" s="267"/>
      <c r="R20" s="267"/>
    </row>
    <row r="21" spans="1:18" ht="30" customHeight="1" thickBot="1" x14ac:dyDescent="0.25">
      <c r="A21" s="317"/>
      <c r="B21" s="207"/>
      <c r="C21" s="195"/>
      <c r="D21" s="200"/>
      <c r="E21" s="241"/>
      <c r="F21" s="200"/>
      <c r="G21" s="241"/>
      <c r="H21" s="200"/>
      <c r="I21" s="259"/>
      <c r="J21" s="186"/>
      <c r="K21" s="191"/>
      <c r="L21" s="192"/>
      <c r="M21" s="216"/>
      <c r="N21" s="29" t="s">
        <v>179</v>
      </c>
      <c r="O21" s="53" t="str">
        <f>IF(O19="","n.d.",IF(O20="","n.d.",IF(O20=0,"",O19/O20)))</f>
        <v>n.d.</v>
      </c>
      <c r="P21" s="183"/>
      <c r="Q21" s="268"/>
      <c r="R21" s="268"/>
    </row>
    <row r="22" spans="1:18" ht="30" customHeight="1" thickBot="1" x14ac:dyDescent="0.25">
      <c r="A22" s="315">
        <v>3</v>
      </c>
      <c r="B22" s="205"/>
      <c r="C22" s="193" t="s">
        <v>305</v>
      </c>
      <c r="D22" s="196" t="s">
        <v>306</v>
      </c>
      <c r="E22" s="239"/>
      <c r="F22" s="196" t="s">
        <v>303</v>
      </c>
      <c r="G22" s="239"/>
      <c r="H22" s="279" t="s">
        <v>307</v>
      </c>
      <c r="I22" s="257"/>
      <c r="J22" s="184"/>
      <c r="K22" s="187" t="s">
        <v>405</v>
      </c>
      <c r="L22" s="188"/>
      <c r="M22" s="214"/>
      <c r="N22" s="29" t="s">
        <v>377</v>
      </c>
      <c r="O22" s="51"/>
      <c r="P22" s="181" t="str">
        <f>IF(AND(O22&lt;&gt;"",O23&lt;&gt;"",O22=0,O23=0),Berechnung1!$H$5,IF(O24="",Berechnung1!$D$5,IF(O24=Berechnung1!D36,Berechnung1!$F$5,IF(OR(O24&lt;Berechnung1!E36,O24&gt;Berechnung1!F36),Berechnung1!$G$5,IF(OR(ROUND(O24,4)&lt;Berechnung1!J36,ROUND(O24,4)&gt;Berechnung1!K36),Berechnung1!$D$5,IF(OR(ROUND(O24,4)&lt;Berechnung1!G36,ROUND(O24,4)&gt;Berechnung1!H36),Berechnung1!$E$5,Berechnung1!$C$5))))))</f>
        <v>Incomplete</v>
      </c>
      <c r="Q22" s="271"/>
      <c r="R22" s="271"/>
    </row>
    <row r="23" spans="1:18" ht="30" customHeight="1" thickBot="1" x14ac:dyDescent="0.25">
      <c r="A23" s="316"/>
      <c r="B23" s="206"/>
      <c r="C23" s="194"/>
      <c r="D23" s="198"/>
      <c r="E23" s="240"/>
      <c r="F23" s="198"/>
      <c r="G23" s="240"/>
      <c r="H23" s="198"/>
      <c r="I23" s="258"/>
      <c r="J23" s="185"/>
      <c r="K23" s="189"/>
      <c r="L23" s="190"/>
      <c r="M23" s="215"/>
      <c r="N23" s="29" t="s">
        <v>379</v>
      </c>
      <c r="O23" s="51"/>
      <c r="P23" s="182"/>
      <c r="Q23" s="267"/>
      <c r="R23" s="267"/>
    </row>
    <row r="24" spans="1:18" ht="30" customHeight="1" thickBot="1" x14ac:dyDescent="0.25">
      <c r="A24" s="317"/>
      <c r="B24" s="207"/>
      <c r="C24" s="195"/>
      <c r="D24" s="200"/>
      <c r="E24" s="241"/>
      <c r="F24" s="200"/>
      <c r="G24" s="241"/>
      <c r="H24" s="200"/>
      <c r="I24" s="259"/>
      <c r="J24" s="186"/>
      <c r="K24" s="191"/>
      <c r="L24" s="192"/>
      <c r="M24" s="216"/>
      <c r="N24" s="29" t="s">
        <v>179</v>
      </c>
      <c r="O24" s="54" t="str">
        <f>IF(O22="","n.d.",IF(O23="","n.d.",IF(O23=0,"",O22/O23)))</f>
        <v>n.d.</v>
      </c>
      <c r="P24" s="183"/>
      <c r="Q24" s="268"/>
      <c r="R24" s="268"/>
    </row>
    <row r="25" spans="1:18" ht="30" customHeight="1" thickBot="1" x14ac:dyDescent="0.25">
      <c r="A25" s="315">
        <v>4</v>
      </c>
      <c r="B25" s="205"/>
      <c r="C25" s="193" t="s">
        <v>308</v>
      </c>
      <c r="D25" s="196" t="s">
        <v>309</v>
      </c>
      <c r="E25" s="239"/>
      <c r="F25" s="196" t="s">
        <v>310</v>
      </c>
      <c r="G25" s="239"/>
      <c r="H25" s="196" t="s">
        <v>311</v>
      </c>
      <c r="I25" s="257"/>
      <c r="J25" s="184"/>
      <c r="K25" s="187" t="s">
        <v>405</v>
      </c>
      <c r="L25" s="188"/>
      <c r="M25" s="214"/>
      <c r="N25" s="29" t="s">
        <v>377</v>
      </c>
      <c r="O25" s="51"/>
      <c r="P25" s="181" t="str">
        <f>IF(O27=Berechnung1!D39,Berechnung1!$F$5,IF(OR(O27&lt; Berechnung1!E39,O27&gt; Berechnung1!F39),Berechnung1!$G$5,IF(OR(ROUND(O27,4)&lt;Berechnung1!J39,ROUND(O27,4)&gt;Berechnung1!K39),Berechnung1!$D$5,IF(OR(ROUND(O27,4)&lt;Berechnung1!G39,ROUND(O27,4)&gt;Berechnung1!H39),Berechnung1!$E$5,Berechnung1!$C$5))))</f>
        <v>Incomplete</v>
      </c>
      <c r="Q25" s="271"/>
      <c r="R25" s="271"/>
    </row>
    <row r="26" spans="1:18" ht="30" customHeight="1" thickBot="1" x14ac:dyDescent="0.25">
      <c r="A26" s="316"/>
      <c r="B26" s="206"/>
      <c r="C26" s="194"/>
      <c r="D26" s="198"/>
      <c r="E26" s="240"/>
      <c r="F26" s="198"/>
      <c r="G26" s="240"/>
      <c r="H26" s="198"/>
      <c r="I26" s="258"/>
      <c r="J26" s="185"/>
      <c r="K26" s="189"/>
      <c r="L26" s="190"/>
      <c r="M26" s="215"/>
      <c r="N26" s="29" t="s">
        <v>379</v>
      </c>
      <c r="O26" s="43">
        <f>$O$46</f>
        <v>0</v>
      </c>
      <c r="P26" s="182"/>
      <c r="Q26" s="267"/>
      <c r="R26" s="267"/>
    </row>
    <row r="27" spans="1:18" ht="30" customHeight="1" thickBot="1" x14ac:dyDescent="0.25">
      <c r="A27" s="317"/>
      <c r="B27" s="207"/>
      <c r="C27" s="195"/>
      <c r="D27" s="200"/>
      <c r="E27" s="241"/>
      <c r="F27" s="200"/>
      <c r="G27" s="241"/>
      <c r="H27" s="200"/>
      <c r="I27" s="259"/>
      <c r="J27" s="186"/>
      <c r="K27" s="191"/>
      <c r="L27" s="192"/>
      <c r="M27" s="216"/>
      <c r="N27" s="29" t="s">
        <v>179</v>
      </c>
      <c r="O27" s="53" t="str">
        <f>IF(O25="","n.d.",IF(O26="","n.d.",IF(O26=0,"",O25/O26)))</f>
        <v>n.d.</v>
      </c>
      <c r="P27" s="183"/>
      <c r="Q27" s="268"/>
      <c r="R27" s="268"/>
    </row>
    <row r="28" spans="1:18" ht="30" customHeight="1" thickBot="1" x14ac:dyDescent="0.25">
      <c r="A28" s="315">
        <v>5</v>
      </c>
      <c r="B28" s="205"/>
      <c r="C28" s="193" t="s">
        <v>312</v>
      </c>
      <c r="D28" s="196" t="s">
        <v>313</v>
      </c>
      <c r="E28" s="239"/>
      <c r="F28" s="196" t="s">
        <v>314</v>
      </c>
      <c r="G28" s="239"/>
      <c r="H28" s="196" t="s">
        <v>315</v>
      </c>
      <c r="I28" s="257"/>
      <c r="J28" s="184" t="s">
        <v>406</v>
      </c>
      <c r="K28" s="187" t="s">
        <v>378</v>
      </c>
      <c r="L28" s="188"/>
      <c r="M28" s="214" t="s">
        <v>316</v>
      </c>
      <c r="N28" s="29" t="s">
        <v>377</v>
      </c>
      <c r="O28" s="51"/>
      <c r="P28" s="181" t="str">
        <f>IF(O30=Berechnung1!D42,Berechnung1!$F$5,IF(OR(O30&lt; Berechnung1!E42,O30&gt; Berechnung1!F42),Berechnung1!$G$5,IF(OR(ROUND(O30,4)&lt;Berechnung1!J42,ROUND(O30,4)&gt;Berechnung1!K42),Berechnung1!$D$5,IF(OR(ROUND(O30,4)&lt;Berechnung1!G42,ROUND(O30,4)&gt;Berechnung1!H42),Berechnung1!$E$5,Berechnung1!$C$5))))</f>
        <v>Incomplete</v>
      </c>
      <c r="Q28" s="271"/>
      <c r="R28" s="271"/>
    </row>
    <row r="29" spans="1:18" ht="30" customHeight="1" thickBot="1" x14ac:dyDescent="0.25">
      <c r="A29" s="316"/>
      <c r="B29" s="206"/>
      <c r="C29" s="194"/>
      <c r="D29" s="198"/>
      <c r="E29" s="240"/>
      <c r="F29" s="198"/>
      <c r="G29" s="240"/>
      <c r="H29" s="198"/>
      <c r="I29" s="258"/>
      <c r="J29" s="185"/>
      <c r="K29" s="189"/>
      <c r="L29" s="190"/>
      <c r="M29" s="215"/>
      <c r="N29" s="29" t="s">
        <v>379</v>
      </c>
      <c r="O29" s="43">
        <f>$O$13+$O$16</f>
        <v>0</v>
      </c>
      <c r="P29" s="182"/>
      <c r="Q29" s="267"/>
      <c r="R29" s="267"/>
    </row>
    <row r="30" spans="1:18" ht="30" customHeight="1" thickBot="1" x14ac:dyDescent="0.25">
      <c r="A30" s="317"/>
      <c r="B30" s="207"/>
      <c r="C30" s="195"/>
      <c r="D30" s="200"/>
      <c r="E30" s="241"/>
      <c r="F30" s="200"/>
      <c r="G30" s="241"/>
      <c r="H30" s="200"/>
      <c r="I30" s="259"/>
      <c r="J30" s="186"/>
      <c r="K30" s="191"/>
      <c r="L30" s="192"/>
      <c r="M30" s="216"/>
      <c r="N30" s="29" t="s">
        <v>179</v>
      </c>
      <c r="O30" s="53" t="str">
        <f>IF(O28="","n.d.",IF(O29="","n.d.",IF(O29=0,"",O28/O29)))</f>
        <v>n.d.</v>
      </c>
      <c r="P30" s="183"/>
      <c r="Q30" s="268"/>
      <c r="R30" s="268"/>
    </row>
    <row r="31" spans="1:18" ht="30" customHeight="1" thickBot="1" x14ac:dyDescent="0.25">
      <c r="A31" s="315">
        <v>6</v>
      </c>
      <c r="B31" s="205"/>
      <c r="C31" s="193" t="s">
        <v>317</v>
      </c>
      <c r="D31" s="196" t="s">
        <v>624</v>
      </c>
      <c r="E31" s="208"/>
      <c r="F31" s="196" t="s">
        <v>318</v>
      </c>
      <c r="G31" s="208"/>
      <c r="H31" s="196" t="s">
        <v>315</v>
      </c>
      <c r="I31" s="211"/>
      <c r="J31" s="184" t="s">
        <v>407</v>
      </c>
      <c r="K31" s="187" t="s">
        <v>378</v>
      </c>
      <c r="L31" s="188"/>
      <c r="M31" s="318"/>
      <c r="N31" s="29" t="s">
        <v>377</v>
      </c>
      <c r="O31" s="51"/>
      <c r="P31" s="181" t="str">
        <f>IF(O33=Berechnung1!D45,Berechnung1!$F$5,IF(OR(O33&lt; Berechnung1!E45,O33&gt; Berechnung1!F45),Berechnung1!$G$5,IF(OR(ROUND(O33,4)&lt;Berechnung1!J45,ROUND(O33,4)&gt;Berechnung1!K45),Berechnung1!$D$5,IF(OR(ROUND(O33,4)&lt;Berechnung1!G45,ROUND(O33,4)&gt;Berechnung1!H45),Berechnung1!$E$5,Berechnung1!$C$5))))</f>
        <v>Incomplete</v>
      </c>
      <c r="Q31" s="271"/>
      <c r="R31" s="271"/>
    </row>
    <row r="32" spans="1:18" ht="30" customHeight="1" thickBot="1" x14ac:dyDescent="0.25">
      <c r="A32" s="316"/>
      <c r="B32" s="206"/>
      <c r="C32" s="194"/>
      <c r="D32" s="198"/>
      <c r="E32" s="209"/>
      <c r="F32" s="198"/>
      <c r="G32" s="209"/>
      <c r="H32" s="198"/>
      <c r="I32" s="212"/>
      <c r="J32" s="185"/>
      <c r="K32" s="189"/>
      <c r="L32" s="190"/>
      <c r="M32" s="215"/>
      <c r="N32" s="29" t="s">
        <v>379</v>
      </c>
      <c r="O32" s="43">
        <f>$O$29</f>
        <v>0</v>
      </c>
      <c r="P32" s="182"/>
      <c r="Q32" s="267"/>
      <c r="R32" s="267"/>
    </row>
    <row r="33" spans="1:19" ht="30" customHeight="1" thickBot="1" x14ac:dyDescent="0.25">
      <c r="A33" s="317"/>
      <c r="B33" s="207"/>
      <c r="C33" s="195"/>
      <c r="D33" s="200"/>
      <c r="E33" s="210"/>
      <c r="F33" s="200"/>
      <c r="G33" s="210"/>
      <c r="H33" s="200"/>
      <c r="I33" s="213"/>
      <c r="J33" s="186"/>
      <c r="K33" s="191"/>
      <c r="L33" s="192"/>
      <c r="M33" s="216"/>
      <c r="N33" s="29" t="s">
        <v>179</v>
      </c>
      <c r="O33" s="53" t="str">
        <f>IF(O31="","n.d.",IF(O32="","n.d.",IF(O32=0,"",O31/O32)))</f>
        <v>n.d.</v>
      </c>
      <c r="P33" s="183"/>
      <c r="Q33" s="268"/>
      <c r="R33" s="268"/>
    </row>
    <row r="34" spans="1:19" ht="30" customHeight="1" thickBot="1" x14ac:dyDescent="0.25">
      <c r="A34" s="315">
        <v>7</v>
      </c>
      <c r="B34" s="205" t="s">
        <v>319</v>
      </c>
      <c r="C34" s="193" t="s">
        <v>627</v>
      </c>
      <c r="D34" s="196" t="s">
        <v>320</v>
      </c>
      <c r="E34" s="239"/>
      <c r="F34" s="196" t="s">
        <v>625</v>
      </c>
      <c r="G34" s="239"/>
      <c r="H34" s="196" t="s">
        <v>304</v>
      </c>
      <c r="I34" s="257"/>
      <c r="J34" s="184"/>
      <c r="K34" s="187" t="s">
        <v>626</v>
      </c>
      <c r="L34" s="188"/>
      <c r="M34" s="214"/>
      <c r="N34" s="29" t="s">
        <v>377</v>
      </c>
      <c r="O34" s="51"/>
      <c r="P34" s="181" t="str">
        <f>IF(O36=Berechnung1!D48,Berechnung1!$F$5,IF(OR(O36&lt; Berechnung1!E48,O36&gt; Berechnung1!F48),Berechnung1!$G$5,IF(OR(ROUND(O36,4)&lt;Berechnung1!J48,ROUND(O36,4)&gt;Berechnung1!K48),Berechnung1!$D$5,IF(OR(ROUND(O36,4)&lt;Berechnung1!G48,ROUND(O36,4)&gt;Berechnung1!H48),Berechnung1!$E$5,Berechnung1!$C$5))))</f>
        <v>Incomplete</v>
      </c>
      <c r="Q34" s="271"/>
      <c r="R34" s="271"/>
    </row>
    <row r="35" spans="1:19" ht="30" customHeight="1" thickBot="1" x14ac:dyDescent="0.25">
      <c r="A35" s="316"/>
      <c r="B35" s="206"/>
      <c r="C35" s="194"/>
      <c r="D35" s="198"/>
      <c r="E35" s="240"/>
      <c r="F35" s="198"/>
      <c r="G35" s="240"/>
      <c r="H35" s="198"/>
      <c r="I35" s="258"/>
      <c r="J35" s="185"/>
      <c r="K35" s="189"/>
      <c r="L35" s="190"/>
      <c r="M35" s="215"/>
      <c r="N35" s="29" t="s">
        <v>379</v>
      </c>
      <c r="O35" s="43">
        <f>$O$13</f>
        <v>0</v>
      </c>
      <c r="P35" s="182"/>
      <c r="Q35" s="267"/>
      <c r="R35" s="267"/>
    </row>
    <row r="36" spans="1:19" ht="30" customHeight="1" thickBot="1" x14ac:dyDescent="0.25">
      <c r="A36" s="317"/>
      <c r="B36" s="207"/>
      <c r="C36" s="195"/>
      <c r="D36" s="200"/>
      <c r="E36" s="241"/>
      <c r="F36" s="200"/>
      <c r="G36" s="241"/>
      <c r="H36" s="200"/>
      <c r="I36" s="259"/>
      <c r="J36" s="186"/>
      <c r="K36" s="191"/>
      <c r="L36" s="192"/>
      <c r="M36" s="216"/>
      <c r="N36" s="29" t="s">
        <v>179</v>
      </c>
      <c r="O36" s="53" t="str">
        <f>IF(O34="","n.d.",IF(O35="","n.d.",IF(O35=0,"",O34/O35)))</f>
        <v>n.d.</v>
      </c>
      <c r="P36" s="183"/>
      <c r="Q36" s="268"/>
      <c r="R36" s="268"/>
    </row>
    <row r="37" spans="1:19" ht="30" customHeight="1" thickBot="1" x14ac:dyDescent="0.25">
      <c r="A37" s="202">
        <v>8</v>
      </c>
      <c r="B37" s="205" t="s">
        <v>321</v>
      </c>
      <c r="C37" s="193" t="s">
        <v>322</v>
      </c>
      <c r="D37" s="196" t="s">
        <v>323</v>
      </c>
      <c r="E37" s="197"/>
      <c r="F37" s="196" t="s">
        <v>324</v>
      </c>
      <c r="G37" s="197"/>
      <c r="H37" s="196" t="s">
        <v>325</v>
      </c>
      <c r="I37" s="197"/>
      <c r="J37" s="184" t="s">
        <v>255</v>
      </c>
      <c r="K37" s="187" t="s">
        <v>378</v>
      </c>
      <c r="L37" s="188"/>
      <c r="M37" s="184"/>
      <c r="N37" s="129" t="s">
        <v>377</v>
      </c>
      <c r="O37" s="130"/>
      <c r="P37" s="291" t="str">
        <f>IF(AND(O37&lt;&gt;"",O38&lt;&gt;"",O37=0,O38=0),Berechnung1!$H$5,IF(O39=Berechnung1!D51,Berechnung1!$F$5,IF(OR(O39&lt;Berechnung1!E51,O39&gt;Berechnung1!F51),Berechnung1!$G$5,IF(OR(ROUND(O39,4)&lt;Berechnung1!J51,ROUND(O39,4)&gt;Berechnung1!K51),Berechnung1!$D$5,IF(OR(ROUND(O39,4)&lt;Berechnung1!G51,ROUND(O39,4)&gt;Berechnung1!H51),Berechnung1!$E$5,Berechnung1!$C$5)))))</f>
        <v>Incomplete</v>
      </c>
      <c r="Q37" s="266"/>
      <c r="R37" s="266"/>
    </row>
    <row r="38" spans="1:19" ht="30" customHeight="1" thickBot="1" x14ac:dyDescent="0.25">
      <c r="A38" s="203"/>
      <c r="B38" s="206"/>
      <c r="C38" s="194"/>
      <c r="D38" s="198"/>
      <c r="E38" s="199"/>
      <c r="F38" s="198"/>
      <c r="G38" s="199"/>
      <c r="H38" s="198"/>
      <c r="I38" s="199"/>
      <c r="J38" s="185"/>
      <c r="K38" s="189"/>
      <c r="L38" s="190"/>
      <c r="M38" s="185"/>
      <c r="N38" s="129" t="s">
        <v>379</v>
      </c>
      <c r="O38" s="131">
        <f>IF('Basic data'!$G$33="",0,'Basic data'!$G$33)</f>
        <v>0</v>
      </c>
      <c r="P38" s="292"/>
      <c r="Q38" s="267"/>
      <c r="R38" s="267"/>
    </row>
    <row r="39" spans="1:19" ht="30" customHeight="1" thickBot="1" x14ac:dyDescent="0.25">
      <c r="A39" s="204"/>
      <c r="B39" s="207"/>
      <c r="C39" s="195"/>
      <c r="D39" s="200"/>
      <c r="E39" s="201"/>
      <c r="F39" s="200"/>
      <c r="G39" s="201"/>
      <c r="H39" s="200"/>
      <c r="I39" s="201"/>
      <c r="J39" s="186"/>
      <c r="K39" s="191"/>
      <c r="L39" s="192"/>
      <c r="M39" s="186"/>
      <c r="N39" s="129" t="s">
        <v>179</v>
      </c>
      <c r="O39" s="132" t="str">
        <f>IF(O37="","n.d.",IF(O38="","n.d.",IF(O38=0,"",O37/O38)))</f>
        <v>n.d.</v>
      </c>
      <c r="P39" s="293"/>
      <c r="Q39" s="268"/>
      <c r="R39" s="268"/>
    </row>
    <row r="40" spans="1:19" ht="30" customHeight="1" thickBot="1" x14ac:dyDescent="0.25">
      <c r="A40" s="315">
        <v>9</v>
      </c>
      <c r="B40" s="205"/>
      <c r="C40" s="320" t="s">
        <v>326</v>
      </c>
      <c r="D40" s="196" t="s">
        <v>327</v>
      </c>
      <c r="E40" s="239"/>
      <c r="F40" s="196" t="s">
        <v>328</v>
      </c>
      <c r="G40" s="239"/>
      <c r="H40" s="196" t="s">
        <v>329</v>
      </c>
      <c r="I40" s="257"/>
      <c r="J40" s="184"/>
      <c r="K40" s="187" t="s">
        <v>408</v>
      </c>
      <c r="L40" s="188"/>
      <c r="M40" s="214"/>
      <c r="N40" s="29" t="s">
        <v>377</v>
      </c>
      <c r="O40" s="51"/>
      <c r="P40" s="291" t="str">
        <f>IF(AND(O40&lt;&gt;"",O41&lt;&gt;"",O40=0,O41=0),Berechnung1!$H$5,IF(O42="",Berechnung1!$G$5,IF(O42=Berechnung1!D54,Berechnung1!$F$5,IF(OR(O42&lt;Berechnung1!E54,O42&gt;Berechnung1!F54),Berechnung1!$G$5,IF(OR(ROUND(O42,4)&lt;Berechnung1!J54,ROUND(O42,4)&gt;Berechnung1!K54),Berechnung1!$D$5,IF(OR(ROUND(O42,4)&lt;Berechnung1!G54,ROUND(O42,4)&gt;Berechnung1!H54),Berechnung1!$E$5,Berechnung1!$C$5))))))</f>
        <v>Incomplete</v>
      </c>
      <c r="Q40" s="272"/>
      <c r="R40" s="271"/>
    </row>
    <row r="41" spans="1:19" ht="30" customHeight="1" thickBot="1" x14ac:dyDescent="0.25">
      <c r="A41" s="316"/>
      <c r="B41" s="206"/>
      <c r="C41" s="320"/>
      <c r="D41" s="198"/>
      <c r="E41" s="240"/>
      <c r="F41" s="198"/>
      <c r="G41" s="240"/>
      <c r="H41" s="198"/>
      <c r="I41" s="258"/>
      <c r="J41" s="185"/>
      <c r="K41" s="189"/>
      <c r="L41" s="190"/>
      <c r="M41" s="215"/>
      <c r="N41" s="29" t="s">
        <v>379</v>
      </c>
      <c r="O41" s="131">
        <f>$O$37</f>
        <v>0</v>
      </c>
      <c r="P41" s="292"/>
      <c r="Q41" s="267"/>
      <c r="R41" s="267"/>
      <c r="S41" s="119">
        <f>'Basic data'!G33</f>
        <v>0</v>
      </c>
    </row>
    <row r="42" spans="1:19" ht="30" customHeight="1" thickBot="1" x14ac:dyDescent="0.25">
      <c r="A42" s="317"/>
      <c r="B42" s="207"/>
      <c r="C42" s="320"/>
      <c r="D42" s="200"/>
      <c r="E42" s="241"/>
      <c r="F42" s="200"/>
      <c r="G42" s="241"/>
      <c r="H42" s="200"/>
      <c r="I42" s="259"/>
      <c r="J42" s="186"/>
      <c r="K42" s="191"/>
      <c r="L42" s="192"/>
      <c r="M42" s="216"/>
      <c r="N42" s="29" t="s">
        <v>179</v>
      </c>
      <c r="O42" s="53" t="str">
        <f>IF(O40="","n.d.",IF(O41="","n.d.",IF(O41=0,"",O40/O41)))</f>
        <v>n.d.</v>
      </c>
      <c r="P42" s="293"/>
      <c r="Q42" s="268"/>
      <c r="R42" s="268"/>
    </row>
    <row r="43" spans="1:19" ht="30" customHeight="1" thickBot="1" x14ac:dyDescent="0.25">
      <c r="A43" s="202" t="s">
        <v>330</v>
      </c>
      <c r="B43" s="205" t="s">
        <v>321</v>
      </c>
      <c r="C43" s="193" t="s">
        <v>331</v>
      </c>
      <c r="D43" s="196" t="s">
        <v>332</v>
      </c>
      <c r="E43" s="197"/>
      <c r="F43" s="196" t="s">
        <v>333</v>
      </c>
      <c r="G43" s="197"/>
      <c r="H43" s="196" t="s">
        <v>325</v>
      </c>
      <c r="I43" s="197"/>
      <c r="J43" s="184" t="s">
        <v>255</v>
      </c>
      <c r="K43" s="187" t="s">
        <v>378</v>
      </c>
      <c r="L43" s="188"/>
      <c r="M43" s="184"/>
      <c r="N43" s="129" t="s">
        <v>377</v>
      </c>
      <c r="O43" s="130"/>
      <c r="P43" s="181" t="str">
        <f>IF(AND(O43&lt;&gt;"",O44&lt;&gt;"",O43=0,O44=0),Berechnung1!$H$5,IF(O45=Berechnung1!D57,Berechnung1!$F$5,IF(OR(O45&lt;Berechnung1!E57,O45&gt;Berechnung1!F57),Berechnung1!$G$5,IF(OR(ROUND(O45,4)&lt;Berechnung1!J57,ROUND(O45,4)&gt;Berechnung1!K57),Berechnung1!$D$5,IF(OR(ROUND(O45,4)&lt;Berechnung1!G57,ROUND(O45,4)&gt;Berechnung1!H57),Berechnung1!$E$5,Berechnung1!$C$5)))))</f>
        <v>Incomplete</v>
      </c>
      <c r="Q43" s="266"/>
      <c r="R43" s="271"/>
    </row>
    <row r="44" spans="1:19" ht="30" customHeight="1" thickBot="1" x14ac:dyDescent="0.25">
      <c r="A44" s="322"/>
      <c r="B44" s="206"/>
      <c r="C44" s="194"/>
      <c r="D44" s="198"/>
      <c r="E44" s="199"/>
      <c r="F44" s="198"/>
      <c r="G44" s="199"/>
      <c r="H44" s="198"/>
      <c r="I44" s="199"/>
      <c r="J44" s="185"/>
      <c r="K44" s="189"/>
      <c r="L44" s="190"/>
      <c r="M44" s="185"/>
      <c r="N44" s="129" t="s">
        <v>379</v>
      </c>
      <c r="O44" s="131">
        <f>IF('Basic data'!$G$33="",0,'Basic data'!$G$33)</f>
        <v>0</v>
      </c>
      <c r="P44" s="182"/>
      <c r="Q44" s="267"/>
      <c r="R44" s="267"/>
    </row>
    <row r="45" spans="1:19" ht="30" customHeight="1" thickBot="1" x14ac:dyDescent="0.25">
      <c r="A45" s="323"/>
      <c r="B45" s="207"/>
      <c r="C45" s="195"/>
      <c r="D45" s="200"/>
      <c r="E45" s="201"/>
      <c r="F45" s="200"/>
      <c r="G45" s="201"/>
      <c r="H45" s="200"/>
      <c r="I45" s="201"/>
      <c r="J45" s="186"/>
      <c r="K45" s="191"/>
      <c r="L45" s="192"/>
      <c r="M45" s="186"/>
      <c r="N45" s="129" t="s">
        <v>179</v>
      </c>
      <c r="O45" s="133" t="str">
        <f>IF(O43="","n.d.",IF(O44="","n.d.",IF(O44=0,"",O43/O44)))</f>
        <v>n.d.</v>
      </c>
      <c r="P45" s="183"/>
      <c r="Q45" s="268"/>
      <c r="R45" s="268"/>
    </row>
    <row r="46" spans="1:19" ht="30" customHeight="1" thickBot="1" x14ac:dyDescent="0.25">
      <c r="A46" s="315">
        <v>11</v>
      </c>
      <c r="B46" s="205" t="s">
        <v>334</v>
      </c>
      <c r="C46" s="193" t="s">
        <v>354</v>
      </c>
      <c r="D46" s="196" t="s">
        <v>335</v>
      </c>
      <c r="E46" s="239"/>
      <c r="F46" s="196" t="s">
        <v>628</v>
      </c>
      <c r="G46" s="239"/>
      <c r="H46" s="279" t="s">
        <v>336</v>
      </c>
      <c r="I46" s="257"/>
      <c r="J46" s="184"/>
      <c r="K46" s="187" t="s">
        <v>409</v>
      </c>
      <c r="L46" s="188"/>
      <c r="M46" s="214"/>
      <c r="N46" s="290" t="s">
        <v>177</v>
      </c>
      <c r="O46" s="282">
        <f>$S$47</f>
        <v>0</v>
      </c>
      <c r="P46" s="181" t="str">
        <f>IF(O46=0,Berechnung1!$F$5,IF(OR(O46&lt; Berechnung1!E60,O46&gt; Berechnung1!F60),Berechnung1!$G$5,IF(OR(ROUND(O46,4)&lt;Berechnung1!J60,ROUND(O46,4)&gt;Berechnung1!K60),Berechnung1!$D$5,IF(OR(ROUND(O46,4)&lt;Berechnung1!G60,ROUND(O46,4)&gt;Berechnung1!H60),Berechnung1!$E$5,Berechnung1!$C$5))))</f>
        <v>Incomplete</v>
      </c>
      <c r="Q46" s="271"/>
      <c r="R46" s="271"/>
    </row>
    <row r="47" spans="1:19" ht="30" customHeight="1" thickBot="1" x14ac:dyDescent="0.25">
      <c r="A47" s="316"/>
      <c r="B47" s="206"/>
      <c r="C47" s="194"/>
      <c r="D47" s="198"/>
      <c r="E47" s="240"/>
      <c r="F47" s="198"/>
      <c r="G47" s="240"/>
      <c r="H47" s="198"/>
      <c r="I47" s="258"/>
      <c r="J47" s="185"/>
      <c r="K47" s="189"/>
      <c r="L47" s="190"/>
      <c r="M47" s="215"/>
      <c r="N47" s="290"/>
      <c r="O47" s="283"/>
      <c r="P47" s="182"/>
      <c r="Q47" s="267"/>
      <c r="R47" s="267"/>
      <c r="S47" s="120">
        <f>'Basic data'!E33+'Basic data'!E38</f>
        <v>0</v>
      </c>
    </row>
    <row r="48" spans="1:19" ht="30" customHeight="1" thickBot="1" x14ac:dyDescent="0.25">
      <c r="A48" s="317"/>
      <c r="B48" s="207"/>
      <c r="C48" s="195"/>
      <c r="D48" s="200"/>
      <c r="E48" s="241"/>
      <c r="F48" s="200"/>
      <c r="G48" s="241"/>
      <c r="H48" s="200"/>
      <c r="I48" s="259"/>
      <c r="J48" s="186"/>
      <c r="K48" s="191"/>
      <c r="L48" s="192"/>
      <c r="M48" s="216"/>
      <c r="N48" s="290"/>
      <c r="O48" s="284"/>
      <c r="P48" s="183"/>
      <c r="Q48" s="268"/>
      <c r="R48" s="268"/>
    </row>
    <row r="49" spans="1:19" ht="30" customHeight="1" thickBot="1" x14ac:dyDescent="0.25">
      <c r="A49" s="202">
        <v>12</v>
      </c>
      <c r="B49" s="205" t="s">
        <v>321</v>
      </c>
      <c r="C49" s="193" t="s">
        <v>337</v>
      </c>
      <c r="D49" s="196" t="s">
        <v>338</v>
      </c>
      <c r="E49" s="197"/>
      <c r="F49" s="196" t="s">
        <v>339</v>
      </c>
      <c r="G49" s="197"/>
      <c r="H49" s="196" t="s">
        <v>340</v>
      </c>
      <c r="I49" s="197"/>
      <c r="J49" s="184"/>
      <c r="K49" s="187" t="s">
        <v>378</v>
      </c>
      <c r="L49" s="188"/>
      <c r="M49" s="184" t="s">
        <v>256</v>
      </c>
      <c r="N49" s="129" t="s">
        <v>377</v>
      </c>
      <c r="O49" s="130"/>
      <c r="P49" s="181" t="str">
        <f>IF(AND(O49&lt;&gt;"",O50&lt;&gt;"",O49=0,O50=0),Berechnung1!$H$5,IF(O51=Berechnung1!D63,Berechnung1!$F$5,IF(OR(O51&lt;Berechnung1!E63,O51&gt;Berechnung1!F63),Berechnung1!$G$5,IF(OR(ROUND(O51,4)&lt;Berechnung1!J63,ROUND(O51,4)&gt;Berechnung1!K63),Berechnung1!$D$5,IF(OR(ROUND(O51,4)&lt;Berechnung1!G63,ROUND(O51,4)&gt;Berechnung1!H63),Berechnung1!$E$5,Berechnung1!$C$5)))))</f>
        <v>Incomplete</v>
      </c>
      <c r="Q49" s="272"/>
      <c r="R49" s="271"/>
    </row>
    <row r="50" spans="1:19" ht="30" customHeight="1" thickBot="1" x14ac:dyDescent="0.25">
      <c r="A50" s="203"/>
      <c r="B50" s="206"/>
      <c r="C50" s="194"/>
      <c r="D50" s="198"/>
      <c r="E50" s="199"/>
      <c r="F50" s="198"/>
      <c r="G50" s="199"/>
      <c r="H50" s="198"/>
      <c r="I50" s="199"/>
      <c r="J50" s="185"/>
      <c r="K50" s="189"/>
      <c r="L50" s="190"/>
      <c r="M50" s="185"/>
      <c r="N50" s="129" t="s">
        <v>379</v>
      </c>
      <c r="O50" s="130"/>
      <c r="P50" s="182"/>
      <c r="Q50" s="267"/>
      <c r="R50" s="267"/>
      <c r="S50" s="120">
        <f>'Basic data'!E33</f>
        <v>0</v>
      </c>
    </row>
    <row r="51" spans="1:19" ht="30" customHeight="1" thickBot="1" x14ac:dyDescent="0.25">
      <c r="A51" s="204"/>
      <c r="B51" s="207"/>
      <c r="C51" s="195"/>
      <c r="D51" s="200"/>
      <c r="E51" s="201"/>
      <c r="F51" s="200"/>
      <c r="G51" s="201"/>
      <c r="H51" s="200"/>
      <c r="I51" s="201"/>
      <c r="J51" s="186"/>
      <c r="K51" s="191"/>
      <c r="L51" s="192"/>
      <c r="M51" s="186"/>
      <c r="N51" s="129" t="s">
        <v>179</v>
      </c>
      <c r="O51" s="133" t="str">
        <f>IF(O49="","n.d.",IF(O50="","n.d.",IF(O50=0,"",O49/O50)))</f>
        <v>n.d.</v>
      </c>
      <c r="P51" s="183"/>
      <c r="Q51" s="268"/>
      <c r="R51" s="268"/>
    </row>
    <row r="52" spans="1:19" ht="30" customHeight="1" thickBot="1" x14ac:dyDescent="0.25">
      <c r="A52" s="315">
        <v>13</v>
      </c>
      <c r="B52" s="205"/>
      <c r="C52" s="193" t="s">
        <v>341</v>
      </c>
      <c r="D52" s="196" t="s">
        <v>342</v>
      </c>
      <c r="E52" s="208"/>
      <c r="F52" s="196" t="s">
        <v>343</v>
      </c>
      <c r="G52" s="208"/>
      <c r="H52" s="196" t="s">
        <v>344</v>
      </c>
      <c r="I52" s="211"/>
      <c r="J52" s="184"/>
      <c r="K52" s="187" t="s">
        <v>408</v>
      </c>
      <c r="L52" s="188"/>
      <c r="M52" s="214"/>
      <c r="N52" s="29" t="s">
        <v>377</v>
      </c>
      <c r="O52" s="51"/>
      <c r="P52" s="181" t="str">
        <f>IF(O54=Berechnung1!D57,Berechnung1!$F$5,IF(OR(O54&lt; Berechnung1!E66,O54&gt; Berechnung1!F66),Berechnung1!$G$5,IF(OR(ROUND(O54,4)&lt;Berechnung1!J66,ROUND(O54,4)&gt;Berechnung1!K66),Berechnung1!$D$5,IF(OR(ROUND(O54,4)&lt;Berechnung1!G66,ROUND(O54,4)&gt;Berechnung1!H66),Berechnung1!$E$5,Berechnung1!$C$5))))</f>
        <v>Incomplete</v>
      </c>
      <c r="Q52" s="271"/>
      <c r="R52" s="271"/>
    </row>
    <row r="53" spans="1:19" ht="30" customHeight="1" thickBot="1" x14ac:dyDescent="0.25">
      <c r="A53" s="316"/>
      <c r="B53" s="206"/>
      <c r="C53" s="194"/>
      <c r="D53" s="198"/>
      <c r="E53" s="209"/>
      <c r="F53" s="198"/>
      <c r="G53" s="209"/>
      <c r="H53" s="198"/>
      <c r="I53" s="212"/>
      <c r="J53" s="185"/>
      <c r="K53" s="189"/>
      <c r="L53" s="190"/>
      <c r="M53" s="215"/>
      <c r="N53" s="29" t="s">
        <v>379</v>
      </c>
      <c r="O53" s="43">
        <f>$S$53</f>
        <v>0</v>
      </c>
      <c r="P53" s="182"/>
      <c r="Q53" s="267"/>
      <c r="R53" s="267"/>
      <c r="S53" s="120">
        <f>'Basic data'!E34+'Basic data'!E39</f>
        <v>0</v>
      </c>
    </row>
    <row r="54" spans="1:19" ht="30" customHeight="1" thickBot="1" x14ac:dyDescent="0.25">
      <c r="A54" s="317"/>
      <c r="B54" s="207"/>
      <c r="C54" s="195"/>
      <c r="D54" s="200"/>
      <c r="E54" s="210"/>
      <c r="F54" s="200"/>
      <c r="G54" s="210"/>
      <c r="H54" s="200"/>
      <c r="I54" s="213"/>
      <c r="J54" s="186"/>
      <c r="K54" s="191"/>
      <c r="L54" s="192"/>
      <c r="M54" s="216"/>
      <c r="N54" s="29" t="s">
        <v>179</v>
      </c>
      <c r="O54" s="53" t="str">
        <f>IF(O52="","n.d.",IF(O53="","n.d.",IF(O53=0,"",O52/O53)))</f>
        <v>n.d.</v>
      </c>
      <c r="P54" s="183"/>
      <c r="Q54" s="268"/>
      <c r="R54" s="268"/>
    </row>
    <row r="55" spans="1:19" ht="30" customHeight="1" thickBot="1" x14ac:dyDescent="0.25">
      <c r="A55" s="315">
        <v>14</v>
      </c>
      <c r="B55" s="205"/>
      <c r="C55" s="193" t="s">
        <v>345</v>
      </c>
      <c r="D55" s="196" t="s">
        <v>346</v>
      </c>
      <c r="E55" s="239"/>
      <c r="F55" s="196" t="s">
        <v>347</v>
      </c>
      <c r="G55" s="239"/>
      <c r="H55" s="196" t="s">
        <v>344</v>
      </c>
      <c r="I55" s="257"/>
      <c r="J55" s="184"/>
      <c r="K55" s="187" t="s">
        <v>408</v>
      </c>
      <c r="L55" s="188"/>
      <c r="M55" s="214"/>
      <c r="N55" s="29" t="s">
        <v>377</v>
      </c>
      <c r="O55" s="51"/>
      <c r="P55" s="181" t="str">
        <f>IF(O57=Berechnung1!D69,Berechnung1!$F$5,IF(OR(O57&lt; Berechnung1!E69,O57&gt; Berechnung1!F69),Berechnung1!$G$5,IF(OR(ROUND(O57,4)&lt;Berechnung1!J69,ROUND(O57,4)&gt;Berechnung1!K69),Berechnung1!$D$5,IF(OR(ROUND(O57,4)&lt;Berechnung1!G69,ROUND(O57,4)&gt;Berechnung1!H69),Berechnung1!$E$5,Berechnung1!$C$5))))</f>
        <v>Incomplete</v>
      </c>
      <c r="Q55" s="266"/>
      <c r="R55" s="271"/>
    </row>
    <row r="56" spans="1:19" ht="30" customHeight="1" thickBot="1" x14ac:dyDescent="0.25">
      <c r="A56" s="316"/>
      <c r="B56" s="206"/>
      <c r="C56" s="194"/>
      <c r="D56" s="198"/>
      <c r="E56" s="240"/>
      <c r="F56" s="198"/>
      <c r="G56" s="240"/>
      <c r="H56" s="198"/>
      <c r="I56" s="258"/>
      <c r="J56" s="185"/>
      <c r="K56" s="189"/>
      <c r="L56" s="190"/>
      <c r="M56" s="215"/>
      <c r="N56" s="29" t="s">
        <v>379</v>
      </c>
      <c r="O56" s="43">
        <f>$S$56</f>
        <v>0</v>
      </c>
      <c r="P56" s="182"/>
      <c r="Q56" s="267"/>
      <c r="R56" s="267"/>
      <c r="S56" s="120">
        <f>'Basic data'!E34+'Basic data'!E39</f>
        <v>0</v>
      </c>
    </row>
    <row r="57" spans="1:19" ht="30" customHeight="1" thickBot="1" x14ac:dyDescent="0.25">
      <c r="A57" s="317"/>
      <c r="B57" s="207"/>
      <c r="C57" s="195"/>
      <c r="D57" s="200"/>
      <c r="E57" s="241"/>
      <c r="F57" s="200"/>
      <c r="G57" s="241"/>
      <c r="H57" s="200"/>
      <c r="I57" s="259"/>
      <c r="J57" s="186"/>
      <c r="K57" s="191"/>
      <c r="L57" s="192"/>
      <c r="M57" s="216"/>
      <c r="N57" s="29" t="s">
        <v>179</v>
      </c>
      <c r="O57" s="53" t="str">
        <f>IF(O55="","n.d.",IF(O56="","n.d.",IF(O56=0,"",O55/O56)))</f>
        <v>n.d.</v>
      </c>
      <c r="P57" s="183"/>
      <c r="Q57" s="268"/>
      <c r="R57" s="268"/>
    </row>
    <row r="58" spans="1:19" ht="30" customHeight="1" thickBot="1" x14ac:dyDescent="0.25">
      <c r="A58" s="315">
        <v>15</v>
      </c>
      <c r="B58" s="205"/>
      <c r="C58" s="193" t="s">
        <v>348</v>
      </c>
      <c r="D58" s="196" t="s">
        <v>349</v>
      </c>
      <c r="E58" s="208"/>
      <c r="F58" s="196" t="s">
        <v>350</v>
      </c>
      <c r="G58" s="208"/>
      <c r="H58" s="196" t="s">
        <v>344</v>
      </c>
      <c r="I58" s="211"/>
      <c r="J58" s="184"/>
      <c r="K58" s="187" t="s">
        <v>408</v>
      </c>
      <c r="L58" s="188"/>
      <c r="M58" s="184"/>
      <c r="N58" s="29" t="s">
        <v>377</v>
      </c>
      <c r="O58" s="51"/>
      <c r="P58" s="181" t="str">
        <f>IF(O60=Berechnung1!D72,Berechnung1!$F$5,IF(OR(O60&lt; Berechnung1!E72,O60&gt; Berechnung1!F72),Berechnung1!$G$5,IF(OR(ROUND(O60,4)&lt;Berechnung1!J72,ROUND(O60,4)&gt;Berechnung1!K72),Berechnung1!$D$5,IF(OR(ROUND(O60,4)&lt;Berechnung1!G72,ROUND(O60,4)&gt;Berechnung1!H72),Berechnung1!$E$5,Berechnung1!$C$5))))</f>
        <v>Incomplete</v>
      </c>
      <c r="Q58" s="271"/>
      <c r="R58" s="271"/>
    </row>
    <row r="59" spans="1:19" ht="30" customHeight="1" thickBot="1" x14ac:dyDescent="0.25">
      <c r="A59" s="316"/>
      <c r="B59" s="206"/>
      <c r="C59" s="194"/>
      <c r="D59" s="198"/>
      <c r="E59" s="209"/>
      <c r="F59" s="198"/>
      <c r="G59" s="209"/>
      <c r="H59" s="198"/>
      <c r="I59" s="212"/>
      <c r="J59" s="185"/>
      <c r="K59" s="189"/>
      <c r="L59" s="190"/>
      <c r="M59" s="185"/>
      <c r="N59" s="29" t="s">
        <v>379</v>
      </c>
      <c r="O59" s="43">
        <f>$S$59</f>
        <v>0</v>
      </c>
      <c r="P59" s="182"/>
      <c r="Q59" s="267"/>
      <c r="R59" s="267"/>
      <c r="S59" s="120">
        <f>'Basic data'!E34+'Basic data'!E39</f>
        <v>0</v>
      </c>
    </row>
    <row r="60" spans="1:19" ht="30" customHeight="1" thickBot="1" x14ac:dyDescent="0.25">
      <c r="A60" s="317"/>
      <c r="B60" s="207"/>
      <c r="C60" s="195"/>
      <c r="D60" s="200"/>
      <c r="E60" s="210"/>
      <c r="F60" s="200"/>
      <c r="G60" s="210"/>
      <c r="H60" s="200"/>
      <c r="I60" s="213"/>
      <c r="J60" s="186"/>
      <c r="K60" s="191"/>
      <c r="L60" s="192"/>
      <c r="M60" s="186"/>
      <c r="N60" s="29" t="s">
        <v>179</v>
      </c>
      <c r="O60" s="53" t="str">
        <f>IF(O58="","n.d.",IF(O59="","n.d.",IF(O59=0,"",O58/O59)))</f>
        <v>n.d.</v>
      </c>
      <c r="P60" s="183"/>
      <c r="Q60" s="268"/>
      <c r="R60" s="268"/>
    </row>
    <row r="61" spans="1:19" ht="59.25" customHeight="1" thickBot="1" x14ac:dyDescent="0.25">
      <c r="A61" s="202">
        <v>16</v>
      </c>
      <c r="B61" s="205" t="s">
        <v>321</v>
      </c>
      <c r="C61" s="193" t="s">
        <v>351</v>
      </c>
      <c r="D61" s="196" t="s">
        <v>352</v>
      </c>
      <c r="E61" s="208"/>
      <c r="F61" s="196" t="s">
        <v>353</v>
      </c>
      <c r="G61" s="208"/>
      <c r="H61" s="196" t="s">
        <v>354</v>
      </c>
      <c r="I61" s="211"/>
      <c r="J61" s="184" t="s">
        <v>257</v>
      </c>
      <c r="K61" s="187" t="s">
        <v>378</v>
      </c>
      <c r="L61" s="188"/>
      <c r="M61" s="184"/>
      <c r="N61" s="129" t="s">
        <v>377</v>
      </c>
      <c r="O61" s="130"/>
      <c r="P61" s="181" t="str">
        <f>IF(O63=Berechnung1!D75,Berechnung1!$F$5,IF(OR(O63&lt; Berechnung1!E75,O63&gt; Berechnung1!F75),Berechnung1!$G$5,IF(OR(ROUND(O63,4)&lt;Berechnung1!J75,ROUND(O63,4)&gt;Berechnung1!K75),Berechnung1!$D$5,IF(OR(ROUND(O63,4)&lt;Berechnung1!G75,ROUND(O63,4)&gt;Berechnung1!H75),Berechnung1!$E$5,Berechnung1!$C$5))))</f>
        <v>Incomplete</v>
      </c>
      <c r="Q61" s="271"/>
      <c r="R61" s="271"/>
    </row>
    <row r="62" spans="1:19" ht="75" customHeight="1" thickBot="1" x14ac:dyDescent="0.25">
      <c r="A62" s="203"/>
      <c r="B62" s="206"/>
      <c r="C62" s="194"/>
      <c r="D62" s="198"/>
      <c r="E62" s="209"/>
      <c r="F62" s="198"/>
      <c r="G62" s="209"/>
      <c r="H62" s="198"/>
      <c r="I62" s="212"/>
      <c r="J62" s="185"/>
      <c r="K62" s="189"/>
      <c r="L62" s="190"/>
      <c r="M62" s="185"/>
      <c r="N62" s="129" t="s">
        <v>379</v>
      </c>
      <c r="O62" s="131">
        <f>IF('Basic data'!E33="",0,'Basic data'!E33)</f>
        <v>0</v>
      </c>
      <c r="P62" s="182"/>
      <c r="Q62" s="267"/>
      <c r="R62" s="267"/>
    </row>
    <row r="63" spans="1:19" ht="69.75" customHeight="1" thickBot="1" x14ac:dyDescent="0.25">
      <c r="A63" s="204"/>
      <c r="B63" s="207"/>
      <c r="C63" s="195"/>
      <c r="D63" s="200"/>
      <c r="E63" s="210"/>
      <c r="F63" s="200"/>
      <c r="G63" s="210"/>
      <c r="H63" s="200"/>
      <c r="I63" s="213"/>
      <c r="J63" s="186"/>
      <c r="K63" s="191"/>
      <c r="L63" s="192"/>
      <c r="M63" s="186"/>
      <c r="N63" s="129" t="s">
        <v>179</v>
      </c>
      <c r="O63" s="132" t="str">
        <f>IF(O61="","n.d.",IF(O62="","n.d.",IF(O62=0,"",O61/O62)))</f>
        <v>n.d.</v>
      </c>
      <c r="P63" s="183"/>
      <c r="Q63" s="268"/>
      <c r="R63" s="268"/>
    </row>
    <row r="64" spans="1:19" ht="30" customHeight="1" thickBot="1" x14ac:dyDescent="0.25">
      <c r="A64" s="202">
        <v>17</v>
      </c>
      <c r="B64" s="205" t="s">
        <v>321</v>
      </c>
      <c r="C64" s="193" t="s">
        <v>355</v>
      </c>
      <c r="D64" s="196" t="s">
        <v>356</v>
      </c>
      <c r="E64" s="208"/>
      <c r="F64" s="196" t="s">
        <v>357</v>
      </c>
      <c r="G64" s="208"/>
      <c r="H64" s="196" t="s">
        <v>358</v>
      </c>
      <c r="I64" s="211"/>
      <c r="J64" s="184" t="s">
        <v>258</v>
      </c>
      <c r="K64" s="187" t="s">
        <v>378</v>
      </c>
      <c r="L64" s="188"/>
      <c r="M64" s="184"/>
      <c r="N64" s="129" t="s">
        <v>377</v>
      </c>
      <c r="O64" s="130"/>
      <c r="P64" s="181" t="str">
        <f>IF(O66=Berechnung1!D78,Berechnung1!$F$5,IF(OR(O66&lt; Berechnung1!E78,O66&gt; Berechnung1!F78),Berechnung1!$G$5,IF(OR(ROUND(O66,4)&lt;Berechnung1!J78,ROUND(O66,4)&gt;Berechnung1!K78),Berechnung1!$D$5,IF(OR(ROUND(O66,4)&lt;Berechnung1!G78,ROUND(O66,4)&gt;Berechnung1!H78),Berechnung1!$E$5,Berechnung1!$C$5))))</f>
        <v>Incomplete</v>
      </c>
      <c r="Q64" s="266"/>
      <c r="R64" s="271"/>
    </row>
    <row r="65" spans="1:19" ht="30" customHeight="1" thickBot="1" x14ac:dyDescent="0.25">
      <c r="A65" s="203"/>
      <c r="B65" s="206"/>
      <c r="C65" s="194"/>
      <c r="D65" s="198"/>
      <c r="E65" s="209"/>
      <c r="F65" s="198"/>
      <c r="G65" s="209"/>
      <c r="H65" s="198"/>
      <c r="I65" s="212"/>
      <c r="J65" s="185"/>
      <c r="K65" s="189"/>
      <c r="L65" s="190"/>
      <c r="M65" s="185"/>
      <c r="N65" s="129" t="s">
        <v>379</v>
      </c>
      <c r="O65" s="131">
        <f>IF('Basic data'!A33="",0,'Basic data'!A33)</f>
        <v>0</v>
      </c>
      <c r="P65" s="182"/>
      <c r="Q65" s="267"/>
      <c r="R65" s="267"/>
    </row>
    <row r="66" spans="1:19" ht="30" customHeight="1" thickBot="1" x14ac:dyDescent="0.25">
      <c r="A66" s="204"/>
      <c r="B66" s="207"/>
      <c r="C66" s="195"/>
      <c r="D66" s="200"/>
      <c r="E66" s="210"/>
      <c r="F66" s="200"/>
      <c r="G66" s="210"/>
      <c r="H66" s="200"/>
      <c r="I66" s="213"/>
      <c r="J66" s="186"/>
      <c r="K66" s="191"/>
      <c r="L66" s="192"/>
      <c r="M66" s="186"/>
      <c r="N66" s="129" t="s">
        <v>179</v>
      </c>
      <c r="O66" s="132" t="str">
        <f>IF(O64="","n.d.",IF(O65="","n.d.",IF(O65=0,"",O64/O65)))</f>
        <v>n.d.</v>
      </c>
      <c r="P66" s="183"/>
      <c r="Q66" s="268"/>
      <c r="R66" s="268"/>
    </row>
    <row r="67" spans="1:19" ht="30" customHeight="1" thickBot="1" x14ac:dyDescent="0.25">
      <c r="A67" s="202">
        <v>18</v>
      </c>
      <c r="B67" s="205" t="s">
        <v>321</v>
      </c>
      <c r="C67" s="193" t="s">
        <v>359</v>
      </c>
      <c r="D67" s="196" t="s">
        <v>360</v>
      </c>
      <c r="E67" s="208"/>
      <c r="F67" s="196" t="s">
        <v>361</v>
      </c>
      <c r="G67" s="208"/>
      <c r="H67" s="196" t="s">
        <v>362</v>
      </c>
      <c r="I67" s="211"/>
      <c r="J67" s="184" t="s">
        <v>259</v>
      </c>
      <c r="K67" s="187" t="s">
        <v>378</v>
      </c>
      <c r="L67" s="188"/>
      <c r="M67" s="184"/>
      <c r="N67" s="129" t="s">
        <v>377</v>
      </c>
      <c r="O67" s="130"/>
      <c r="P67" s="181" t="str">
        <f>IF(AND(O67&lt;&gt;"",O68&lt;&gt;"",O67=0,O68=0),Berechnung1!$H$5,IF(O69=Berechnung1!D81,Berechnung1!$F$5,IF(OR(O69&lt;Berechnung1!E81,O69&gt;Berechnung1!F81),Berechnung1!$G$5,IF(OR(ROUND(O69,4)&lt;Berechnung1!J81,ROUND(O69,4)&gt;Berechnung1!K81),Berechnung1!$D$5,IF(OR(ROUND(O69,4)&lt;Berechnung1!G81,ROUND(O69,4)&gt;Berechnung1!H81),Berechnung1!$E$5,Berechnung1!$C$5)))))</f>
        <v>Incomplete</v>
      </c>
      <c r="Q67" s="271"/>
      <c r="R67" s="271"/>
    </row>
    <row r="68" spans="1:19" ht="30" customHeight="1" thickBot="1" x14ac:dyDescent="0.25">
      <c r="A68" s="203"/>
      <c r="B68" s="206"/>
      <c r="C68" s="194"/>
      <c r="D68" s="198"/>
      <c r="E68" s="209"/>
      <c r="F68" s="198"/>
      <c r="G68" s="209"/>
      <c r="H68" s="198"/>
      <c r="I68" s="212"/>
      <c r="J68" s="185"/>
      <c r="K68" s="189"/>
      <c r="L68" s="190"/>
      <c r="M68" s="185"/>
      <c r="N68" s="129" t="s">
        <v>379</v>
      </c>
      <c r="O68" s="130"/>
      <c r="P68" s="182"/>
      <c r="Q68" s="267"/>
      <c r="R68" s="267"/>
      <c r="S68" s="120">
        <f>'Basic data'!E33</f>
        <v>0</v>
      </c>
    </row>
    <row r="69" spans="1:19" ht="30" customHeight="1" thickBot="1" x14ac:dyDescent="0.25">
      <c r="A69" s="204"/>
      <c r="B69" s="207"/>
      <c r="C69" s="195"/>
      <c r="D69" s="200"/>
      <c r="E69" s="210"/>
      <c r="F69" s="200"/>
      <c r="G69" s="210"/>
      <c r="H69" s="200"/>
      <c r="I69" s="213"/>
      <c r="J69" s="186"/>
      <c r="K69" s="191"/>
      <c r="L69" s="192"/>
      <c r="M69" s="186"/>
      <c r="N69" s="129" t="s">
        <v>179</v>
      </c>
      <c r="O69" s="132" t="str">
        <f>IF(O67="","n.d.",IF(O68="","n.d.",IF(O68=0,"",O67/O68)))</f>
        <v>n.d.</v>
      </c>
      <c r="P69" s="183"/>
      <c r="Q69" s="268"/>
      <c r="R69" s="268"/>
    </row>
    <row r="70" spans="1:19" ht="30" customHeight="1" thickBot="1" x14ac:dyDescent="0.25">
      <c r="A70" s="202">
        <v>19</v>
      </c>
      <c r="B70" s="205" t="s">
        <v>321</v>
      </c>
      <c r="C70" s="193" t="s">
        <v>363</v>
      </c>
      <c r="D70" s="196" t="s">
        <v>364</v>
      </c>
      <c r="E70" s="208"/>
      <c r="F70" s="196" t="s">
        <v>365</v>
      </c>
      <c r="G70" s="208"/>
      <c r="H70" s="196" t="s">
        <v>366</v>
      </c>
      <c r="I70" s="211"/>
      <c r="J70" s="184" t="s">
        <v>259</v>
      </c>
      <c r="K70" s="187" t="s">
        <v>378</v>
      </c>
      <c r="L70" s="188"/>
      <c r="M70" s="184"/>
      <c r="N70" s="129" t="s">
        <v>377</v>
      </c>
      <c r="O70" s="130"/>
      <c r="P70" s="181" t="str">
        <f>IF(AND(O70&lt;&gt;"",O71&lt;&gt;"",O70=0,O71=0),Berechnung1!$H$5,IF(O72=Berechnung1!D84,Berechnung1!$F$5,IF(OR(O72&lt;Berechnung1!E84,O72&gt;Berechnung1!F84),Berechnung1!$G$5,IF(OR(ROUND(O72,4)&lt;Berechnung1!J84,ROUND(O72,4)&gt;Berechnung1!K84),Berechnung1!$D$5,IF(OR(ROUND(O72,4)&lt;Berechnung1!G84,ROUND(O72,4)&gt;Berechnung1!H84),Berechnung1!$E$5,Berechnung1!$C$5)))))</f>
        <v>Incomplete</v>
      </c>
      <c r="Q70" s="271"/>
      <c r="R70" s="271"/>
    </row>
    <row r="71" spans="1:19" ht="30" customHeight="1" thickBot="1" x14ac:dyDescent="0.25">
      <c r="A71" s="203"/>
      <c r="B71" s="206"/>
      <c r="C71" s="194"/>
      <c r="D71" s="198"/>
      <c r="E71" s="209"/>
      <c r="F71" s="198"/>
      <c r="G71" s="209"/>
      <c r="H71" s="198"/>
      <c r="I71" s="212"/>
      <c r="J71" s="185"/>
      <c r="K71" s="189"/>
      <c r="L71" s="190"/>
      <c r="M71" s="185"/>
      <c r="N71" s="129" t="s">
        <v>379</v>
      </c>
      <c r="O71" s="130"/>
      <c r="P71" s="182"/>
      <c r="Q71" s="267"/>
      <c r="R71" s="267"/>
      <c r="S71" s="120">
        <f>'Basic data'!E33</f>
        <v>0</v>
      </c>
    </row>
    <row r="72" spans="1:19" ht="30" customHeight="1" thickBot="1" x14ac:dyDescent="0.25">
      <c r="A72" s="204"/>
      <c r="B72" s="207"/>
      <c r="C72" s="195"/>
      <c r="D72" s="200"/>
      <c r="E72" s="210"/>
      <c r="F72" s="200"/>
      <c r="G72" s="210"/>
      <c r="H72" s="200"/>
      <c r="I72" s="213"/>
      <c r="J72" s="186"/>
      <c r="K72" s="191"/>
      <c r="L72" s="192"/>
      <c r="M72" s="186"/>
      <c r="N72" s="129" t="s">
        <v>179</v>
      </c>
      <c r="O72" s="132" t="str">
        <f>IF(O70="","n.d.",IF(O71="","n.d.",IF(O71=0,"",O70/O71)))</f>
        <v>n.d.</v>
      </c>
      <c r="P72" s="183"/>
      <c r="Q72" s="268"/>
      <c r="R72" s="268"/>
      <c r="S72" s="120"/>
    </row>
    <row r="73" spans="1:19" ht="30" customHeight="1" thickBot="1" x14ac:dyDescent="0.25">
      <c r="A73" s="202">
        <v>20</v>
      </c>
      <c r="B73" s="205" t="s">
        <v>321</v>
      </c>
      <c r="C73" s="193" t="s">
        <v>367</v>
      </c>
      <c r="D73" s="196" t="s">
        <v>368</v>
      </c>
      <c r="E73" s="208"/>
      <c r="F73" s="196" t="s">
        <v>369</v>
      </c>
      <c r="G73" s="208"/>
      <c r="H73" s="196" t="s">
        <v>370</v>
      </c>
      <c r="I73" s="211"/>
      <c r="J73" s="184" t="s">
        <v>371</v>
      </c>
      <c r="K73" s="187" t="s">
        <v>378</v>
      </c>
      <c r="L73" s="188"/>
      <c r="M73" s="184"/>
      <c r="N73" s="129" t="s">
        <v>377</v>
      </c>
      <c r="O73" s="130"/>
      <c r="P73" s="181" t="str">
        <f>IF(AND(O73&lt;&gt;"",O74&lt;&gt;"",O73=0,O74=0),Berechnung1!$H$5,IF(O75=Berechnung1!D87,Berechnung1!$F$5,IF(OR(O75&lt;Berechnung1!E87,O75&gt;Berechnung1!F87),Berechnung1!$G$5,IF(OR(ROUND(O75,4)&lt;Berechnung1!J87,ROUND(O75,4)&gt;Berechnung1!K87),Berechnung1!$D$5,IF(OR(ROUND(O75,4)&lt;Berechnung1!G87,ROUND(O75,4)&gt;Berechnung1!H87),Berechnung1!$E$5,Berechnung1!$C$5)))))</f>
        <v>Incomplete</v>
      </c>
      <c r="Q73" s="271"/>
      <c r="R73" s="271"/>
      <c r="S73" s="120"/>
    </row>
    <row r="74" spans="1:19" ht="30" customHeight="1" thickBot="1" x14ac:dyDescent="0.25">
      <c r="A74" s="203"/>
      <c r="B74" s="206"/>
      <c r="C74" s="194"/>
      <c r="D74" s="198"/>
      <c r="E74" s="209"/>
      <c r="F74" s="198"/>
      <c r="G74" s="209"/>
      <c r="H74" s="198"/>
      <c r="I74" s="212"/>
      <c r="J74" s="185"/>
      <c r="K74" s="189"/>
      <c r="L74" s="190"/>
      <c r="M74" s="185"/>
      <c r="N74" s="129" t="s">
        <v>379</v>
      </c>
      <c r="O74" s="130"/>
      <c r="P74" s="182"/>
      <c r="Q74" s="267"/>
      <c r="R74" s="267"/>
      <c r="S74" s="120">
        <f>'Basic data'!E33</f>
        <v>0</v>
      </c>
    </row>
    <row r="75" spans="1:19" ht="30" customHeight="1" thickBot="1" x14ac:dyDescent="0.25">
      <c r="A75" s="204"/>
      <c r="B75" s="207"/>
      <c r="C75" s="195"/>
      <c r="D75" s="200"/>
      <c r="E75" s="210"/>
      <c r="F75" s="200"/>
      <c r="G75" s="210"/>
      <c r="H75" s="200"/>
      <c r="I75" s="213"/>
      <c r="J75" s="186"/>
      <c r="K75" s="191"/>
      <c r="L75" s="192"/>
      <c r="M75" s="186"/>
      <c r="N75" s="129" t="s">
        <v>179</v>
      </c>
      <c r="O75" s="132" t="str">
        <f>IF(O73="","n.d.",IF(O74="","n.d.",IF(O74=0,"",O73/O74)))</f>
        <v>n.d.</v>
      </c>
      <c r="P75" s="183"/>
      <c r="Q75" s="268"/>
      <c r="R75" s="268"/>
    </row>
    <row r="76" spans="1:19" ht="30" customHeight="1" thickBot="1" x14ac:dyDescent="0.25">
      <c r="A76" s="202">
        <v>21</v>
      </c>
      <c r="B76" s="205" t="s">
        <v>321</v>
      </c>
      <c r="C76" s="193" t="s">
        <v>372</v>
      </c>
      <c r="D76" s="196" t="s">
        <v>373</v>
      </c>
      <c r="E76" s="208"/>
      <c r="F76" s="196" t="s">
        <v>374</v>
      </c>
      <c r="G76" s="208"/>
      <c r="H76" s="196" t="s">
        <v>375</v>
      </c>
      <c r="I76" s="211"/>
      <c r="J76" s="184" t="s">
        <v>259</v>
      </c>
      <c r="K76" s="187" t="s">
        <v>378</v>
      </c>
      <c r="L76" s="188"/>
      <c r="M76" s="184"/>
      <c r="N76" s="129" t="s">
        <v>377</v>
      </c>
      <c r="O76" s="130"/>
      <c r="P76" s="181" t="str">
        <f>IF(AND(O76&lt;&gt;"",O77&lt;&gt;"",O76=0,O77=0),Berechnung1!$H$5,IF(O78=Berechnung1!D90,Berechnung1!$F$5,IF(OR(O78&lt;Berechnung1!E90,O78&gt;Berechnung1!F90),Berechnung1!$G$5,IF(OR(ROUND(O78,4)&lt;Berechnung1!J90,ROUND(O78,4)&gt;Berechnung1!K90),Berechnung1!$D$5,IF(OR(ROUND(O78,4)&lt;Berechnung1!G90,ROUND(O78,4)&gt;Berechnung1!H90),Berechnung1!$E$5,Berechnung1!$C$5)))))</f>
        <v>Incomplete</v>
      </c>
      <c r="Q76" s="272"/>
      <c r="R76" s="271"/>
    </row>
    <row r="77" spans="1:19" ht="30" customHeight="1" thickBot="1" x14ac:dyDescent="0.25">
      <c r="A77" s="203"/>
      <c r="B77" s="206"/>
      <c r="C77" s="194"/>
      <c r="D77" s="198"/>
      <c r="E77" s="209"/>
      <c r="F77" s="198"/>
      <c r="G77" s="209"/>
      <c r="H77" s="198"/>
      <c r="I77" s="212"/>
      <c r="J77" s="185"/>
      <c r="K77" s="189"/>
      <c r="L77" s="190"/>
      <c r="M77" s="185"/>
      <c r="N77" s="129" t="s">
        <v>379</v>
      </c>
      <c r="O77" s="130"/>
      <c r="P77" s="182"/>
      <c r="Q77" s="267"/>
      <c r="R77" s="267"/>
    </row>
    <row r="78" spans="1:19" ht="30" customHeight="1" thickBot="1" x14ac:dyDescent="0.25">
      <c r="A78" s="204"/>
      <c r="B78" s="207"/>
      <c r="C78" s="195"/>
      <c r="D78" s="200"/>
      <c r="E78" s="210"/>
      <c r="F78" s="200"/>
      <c r="G78" s="210"/>
      <c r="H78" s="200"/>
      <c r="I78" s="213"/>
      <c r="J78" s="186"/>
      <c r="K78" s="191"/>
      <c r="L78" s="192"/>
      <c r="M78" s="186"/>
      <c r="N78" s="129" t="s">
        <v>179</v>
      </c>
      <c r="O78" s="132" t="str">
        <f>IF(O76="","n.d.",IF(O77="","n.d.",IF(O77=0,"",O76/O77)))</f>
        <v>n.d.</v>
      </c>
      <c r="P78" s="183"/>
      <c r="Q78" s="268"/>
      <c r="R78" s="268"/>
    </row>
    <row r="79" spans="1:19" ht="18.75" customHeight="1" x14ac:dyDescent="0.2">
      <c r="A79" s="128" t="s">
        <v>380</v>
      </c>
    </row>
    <row r="80" spans="1:19" ht="18.75" customHeight="1" thickBot="1" x14ac:dyDescent="0.3">
      <c r="A80" s="4" t="s">
        <v>386</v>
      </c>
    </row>
    <row r="81" spans="1:16" ht="18.75" customHeight="1" thickBot="1" x14ac:dyDescent="0.3">
      <c r="A81" s="4"/>
      <c r="B81" s="217" t="s">
        <v>617</v>
      </c>
      <c r="C81" s="218"/>
      <c r="D81" s="146" t="s">
        <v>612</v>
      </c>
      <c r="E81" s="147" t="str">
        <f>CONCATENATE(TEXT(Berechnung1!C9,"0,00%")," (",Berechnung1!C6,")")</f>
        <v>0,00% (0)</v>
      </c>
      <c r="F81" s="221" t="str">
        <f>CONCATENATE(TEXT(Berechnung1!D10,"0,00%")," (",Berechnung1!D7,")")</f>
        <v>0,00% (0)</v>
      </c>
      <c r="G81" s="229" t="s">
        <v>615</v>
      </c>
    </row>
    <row r="82" spans="1:16" ht="27" customHeight="1" thickBot="1" x14ac:dyDescent="0.25">
      <c r="A82" s="128"/>
      <c r="B82" s="219"/>
      <c r="C82" s="220"/>
      <c r="D82" s="145" t="s">
        <v>403</v>
      </c>
      <c r="E82" s="148" t="str">
        <f>CONCATENATE(TEXT(Berechnung1!K9,"0,00%")," (",Berechnung1!K6,")")</f>
        <v>0,00% (0)</v>
      </c>
      <c r="F82" s="221"/>
      <c r="G82" s="230"/>
    </row>
    <row r="83" spans="1:16" ht="18.75" customHeight="1" thickBot="1" x14ac:dyDescent="0.25">
      <c r="A83" s="128"/>
      <c r="B83" s="222" t="s">
        <v>616</v>
      </c>
      <c r="C83" s="223"/>
      <c r="D83" s="223"/>
      <c r="E83" s="224"/>
      <c r="F83" s="149" t="str">
        <f>CONCATENATE(TEXT(Berechnung1!E10,"0,00%")," (",Berechnung1!E7,")")</f>
        <v>0,00% (0)</v>
      </c>
      <c r="G83" s="154" t="str">
        <f>CONCATENATE(TEXT(Berechnung1!E11,"0,00%")," (",Berechnung1!E8,")")</f>
        <v>0,00% (0)</v>
      </c>
    </row>
    <row r="84" spans="1:16" ht="18.75" customHeight="1" thickBot="1" x14ac:dyDescent="0.25">
      <c r="A84" s="128"/>
      <c r="B84" s="225" t="s">
        <v>389</v>
      </c>
      <c r="C84" s="226"/>
      <c r="D84" s="150" t="s">
        <v>390</v>
      </c>
      <c r="E84" s="151" t="str">
        <f>CONCATENATE(TEXT(Berechnung1!G9,"0,00%")," (",Berechnung1!G6,")")</f>
        <v>0,00% (0)</v>
      </c>
      <c r="F84" s="221" t="str">
        <f>CONCATENATE(TEXT(Berechnung1!G10,"0,00%")," (",Berechnung1!G8,")")</f>
        <v>100,00% (22)</v>
      </c>
      <c r="G84" s="221"/>
    </row>
    <row r="85" spans="1:16" ht="18.75" customHeight="1" thickBot="1" x14ac:dyDescent="0.25">
      <c r="A85" s="128"/>
      <c r="B85" s="227"/>
      <c r="C85" s="228"/>
      <c r="D85" s="152" t="s">
        <v>391</v>
      </c>
      <c r="E85" s="153" t="str">
        <f>CONCATENATE(TEXT(Berechnung1!F9,"0,00%")," (",Berechnung1!F6,")")</f>
        <v>100,00% (22)</v>
      </c>
      <c r="F85" s="221"/>
      <c r="G85" s="221"/>
    </row>
    <row r="86" spans="1:16" ht="13.5" customHeight="1" x14ac:dyDescent="0.2">
      <c r="A86" s="139" t="s">
        <v>381</v>
      </c>
    </row>
    <row r="87" spans="1:16" ht="27.75" customHeight="1" x14ac:dyDescent="0.2">
      <c r="A87" s="155" t="s">
        <v>384</v>
      </c>
      <c r="B87" s="155"/>
      <c r="C87" s="155"/>
      <c r="D87" s="155"/>
      <c r="E87" s="155"/>
      <c r="F87" s="155"/>
      <c r="G87" s="155"/>
      <c r="H87" s="155"/>
      <c r="I87" s="155"/>
      <c r="J87" s="155"/>
      <c r="K87" s="155"/>
      <c r="L87" s="155"/>
      <c r="M87" s="155"/>
      <c r="N87" s="155"/>
      <c r="O87" s="155"/>
      <c r="P87" s="155"/>
    </row>
    <row r="88" spans="1:16" ht="114.75" customHeight="1" x14ac:dyDescent="0.2">
      <c r="A88" s="155" t="s">
        <v>382</v>
      </c>
      <c r="B88" s="155"/>
      <c r="C88" s="155"/>
      <c r="D88" s="155"/>
      <c r="E88" s="155"/>
      <c r="F88" s="155"/>
      <c r="G88" s="155"/>
      <c r="H88" s="155"/>
      <c r="I88" s="155"/>
      <c r="J88" s="155"/>
      <c r="K88" s="155"/>
      <c r="L88" s="155"/>
      <c r="M88" s="155"/>
      <c r="N88" s="155"/>
      <c r="O88" s="155"/>
      <c r="P88" s="155"/>
    </row>
    <row r="89" spans="1:16" x14ac:dyDescent="0.2">
      <c r="A89" s="30" t="s">
        <v>383</v>
      </c>
    </row>
    <row r="90" spans="1:16" ht="37.9" customHeight="1" x14ac:dyDescent="0.2">
      <c r="A90" s="321" t="s">
        <v>629</v>
      </c>
      <c r="B90" s="321"/>
      <c r="C90" s="321"/>
      <c r="D90" s="321"/>
      <c r="E90" s="321"/>
      <c r="F90" s="321"/>
      <c r="G90" s="321"/>
      <c r="H90" s="321"/>
      <c r="I90" s="321"/>
      <c r="J90" s="321"/>
      <c r="K90" s="321"/>
      <c r="L90" s="321"/>
      <c r="M90" s="321"/>
      <c r="N90" s="321"/>
      <c r="O90" s="321"/>
      <c r="P90" s="321"/>
    </row>
  </sheetData>
  <sheetProtection algorithmName="SHA-512" hashValue="Cd+yy3YfijMEqPzLZOcppRiKmfWaj6W8UUN1j5G5wqf94w9jA2pwIkP9cQZ/ect2D0Auo3kVhzZD2l9mX4IvmQ==" saltValue="pvixQR/+WO2iFx80ESMcrg==" spinCount="100000" sheet="1" selectLockedCells="1"/>
  <dataConsolidate/>
  <mergeCells count="292">
    <mergeCell ref="B22:B24"/>
    <mergeCell ref="F22:G24"/>
    <mergeCell ref="H13:I15"/>
    <mergeCell ref="A40:A42"/>
    <mergeCell ref="B43:B45"/>
    <mergeCell ref="B40:B42"/>
    <mergeCell ref="C40:C42"/>
    <mergeCell ref="D40:E42"/>
    <mergeCell ref="A90:P90"/>
    <mergeCell ref="A43:A45"/>
    <mergeCell ref="A22:A24"/>
    <mergeCell ref="A13:A15"/>
    <mergeCell ref="A34:A36"/>
    <mergeCell ref="A31:A33"/>
    <mergeCell ref="A28:A30"/>
    <mergeCell ref="A25:A27"/>
    <mergeCell ref="H25:I27"/>
    <mergeCell ref="A16:A18"/>
    <mergeCell ref="A19:A21"/>
    <mergeCell ref="H31:I33"/>
    <mergeCell ref="B31:B33"/>
    <mergeCell ref="B28:B30"/>
    <mergeCell ref="C28:C30"/>
    <mergeCell ref="D28:E30"/>
    <mergeCell ref="F28:G30"/>
    <mergeCell ref="B25:B27"/>
    <mergeCell ref="C25:C27"/>
    <mergeCell ref="D25:E27"/>
    <mergeCell ref="B55:B57"/>
    <mergeCell ref="B52:B54"/>
    <mergeCell ref="H52:I54"/>
    <mergeCell ref="B58:B60"/>
    <mergeCell ref="C58:C60"/>
    <mergeCell ref="D58:E60"/>
    <mergeCell ref="C52:C54"/>
    <mergeCell ref="D52:E54"/>
    <mergeCell ref="F58:G60"/>
    <mergeCell ref="H58:I60"/>
    <mergeCell ref="F55:G57"/>
    <mergeCell ref="F52:G54"/>
    <mergeCell ref="H55:I57"/>
    <mergeCell ref="F25:G27"/>
    <mergeCell ref="D37:E39"/>
    <mergeCell ref="F37:G39"/>
    <mergeCell ref="F40:G42"/>
    <mergeCell ref="M40:M42"/>
    <mergeCell ref="M28:M30"/>
    <mergeCell ref="M31:M33"/>
    <mergeCell ref="M55:M57"/>
    <mergeCell ref="M58:M60"/>
    <mergeCell ref="M19:M21"/>
    <mergeCell ref="J22:J24"/>
    <mergeCell ref="K22:L24"/>
    <mergeCell ref="M22:M24"/>
    <mergeCell ref="J25:J27"/>
    <mergeCell ref="K25:L27"/>
    <mergeCell ref="M25:M27"/>
    <mergeCell ref="J31:J33"/>
    <mergeCell ref="J28:J30"/>
    <mergeCell ref="J55:J57"/>
    <mergeCell ref="J52:J54"/>
    <mergeCell ref="K52:L54"/>
    <mergeCell ref="K55:L57"/>
    <mergeCell ref="J58:J60"/>
    <mergeCell ref="K58:L60"/>
    <mergeCell ref="J13:J15"/>
    <mergeCell ref="K13:L15"/>
    <mergeCell ref="H22:I24"/>
    <mergeCell ref="K31:L33"/>
    <mergeCell ref="J34:J36"/>
    <mergeCell ref="K28:L30"/>
    <mergeCell ref="J19:J21"/>
    <mergeCell ref="J40:J42"/>
    <mergeCell ref="H28:I30"/>
    <mergeCell ref="H40:I42"/>
    <mergeCell ref="H34:I36"/>
    <mergeCell ref="K34:L36"/>
    <mergeCell ref="K40:L42"/>
    <mergeCell ref="H37:I39"/>
    <mergeCell ref="J37:J39"/>
    <mergeCell ref="H16:I18"/>
    <mergeCell ref="A37:A39"/>
    <mergeCell ref="B37:B39"/>
    <mergeCell ref="C37:C39"/>
    <mergeCell ref="D22:E24"/>
    <mergeCell ref="A61:A63"/>
    <mergeCell ref="B61:B63"/>
    <mergeCell ref="C61:C63"/>
    <mergeCell ref="D61:E63"/>
    <mergeCell ref="F61:G63"/>
    <mergeCell ref="B46:B48"/>
    <mergeCell ref="C46:C48"/>
    <mergeCell ref="D46:E48"/>
    <mergeCell ref="C55:C57"/>
    <mergeCell ref="D55:E57"/>
    <mergeCell ref="A49:A51"/>
    <mergeCell ref="B49:B51"/>
    <mergeCell ref="C49:C51"/>
    <mergeCell ref="D49:E51"/>
    <mergeCell ref="F46:G48"/>
    <mergeCell ref="A58:A60"/>
    <mergeCell ref="A55:A57"/>
    <mergeCell ref="A52:A54"/>
    <mergeCell ref="A46:A48"/>
    <mergeCell ref="F49:G51"/>
    <mergeCell ref="H61:I63"/>
    <mergeCell ref="J61:J63"/>
    <mergeCell ref="K61:L63"/>
    <mergeCell ref="M61:M63"/>
    <mergeCell ref="A64:A66"/>
    <mergeCell ref="B64:B66"/>
    <mergeCell ref="C64:C66"/>
    <mergeCell ref="D64:E66"/>
    <mergeCell ref="F64:G66"/>
    <mergeCell ref="H64:I66"/>
    <mergeCell ref="J64:J66"/>
    <mergeCell ref="K64:L66"/>
    <mergeCell ref="M64:M66"/>
    <mergeCell ref="A67:A69"/>
    <mergeCell ref="B67:B69"/>
    <mergeCell ref="C67:C69"/>
    <mergeCell ref="D67:E69"/>
    <mergeCell ref="F67:G69"/>
    <mergeCell ref="H67:I69"/>
    <mergeCell ref="J67:J69"/>
    <mergeCell ref="K67:L69"/>
    <mergeCell ref="M67:M69"/>
    <mergeCell ref="A70:A72"/>
    <mergeCell ref="B70:B72"/>
    <mergeCell ref="C70:C72"/>
    <mergeCell ref="D70:E72"/>
    <mergeCell ref="F70:G72"/>
    <mergeCell ref="H70:I72"/>
    <mergeCell ref="J70:J72"/>
    <mergeCell ref="K70:L72"/>
    <mergeCell ref="M70:M72"/>
    <mergeCell ref="J76:J78"/>
    <mergeCell ref="K76:L78"/>
    <mergeCell ref="M76:M78"/>
    <mergeCell ref="A73:A75"/>
    <mergeCell ref="B73:B75"/>
    <mergeCell ref="C73:C75"/>
    <mergeCell ref="D73:E75"/>
    <mergeCell ref="F73:G75"/>
    <mergeCell ref="H73:I75"/>
    <mergeCell ref="J73:J75"/>
    <mergeCell ref="K73:L75"/>
    <mergeCell ref="M73:M75"/>
    <mergeCell ref="K11:L12"/>
    <mergeCell ref="J11:J12"/>
    <mergeCell ref="M11:M12"/>
    <mergeCell ref="N11:O12"/>
    <mergeCell ref="A11:A12"/>
    <mergeCell ref="B11:B12"/>
    <mergeCell ref="C11:C12"/>
    <mergeCell ref="D11:E12"/>
    <mergeCell ref="F11:G12"/>
    <mergeCell ref="H11:I12"/>
    <mergeCell ref="Q76:Q78"/>
    <mergeCell ref="R76:R78"/>
    <mergeCell ref="P67:P69"/>
    <mergeCell ref="Q67:Q69"/>
    <mergeCell ref="R67:R69"/>
    <mergeCell ref="P70:P72"/>
    <mergeCell ref="Q70:Q72"/>
    <mergeCell ref="R70:R72"/>
    <mergeCell ref="C16:C18"/>
    <mergeCell ref="K16:L18"/>
    <mergeCell ref="P73:P75"/>
    <mergeCell ref="Q73:Q75"/>
    <mergeCell ref="R73:R75"/>
    <mergeCell ref="P61:P63"/>
    <mergeCell ref="Q61:Q63"/>
    <mergeCell ref="R61:R63"/>
    <mergeCell ref="P64:P66"/>
    <mergeCell ref="Q64:Q66"/>
    <mergeCell ref="R64:R66"/>
    <mergeCell ref="P43:P45"/>
    <mergeCell ref="Q43:Q45"/>
    <mergeCell ref="R43:R45"/>
    <mergeCell ref="P49:P51"/>
    <mergeCell ref="Q49:Q51"/>
    <mergeCell ref="Q58:Q60"/>
    <mergeCell ref="N46:N48"/>
    <mergeCell ref="R58:R60"/>
    <mergeCell ref="N13:N15"/>
    <mergeCell ref="P58:P60"/>
    <mergeCell ref="P55:P57"/>
    <mergeCell ref="Q52:Q54"/>
    <mergeCell ref="R52:R54"/>
    <mergeCell ref="Q55:Q57"/>
    <mergeCell ref="R55:R57"/>
    <mergeCell ref="Q46:Q48"/>
    <mergeCell ref="O46:O48"/>
    <mergeCell ref="R46:R48"/>
    <mergeCell ref="P40:P42"/>
    <mergeCell ref="R40:R42"/>
    <mergeCell ref="R34:R36"/>
    <mergeCell ref="R25:R27"/>
    <mergeCell ref="Q28:Q30"/>
    <mergeCell ref="R28:R30"/>
    <mergeCell ref="Q31:Q33"/>
    <mergeCell ref="R31:R33"/>
    <mergeCell ref="Q34:Q36"/>
    <mergeCell ref="P37:P39"/>
    <mergeCell ref="Q37:Q39"/>
    <mergeCell ref="Q11:R11"/>
    <mergeCell ref="Q13:Q15"/>
    <mergeCell ref="R13:R15"/>
    <mergeCell ref="Q19:Q21"/>
    <mergeCell ref="R19:R21"/>
    <mergeCell ref="R22:R24"/>
    <mergeCell ref="O13:O15"/>
    <mergeCell ref="Q22:Q24"/>
    <mergeCell ref="P13:P15"/>
    <mergeCell ref="O16:O18"/>
    <mergeCell ref="P16:P18"/>
    <mergeCell ref="Q16:Q18"/>
    <mergeCell ref="R16:R18"/>
    <mergeCell ref="P11:P12"/>
    <mergeCell ref="D19:E21"/>
    <mergeCell ref="F31:G33"/>
    <mergeCell ref="F34:G36"/>
    <mergeCell ref="C31:C33"/>
    <mergeCell ref="R37:R39"/>
    <mergeCell ref="N16:N18"/>
    <mergeCell ref="P52:P54"/>
    <mergeCell ref="P46:P48"/>
    <mergeCell ref="Q25:Q27"/>
    <mergeCell ref="Q40:Q42"/>
    <mergeCell ref="P31:P33"/>
    <mergeCell ref="P28:P30"/>
    <mergeCell ref="P34:P36"/>
    <mergeCell ref="R49:R51"/>
    <mergeCell ref="P22:P24"/>
    <mergeCell ref="P19:P21"/>
    <mergeCell ref="F16:G18"/>
    <mergeCell ref="D31:E33"/>
    <mergeCell ref="K43:L45"/>
    <mergeCell ref="M43:M45"/>
    <mergeCell ref="H46:I48"/>
    <mergeCell ref="M52:M54"/>
    <mergeCell ref="H49:I51"/>
    <mergeCell ref="M34:M36"/>
    <mergeCell ref="F81:F82"/>
    <mergeCell ref="B83:E83"/>
    <mergeCell ref="B84:C85"/>
    <mergeCell ref="F84:G85"/>
    <mergeCell ref="G81:G82"/>
    <mergeCell ref="D6:N6"/>
    <mergeCell ref="D8:E8"/>
    <mergeCell ref="K8:N8"/>
    <mergeCell ref="A10:M10"/>
    <mergeCell ref="B34:B36"/>
    <mergeCell ref="C34:C36"/>
    <mergeCell ref="D34:E36"/>
    <mergeCell ref="B13:B15"/>
    <mergeCell ref="C13:C15"/>
    <mergeCell ref="C22:C24"/>
    <mergeCell ref="M13:M15"/>
    <mergeCell ref="D13:E15"/>
    <mergeCell ref="F13:G15"/>
    <mergeCell ref="F19:G21"/>
    <mergeCell ref="H19:I21"/>
    <mergeCell ref="B19:B21"/>
    <mergeCell ref="K19:L21"/>
    <mergeCell ref="C19:C21"/>
    <mergeCell ref="D16:E18"/>
    <mergeCell ref="A87:P87"/>
    <mergeCell ref="A88:P88"/>
    <mergeCell ref="P25:P27"/>
    <mergeCell ref="J43:J45"/>
    <mergeCell ref="P76:P78"/>
    <mergeCell ref="K37:L39"/>
    <mergeCell ref="M37:M39"/>
    <mergeCell ref="C43:C45"/>
    <mergeCell ref="D43:E45"/>
    <mergeCell ref="F43:G45"/>
    <mergeCell ref="H43:I45"/>
    <mergeCell ref="J46:J48"/>
    <mergeCell ref="A76:A78"/>
    <mergeCell ref="B76:B78"/>
    <mergeCell ref="C76:C78"/>
    <mergeCell ref="D76:E78"/>
    <mergeCell ref="F76:G78"/>
    <mergeCell ref="H76:I78"/>
    <mergeCell ref="J49:J51"/>
    <mergeCell ref="K49:L51"/>
    <mergeCell ref="M49:M51"/>
    <mergeCell ref="K46:L48"/>
    <mergeCell ref="M46:M48"/>
    <mergeCell ref="B81:C82"/>
  </mergeCells>
  <phoneticPr fontId="85" type="noConversion"/>
  <conditionalFormatting sqref="O19">
    <cfRule type="expression" dxfId="107" priority="170" stopIfTrue="1">
      <formula>LEN(TRIM(O19))=0</formula>
    </cfRule>
  </conditionalFormatting>
  <conditionalFormatting sqref="O22">
    <cfRule type="expression" dxfId="106" priority="169" stopIfTrue="1">
      <formula>LEN(TRIM(O22))=0</formula>
    </cfRule>
  </conditionalFormatting>
  <conditionalFormatting sqref="O23">
    <cfRule type="expression" dxfId="105" priority="168" stopIfTrue="1">
      <formula>LEN(TRIM(O23))=0</formula>
    </cfRule>
  </conditionalFormatting>
  <conditionalFormatting sqref="O25">
    <cfRule type="expression" dxfId="104" priority="167" stopIfTrue="1">
      <formula>LEN(TRIM(O25))=0</formula>
    </cfRule>
  </conditionalFormatting>
  <conditionalFormatting sqref="O28">
    <cfRule type="expression" dxfId="103" priority="166" stopIfTrue="1">
      <formula>LEN(TRIM(O28))=0</formula>
    </cfRule>
  </conditionalFormatting>
  <conditionalFormatting sqref="O31">
    <cfRule type="expression" dxfId="102" priority="164" stopIfTrue="1">
      <formula>LEN(TRIM(O31))=0</formula>
    </cfRule>
  </conditionalFormatting>
  <conditionalFormatting sqref="O34">
    <cfRule type="expression" dxfId="101" priority="163" stopIfTrue="1">
      <formula>LEN(TRIM(O34))=0</formula>
    </cfRule>
  </conditionalFormatting>
  <conditionalFormatting sqref="O40">
    <cfRule type="expression" dxfId="100" priority="162" stopIfTrue="1">
      <formula>LEN(TRIM(O40))=0</formula>
    </cfRule>
  </conditionalFormatting>
  <conditionalFormatting sqref="O52">
    <cfRule type="expression" dxfId="99" priority="160" stopIfTrue="1">
      <formula>LEN(TRIM(O52))=0</formula>
    </cfRule>
  </conditionalFormatting>
  <conditionalFormatting sqref="O55">
    <cfRule type="expression" dxfId="98" priority="159" stopIfTrue="1">
      <formula>LEN(TRIM(O55))=0</formula>
    </cfRule>
  </conditionalFormatting>
  <conditionalFormatting sqref="O58 O61 O64 O67 O70 O73 O76">
    <cfRule type="expression" dxfId="97" priority="158" stopIfTrue="1">
      <formula>LEN(TRIM(O58))=0</formula>
    </cfRule>
  </conditionalFormatting>
  <conditionalFormatting sqref="P46:P48 P52:P60 P13:P15 P40:P42 P19:P36">
    <cfRule type="cellIs" dxfId="96" priority="136" stopIfTrue="1" operator="equal">
      <formula>"Incomplete"</formula>
    </cfRule>
    <cfRule type="cellIs" dxfId="95" priority="155" stopIfTrue="1" operator="equal">
      <formula>"OK (Plausibility unclear)"</formula>
    </cfRule>
    <cfRule type="cellIs" dxfId="94" priority="156" stopIfTrue="1" operator="equal">
      <formula>"Target value not met"</formula>
    </cfRule>
    <cfRule type="cellIs" dxfId="93" priority="157" stopIfTrue="1" operator="equal">
      <formula>"OK"</formula>
    </cfRule>
  </conditionalFormatting>
  <conditionalFormatting sqref="P22:P24">
    <cfRule type="cellIs" dxfId="92" priority="154" operator="equal">
      <formula>"Exception (Plausibility unclear)"</formula>
    </cfRule>
  </conditionalFormatting>
  <conditionalFormatting sqref="P40:P42">
    <cfRule type="cellIs" dxfId="91" priority="137" operator="equal">
      <formula>"Ausnahme (Plausibilität unklar)"</formula>
    </cfRule>
  </conditionalFormatting>
  <conditionalFormatting sqref="Q13:Q15 Q40:Q43 Q46:Q49 Q52:Q78 Q19:Q37">
    <cfRule type="notContainsBlanks" dxfId="90" priority="135" stopIfTrue="1">
      <formula>LEN(TRIM(Q13))&gt;0</formula>
    </cfRule>
    <cfRule type="expression" dxfId="89" priority="152">
      <formula>OR($P13="Incomplete",$P13="Target value not met",$P13="OK (Plausibility unclear)",$P13="Exception (Plausibility unclear)",$P13="optional - incomplete",$P13="optional - Target value not met",$P13="optional - OK (Plausibility unclear)", $P13="optional - OK (Plausibility unclear)",$P13="optional - Exception (Plausibility unclear)")</formula>
    </cfRule>
  </conditionalFormatting>
  <conditionalFormatting sqref="O37">
    <cfRule type="expression" dxfId="88" priority="134" stopIfTrue="1">
      <formula>LEN(TRIM(O37))=0</formula>
    </cfRule>
  </conditionalFormatting>
  <conditionalFormatting sqref="O43">
    <cfRule type="expression" dxfId="87" priority="133" stopIfTrue="1">
      <formula>LEN(TRIM(O43))=0</formula>
    </cfRule>
  </conditionalFormatting>
  <conditionalFormatting sqref="O49">
    <cfRule type="expression" dxfId="86" priority="132" stopIfTrue="1">
      <formula>LEN(TRIM(O49))=0</formula>
    </cfRule>
  </conditionalFormatting>
  <conditionalFormatting sqref="O50">
    <cfRule type="expression" dxfId="85" priority="131" stopIfTrue="1">
      <formula>LEN(TRIM(O50))=0</formula>
    </cfRule>
  </conditionalFormatting>
  <conditionalFormatting sqref="O68">
    <cfRule type="expression" dxfId="84" priority="130" stopIfTrue="1">
      <formula>LEN(TRIM(O68))=0</formula>
    </cfRule>
  </conditionalFormatting>
  <conditionalFormatting sqref="O71">
    <cfRule type="expression" dxfId="83" priority="129" stopIfTrue="1">
      <formula>LEN(TRIM(O71))=0</formula>
    </cfRule>
  </conditionalFormatting>
  <conditionalFormatting sqref="O74">
    <cfRule type="expression" dxfId="82" priority="128" stopIfTrue="1">
      <formula>LEN(TRIM(O74))=0</formula>
    </cfRule>
  </conditionalFormatting>
  <conditionalFormatting sqref="O77">
    <cfRule type="expression" dxfId="81" priority="127" stopIfTrue="1">
      <formula>LEN(TRIM(O77))=0</formula>
    </cfRule>
  </conditionalFormatting>
  <conditionalFormatting sqref="P37:P39">
    <cfRule type="cellIs" dxfId="80" priority="49" operator="equal">
      <formula>"Exception (Plausibility unclear)"</formula>
    </cfRule>
    <cfRule type="cellIs" dxfId="79" priority="125" operator="equal">
      <formula>"OK"</formula>
    </cfRule>
    <cfRule type="cellIs" dxfId="78" priority="126" operator="equal">
      <formula>"OK (Plausibility unclear)"</formula>
    </cfRule>
  </conditionalFormatting>
  <conditionalFormatting sqref="P43:P45">
    <cfRule type="cellIs" dxfId="77" priority="48" operator="equal">
      <formula>"Exception (Plausibility unclear)"</formula>
    </cfRule>
    <cfRule type="cellIs" dxfId="76" priority="121" operator="equal">
      <formula>"inkorrekt"</formula>
    </cfRule>
    <cfRule type="cellIs" dxfId="75" priority="122" operator="equal">
      <formula>"I.O."</formula>
    </cfRule>
    <cfRule type="cellIs" dxfId="74" priority="123" operator="equal">
      <formula>"I.O. (Plausibilität unklar)"</formula>
    </cfRule>
  </conditionalFormatting>
  <conditionalFormatting sqref="P49:P51">
    <cfRule type="cellIs" dxfId="73" priority="118" operator="equal">
      <formula>"inkorrekt"</formula>
    </cfRule>
    <cfRule type="cellIs" dxfId="72" priority="119" operator="equal">
      <formula>"I.O."</formula>
    </cfRule>
    <cfRule type="cellIs" dxfId="71" priority="120" operator="equal">
      <formula>"Exception (Plausibility unclear)"</formula>
    </cfRule>
  </conditionalFormatting>
  <conditionalFormatting sqref="P13:P15 P19:P60">
    <cfRule type="cellIs" dxfId="70" priority="5" operator="equal">
      <formula>"Incomplete"</formula>
    </cfRule>
    <cfRule type="cellIs" dxfId="69" priority="90" operator="equal">
      <formula>"Incorrect"</formula>
    </cfRule>
  </conditionalFormatting>
  <conditionalFormatting sqref="P16:P18">
    <cfRule type="cellIs" dxfId="68" priority="84" stopIfTrue="1" operator="equal">
      <formula>"Incomplete"</formula>
    </cfRule>
    <cfRule type="cellIs" dxfId="67" priority="86" stopIfTrue="1" operator="equal">
      <formula>"Exception (Plausibility unclear)"</formula>
    </cfRule>
    <cfRule type="cellIs" dxfId="66" priority="87" stopIfTrue="1" operator="equal">
      <formula>"Target value not met"</formula>
    </cfRule>
    <cfRule type="cellIs" dxfId="65" priority="88" stopIfTrue="1" operator="equal">
      <formula>"OK"</formula>
    </cfRule>
  </conditionalFormatting>
  <conditionalFormatting sqref="Q16:Q18">
    <cfRule type="notContainsBlanks" dxfId="64" priority="83" stopIfTrue="1">
      <formula>LEN(TRIM(Q16))&gt;0</formula>
    </cfRule>
    <cfRule type="expression" dxfId="63" priority="85">
      <formula>OR($P16="Incomplete",$P16="Target value not met",$P16="OK (Plausibility unclear)",$P16="Exception (Plausibility unclear)",$P16="optional - incomplete",$P16="optional - Target value not met",$P16="optional - OK (Plausibility unclear)", $P16="optional - OK (Plausibility unclear)",$P16="optional - Exception (Plausibility unclear)")</formula>
    </cfRule>
  </conditionalFormatting>
  <conditionalFormatting sqref="P16:P18">
    <cfRule type="cellIs" dxfId="62" priority="82" operator="equal">
      <formula>"Incorrect"</formula>
    </cfRule>
  </conditionalFormatting>
  <conditionalFormatting sqref="O16">
    <cfRule type="expression" dxfId="61" priority="81" stopIfTrue="1">
      <formula>LEN(TRIM(O16))=0</formula>
    </cfRule>
  </conditionalFormatting>
  <conditionalFormatting sqref="P61:P63">
    <cfRule type="cellIs" dxfId="60" priority="44" stopIfTrue="1" operator="equal">
      <formula>"Incomplete"</formula>
    </cfRule>
    <cfRule type="cellIs" dxfId="59" priority="45" stopIfTrue="1" operator="equal">
      <formula>"OK (Plausibility unclear)"</formula>
    </cfRule>
    <cfRule type="cellIs" dxfId="58" priority="46" stopIfTrue="1" operator="equal">
      <formula>"Target value not met"</formula>
    </cfRule>
    <cfRule type="cellIs" dxfId="57" priority="47" stopIfTrue="1" operator="equal">
      <formula>"OK"</formula>
    </cfRule>
  </conditionalFormatting>
  <conditionalFormatting sqref="P61:P63">
    <cfRule type="cellIs" dxfId="56" priority="43" operator="equal">
      <formula>"Incorrect"</formula>
    </cfRule>
  </conditionalFormatting>
  <conditionalFormatting sqref="P64:P66">
    <cfRule type="cellIs" dxfId="55" priority="39" stopIfTrue="1" operator="equal">
      <formula>"Incomplete"</formula>
    </cfRule>
    <cfRule type="cellIs" dxfId="54" priority="40" stopIfTrue="1" operator="equal">
      <formula>"OK (Plausibility unclear)"</formula>
    </cfRule>
    <cfRule type="cellIs" dxfId="53" priority="41" stopIfTrue="1" operator="equal">
      <formula>"Target value not met"</formula>
    </cfRule>
    <cfRule type="cellIs" dxfId="52" priority="42" stopIfTrue="1" operator="equal">
      <formula>"OK"</formula>
    </cfRule>
  </conditionalFormatting>
  <conditionalFormatting sqref="P64:P66">
    <cfRule type="expression" dxfId="51" priority="38">
      <formula>"Incorrect"</formula>
    </cfRule>
  </conditionalFormatting>
  <conditionalFormatting sqref="P67:P69">
    <cfRule type="cellIs" dxfId="50" priority="34" stopIfTrue="1" operator="equal">
      <formula>"Incomplete"</formula>
    </cfRule>
    <cfRule type="cellIs" dxfId="49" priority="35" stopIfTrue="1" operator="equal">
      <formula>"OK (Plausibility unclear)"</formula>
    </cfRule>
    <cfRule type="cellIs" dxfId="48" priority="36" stopIfTrue="1" operator="equal">
      <formula>"Target value not met"</formula>
    </cfRule>
    <cfRule type="cellIs" dxfId="47" priority="37" stopIfTrue="1" operator="equal">
      <formula>"OK"</formula>
    </cfRule>
    <cfRule type="cellIs" dxfId="46" priority="4" stopIfTrue="1" operator="equal">
      <formula>"Exception (Plausibility unclear)"</formula>
    </cfRule>
  </conditionalFormatting>
  <conditionalFormatting sqref="P67:P69">
    <cfRule type="expression" dxfId="45" priority="33">
      <formula>"Incorrect"</formula>
    </cfRule>
  </conditionalFormatting>
  <conditionalFormatting sqref="P70:P72">
    <cfRule type="cellIs" dxfId="44" priority="29" stopIfTrue="1" operator="equal">
      <formula>"Incomplete"</formula>
    </cfRule>
    <cfRule type="cellIs" dxfId="43" priority="30" stopIfTrue="1" operator="equal">
      <formula>"OK (Plausibility unclear)"</formula>
    </cfRule>
    <cfRule type="cellIs" dxfId="42" priority="31" stopIfTrue="1" operator="equal">
      <formula>"Target value not met"</formula>
    </cfRule>
    <cfRule type="cellIs" dxfId="41" priority="32" stopIfTrue="1" operator="equal">
      <formula>"OK"</formula>
    </cfRule>
    <cfRule type="cellIs" dxfId="40" priority="3" stopIfTrue="1" operator="equal">
      <formula>"Exception (Plausibility unclear)"</formula>
    </cfRule>
  </conditionalFormatting>
  <conditionalFormatting sqref="P70:P72">
    <cfRule type="expression" dxfId="39" priority="28">
      <formula>"Incorrect"</formula>
    </cfRule>
  </conditionalFormatting>
  <conditionalFormatting sqref="P73:P75">
    <cfRule type="cellIs" dxfId="38" priority="24" stopIfTrue="1" operator="equal">
      <formula>"Incomplete"</formula>
    </cfRule>
    <cfRule type="cellIs" dxfId="37" priority="25" stopIfTrue="1" operator="equal">
      <formula>"OK (Plausibility unclear)"</formula>
    </cfRule>
    <cfRule type="cellIs" dxfId="36" priority="26" stopIfTrue="1" operator="equal">
      <formula>"Target value not met"</formula>
    </cfRule>
    <cfRule type="cellIs" dxfId="35" priority="27" stopIfTrue="1" operator="equal">
      <formula>"OK"</formula>
    </cfRule>
    <cfRule type="cellIs" dxfId="34" priority="2" stopIfTrue="1" operator="equal">
      <formula>"Exception (Plausibility unclear)"</formula>
    </cfRule>
  </conditionalFormatting>
  <conditionalFormatting sqref="P73:P75">
    <cfRule type="expression" dxfId="33" priority="23">
      <formula>"Incorrect"</formula>
    </cfRule>
  </conditionalFormatting>
  <conditionalFormatting sqref="P76:P78">
    <cfRule type="cellIs" dxfId="32" priority="19" stopIfTrue="1" operator="equal">
      <formula>"Incomplete"</formula>
    </cfRule>
    <cfRule type="cellIs" dxfId="31" priority="20" stopIfTrue="1" operator="equal">
      <formula>"OK (Plausibility unclear)"</formula>
    </cfRule>
    <cfRule type="cellIs" dxfId="30" priority="21" stopIfTrue="1" operator="equal">
      <formula>"Target value not met"</formula>
    </cfRule>
    <cfRule type="cellIs" dxfId="29" priority="22" stopIfTrue="1" operator="equal">
      <formula>"OK"</formula>
    </cfRule>
    <cfRule type="cellIs" dxfId="28" priority="1" stopIfTrue="1" operator="equal">
      <formula>"Exception (Plausibility unclear)"</formula>
    </cfRule>
  </conditionalFormatting>
  <conditionalFormatting sqref="P76:P78">
    <cfRule type="expression" dxfId="27" priority="18">
      <formula>"Incorrect"</formula>
    </cfRule>
  </conditionalFormatting>
  <conditionalFormatting sqref="P49:P51">
    <cfRule type="cellIs" dxfId="26" priority="14" stopIfTrue="1" operator="equal">
      <formula>"Incomplete"</formula>
    </cfRule>
    <cfRule type="cellIs" dxfId="25" priority="15" stopIfTrue="1" operator="equal">
      <formula>"OK (Plausibility unclear)"</formula>
    </cfRule>
    <cfRule type="cellIs" dxfId="24" priority="16" stopIfTrue="1" operator="equal">
      <formula>"Target value not met"</formula>
    </cfRule>
    <cfRule type="cellIs" dxfId="23" priority="17" stopIfTrue="1" operator="equal">
      <formula>"OK"</formula>
    </cfRule>
  </conditionalFormatting>
  <conditionalFormatting sqref="P43:P45">
    <cfRule type="cellIs" dxfId="22" priority="10" stopIfTrue="1" operator="equal">
      <formula>"Incomplete"</formula>
    </cfRule>
    <cfRule type="cellIs" dxfId="21" priority="11" stopIfTrue="1" operator="equal">
      <formula>"OK (Plausibility unclear)"</formula>
    </cfRule>
    <cfRule type="cellIs" dxfId="20" priority="12" stopIfTrue="1" operator="equal">
      <formula>"Target value not met"</formula>
    </cfRule>
    <cfRule type="cellIs" dxfId="19" priority="13" stopIfTrue="1" operator="equal">
      <formula>"OK"</formula>
    </cfRule>
  </conditionalFormatting>
  <conditionalFormatting sqref="P40:P42">
    <cfRule type="cellIs" dxfId="18" priority="6" operator="equal">
      <formula>"Exception (Plausibility unclear)"</formula>
    </cfRule>
    <cfRule type="cellIs" dxfId="17" priority="7" operator="equal">
      <formula>"inkorrekt"</formula>
    </cfRule>
    <cfRule type="cellIs" dxfId="16" priority="8" operator="equal">
      <formula>"I.O."</formula>
    </cfRule>
    <cfRule type="cellIs" dxfId="15" priority="9" operator="equal">
      <formula>"I.O. (Plausibilität unklar)"</formula>
    </cfRule>
  </conditionalFormatting>
  <dataValidations count="16">
    <dataValidation type="textLength" allowBlank="1" showInputMessage="1" showErrorMessage="1" errorTitle="Zeichenlänge" error="Minimal 30 Zeichen und max. 500 Zeichen." sqref="R46:R49 R13:R37 R40:R43 R52:R78" xr:uid="{00000000-0002-0000-0400-000000000000}">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73 O25 O40 O67 O70 O76" xr:uid="{00000000-0002-0000-0400-000001000000}">
      <formula1>0</formula1>
      <formula2>IF(O26="",5000,O26)</formula2>
    </dataValidation>
    <dataValidation type="whole" showInputMessage="1" showErrorMessage="1" errorTitle="Input data error" error="1. Sheet „Basic data“ has to be filled out completely._x000a_2. Numerator has to be a positive whole number._x000a_3. Numerator cannot be greater than denominator." sqref="O64 O19 O31 O52 O55 O58 O61" xr:uid="{00000000-0002-0000-0400-000002000000}">
      <formula1>0</formula1>
      <formula2>IF(O20="",0,O20)</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41" xr:uid="{00000000-0002-0000-0400-000003000000}">
      <formula1>IF(O41&gt;=0,IF(O37&lt;&gt;"",IF(O41=O37,O41,FALSE),IF(AND(O41&gt;=O40,O41&lt;=S41),TRUE,FALSE)))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9" xr:uid="{00000000-0002-0000-0400-000004000000}"/>
    <dataValidation type="textLength" allowBlank="1" showErrorMessage="1" errorTitle="Characters" error="Minimum 30 characters and maximum 500 characters." sqref="Q16:Q18" xr:uid="{00000000-0002-0000-0400-000005000000}">
      <formula1>30</formula1>
      <formula2>500</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O43 O37" xr:uid="{00000000-0002-0000-0400-000006000000}">
      <formula1>0</formula1>
      <formula2>IF(O38="",5000,O38)</formula2>
    </dataValidation>
    <dataValidation type="whole" showInputMessage="1" showErrorMessage="1" errorTitle="Input data error" error="1. Numerator has to be a positive whole number._x000a_2. Numerator cannot be greater than denominator." sqref="O28 O22" xr:uid="{00000000-0002-0000-0400-000007000000}">
      <formula1>0</formula1>
      <formula2>IF(O23="",5000,O23)</formula2>
    </dataValidation>
    <dataValidation type="whole" allowBlank="1" showInputMessage="1" showErrorMessage="1" errorTitle="Input data error" error="1. Numerator has to be a positive whole number._x000a_2. Numerator cannot be greater than denominator." sqref="O49" xr:uid="{00000000-0002-0000-0400-000008000000}">
      <formula1>0</formula1>
      <formula2>IF(O50="",5000,O50)</formula2>
    </dataValidation>
    <dataValidation type="whole" showInputMessage="1" showErrorMessage="1" errorTitle="Input data error" error="1. Denominator has to be a positive whole number._x000a_2. Denominator cannot be smaller than numerator._x000a_3. Denominator cannot be bigger than Surgical primary cases (Basic data E33)." sqref="O74 O50 O68 O71" xr:uid="{00000000-0002-0000-0400-000009000000}">
      <formula1>0</formula1>
      <formula2>IF(ISNUMBER(O50),IF(O50&gt;0,IF(AND(O50&gt;=O49,O50&lt;=S50),O50,FALSE),FALSE),FALSE)</formula2>
    </dataValidation>
    <dataValidation type="whole" showInputMessage="1" showErrorMessage="1" errorTitle="Input data error" error="1. Denominator has to be a positive whole number._x000a_2. Denominator cannot be smaller than numerator." sqref="O77" xr:uid="{00000000-0002-0000-0400-00000A000000}">
      <formula1>0</formula1>
      <formula2>IF(ISNUMBER(O77),IF(O77&gt;0,IF(AND(O77&gt;=O76,O77&lt;5001),O77,FALSE),FALSE),FALSE)</formula2>
    </dataValidation>
    <dataValidation type="whole" showInputMessage="1" showErrorMessage="1" errorTitle="Input data error" error="1. Denominator has to be a positive whole number._x000a_3. Denominator cannot be smaller than numerator." sqref="O23" xr:uid="{00000000-0002-0000-0400-00000B000000}">
      <formula1>O22</formula1>
      <formula2>5000</formula2>
    </dataValidation>
    <dataValidation type="whole" showInputMessage="1" showErrorMessage="1" errorTitle="Input data error" error="1. Sheet „Basic data“ has to be filled out completely._x000a_2. Numerator has to be a positive whole number._x000a_" sqref="O34" xr:uid="{00000000-0002-0000-0400-00000C000000}">
      <formula1>0</formula1>
      <formula2>5000</formula2>
    </dataValidation>
    <dataValidation type="whole" allowBlank="1" showInputMessage="1" showErrorMessage="1" errorTitle="Input data error" error="Whole number between 0 and 5000." sqref="O16:O18" xr:uid="{00000000-0002-0000-0400-00000D000000}">
      <formula1>0</formula1>
      <formula2>5000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Q13:Q15" xr:uid="{00000000-0002-0000-0400-00000E000000}">
      <formula1>30</formula1>
      <formula2>500</formula2>
    </dataValidation>
    <dataValidation type="textLength" allowBlank="1" showInputMessage="1" showErrorMessage="1" errorTitle="Characters" error="Minimum 30 characters and maximum 500 characters." sqref="Q19:Q24 Q25:Q33 Q34:Q36 Q37:Q39 Q40:Q42 Q43:Q45 Q46:Q48 Q49:Q51 Q52:Q57 Q58:Q78" xr:uid="{00000000-0002-0000-0400-00000F000000}">
      <formula1>30</formula1>
      <formula2>500</formula2>
    </dataValidation>
  </dataValidations>
  <pageMargins left="0.43307086614173229" right="7.874015748031496E-2" top="0.59055118110236227" bottom="0.39370078740157483" header="0.11811023622047245" footer="0.11811023622047245"/>
  <pageSetup paperSize="9" scale="89" orientation="landscape" r:id="rId1"/>
  <headerFooter>
    <oddFooter>&amp;L
&amp;"Arial,Standard"&amp;7&amp;F&amp;C&amp;"Arial,Standard"&amp;7
 © DKG  Alle Rechte vorbehalten&amp;R&amp;"Arial,Standard"&amp;7&amp;P</oddFooter>
  </headerFooter>
  <rowBreaks count="5" manualBreakCount="5">
    <brk id="24" max="15" man="1"/>
    <brk id="36" max="15" man="1"/>
    <brk id="48" max="15" man="1"/>
    <brk id="60" max="15" man="1"/>
    <brk id="72"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7" workbookViewId="0">
      <selection activeCell="L30" sqref="L30"/>
    </sheetView>
  </sheetViews>
  <sheetFormatPr baseColWidth="10"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30" t="s">
        <v>197</v>
      </c>
    </row>
    <row r="4" spans="2:11" ht="22.5" x14ac:dyDescent="0.2">
      <c r="D4" s="35" t="s">
        <v>173</v>
      </c>
    </row>
    <row r="5" spans="2:11" ht="33.75" x14ac:dyDescent="0.2">
      <c r="C5" s="36" t="s">
        <v>387</v>
      </c>
      <c r="D5" s="36" t="s">
        <v>392</v>
      </c>
      <c r="E5" s="36" t="s">
        <v>388</v>
      </c>
      <c r="F5" s="36" t="s">
        <v>391</v>
      </c>
      <c r="G5" s="36" t="s">
        <v>390</v>
      </c>
      <c r="H5" s="7" t="s">
        <v>393</v>
      </c>
      <c r="I5" s="36" t="s">
        <v>394</v>
      </c>
      <c r="K5" s="7" t="s">
        <v>227</v>
      </c>
    </row>
    <row r="6" spans="2:11" x14ac:dyDescent="0.2">
      <c r="C6" s="7">
        <f>COUNTIF('Indicator sheet'!$P$13:$P$78,C5)</f>
        <v>0</v>
      </c>
      <c r="D6" s="7">
        <f>COUNTIF('Indicator sheet'!$P$13:$P$78,D5)</f>
        <v>0</v>
      </c>
      <c r="E6" s="7">
        <f>COUNTIF('Indicator sheet'!$P$13:$P$78,E5)</f>
        <v>0</v>
      </c>
      <c r="F6" s="7">
        <f>COUNTIF('Indicator sheet'!$P$13:$P$78,F5)</f>
        <v>22</v>
      </c>
      <c r="G6" s="7">
        <f>COUNTIF('Indicator sheet'!$P$13:$P$78,G5)</f>
        <v>0</v>
      </c>
      <c r="H6" s="7">
        <f>COUNTIF('Indicator sheet'!$P$13:$P$78,H5)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7">
        <v>22</v>
      </c>
      <c r="C9" s="40">
        <f>ROUND(C6/$B$9,4)</f>
        <v>0</v>
      </c>
      <c r="D9" s="40">
        <f>ROUND(D6/$B$9,4)</f>
        <v>0</v>
      </c>
      <c r="E9" s="40">
        <f>ROUND(E6/$B$9,4)</f>
        <v>0</v>
      </c>
      <c r="F9" s="40">
        <f t="shared" ref="F9:G9" si="1">ROUND(F6/$B$9,4)</f>
        <v>1</v>
      </c>
      <c r="G9" s="40">
        <f t="shared" si="1"/>
        <v>0</v>
      </c>
      <c r="H9" s="40">
        <f>ROUND(H6/$B$9,4)</f>
        <v>0</v>
      </c>
      <c r="I9" s="40">
        <f t="shared" si="0"/>
        <v>1</v>
      </c>
      <c r="K9" s="40">
        <f>D9+H9</f>
        <v>0</v>
      </c>
    </row>
    <row r="10" spans="2:11" x14ac:dyDescent="0.2">
      <c r="D10" s="40">
        <f>ROUND((C6+D6+H6)/$B$9,4)</f>
        <v>0</v>
      </c>
      <c r="E10" s="40">
        <f>ROUND(E6/$B$9,4)</f>
        <v>0</v>
      </c>
      <c r="G10" s="40">
        <f>ROUND((F6+G6)/$B$9,4)</f>
        <v>1</v>
      </c>
      <c r="H10" s="40">
        <f>ROUND((H6+D6+C6)/$B$9,4)</f>
        <v>0</v>
      </c>
      <c r="I10" s="40">
        <f>SUM(C10:G10)</f>
        <v>1</v>
      </c>
      <c r="K10" s="40"/>
    </row>
    <row r="11" spans="2:11" x14ac:dyDescent="0.2">
      <c r="E11" s="40">
        <f>ROUND((C6+D6+E6+H6)/$B$9,4)</f>
        <v>0</v>
      </c>
      <c r="G11" s="40">
        <f>G10</f>
        <v>1</v>
      </c>
      <c r="I11" s="40">
        <f>SUM(C11:H11)</f>
        <v>1</v>
      </c>
    </row>
    <row r="16" spans="2:11" x14ac:dyDescent="0.2">
      <c r="C16" s="30" t="s">
        <v>198</v>
      </c>
    </row>
    <row r="17" spans="2:15" ht="45" x14ac:dyDescent="0.2">
      <c r="C17" s="24" t="s">
        <v>395</v>
      </c>
      <c r="D17" s="24" t="s">
        <v>396</v>
      </c>
      <c r="E17" s="24" t="s">
        <v>397</v>
      </c>
      <c r="F17" s="24" t="s">
        <v>398</v>
      </c>
      <c r="G17" s="24" t="s">
        <v>399</v>
      </c>
      <c r="H17" s="7" t="s">
        <v>400</v>
      </c>
    </row>
    <row r="22" spans="2:15" ht="15" x14ac:dyDescent="0.25">
      <c r="C22" s="4" t="s">
        <v>199</v>
      </c>
    </row>
    <row r="24" spans="2:15" x14ac:dyDescent="0.2">
      <c r="C24" s="38" t="s">
        <v>200</v>
      </c>
      <c r="D24" s="38" t="s">
        <v>201</v>
      </c>
      <c r="E24" s="38" t="s">
        <v>202</v>
      </c>
      <c r="F24" s="38" t="s">
        <v>203</v>
      </c>
      <c r="G24" s="38" t="s">
        <v>204</v>
      </c>
      <c r="H24" s="38" t="s">
        <v>205</v>
      </c>
      <c r="I24" s="38"/>
      <c r="J24" s="38" t="s">
        <v>206</v>
      </c>
      <c r="K24" s="38" t="s">
        <v>207</v>
      </c>
      <c r="L24" s="38" t="s">
        <v>208</v>
      </c>
      <c r="M24" s="38" t="s">
        <v>209</v>
      </c>
      <c r="N24" s="38" t="s">
        <v>210</v>
      </c>
      <c r="O24" s="38" t="s">
        <v>211</v>
      </c>
    </row>
    <row r="25" spans="2:15" x14ac:dyDescent="0.2">
      <c r="C25" s="37"/>
      <c r="D25" s="37"/>
      <c r="E25" s="37"/>
      <c r="F25" s="37"/>
      <c r="G25" s="37"/>
      <c r="H25" s="37"/>
      <c r="I25" s="37"/>
      <c r="J25" s="37"/>
      <c r="K25" s="37"/>
      <c r="L25" s="37"/>
      <c r="M25" s="44"/>
      <c r="N25" s="44"/>
      <c r="O25" s="44"/>
    </row>
    <row r="26" spans="2:15" x14ac:dyDescent="0.2">
      <c r="C26" s="37"/>
      <c r="D26" s="37"/>
      <c r="E26" s="37"/>
      <c r="F26" s="37"/>
      <c r="G26" s="37"/>
      <c r="H26" s="37"/>
      <c r="I26" s="37"/>
      <c r="J26" s="37"/>
      <c r="K26" s="37"/>
      <c r="L26" s="37"/>
      <c r="M26" s="44"/>
      <c r="N26" s="44"/>
      <c r="O26" s="44"/>
    </row>
    <row r="27" spans="2:15" x14ac:dyDescent="0.2">
      <c r="C27" s="81" t="s">
        <v>253</v>
      </c>
      <c r="D27" s="82">
        <v>0</v>
      </c>
      <c r="E27" s="83">
        <v>0</v>
      </c>
      <c r="F27" s="83">
        <v>1000000000000</v>
      </c>
      <c r="G27" s="84">
        <v>30</v>
      </c>
      <c r="H27" s="83">
        <v>1000000000000</v>
      </c>
      <c r="I27" s="83"/>
      <c r="J27" s="83">
        <v>-10000</v>
      </c>
      <c r="K27" s="83">
        <v>10000</v>
      </c>
      <c r="L27" s="86">
        <f>'Indicator sheet'!O13</f>
        <v>0</v>
      </c>
      <c r="M27" s="86">
        <f>IF('Indicator sheet'!P13=Berechnung1!$G$5,1,IF('Indicator sheet'!P13=Berechnung1!$F$5,1,IF('Indicator sheet'!P13=Berechnung1!$E$5,2,IF('Indicator sheet'!P13=Berechnung1!$D$5,3,IF('Indicator sheet'!P13=Berechnung1!$C$5,4,"")))))</f>
        <v>1</v>
      </c>
      <c r="N27" s="86">
        <f>IF(M27&gt;1,M27+3,M27)</f>
        <v>1</v>
      </c>
      <c r="O27" s="86">
        <f>IF('Indicator sheet'!R13="",0,1)</f>
        <v>0</v>
      </c>
    </row>
    <row r="28" spans="2:15" x14ac:dyDescent="0.2">
      <c r="C28" s="37"/>
      <c r="D28" s="37"/>
      <c r="E28" s="37"/>
      <c r="F28" s="37"/>
      <c r="G28" s="37"/>
      <c r="H28" s="37"/>
      <c r="I28" s="37"/>
      <c r="J28" s="37"/>
      <c r="K28" s="37"/>
      <c r="L28" s="45"/>
      <c r="M28" s="44" t="str">
        <f>IF('Indicator sheet'!P14=Berechnung1!$G$5,1,IF('Indicator sheet'!P14=Berechnung1!$F$5,1,IF('Indicator sheet'!P14=Berechnung1!$E$5,2,IF('Indicator sheet'!P14=Berechnung1!$D$5,3,IF('Indicator sheet'!P14=Berechnung1!$C$5,4,"")))))</f>
        <v/>
      </c>
      <c r="N28" s="44"/>
      <c r="O28" s="44"/>
    </row>
    <row r="29" spans="2:15" x14ac:dyDescent="0.2">
      <c r="C29" s="37"/>
      <c r="D29" s="37"/>
      <c r="E29" s="37"/>
      <c r="F29" s="37"/>
      <c r="G29" s="37"/>
      <c r="H29" s="37"/>
      <c r="I29" s="37"/>
      <c r="J29" s="37"/>
      <c r="K29" s="37"/>
      <c r="L29" s="45"/>
      <c r="M29" s="44" t="str">
        <f>IF('Indicator sheet'!P15=Berechnung1!$G$5,1,IF('Indicator sheet'!P15=Berechnung1!$F$5,1,IF('Indicator sheet'!P15=Berechnung1!$E$5,2,IF('Indicator sheet'!P15=Berechnung1!$D$5,3,IF('Indicator sheet'!P15=Berechnung1!$C$5,4,"")))))</f>
        <v/>
      </c>
      <c r="N29" s="44"/>
      <c r="O29" s="44"/>
    </row>
    <row r="30" spans="2:15" x14ac:dyDescent="0.2">
      <c r="B30" s="7" t="s">
        <v>243</v>
      </c>
      <c r="C30" s="87" t="s">
        <v>254</v>
      </c>
      <c r="D30" s="88">
        <v>0</v>
      </c>
      <c r="E30" s="89">
        <v>0</v>
      </c>
      <c r="F30" s="89">
        <v>1000000000000</v>
      </c>
      <c r="G30" s="134">
        <v>-10000</v>
      </c>
      <c r="H30" s="89">
        <v>1000000000000</v>
      </c>
      <c r="I30" s="89"/>
      <c r="J30" s="89">
        <v>-10000</v>
      </c>
      <c r="K30" s="89">
        <v>10000</v>
      </c>
      <c r="L30" s="91">
        <f>'Indicator sheet'!O16</f>
        <v>0</v>
      </c>
      <c r="M30" s="91">
        <f>IF('Indicator sheet'!P16=Berechnung1!$H$5,5,IF('Indicator sheet'!P16=Berechnung1!$G$5,1,IF('Indicator sheet'!P16=Berechnung1!$F$5,1,IF('Indicator sheet'!P16=Berechnung1!$E$5,2,IF('Indicator sheet'!P16=Berechnung1!$D$5,3,IF('Indicator sheet'!P16=Berechnung1!$C$5,4,""))))))</f>
        <v>1</v>
      </c>
      <c r="N30" s="91">
        <f>IF(M30&gt;1,M30+3,M30)</f>
        <v>1</v>
      </c>
      <c r="O30" s="91">
        <f>IF('Indicator sheet'!R16="",0,1)</f>
        <v>0</v>
      </c>
    </row>
    <row r="31" spans="2:15" x14ac:dyDescent="0.2">
      <c r="C31" s="37"/>
      <c r="D31" s="37"/>
      <c r="E31" s="37"/>
      <c r="F31" s="37"/>
      <c r="G31" s="37"/>
      <c r="H31" s="37"/>
      <c r="I31" s="37"/>
      <c r="J31" s="37"/>
      <c r="K31" s="37"/>
      <c r="L31" s="45"/>
      <c r="M31" s="44"/>
      <c r="N31" s="44"/>
      <c r="O31" s="44"/>
    </row>
    <row r="32" spans="2:15" x14ac:dyDescent="0.2">
      <c r="C32" s="37"/>
      <c r="D32" s="37"/>
      <c r="E32" s="37"/>
      <c r="F32" s="37"/>
      <c r="G32" s="37"/>
      <c r="H32" s="37"/>
      <c r="I32" s="37"/>
      <c r="J32" s="37"/>
      <c r="K32" s="37"/>
      <c r="L32" s="45"/>
      <c r="M32" s="44"/>
      <c r="N32" s="44"/>
      <c r="O32" s="44"/>
    </row>
    <row r="33" spans="2:15" x14ac:dyDescent="0.2">
      <c r="C33" s="81">
        <v>2</v>
      </c>
      <c r="D33" s="82" t="s">
        <v>212</v>
      </c>
      <c r="E33" s="83">
        <v>0</v>
      </c>
      <c r="F33" s="83">
        <v>1</v>
      </c>
      <c r="G33" s="83">
        <v>0.95</v>
      </c>
      <c r="H33" s="83">
        <v>10000</v>
      </c>
      <c r="I33" s="83"/>
      <c r="J33" s="83">
        <v>-10000</v>
      </c>
      <c r="K33" s="83">
        <v>10000</v>
      </c>
      <c r="L33" s="85" t="str">
        <f>'Indicator sheet'!O21</f>
        <v>n.d.</v>
      </c>
      <c r="M33" s="86">
        <f>IF('Indicator sheet'!P19=Berechnung1!$G$5,1,IF('Indicator sheet'!P19=Berechnung1!$F$5,1,IF('Indicator sheet'!P19=Berechnung1!$E$5,2,IF('Indicator sheet'!P19=Berechnung1!$D$5,3,IF('Indicator sheet'!P19=Berechnung1!$C$5,4,"")))))</f>
        <v>1</v>
      </c>
      <c r="N33" s="86">
        <f>IF(M33&gt;1,M33+3,M33)</f>
        <v>1</v>
      </c>
      <c r="O33" s="86">
        <f>IF('Indicator sheet'!R19="",0,1)</f>
        <v>0</v>
      </c>
    </row>
    <row r="34" spans="2:15" x14ac:dyDescent="0.2">
      <c r="C34" s="37"/>
      <c r="D34" s="37"/>
      <c r="E34" s="37"/>
      <c r="F34" s="37"/>
      <c r="G34" s="37"/>
      <c r="H34" s="37"/>
      <c r="I34" s="37"/>
      <c r="J34" s="37"/>
      <c r="K34" s="37"/>
      <c r="L34" s="45"/>
      <c r="M34" s="44"/>
      <c r="N34" s="44"/>
      <c r="O34" s="44"/>
    </row>
    <row r="35" spans="2:15" x14ac:dyDescent="0.2">
      <c r="C35" s="37"/>
      <c r="D35" s="37"/>
      <c r="E35" s="37"/>
      <c r="F35" s="37"/>
      <c r="G35" s="37"/>
      <c r="H35" s="37"/>
      <c r="I35" s="37"/>
      <c r="J35" s="37"/>
      <c r="K35" s="37"/>
      <c r="L35" s="45"/>
      <c r="M35" s="44"/>
      <c r="N35" s="44"/>
      <c r="O35" s="44"/>
    </row>
    <row r="36" spans="2:15" x14ac:dyDescent="0.2">
      <c r="B36" s="7" t="s">
        <v>243</v>
      </c>
      <c r="C36" s="87">
        <v>3</v>
      </c>
      <c r="D36" s="88" t="s">
        <v>212</v>
      </c>
      <c r="E36" s="89">
        <v>0</v>
      </c>
      <c r="F36" s="89">
        <v>1</v>
      </c>
      <c r="G36" s="89">
        <v>0.95</v>
      </c>
      <c r="H36" s="89">
        <v>10000</v>
      </c>
      <c r="I36" s="89"/>
      <c r="J36" s="89">
        <v>-10000</v>
      </c>
      <c r="K36" s="89">
        <v>1000000</v>
      </c>
      <c r="L36" s="90" t="str">
        <f>'Indicator sheet'!O24</f>
        <v>n.d.</v>
      </c>
      <c r="M36" s="91">
        <f>IF('Indicator sheet'!P22=Berechnung1!$H$5,5,IF('Indicator sheet'!P22=Berechnung1!$G$5,1,IF('Indicator sheet'!P22=Berechnung1!$F$5,1,IF('Indicator sheet'!P22=Berechnung1!$E$5,2,IF(AND('Indicator sheet'!P22=Berechnung1!$D$5,'Indicator sheet'!O22=0,'Indicator sheet'!O23=0),5,IF('Indicator sheet'!P22=Berechnung1!$D$5,3,IF('Indicator sheet'!P22=Berechnung1!$C$5,4,"")))))))</f>
        <v>1</v>
      </c>
      <c r="N36" s="91">
        <f>IF(M36&gt;1,M36+3,M36)</f>
        <v>1</v>
      </c>
      <c r="O36" s="91">
        <f>IF('Indicator sheet'!R22="",0,1)</f>
        <v>0</v>
      </c>
    </row>
    <row r="37" spans="2:15" x14ac:dyDescent="0.2">
      <c r="C37" s="37"/>
      <c r="D37" s="37"/>
      <c r="E37" s="37"/>
      <c r="F37" s="37"/>
      <c r="G37" s="37"/>
      <c r="H37" s="37"/>
      <c r="I37" s="37"/>
      <c r="J37" s="37"/>
      <c r="K37" s="37"/>
      <c r="L37" s="45"/>
      <c r="M37" s="44"/>
      <c r="N37" s="44"/>
      <c r="O37" s="44"/>
    </row>
    <row r="38" spans="2:15" x14ac:dyDescent="0.2">
      <c r="C38" s="37"/>
      <c r="D38" s="37"/>
      <c r="E38" s="37"/>
      <c r="F38" s="37"/>
      <c r="G38" s="37"/>
      <c r="H38" s="37"/>
      <c r="I38" s="37"/>
      <c r="J38" s="37"/>
      <c r="K38" s="37"/>
      <c r="L38" s="45"/>
      <c r="M38" s="44"/>
      <c r="N38" s="44"/>
      <c r="O38" s="44"/>
    </row>
    <row r="39" spans="2:15" x14ac:dyDescent="0.2">
      <c r="C39" s="82">
        <v>4</v>
      </c>
      <c r="D39" s="82" t="s">
        <v>212</v>
      </c>
      <c r="E39" s="83">
        <v>0</v>
      </c>
      <c r="F39" s="83">
        <v>1</v>
      </c>
      <c r="G39" s="83">
        <v>0.95</v>
      </c>
      <c r="H39" s="83">
        <v>10000</v>
      </c>
      <c r="I39" s="83"/>
      <c r="J39" s="83">
        <v>-10000</v>
      </c>
      <c r="K39" s="83">
        <v>1000000</v>
      </c>
      <c r="L39" s="85" t="str">
        <f>'Indicator sheet'!O27</f>
        <v>n.d.</v>
      </c>
      <c r="M39" s="86">
        <f>IF('Indicator sheet'!P25=Berechnung1!$G$5,1,IF('Indicator sheet'!P25=Berechnung1!$F$5,1,IF('Indicator sheet'!P25=Berechnung1!$E$5,2,IF('Indicator sheet'!P25=Berechnung1!$D$5,3,IF('Indicator sheet'!P25=Berechnung1!$C$5,4,"")))))</f>
        <v>1</v>
      </c>
      <c r="N39" s="86">
        <f>IF(M39&gt;1,M39+3,M39)</f>
        <v>1</v>
      </c>
      <c r="O39" s="86">
        <f>IF('Indicator sheet'!R25="",0,1)</f>
        <v>0</v>
      </c>
    </row>
    <row r="40" spans="2:15" x14ac:dyDescent="0.2">
      <c r="C40" s="37"/>
      <c r="D40" s="37"/>
      <c r="E40" s="37"/>
      <c r="F40" s="37"/>
      <c r="G40" s="37"/>
      <c r="H40" s="37"/>
      <c r="I40" s="37"/>
      <c r="J40" s="37"/>
      <c r="K40" s="37"/>
      <c r="L40" s="45"/>
      <c r="M40" s="44"/>
      <c r="N40" s="44"/>
      <c r="O40" s="44"/>
    </row>
    <row r="41" spans="2:15" x14ac:dyDescent="0.2">
      <c r="C41" s="37"/>
      <c r="D41" s="37"/>
      <c r="E41" s="37"/>
      <c r="F41" s="37"/>
      <c r="G41" s="37"/>
      <c r="H41" s="37"/>
      <c r="I41" s="37"/>
      <c r="J41" s="37"/>
      <c r="K41" s="37"/>
      <c r="L41" s="45"/>
      <c r="M41" s="44"/>
      <c r="N41" s="44"/>
      <c r="O41" s="44"/>
    </row>
    <row r="42" spans="2:15" x14ac:dyDescent="0.2">
      <c r="C42" s="82">
        <v>5</v>
      </c>
      <c r="D42" s="82" t="s">
        <v>212</v>
      </c>
      <c r="E42" s="83">
        <v>0</v>
      </c>
      <c r="F42" s="83">
        <v>1</v>
      </c>
      <c r="G42" s="83">
        <v>-10000</v>
      </c>
      <c r="H42" s="83">
        <v>10000</v>
      </c>
      <c r="I42" s="83"/>
      <c r="J42" s="83">
        <v>0.2</v>
      </c>
      <c r="K42" s="83">
        <v>0.8</v>
      </c>
      <c r="L42" s="85" t="str">
        <f>'Indicator sheet'!O30</f>
        <v>n.d.</v>
      </c>
      <c r="M42" s="86">
        <f>IF('Indicator sheet'!P28=Berechnung1!$G$5,1,IF('Indicator sheet'!P28=Berechnung1!$F$5,1,IF('Indicator sheet'!P28=Berechnung1!$E$5,2,IF('Indicator sheet'!P28=Berechnung1!$D$5,3,IF('Indicator sheet'!P28=Berechnung1!$C$5,4,"")))))</f>
        <v>1</v>
      </c>
      <c r="N42" s="86">
        <f>IF(M42&gt;1,M42+3,M42)</f>
        <v>1</v>
      </c>
      <c r="O42" s="86">
        <f>IF('Indicator sheet'!R28="",0,1)</f>
        <v>0</v>
      </c>
    </row>
    <row r="43" spans="2:15" x14ac:dyDescent="0.2">
      <c r="C43" s="37"/>
      <c r="D43" s="37"/>
      <c r="E43" s="37"/>
      <c r="F43" s="37"/>
      <c r="G43" s="37"/>
      <c r="H43" s="37"/>
      <c r="I43" s="37"/>
      <c r="J43" s="37"/>
      <c r="K43" s="37"/>
      <c r="L43" s="45"/>
      <c r="M43" s="44" t="str">
        <f>IF('Indicator sheet'!P29=Berechnung1!$G$5,1,IF('Indicator sheet'!P29=Berechnung1!$F$5,1,IF('Indicator sheet'!P29=Berechnung1!$E$5,2,IF('Indicator sheet'!P29=Berechnung1!$D$5,3,IF('Indicator sheet'!P29=Berechnung1!$C$5,4,"")))))</f>
        <v/>
      </c>
      <c r="N43" s="44"/>
      <c r="O43" s="44"/>
    </row>
    <row r="44" spans="2:15" x14ac:dyDescent="0.2">
      <c r="C44" s="37"/>
      <c r="D44" s="37"/>
      <c r="E44" s="37"/>
      <c r="F44" s="37"/>
      <c r="G44" s="37"/>
      <c r="H44" s="37"/>
      <c r="I44" s="37"/>
      <c r="J44" s="37"/>
      <c r="K44" s="37"/>
      <c r="L44" s="45"/>
      <c r="M44" s="44" t="str">
        <f>IF('Indicator sheet'!P30=Berechnung1!$G$5,1,IF('Indicator sheet'!P30=Berechnung1!$F$5,1,IF('Indicator sheet'!P30=Berechnung1!$E$5,2,IF('Indicator sheet'!P30=Berechnung1!$D$5,3,IF('Indicator sheet'!P30=Berechnung1!$C$5,4,"")))))</f>
        <v/>
      </c>
      <c r="N44" s="44"/>
      <c r="O44" s="44"/>
    </row>
    <row r="45" spans="2:15" x14ac:dyDescent="0.2">
      <c r="C45" s="82">
        <v>6</v>
      </c>
      <c r="D45" s="82" t="s">
        <v>212</v>
      </c>
      <c r="E45" s="83">
        <v>0</v>
      </c>
      <c r="F45" s="83">
        <v>1</v>
      </c>
      <c r="G45" s="83">
        <v>-10000</v>
      </c>
      <c r="H45" s="83">
        <v>10000</v>
      </c>
      <c r="I45" s="83"/>
      <c r="J45" s="83">
        <v>0.3</v>
      </c>
      <c r="K45" s="83">
        <v>1000000</v>
      </c>
      <c r="L45" s="85" t="str">
        <f>'Indicator sheet'!O33</f>
        <v>n.d.</v>
      </c>
      <c r="M45" s="86">
        <f>IF('Indicator sheet'!P31=Berechnung1!$G$5,1,IF('Indicator sheet'!P31=Berechnung1!$F$5,1,IF('Indicator sheet'!P31=Berechnung1!$E$5,2,IF('Indicator sheet'!P31=Berechnung1!$D$5,3,IF('Indicator sheet'!P31=Berechnung1!$C$5,4,"")))))</f>
        <v>1</v>
      </c>
      <c r="N45" s="86">
        <f>IF(M45&gt;1,M45+3,M45)</f>
        <v>1</v>
      </c>
      <c r="O45" s="86">
        <f>IF('Indicator sheet'!R31="",0,1)</f>
        <v>0</v>
      </c>
    </row>
    <row r="46" spans="2:15" x14ac:dyDescent="0.2">
      <c r="C46" s="121"/>
      <c r="D46" s="121"/>
      <c r="E46" s="122"/>
      <c r="F46" s="122"/>
      <c r="G46" s="122"/>
      <c r="H46" s="122"/>
      <c r="I46" s="122"/>
      <c r="J46" s="122"/>
      <c r="K46" s="122"/>
      <c r="L46" s="45"/>
      <c r="M46" s="44"/>
      <c r="N46" s="44"/>
      <c r="O46" s="44"/>
    </row>
    <row r="47" spans="2:15" x14ac:dyDescent="0.2">
      <c r="C47" s="121"/>
      <c r="D47" s="121"/>
      <c r="E47" s="122"/>
      <c r="F47" s="122"/>
      <c r="G47" s="122"/>
      <c r="H47" s="122"/>
      <c r="I47" s="122"/>
      <c r="J47" s="122"/>
      <c r="K47" s="122"/>
      <c r="L47" s="45"/>
      <c r="M47" s="44"/>
      <c r="N47" s="44"/>
      <c r="O47" s="44"/>
    </row>
    <row r="48" spans="2:15" x14ac:dyDescent="0.2">
      <c r="C48" s="82">
        <v>7</v>
      </c>
      <c r="D48" s="82" t="s">
        <v>212</v>
      </c>
      <c r="E48" s="83">
        <v>0</v>
      </c>
      <c r="F48" s="83">
        <v>100000000</v>
      </c>
      <c r="G48" s="83">
        <v>0.05</v>
      </c>
      <c r="H48" s="83">
        <v>10000</v>
      </c>
      <c r="I48" s="83"/>
      <c r="J48" s="83">
        <v>-10000</v>
      </c>
      <c r="K48" s="83">
        <v>1000000</v>
      </c>
      <c r="L48" s="85" t="str">
        <f>'Indicator sheet'!O36</f>
        <v>n.d.</v>
      </c>
      <c r="M48" s="86">
        <f>IF('Indicator sheet'!P34=Berechnung1!$G$5,1,IF('Indicator sheet'!P34=Berechnung1!$F$5,1,IF('Indicator sheet'!P34=Berechnung1!$E$5,2,IF('Indicator sheet'!P34=Berechnung1!$D$5,3,IF('Indicator sheet'!P34=Berechnung1!$C$5,4,"")))))</f>
        <v>1</v>
      </c>
      <c r="N48" s="86">
        <f t="shared" ref="N48:N90" si="2">IF(M48&gt;1,M48+3,M48)</f>
        <v>1</v>
      </c>
      <c r="O48" s="86">
        <f>IF('Indicator sheet'!R34="",0,1)</f>
        <v>0</v>
      </c>
    </row>
    <row r="49" spans="2:15" x14ac:dyDescent="0.2">
      <c r="C49" s="121"/>
      <c r="D49" s="121"/>
      <c r="E49" s="122"/>
      <c r="F49" s="122"/>
      <c r="G49" s="122"/>
      <c r="H49" s="122"/>
      <c r="I49" s="122"/>
      <c r="J49" s="122"/>
      <c r="K49" s="122"/>
      <c r="L49" s="45"/>
      <c r="M49" s="44"/>
      <c r="N49" s="44"/>
      <c r="O49" s="44"/>
    </row>
    <row r="50" spans="2:15" x14ac:dyDescent="0.2">
      <c r="C50" s="121"/>
      <c r="D50" s="121"/>
      <c r="E50" s="122"/>
      <c r="F50" s="122"/>
      <c r="G50" s="122"/>
      <c r="H50" s="122"/>
      <c r="I50" s="122"/>
      <c r="J50" s="122"/>
      <c r="K50" s="122"/>
      <c r="L50" s="45"/>
      <c r="M50" s="44"/>
      <c r="N50" s="44"/>
      <c r="O50" s="44"/>
    </row>
    <row r="51" spans="2:15" x14ac:dyDescent="0.2">
      <c r="B51" s="7" t="s">
        <v>243</v>
      </c>
      <c r="C51" s="88">
        <v>8</v>
      </c>
      <c r="D51" s="88" t="s">
        <v>212</v>
      </c>
      <c r="E51" s="89">
        <v>0</v>
      </c>
      <c r="F51" s="89">
        <v>1</v>
      </c>
      <c r="G51" s="89">
        <v>-10000</v>
      </c>
      <c r="H51" s="89">
        <v>10000</v>
      </c>
      <c r="I51" s="89"/>
      <c r="J51" s="89">
        <v>0.6</v>
      </c>
      <c r="K51" s="89">
        <v>1000000</v>
      </c>
      <c r="L51" s="90" t="str">
        <f>'Indicator sheet'!O39</f>
        <v>n.d.</v>
      </c>
      <c r="M51" s="91">
        <f>IF('Indicator sheet'!P37=Berechnung1!$H$5,5,IF('Indicator sheet'!P37=Berechnung1!$G$5,1,IF('Indicator sheet'!P37=Berechnung1!$F$5,1,IF('Indicator sheet'!P37=Berechnung1!$E$5,2,IF('Indicator sheet'!P37=Berechnung1!$D$5,3,IF('Indicator sheet'!P37=Berechnung1!$C$5,4,""))))))</f>
        <v>1</v>
      </c>
      <c r="N51" s="91">
        <f t="shared" si="2"/>
        <v>1</v>
      </c>
      <c r="O51" s="91">
        <f>IF('Indicator sheet'!R37="",0,1)</f>
        <v>0</v>
      </c>
    </row>
    <row r="52" spans="2:15" x14ac:dyDescent="0.2">
      <c r="C52" s="121"/>
      <c r="D52" s="121"/>
      <c r="E52" s="122"/>
      <c r="F52" s="122"/>
      <c r="G52" s="122"/>
      <c r="H52" s="122"/>
      <c r="I52" s="122"/>
      <c r="J52" s="122"/>
      <c r="K52" s="122"/>
      <c r="L52" s="45"/>
      <c r="M52" s="44"/>
      <c r="N52" s="44"/>
      <c r="O52" s="44"/>
    </row>
    <row r="53" spans="2:15" x14ac:dyDescent="0.2">
      <c r="C53" s="121"/>
      <c r="D53" s="121"/>
      <c r="E53" s="122"/>
      <c r="F53" s="122"/>
      <c r="G53" s="122"/>
      <c r="H53" s="122"/>
      <c r="I53" s="122"/>
      <c r="J53" s="122"/>
      <c r="K53" s="122"/>
      <c r="L53" s="45"/>
      <c r="M53" s="44"/>
      <c r="N53" s="44"/>
      <c r="O53" s="44"/>
    </row>
    <row r="54" spans="2:15" x14ac:dyDescent="0.2">
      <c r="B54" s="7" t="s">
        <v>243</v>
      </c>
      <c r="C54" s="88">
        <v>9</v>
      </c>
      <c r="D54" s="88" t="s">
        <v>212</v>
      </c>
      <c r="E54" s="89">
        <v>0</v>
      </c>
      <c r="F54" s="89">
        <v>1</v>
      </c>
      <c r="G54" s="89">
        <v>-10000</v>
      </c>
      <c r="H54" s="89">
        <v>0.1</v>
      </c>
      <c r="I54" s="89"/>
      <c r="J54" s="89">
        <v>-10000</v>
      </c>
      <c r="K54" s="89">
        <v>1000000</v>
      </c>
      <c r="L54" s="90" t="str">
        <f>'Indicator sheet'!O42</f>
        <v>n.d.</v>
      </c>
      <c r="M54" s="91">
        <f>IF('Indicator sheet'!P40=Berechnung1!$H$5,5,IF('Indicator sheet'!P40=Berechnung1!$G$5,1,IF('Indicator sheet'!P40=Berechnung1!$F$5,1,IF('Indicator sheet'!P40=Berechnung1!$E$5,2,IF('Indicator sheet'!P40=Berechnung1!$D$5,3,IF('Indicator sheet'!P40=Berechnung1!$C$5,4,""))))))</f>
        <v>1</v>
      </c>
      <c r="N54" s="91">
        <f t="shared" si="2"/>
        <v>1</v>
      </c>
      <c r="O54" s="91">
        <f>IF('Indicator sheet'!R40="",0,1)</f>
        <v>0</v>
      </c>
    </row>
    <row r="55" spans="2:15" x14ac:dyDescent="0.2">
      <c r="C55" s="121"/>
      <c r="D55" s="121"/>
      <c r="E55" s="122"/>
      <c r="F55" s="122"/>
      <c r="G55" s="122"/>
      <c r="H55" s="122"/>
      <c r="I55" s="122"/>
      <c r="J55" s="122"/>
      <c r="K55" s="122"/>
      <c r="L55" s="45"/>
      <c r="M55" s="44"/>
      <c r="N55" s="44"/>
      <c r="O55" s="44"/>
    </row>
    <row r="56" spans="2:15" x14ac:dyDescent="0.2">
      <c r="C56" s="121"/>
      <c r="D56" s="121"/>
      <c r="E56" s="122"/>
      <c r="F56" s="122"/>
      <c r="G56" s="122"/>
      <c r="H56" s="122"/>
      <c r="I56" s="122"/>
      <c r="J56" s="122"/>
      <c r="K56" s="122"/>
      <c r="L56" s="45"/>
      <c r="M56" s="44"/>
      <c r="N56" s="44"/>
      <c r="O56" s="44"/>
    </row>
    <row r="57" spans="2:15" x14ac:dyDescent="0.2">
      <c r="B57" s="7" t="s">
        <v>243</v>
      </c>
      <c r="C57" s="88">
        <v>10</v>
      </c>
      <c r="D57" s="88" t="s">
        <v>212</v>
      </c>
      <c r="E57" s="89">
        <v>0</v>
      </c>
      <c r="F57" s="89">
        <v>1</v>
      </c>
      <c r="G57" s="89">
        <v>-10000</v>
      </c>
      <c r="H57" s="89">
        <v>10000</v>
      </c>
      <c r="I57" s="89"/>
      <c r="J57" s="89">
        <v>0.6</v>
      </c>
      <c r="K57" s="89">
        <v>1000000</v>
      </c>
      <c r="L57" s="90" t="str">
        <f>'Indicator sheet'!O45</f>
        <v>n.d.</v>
      </c>
      <c r="M57" s="91">
        <f>IF('Indicator sheet'!P37=Berechnung1!$H$5,5,IF('Indicator sheet'!P43=Berechnung1!$G$5,1,IF('Indicator sheet'!P43=Berechnung1!$F$5,1,IF('Indicator sheet'!P43=Berechnung1!$E$5,2,IF('Indicator sheet'!P43=Berechnung1!$D$5,3,IF('Indicator sheet'!P43=Berechnung1!$C$5,4,""))))))</f>
        <v>1</v>
      </c>
      <c r="N57" s="91">
        <f t="shared" si="2"/>
        <v>1</v>
      </c>
      <c r="O57" s="91">
        <f>IF('Indicator sheet'!R43="",0,1)</f>
        <v>0</v>
      </c>
    </row>
    <row r="58" spans="2:15" x14ac:dyDescent="0.2">
      <c r="C58" s="121"/>
      <c r="D58" s="121"/>
      <c r="E58" s="122"/>
      <c r="F58" s="122"/>
      <c r="G58" s="122"/>
      <c r="H58" s="122"/>
      <c r="I58" s="122"/>
      <c r="J58" s="122"/>
      <c r="K58" s="122"/>
      <c r="L58" s="45"/>
      <c r="M58" s="44"/>
      <c r="N58" s="44"/>
      <c r="O58" s="44"/>
    </row>
    <row r="59" spans="2:15" x14ac:dyDescent="0.2">
      <c r="C59" s="121"/>
      <c r="D59" s="121"/>
      <c r="E59" s="122"/>
      <c r="F59" s="122"/>
      <c r="G59" s="122"/>
      <c r="H59" s="122"/>
      <c r="I59" s="122"/>
      <c r="J59" s="122"/>
      <c r="K59" s="122"/>
      <c r="L59" s="45"/>
      <c r="M59" s="44"/>
      <c r="N59" s="44"/>
      <c r="O59" s="44"/>
    </row>
    <row r="60" spans="2:15" x14ac:dyDescent="0.2">
      <c r="C60" s="82">
        <v>11</v>
      </c>
      <c r="D60" s="82" t="s">
        <v>212</v>
      </c>
      <c r="E60" s="83">
        <v>0</v>
      </c>
      <c r="F60" s="83">
        <v>1000000000000</v>
      </c>
      <c r="G60" s="123">
        <v>20</v>
      </c>
      <c r="H60" s="83">
        <v>10000</v>
      </c>
      <c r="I60" s="83"/>
      <c r="J60" s="83">
        <v>-10000</v>
      </c>
      <c r="K60" s="83">
        <v>1000000</v>
      </c>
      <c r="L60" s="86">
        <f>'Indicator sheet'!O46</f>
        <v>0</v>
      </c>
      <c r="M60" s="86">
        <f>IF('Indicator sheet'!P46=Berechnung1!$G$5,1,IF('Indicator sheet'!P46=Berechnung1!$F$5,1,IF('Indicator sheet'!P46=Berechnung1!$E$5,2,IF('Indicator sheet'!P46=Berechnung1!$D$5,3,IF('Indicator sheet'!P46=Berechnung1!$C$5,4,"")))))</f>
        <v>1</v>
      </c>
      <c r="N60" s="86">
        <f t="shared" si="2"/>
        <v>1</v>
      </c>
      <c r="O60" s="86">
        <f>IF('Indicator sheet'!R46="",0,1)</f>
        <v>0</v>
      </c>
    </row>
    <row r="61" spans="2:15" x14ac:dyDescent="0.2">
      <c r="C61" s="121"/>
      <c r="D61" s="121"/>
      <c r="E61" s="122"/>
      <c r="F61" s="122"/>
      <c r="G61" s="122"/>
      <c r="H61" s="122"/>
      <c r="I61" s="122"/>
      <c r="J61" s="122"/>
      <c r="K61" s="122"/>
      <c r="L61" s="45"/>
      <c r="M61" s="44"/>
      <c r="N61" s="44"/>
      <c r="O61" s="44"/>
    </row>
    <row r="62" spans="2:15" x14ac:dyDescent="0.2">
      <c r="C62" s="121"/>
      <c r="D62" s="121"/>
      <c r="E62" s="122"/>
      <c r="F62" s="122"/>
      <c r="G62" s="122"/>
      <c r="H62" s="122"/>
      <c r="I62" s="122"/>
      <c r="J62" s="122"/>
      <c r="K62" s="122"/>
      <c r="L62" s="45"/>
      <c r="M62" s="44"/>
      <c r="N62" s="44"/>
      <c r="O62" s="44"/>
    </row>
    <row r="63" spans="2:15" x14ac:dyDescent="0.2">
      <c r="B63" s="7" t="s">
        <v>243</v>
      </c>
      <c r="C63" s="88">
        <v>12</v>
      </c>
      <c r="D63" s="88" t="s">
        <v>212</v>
      </c>
      <c r="E63" s="89">
        <v>0</v>
      </c>
      <c r="F63" s="89">
        <v>1</v>
      </c>
      <c r="G63" s="89">
        <v>-10000</v>
      </c>
      <c r="H63" s="89">
        <v>10000</v>
      </c>
      <c r="I63" s="89"/>
      <c r="J63" s="89">
        <v>-10000</v>
      </c>
      <c r="K63" s="89">
        <v>0.15</v>
      </c>
      <c r="L63" s="90" t="str">
        <f>'Indicator sheet'!O51</f>
        <v>n.d.</v>
      </c>
      <c r="M63" s="91">
        <f>IF('Indicator sheet'!P49=Berechnung1!$H$5,5,IF('Indicator sheet'!P49=Berechnung1!$G$5,1,IF('Indicator sheet'!P49=Berechnung1!$F$5,1,IF('Indicator sheet'!P49=Berechnung1!$E$5,2,IF('Indicator sheet'!P49=Berechnung1!$D$5,3,IF('Indicator sheet'!P49=Berechnung1!$C$5,4,""))))))</f>
        <v>1</v>
      </c>
      <c r="N63" s="91">
        <f t="shared" si="2"/>
        <v>1</v>
      </c>
      <c r="O63" s="91">
        <f>IF('Indicator sheet'!R49="",0,1)</f>
        <v>0</v>
      </c>
    </row>
    <row r="64" spans="2:15" x14ac:dyDescent="0.2">
      <c r="C64" s="121"/>
      <c r="D64" s="121"/>
      <c r="E64" s="122"/>
      <c r="F64" s="122"/>
      <c r="G64" s="122"/>
      <c r="H64" s="122"/>
      <c r="I64" s="122"/>
      <c r="J64" s="122"/>
      <c r="K64" s="122"/>
      <c r="L64" s="45"/>
      <c r="M64" s="44"/>
      <c r="N64" s="44"/>
      <c r="O64" s="44"/>
    </row>
    <row r="65" spans="3:15" x14ac:dyDescent="0.2">
      <c r="C65" s="121"/>
      <c r="D65" s="121"/>
      <c r="E65" s="122"/>
      <c r="F65" s="122"/>
      <c r="G65" s="122"/>
      <c r="H65" s="122"/>
      <c r="I65" s="122"/>
      <c r="J65" s="122"/>
      <c r="K65" s="122"/>
      <c r="L65" s="45"/>
      <c r="M65" s="44"/>
      <c r="N65" s="44"/>
      <c r="O65" s="44"/>
    </row>
    <row r="66" spans="3:15" x14ac:dyDescent="0.2">
      <c r="C66" s="82">
        <v>13</v>
      </c>
      <c r="D66" s="82" t="s">
        <v>212</v>
      </c>
      <c r="E66" s="83">
        <v>0</v>
      </c>
      <c r="F66" s="83">
        <v>1</v>
      </c>
      <c r="G66" s="83">
        <v>-10000</v>
      </c>
      <c r="H66" s="83">
        <v>0.1</v>
      </c>
      <c r="I66" s="83"/>
      <c r="J66" s="83">
        <v>-10000</v>
      </c>
      <c r="K66" s="83">
        <v>1000000</v>
      </c>
      <c r="L66" s="85" t="str">
        <f>'Indicator sheet'!O54</f>
        <v>n.d.</v>
      </c>
      <c r="M66" s="86">
        <f>IF('Indicator sheet'!P52=Berechnung1!$G$5,1,IF('Indicator sheet'!P52=Berechnung1!$F$5,1,IF('Indicator sheet'!P52=Berechnung1!$E$5,2,IF('Indicator sheet'!P52=Berechnung1!$D$5,3,IF('Indicator sheet'!P52=Berechnung1!$C$5,4,"")))))</f>
        <v>1</v>
      </c>
      <c r="N66" s="86">
        <f t="shared" si="2"/>
        <v>1</v>
      </c>
      <c r="O66" s="86">
        <f>IF('Indicator sheet'!R52="",0,1)</f>
        <v>0</v>
      </c>
    </row>
    <row r="67" spans="3:15" x14ac:dyDescent="0.2">
      <c r="C67" s="121"/>
      <c r="D67" s="121"/>
      <c r="E67" s="122"/>
      <c r="F67" s="122"/>
      <c r="G67" s="122"/>
      <c r="H67" s="122"/>
      <c r="I67" s="122"/>
      <c r="J67" s="122"/>
      <c r="K67" s="122"/>
      <c r="L67" s="45"/>
      <c r="M67" s="44"/>
      <c r="N67" s="44"/>
      <c r="O67" s="44"/>
    </row>
    <row r="68" spans="3:15" x14ac:dyDescent="0.2">
      <c r="C68" s="121"/>
      <c r="D68" s="121"/>
      <c r="E68" s="122"/>
      <c r="F68" s="122"/>
      <c r="G68" s="122"/>
      <c r="H68" s="122"/>
      <c r="I68" s="122"/>
      <c r="J68" s="122"/>
      <c r="K68" s="122"/>
      <c r="L68" s="45"/>
      <c r="M68" s="44"/>
      <c r="N68" s="44"/>
      <c r="O68" s="44"/>
    </row>
    <row r="69" spans="3:15" x14ac:dyDescent="0.2">
      <c r="C69" s="82">
        <v>14</v>
      </c>
      <c r="D69" s="82" t="s">
        <v>212</v>
      </c>
      <c r="E69" s="83">
        <v>0</v>
      </c>
      <c r="F69" s="83">
        <v>1</v>
      </c>
      <c r="G69" s="83">
        <v>-10000</v>
      </c>
      <c r="H69" s="83">
        <v>0.1</v>
      </c>
      <c r="I69" s="83"/>
      <c r="J69" s="83">
        <v>-10000</v>
      </c>
      <c r="K69" s="83">
        <v>1000000</v>
      </c>
      <c r="L69" s="85" t="str">
        <f>'Indicator sheet'!O57</f>
        <v>n.d.</v>
      </c>
      <c r="M69" s="86">
        <f>IF('Indicator sheet'!P55=Berechnung1!$G$5,1,IF('Indicator sheet'!P55=Berechnung1!$F$5,1,IF('Indicator sheet'!P55=Berechnung1!$E$5,2,IF('Indicator sheet'!P55=Berechnung1!$D$5,3,IF('Indicator sheet'!P55=Berechnung1!$C$5,4,"")))))</f>
        <v>1</v>
      </c>
      <c r="N69" s="86">
        <f t="shared" si="2"/>
        <v>1</v>
      </c>
      <c r="O69" s="86">
        <f>IF('Indicator sheet'!R55="",0,1)</f>
        <v>0</v>
      </c>
    </row>
    <row r="70" spans="3:15" x14ac:dyDescent="0.2">
      <c r="C70" s="121"/>
      <c r="D70" s="121"/>
      <c r="E70" s="122"/>
      <c r="F70" s="122"/>
      <c r="G70" s="122"/>
      <c r="H70" s="122"/>
      <c r="I70" s="122"/>
      <c r="J70" s="122"/>
      <c r="K70" s="122"/>
      <c r="L70" s="45"/>
      <c r="M70" s="44"/>
      <c r="N70" s="44"/>
      <c r="O70" s="44"/>
    </row>
    <row r="71" spans="3:15" x14ac:dyDescent="0.2">
      <c r="C71" s="121"/>
      <c r="D71" s="121"/>
      <c r="E71" s="122"/>
      <c r="F71" s="122"/>
      <c r="G71" s="122"/>
      <c r="H71" s="122"/>
      <c r="I71" s="122"/>
      <c r="J71" s="122"/>
      <c r="K71" s="122"/>
      <c r="L71" s="45"/>
      <c r="M71" s="44"/>
      <c r="N71" s="44"/>
      <c r="O71" s="44"/>
    </row>
    <row r="72" spans="3:15" x14ac:dyDescent="0.2">
      <c r="C72" s="82">
        <v>15</v>
      </c>
      <c r="D72" s="82" t="s">
        <v>212</v>
      </c>
      <c r="E72" s="83">
        <v>0</v>
      </c>
      <c r="F72" s="83">
        <v>1</v>
      </c>
      <c r="G72" s="83">
        <v>-10000</v>
      </c>
      <c r="H72" s="83">
        <v>0.1</v>
      </c>
      <c r="I72" s="83"/>
      <c r="J72" s="83">
        <v>-10000</v>
      </c>
      <c r="K72" s="83">
        <v>1000000</v>
      </c>
      <c r="L72" s="85" t="str">
        <f>'Indicator sheet'!O60</f>
        <v>n.d.</v>
      </c>
      <c r="M72" s="86">
        <f>IF('Indicator sheet'!P58=Berechnung1!$G$5,1,IF('Indicator sheet'!P58=Berechnung1!$F$5,1,IF('Indicator sheet'!P58=Berechnung1!$E$5,2,IF('Indicator sheet'!P58=Berechnung1!$D$5,3,IF('Indicator sheet'!P58=Berechnung1!$C$5,4,"")))))</f>
        <v>1</v>
      </c>
      <c r="N72" s="86">
        <f t="shared" si="2"/>
        <v>1</v>
      </c>
      <c r="O72" s="86">
        <f>IF('Indicator sheet'!R58="",0,1)</f>
        <v>0</v>
      </c>
    </row>
    <row r="73" spans="3:15" x14ac:dyDescent="0.2">
      <c r="C73" s="121"/>
      <c r="D73" s="121"/>
      <c r="E73" s="122"/>
      <c r="F73" s="122"/>
      <c r="G73" s="122"/>
      <c r="H73" s="122"/>
      <c r="I73" s="122"/>
      <c r="J73" s="122"/>
      <c r="K73" s="122"/>
      <c r="L73" s="45"/>
      <c r="M73" s="44"/>
      <c r="N73" s="44"/>
      <c r="O73" s="44"/>
    </row>
    <row r="74" spans="3:15" x14ac:dyDescent="0.2">
      <c r="C74" s="121"/>
      <c r="D74" s="121"/>
      <c r="E74" s="122"/>
      <c r="F74" s="122"/>
      <c r="G74" s="122"/>
      <c r="H74" s="122"/>
      <c r="I74" s="122"/>
      <c r="J74" s="122"/>
      <c r="K74" s="122"/>
      <c r="L74" s="45"/>
      <c r="M74" s="44"/>
      <c r="N74" s="44"/>
      <c r="O74" s="44"/>
    </row>
    <row r="75" spans="3:15" x14ac:dyDescent="0.2">
      <c r="C75" s="82">
        <v>16</v>
      </c>
      <c r="D75" s="82" t="s">
        <v>212</v>
      </c>
      <c r="E75" s="83">
        <v>0</v>
      </c>
      <c r="F75" s="83">
        <v>1</v>
      </c>
      <c r="G75" s="83">
        <v>-10000</v>
      </c>
      <c r="H75" s="83">
        <v>10000</v>
      </c>
      <c r="I75" s="83"/>
      <c r="J75" s="83">
        <v>0.7</v>
      </c>
      <c r="K75" s="83">
        <v>1000000</v>
      </c>
      <c r="L75" s="85" t="str">
        <f>'Indicator sheet'!O63</f>
        <v>n.d.</v>
      </c>
      <c r="M75" s="86">
        <f>IF('Indicator sheet'!P61=Berechnung1!$G$5,1,IF('Indicator sheet'!P61=Berechnung1!$F$5,1,IF('Indicator sheet'!P61=Berechnung1!$E$5,2,IF('Indicator sheet'!P61=Berechnung1!$D$5,3,IF('Indicator sheet'!P61=Berechnung1!$C$5,4,"")))))</f>
        <v>1</v>
      </c>
      <c r="N75" s="86">
        <f t="shared" si="2"/>
        <v>1</v>
      </c>
      <c r="O75" s="86">
        <f>IF('Indicator sheet'!R61="",0,1)</f>
        <v>0</v>
      </c>
    </row>
    <row r="76" spans="3:15" x14ac:dyDescent="0.2">
      <c r="C76" s="121"/>
      <c r="D76" s="121"/>
      <c r="E76" s="122"/>
      <c r="F76" s="122"/>
      <c r="G76" s="122"/>
      <c r="H76" s="122"/>
      <c r="I76" s="122"/>
      <c r="J76" s="122"/>
      <c r="K76" s="122"/>
      <c r="L76" s="45"/>
      <c r="M76" s="44"/>
      <c r="N76" s="44"/>
      <c r="O76" s="44"/>
    </row>
    <row r="77" spans="3:15" x14ac:dyDescent="0.2">
      <c r="C77" s="121"/>
      <c r="D77" s="121"/>
      <c r="E77" s="122"/>
      <c r="F77" s="122"/>
      <c r="G77" s="122"/>
      <c r="H77" s="122"/>
      <c r="I77" s="122"/>
      <c r="J77" s="122"/>
      <c r="K77" s="122"/>
      <c r="L77" s="45"/>
      <c r="M77" s="44"/>
      <c r="N77" s="44"/>
      <c r="O77" s="44"/>
    </row>
    <row r="78" spans="3:15" x14ac:dyDescent="0.2">
      <c r="C78" s="82">
        <v>17</v>
      </c>
      <c r="D78" s="82" t="s">
        <v>212</v>
      </c>
      <c r="E78" s="83">
        <v>0</v>
      </c>
      <c r="F78" s="83">
        <v>1</v>
      </c>
      <c r="G78" s="83">
        <v>-10000</v>
      </c>
      <c r="H78" s="83">
        <v>10000</v>
      </c>
      <c r="I78" s="83"/>
      <c r="J78" s="83">
        <v>0.5</v>
      </c>
      <c r="K78" s="83">
        <v>1000000</v>
      </c>
      <c r="L78" s="85" t="str">
        <f>'Indicator sheet'!O66</f>
        <v>n.d.</v>
      </c>
      <c r="M78" s="86">
        <f>IF('Indicator sheet'!P64=Berechnung1!$G$5,1,IF('Indicator sheet'!P64=Berechnung1!$F$5,1,IF('Indicator sheet'!P64=Berechnung1!$E$5,2,IF('Indicator sheet'!P64=Berechnung1!$D$5,3,IF('Indicator sheet'!P64=Berechnung1!$C$5,4,"")))))</f>
        <v>1</v>
      </c>
      <c r="N78" s="86">
        <f t="shared" si="2"/>
        <v>1</v>
      </c>
      <c r="O78" s="86">
        <f>IF('Indicator sheet'!R64="",0,1)</f>
        <v>0</v>
      </c>
    </row>
    <row r="79" spans="3:15" x14ac:dyDescent="0.2">
      <c r="C79" s="121"/>
      <c r="D79" s="121"/>
      <c r="E79" s="122"/>
      <c r="F79" s="122"/>
      <c r="G79" s="122"/>
      <c r="H79" s="122"/>
      <c r="I79" s="122"/>
      <c r="J79" s="122"/>
      <c r="K79" s="122"/>
      <c r="L79" s="45"/>
      <c r="M79" s="44"/>
      <c r="N79" s="44"/>
      <c r="O79" s="44"/>
    </row>
    <row r="80" spans="3:15" x14ac:dyDescent="0.2">
      <c r="C80" s="121"/>
      <c r="D80" s="121"/>
      <c r="E80" s="122"/>
      <c r="F80" s="122"/>
      <c r="G80" s="122"/>
      <c r="H80" s="122"/>
      <c r="I80" s="122"/>
      <c r="J80" s="122"/>
      <c r="K80" s="122"/>
      <c r="L80" s="45"/>
      <c r="M80" s="44"/>
      <c r="N80" s="44"/>
      <c r="O80" s="44"/>
    </row>
    <row r="81" spans="2:15" x14ac:dyDescent="0.2">
      <c r="B81" s="7" t="s">
        <v>243</v>
      </c>
      <c r="C81" s="88">
        <v>18</v>
      </c>
      <c r="D81" s="88" t="s">
        <v>212</v>
      </c>
      <c r="E81" s="89">
        <v>0</v>
      </c>
      <c r="F81" s="89">
        <v>1</v>
      </c>
      <c r="G81" s="89">
        <v>-10000</v>
      </c>
      <c r="H81" s="89">
        <v>10000</v>
      </c>
      <c r="I81" s="89"/>
      <c r="J81" s="89">
        <v>0.8</v>
      </c>
      <c r="K81" s="89">
        <v>1000000</v>
      </c>
      <c r="L81" s="90" t="str">
        <f>'Indicator sheet'!O69</f>
        <v>n.d.</v>
      </c>
      <c r="M81" s="91">
        <f>IF('Indicator sheet'!P67=Berechnung1!$H$5,5,IF('Indicator sheet'!P67=Berechnung1!$G$5,1,IF('Indicator sheet'!P67=Berechnung1!$F$5,1,IF('Indicator sheet'!P67=Berechnung1!$E$5,2,IF('Indicator sheet'!P67=Berechnung1!$D$5,3,IF('Indicator sheet'!P67=Berechnung1!$C$5,4,""))))))</f>
        <v>1</v>
      </c>
      <c r="N81" s="91">
        <f t="shared" si="2"/>
        <v>1</v>
      </c>
      <c r="O81" s="91">
        <f>IF('Indicator sheet'!R67="",0,1)</f>
        <v>0</v>
      </c>
    </row>
    <row r="82" spans="2:15" x14ac:dyDescent="0.2">
      <c r="C82" s="121"/>
      <c r="D82" s="121"/>
      <c r="E82" s="122"/>
      <c r="F82" s="122"/>
      <c r="G82" s="122"/>
      <c r="H82" s="122"/>
      <c r="I82" s="122"/>
      <c r="J82" s="122"/>
      <c r="K82" s="122"/>
      <c r="L82" s="45"/>
      <c r="M82" s="44"/>
      <c r="N82" s="44"/>
      <c r="O82" s="44"/>
    </row>
    <row r="83" spans="2:15" x14ac:dyDescent="0.2">
      <c r="C83" s="121"/>
      <c r="D83" s="121"/>
      <c r="E83" s="122"/>
      <c r="F83" s="122"/>
      <c r="G83" s="122"/>
      <c r="H83" s="122"/>
      <c r="I83" s="122"/>
      <c r="J83" s="122"/>
      <c r="K83" s="122"/>
      <c r="L83" s="45"/>
      <c r="M83" s="44"/>
      <c r="N83" s="44"/>
      <c r="O83" s="44"/>
    </row>
    <row r="84" spans="2:15" x14ac:dyDescent="0.2">
      <c r="B84" s="7" t="s">
        <v>243</v>
      </c>
      <c r="C84" s="88">
        <v>19</v>
      </c>
      <c r="D84" s="88" t="s">
        <v>212</v>
      </c>
      <c r="E84" s="89">
        <v>0</v>
      </c>
      <c r="F84" s="89">
        <v>1</v>
      </c>
      <c r="G84" s="89">
        <v>-10000</v>
      </c>
      <c r="H84" s="89">
        <v>10000</v>
      </c>
      <c r="I84" s="89"/>
      <c r="J84" s="89">
        <v>0.8</v>
      </c>
      <c r="K84" s="89">
        <v>1000000</v>
      </c>
      <c r="L84" s="90" t="str">
        <f>'Indicator sheet'!O72</f>
        <v>n.d.</v>
      </c>
      <c r="M84" s="91">
        <f>IF('Indicator sheet'!P70=Berechnung1!$H$5,5,IF('Indicator sheet'!P70=Berechnung1!$G$5,1,IF('Indicator sheet'!P70=Berechnung1!$F$5,1,IF('Indicator sheet'!P70=Berechnung1!$E$5,2,IF('Indicator sheet'!P70=Berechnung1!$D$5,3,IF('Indicator sheet'!P70=Berechnung1!$C$5,4,""))))))</f>
        <v>1</v>
      </c>
      <c r="N84" s="91">
        <f t="shared" si="2"/>
        <v>1</v>
      </c>
      <c r="O84" s="91">
        <f>IF('Indicator sheet'!R70="",0,1)</f>
        <v>0</v>
      </c>
    </row>
    <row r="85" spans="2:15" x14ac:dyDescent="0.2">
      <c r="C85" s="121"/>
      <c r="D85" s="121"/>
      <c r="E85" s="122"/>
      <c r="F85" s="122"/>
      <c r="G85" s="122"/>
      <c r="H85" s="122"/>
      <c r="I85" s="122"/>
      <c r="J85" s="122"/>
      <c r="K85" s="122"/>
      <c r="L85" s="45"/>
      <c r="M85" s="44"/>
      <c r="N85" s="44"/>
      <c r="O85" s="44"/>
    </row>
    <row r="86" spans="2:15" x14ac:dyDescent="0.2">
      <c r="C86" s="121"/>
      <c r="D86" s="121"/>
      <c r="E86" s="122"/>
      <c r="F86" s="122"/>
      <c r="G86" s="122"/>
      <c r="H86" s="122"/>
      <c r="I86" s="122"/>
      <c r="J86" s="122"/>
      <c r="K86" s="122"/>
      <c r="L86" s="45"/>
      <c r="M86" s="44"/>
      <c r="N86" s="44"/>
      <c r="O86" s="44"/>
    </row>
    <row r="87" spans="2:15" x14ac:dyDescent="0.2">
      <c r="B87" s="7" t="s">
        <v>243</v>
      </c>
      <c r="C87" s="88">
        <v>20</v>
      </c>
      <c r="D87" s="88" t="s">
        <v>212</v>
      </c>
      <c r="E87" s="89">
        <v>0</v>
      </c>
      <c r="F87" s="89">
        <v>1</v>
      </c>
      <c r="G87" s="89">
        <v>-10000</v>
      </c>
      <c r="H87" s="89">
        <v>10000</v>
      </c>
      <c r="I87" s="89"/>
      <c r="J87" s="89">
        <v>0.8</v>
      </c>
      <c r="K87" s="89">
        <v>1000000</v>
      </c>
      <c r="L87" s="90" t="str">
        <f>'Indicator sheet'!O75</f>
        <v>n.d.</v>
      </c>
      <c r="M87" s="91">
        <f>IF('Indicator sheet'!P73=Berechnung1!$H$5,5,IF('Indicator sheet'!P73=Berechnung1!$G$5,1,IF('Indicator sheet'!P73=Berechnung1!$F$5,1,IF('Indicator sheet'!P73=Berechnung1!$E$5,2,IF('Indicator sheet'!P73=Berechnung1!$D$5,3,IF('Indicator sheet'!P73=Berechnung1!$C$5,4,""))))))</f>
        <v>1</v>
      </c>
      <c r="N87" s="91">
        <f t="shared" si="2"/>
        <v>1</v>
      </c>
      <c r="O87" s="91">
        <f>IF('Indicator sheet'!R73="",0,1)</f>
        <v>0</v>
      </c>
    </row>
    <row r="88" spans="2:15" x14ac:dyDescent="0.2">
      <c r="C88" s="121"/>
      <c r="D88" s="121"/>
      <c r="E88" s="122"/>
      <c r="F88" s="122"/>
      <c r="G88" s="122"/>
      <c r="H88" s="122"/>
      <c r="I88" s="122"/>
      <c r="J88" s="122"/>
      <c r="K88" s="122"/>
      <c r="L88" s="45"/>
      <c r="M88" s="44"/>
      <c r="N88" s="44"/>
      <c r="O88" s="44"/>
    </row>
    <row r="89" spans="2:15" x14ac:dyDescent="0.2">
      <c r="C89" s="121"/>
      <c r="D89" s="121"/>
      <c r="E89" s="122"/>
      <c r="F89" s="122"/>
      <c r="G89" s="122"/>
      <c r="H89" s="122"/>
      <c r="I89" s="122"/>
      <c r="J89" s="122"/>
      <c r="K89" s="122"/>
      <c r="L89" s="45"/>
      <c r="M89" s="44"/>
      <c r="N89" s="44"/>
      <c r="O89" s="44"/>
    </row>
    <row r="90" spans="2:15" x14ac:dyDescent="0.2">
      <c r="B90" s="7" t="s">
        <v>243</v>
      </c>
      <c r="C90" s="88">
        <v>21</v>
      </c>
      <c r="D90" s="88" t="s">
        <v>212</v>
      </c>
      <c r="E90" s="89">
        <v>0</v>
      </c>
      <c r="F90" s="89">
        <v>1</v>
      </c>
      <c r="G90" s="89">
        <v>-10000</v>
      </c>
      <c r="H90" s="89">
        <v>10000</v>
      </c>
      <c r="I90" s="89"/>
      <c r="J90" s="89">
        <v>0.8</v>
      </c>
      <c r="K90" s="89">
        <v>1000000</v>
      </c>
      <c r="L90" s="90" t="str">
        <f>'Indicator sheet'!O78</f>
        <v>n.d.</v>
      </c>
      <c r="M90" s="91">
        <f>IF('Indicator sheet'!P76=Berechnung1!$H$5,5,IF('Indicator sheet'!P76=Berechnung1!$G$5,1,IF('Indicator sheet'!P76=Berechnung1!$F$5,1,IF('Indicator sheet'!P76=Berechnung1!$E$5,2,IF('Indicator sheet'!P76=Berechnung1!$D$5,3,IF('Indicator sheet'!P76=Berechnung1!$C$5,4,""))))))</f>
        <v>1</v>
      </c>
      <c r="N90" s="91">
        <f t="shared" si="2"/>
        <v>1</v>
      </c>
      <c r="O90" s="91">
        <f>IF('Indicator sheet'!R76="",0,1)</f>
        <v>0</v>
      </c>
    </row>
    <row r="91" spans="2:15" x14ac:dyDescent="0.2">
      <c r="C91" s="121"/>
      <c r="D91" s="121"/>
      <c r="E91" s="122"/>
      <c r="F91" s="122"/>
      <c r="G91" s="122"/>
      <c r="H91" s="122"/>
      <c r="I91" s="122"/>
      <c r="J91" s="122"/>
      <c r="K91" s="122"/>
      <c r="L91" s="45"/>
      <c r="M91" s="44"/>
      <c r="N91" s="44"/>
      <c r="O91" s="44"/>
    </row>
    <row r="92" spans="2:15" x14ac:dyDescent="0.2">
      <c r="C92" s="121"/>
      <c r="D92" s="121"/>
      <c r="E92" s="122"/>
      <c r="F92" s="122"/>
      <c r="G92" s="122"/>
      <c r="H92" s="122"/>
      <c r="I92" s="122"/>
      <c r="J92" s="122"/>
      <c r="K92" s="122"/>
      <c r="L92" s="45"/>
      <c r="M92" s="44"/>
      <c r="N92" s="44"/>
      <c r="O92" s="44"/>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B37" sqref="B37"/>
    </sheetView>
  </sheetViews>
  <sheetFormatPr baseColWidth="10" defaultColWidth="9.140625" defaultRowHeight="15" x14ac:dyDescent="0.25"/>
  <cols>
    <col min="1" max="1" width="23" style="71" customWidth="1"/>
    <col min="2" max="2" width="23.140625" style="71" customWidth="1"/>
    <col min="3" max="5" width="20.7109375" style="71" customWidth="1"/>
    <col min="6" max="7" width="39.140625" style="71" customWidth="1"/>
    <col min="8" max="8" width="9.140625" style="71" customWidth="1"/>
    <col min="9" max="11" width="23" style="71" customWidth="1"/>
    <col min="12" max="16384" width="9.140625" style="71"/>
  </cols>
  <sheetData>
    <row r="1" spans="1:11" x14ac:dyDescent="0.25">
      <c r="A1" s="31" t="s">
        <v>180</v>
      </c>
      <c r="B1" s="136">
        <v>177</v>
      </c>
    </row>
    <row r="2" spans="1:11" x14ac:dyDescent="0.25">
      <c r="A2" s="31" t="s">
        <v>7</v>
      </c>
      <c r="B2" s="72" t="str">
        <f>IF('Basic data'!B8=0,"",'Basic data'!B8)</f>
        <v>Not listed</v>
      </c>
    </row>
    <row r="3" spans="1:11" x14ac:dyDescent="0.25">
      <c r="A3" s="31" t="s">
        <v>3</v>
      </c>
      <c r="B3" s="76" t="str">
        <f>IF('Basic data'!I14=0,"",'Basic data'!I14)</f>
        <v/>
      </c>
    </row>
    <row r="5" spans="1:11" x14ac:dyDescent="0.25">
      <c r="A5" s="33" t="s">
        <v>181</v>
      </c>
      <c r="B5" s="32"/>
    </row>
    <row r="6" spans="1:11" x14ac:dyDescent="0.25">
      <c r="A6" s="33" t="s">
        <v>182</v>
      </c>
      <c r="B6" s="32"/>
    </row>
    <row r="7" spans="1:11" x14ac:dyDescent="0.25">
      <c r="A7" s="33" t="s">
        <v>183</v>
      </c>
      <c r="B7" s="32"/>
    </row>
    <row r="8" spans="1:11" x14ac:dyDescent="0.25">
      <c r="A8" s="33" t="s">
        <v>184</v>
      </c>
      <c r="B8" s="32"/>
    </row>
    <row r="9" spans="1:11" x14ac:dyDescent="0.25">
      <c r="A9" s="33" t="s">
        <v>185</v>
      </c>
      <c r="B9" s="32"/>
    </row>
    <row r="11" spans="1:11" x14ac:dyDescent="0.25">
      <c r="A11" s="34" t="s">
        <v>186</v>
      </c>
      <c r="B11" s="34" t="s">
        <v>187</v>
      </c>
      <c r="C11" s="34" t="s">
        <v>178</v>
      </c>
      <c r="D11" s="34" t="s">
        <v>188</v>
      </c>
      <c r="E11" s="34" t="s">
        <v>189</v>
      </c>
      <c r="F11" s="34" t="s">
        <v>190</v>
      </c>
      <c r="G11" s="34" t="s">
        <v>191</v>
      </c>
      <c r="H11" s="34" t="s">
        <v>192</v>
      </c>
      <c r="I11" s="34" t="s">
        <v>193</v>
      </c>
      <c r="J11" s="34" t="s">
        <v>194</v>
      </c>
      <c r="K11" s="34" t="s">
        <v>195</v>
      </c>
    </row>
    <row r="12" spans="1:11" x14ac:dyDescent="0.25">
      <c r="A12" s="70" t="s">
        <v>253</v>
      </c>
      <c r="B12" s="62" t="str">
        <f>IF('Indicator sheet'!O13 = 0, "n.d.", 'Indicator sheet'!O13)</f>
        <v>n.d.</v>
      </c>
      <c r="C12" s="63"/>
      <c r="D12" s="63"/>
      <c r="E12" s="62">
        <f>Berechnung1!N27</f>
        <v>1</v>
      </c>
      <c r="F12" s="69" t="str">
        <f>IF('Indicator sheet'!Q13=0,"",'Indicator sheet'!Q13)</f>
        <v/>
      </c>
      <c r="G12" s="69" t="str">
        <f>IF('Indicator sheet'!R13=0,"",'Indicator sheet'!R13)</f>
        <v/>
      </c>
      <c r="H12" s="62">
        <f>Berechnung1!O27</f>
        <v>0</v>
      </c>
      <c r="I12" s="69"/>
      <c r="J12" s="69"/>
      <c r="K12" s="69"/>
    </row>
    <row r="13" spans="1:11" x14ac:dyDescent="0.25">
      <c r="A13" s="70" t="s">
        <v>254</v>
      </c>
      <c r="B13" s="135" t="str">
        <f>IF('Indicator sheet'!O16=0,"n.d.",IF('Indicator sheet'!O16="","n.d.",'Indicator sheet'!O16))</f>
        <v>n.d.</v>
      </c>
      <c r="C13" s="63"/>
      <c r="D13" s="63"/>
      <c r="E13" s="62">
        <f>Berechnung1!N30</f>
        <v>1</v>
      </c>
      <c r="F13" s="69" t="str">
        <f>IF('Indicator sheet'!Q16=0,"",'Indicator sheet'!Q16)</f>
        <v/>
      </c>
      <c r="G13" s="69" t="str">
        <f>IF('Indicator sheet'!R16=0,"",'Indicator sheet'!R16)</f>
        <v/>
      </c>
      <c r="H13" s="62">
        <f>Berechnung1!O30</f>
        <v>0</v>
      </c>
      <c r="I13" s="69"/>
      <c r="J13" s="69"/>
      <c r="K13" s="69"/>
    </row>
    <row r="14" spans="1:11" ht="15.75" customHeight="1" x14ac:dyDescent="0.25">
      <c r="A14" s="70">
        <v>2</v>
      </c>
      <c r="B14" s="62" t="str">
        <f>IF('Indicator sheet'!O19 = "", "",'Indicator sheet'!O19)</f>
        <v/>
      </c>
      <c r="C14" s="62">
        <f>IF('Indicator sheet'!O20="","",'Indicator sheet'!O20)</f>
        <v>0</v>
      </c>
      <c r="D14" s="94" t="str">
        <f>IF('Indicator sheet'!O21="n.d.","n.d.",'Indicator sheet'!O21*100)</f>
        <v>n.d.</v>
      </c>
      <c r="E14" s="62">
        <f>Berechnung1!N33</f>
        <v>1</v>
      </c>
      <c r="F14" s="69" t="str">
        <f>IF('Indicator sheet'!Q19=0,"",'Indicator sheet'!Q19)</f>
        <v/>
      </c>
      <c r="G14" s="69" t="str">
        <f>IF('Indicator sheet'!R19=0,"",'Indicator sheet'!R19)</f>
        <v/>
      </c>
      <c r="H14" s="62">
        <f>Berechnung1!O33</f>
        <v>0</v>
      </c>
      <c r="I14" s="69"/>
      <c r="J14" s="69"/>
      <c r="K14" s="69"/>
    </row>
    <row r="15" spans="1:11" x14ac:dyDescent="0.25">
      <c r="A15" s="70">
        <v>3</v>
      </c>
      <c r="B15" s="62" t="str">
        <f>IF('Indicator sheet'!O22 = "", "",'Indicator sheet'!O22)</f>
        <v/>
      </c>
      <c r="C15" s="62" t="str">
        <f>IF('Indicator sheet'!O23="","",'Indicator sheet'!O23)</f>
        <v/>
      </c>
      <c r="D15" s="96" t="str">
        <f>IF('Indicator sheet'!O24="n.d.","n.d.",IF('Indicator sheet'!O24="","n.d.",'Indicator sheet'!O24*100))</f>
        <v>n.d.</v>
      </c>
      <c r="E15" s="62">
        <f>Berechnung1!N36</f>
        <v>1</v>
      </c>
      <c r="F15" s="69" t="str">
        <f>IF('Indicator sheet'!Q22=0,"",'Indicator sheet'!Q22)</f>
        <v/>
      </c>
      <c r="G15" s="69" t="str">
        <f>IF('Indicator sheet'!R22=0,"",'Indicator sheet'!R22)</f>
        <v/>
      </c>
      <c r="H15" s="62">
        <f>Berechnung1!O36</f>
        <v>0</v>
      </c>
      <c r="I15" s="69"/>
      <c r="J15" s="69"/>
      <c r="K15" s="69"/>
    </row>
    <row r="16" spans="1:11" x14ac:dyDescent="0.25">
      <c r="A16" s="70">
        <v>4</v>
      </c>
      <c r="B16" s="62" t="str">
        <f>IF('Indicator sheet'!O25 = "", "",'Indicator sheet'!O25)</f>
        <v/>
      </c>
      <c r="C16" s="62">
        <f>IF('Indicator sheet'!O26="","",'Indicator sheet'!O26)</f>
        <v>0</v>
      </c>
      <c r="D16" s="94" t="str">
        <f>IF('Indicator sheet'!O27="n.d.","n.d.",'Indicator sheet'!O27*100)</f>
        <v>n.d.</v>
      </c>
      <c r="E16" s="62">
        <f>Berechnung1!N39</f>
        <v>1</v>
      </c>
      <c r="F16" s="69" t="str">
        <f>IF('Indicator sheet'!Q25=0,"",'Indicator sheet'!Q25)</f>
        <v/>
      </c>
      <c r="G16" s="69" t="str">
        <f>IF('Indicator sheet'!R25=0,"",'Indicator sheet'!R25)</f>
        <v/>
      </c>
      <c r="H16" s="62">
        <f>Berechnung1!O39</f>
        <v>0</v>
      </c>
      <c r="I16" s="69"/>
      <c r="J16" s="69"/>
      <c r="K16" s="69"/>
    </row>
    <row r="17" spans="1:11" x14ac:dyDescent="0.25">
      <c r="A17" s="70">
        <v>5</v>
      </c>
      <c r="B17" s="62" t="str">
        <f>IF('Indicator sheet'!O28 = "", "",'Indicator sheet'!O28)</f>
        <v/>
      </c>
      <c r="C17" s="62">
        <f>IF('Indicator sheet'!O29="","",'Indicator sheet'!O29)</f>
        <v>0</v>
      </c>
      <c r="D17" s="94" t="str">
        <f>IF('Indicator sheet'!O30="n.d.","n.d.",'Indicator sheet'!O30*100)</f>
        <v>n.d.</v>
      </c>
      <c r="E17" s="62">
        <f>Berechnung1!N42</f>
        <v>1</v>
      </c>
      <c r="F17" s="69" t="str">
        <f>IF('Indicator sheet'!Q28=0,"",'Indicator sheet'!Q28)</f>
        <v/>
      </c>
      <c r="G17" s="69" t="str">
        <f>IF('Indicator sheet'!R28=0,"",'Indicator sheet'!R28)</f>
        <v/>
      </c>
      <c r="H17" s="62">
        <f>Berechnung1!O42</f>
        <v>0</v>
      </c>
      <c r="I17" s="69"/>
      <c r="J17" s="69"/>
      <c r="K17" s="69"/>
    </row>
    <row r="18" spans="1:11" x14ac:dyDescent="0.25">
      <c r="A18" s="70">
        <v>6</v>
      </c>
      <c r="B18" s="62" t="str">
        <f>IF('Indicator sheet'!O31 = "", "",'Indicator sheet'!O31)</f>
        <v/>
      </c>
      <c r="C18" s="62">
        <f>IF('Indicator sheet'!O32="","",'Indicator sheet'!O32)</f>
        <v>0</v>
      </c>
      <c r="D18" s="94" t="str">
        <f>IF('Indicator sheet'!O33="n.d.","n.d.",'Indicator sheet'!O33*100)</f>
        <v>n.d.</v>
      </c>
      <c r="E18" s="62">
        <f>Berechnung1!N45</f>
        <v>1</v>
      </c>
      <c r="F18" s="69" t="str">
        <f>IF('Indicator sheet'!Q31=0,"",'Indicator sheet'!Q31)</f>
        <v/>
      </c>
      <c r="G18" s="69" t="str">
        <f>IF('Indicator sheet'!R31=0,"",'Indicator sheet'!R31)</f>
        <v/>
      </c>
      <c r="H18" s="62">
        <f>Berechnung1!O45</f>
        <v>0</v>
      </c>
      <c r="I18" s="69"/>
      <c r="J18" s="69"/>
      <c r="K18" s="69"/>
    </row>
    <row r="19" spans="1:11" x14ac:dyDescent="0.25">
      <c r="A19" s="70">
        <v>7</v>
      </c>
      <c r="B19" s="62" t="str">
        <f>IF('Indicator sheet'!O34 = "", "",'Indicator sheet'!O34)</f>
        <v/>
      </c>
      <c r="C19" s="62">
        <f>IF('Indicator sheet'!O35="","",'Indicator sheet'!O35)</f>
        <v>0</v>
      </c>
      <c r="D19" s="94" t="str">
        <f>IF('Indicator sheet'!O36="n.d.","n.d.",'Indicator sheet'!O36*100)</f>
        <v>n.d.</v>
      </c>
      <c r="E19" s="62">
        <f>Berechnung1!N48</f>
        <v>1</v>
      </c>
      <c r="F19" s="69" t="str">
        <f>IF('Indicator sheet'!Q34=0,"",'Indicator sheet'!Q34)</f>
        <v/>
      </c>
      <c r="G19" s="69" t="str">
        <f>IF('Indicator sheet'!R34=0,"",'Indicator sheet'!R34)</f>
        <v/>
      </c>
      <c r="H19" s="62">
        <f>Berechnung1!O48</f>
        <v>0</v>
      </c>
      <c r="I19" s="69"/>
      <c r="J19" s="69"/>
      <c r="K19" s="69"/>
    </row>
    <row r="20" spans="1:11" x14ac:dyDescent="0.25">
      <c r="A20" s="70">
        <v>8</v>
      </c>
      <c r="B20" s="62" t="str">
        <f>IF('Indicator sheet'!O37 = "", "",'Indicator sheet'!O37)</f>
        <v/>
      </c>
      <c r="C20" s="62">
        <f>IF('Indicator sheet'!O38="","",'Indicator sheet'!O38)</f>
        <v>0</v>
      </c>
      <c r="D20" s="96" t="str">
        <f>IF('Indicator sheet'!O39="n.d.","n.d.",IF('Indicator sheet'!O39="","n.d.",'Indicator sheet'!O39*100))</f>
        <v>n.d.</v>
      </c>
      <c r="E20" s="62">
        <f>Berechnung1!N51</f>
        <v>1</v>
      </c>
      <c r="F20" s="69" t="str">
        <f>IF('Indicator sheet'!Q37=0,"",'Indicator sheet'!Q37)</f>
        <v/>
      </c>
      <c r="G20" s="69" t="str">
        <f>IF('Indicator sheet'!R37=0,"",'Indicator sheet'!R37)</f>
        <v/>
      </c>
      <c r="H20" s="62">
        <f>Berechnung1!O51</f>
        <v>0</v>
      </c>
      <c r="I20" s="69"/>
      <c r="J20" s="69"/>
      <c r="K20" s="69"/>
    </row>
    <row r="21" spans="1:11" x14ac:dyDescent="0.25">
      <c r="A21" s="70">
        <v>9</v>
      </c>
      <c r="B21" s="62" t="str">
        <f>IF('Indicator sheet'!O40 = "", "",'Indicator sheet'!O40)</f>
        <v/>
      </c>
      <c r="C21" s="62">
        <f>IF('Indicator sheet'!O41="","",'Indicator sheet'!O41)</f>
        <v>0</v>
      </c>
      <c r="D21" s="96" t="str">
        <f>IF('Indicator sheet'!O42="n.d.","n.d.",IF('Indicator sheet'!O42="","n.d.",'Indicator sheet'!O42*100))</f>
        <v>n.d.</v>
      </c>
      <c r="E21" s="62">
        <f>Berechnung1!N54</f>
        <v>1</v>
      </c>
      <c r="F21" s="69" t="str">
        <f>IF('Indicator sheet'!Q40=0,"",'Indicator sheet'!Q40)</f>
        <v/>
      </c>
      <c r="G21" s="69" t="str">
        <f>IF('Indicator sheet'!R40=0,"",'Indicator sheet'!R40)</f>
        <v/>
      </c>
      <c r="H21" s="62">
        <f>Berechnung1!O54</f>
        <v>0</v>
      </c>
      <c r="I21" s="69"/>
      <c r="J21" s="69"/>
      <c r="K21" s="69"/>
    </row>
    <row r="22" spans="1:11" x14ac:dyDescent="0.25">
      <c r="A22" s="70">
        <v>10</v>
      </c>
      <c r="B22" s="62" t="str">
        <f>IF('Indicator sheet'!O43 = "", "", 'Indicator sheet'!O43)</f>
        <v/>
      </c>
      <c r="C22" s="62">
        <f>IF('Indicator sheet'!O44="","",'Indicator sheet'!O44)</f>
        <v>0</v>
      </c>
      <c r="D22" s="96" t="str">
        <f>IF('Indicator sheet'!O45="n.d.","n.d.",IF('Indicator sheet'!O45="","n.d.",'Indicator sheet'!O45*100))</f>
        <v>n.d.</v>
      </c>
      <c r="E22" s="62">
        <f>Berechnung1!N57</f>
        <v>1</v>
      </c>
      <c r="F22" s="69" t="str">
        <f>IF('Indicator sheet'!Q43=0,"",'Indicator sheet'!Q43)</f>
        <v/>
      </c>
      <c r="G22" s="69" t="str">
        <f>IF('Indicator sheet'!R43=0,"",'Indicator sheet'!R43)</f>
        <v/>
      </c>
      <c r="H22" s="62">
        <f>Berechnung1!O57</f>
        <v>0</v>
      </c>
      <c r="I22" s="69"/>
      <c r="J22" s="69"/>
      <c r="K22" s="69"/>
    </row>
    <row r="23" spans="1:11" x14ac:dyDescent="0.25">
      <c r="A23" s="70">
        <v>11</v>
      </c>
      <c r="B23" s="62" t="str">
        <f>IF('Indicator sheet'!O46 = 0, "n.d.",'Indicator sheet'!O46)</f>
        <v>n.d.</v>
      </c>
      <c r="C23" s="63"/>
      <c r="D23" s="95"/>
      <c r="E23" s="62">
        <f>Berechnung1!N60</f>
        <v>1</v>
      </c>
      <c r="F23" s="69" t="str">
        <f>IF('Indicator sheet'!Q46=0,"",'Indicator sheet'!Q46)</f>
        <v/>
      </c>
      <c r="G23" s="69" t="str">
        <f>IF('Indicator sheet'!R46=0,"",'Indicator sheet'!R46)</f>
        <v/>
      </c>
      <c r="H23" s="62">
        <f>Berechnung1!O60</f>
        <v>0</v>
      </c>
      <c r="I23" s="69"/>
      <c r="J23" s="69"/>
      <c r="K23" s="69"/>
    </row>
    <row r="24" spans="1:11" x14ac:dyDescent="0.25">
      <c r="A24" s="70">
        <v>12</v>
      </c>
      <c r="B24" s="62" t="str">
        <f>IF('Indicator sheet'!O49 = "", "", 'Indicator sheet'!O49)</f>
        <v/>
      </c>
      <c r="C24" s="62" t="str">
        <f>IF('Indicator sheet'!O50="","",'Indicator sheet'!O50)</f>
        <v/>
      </c>
      <c r="D24" s="96" t="str">
        <f>IF('Indicator sheet'!O51="n.d.","n.d.",IF('Indicator sheet'!O51="","n.d.",'Indicator sheet'!O45*100))</f>
        <v>n.d.</v>
      </c>
      <c r="E24" s="62">
        <f>Berechnung1!N63</f>
        <v>1</v>
      </c>
      <c r="F24" s="69" t="str">
        <f>IF('Indicator sheet'!Q49=0,"",'Indicator sheet'!Q49)</f>
        <v/>
      </c>
      <c r="G24" s="69" t="str">
        <f>IF('Indicator sheet'!R49=0,"",'Indicator sheet'!R49)</f>
        <v/>
      </c>
      <c r="H24" s="62">
        <f>Berechnung1!O63</f>
        <v>0</v>
      </c>
      <c r="I24" s="69"/>
      <c r="J24" s="69"/>
      <c r="K24" s="69"/>
    </row>
    <row r="25" spans="1:11" x14ac:dyDescent="0.25">
      <c r="A25" s="70">
        <v>13</v>
      </c>
      <c r="B25" s="62" t="str">
        <f>IF('Indicator sheet'!O52 = "", "", 'Indicator sheet'!O52)</f>
        <v/>
      </c>
      <c r="C25" s="62">
        <f>IF('Indicator sheet'!O53="","",'Indicator sheet'!O53)</f>
        <v>0</v>
      </c>
      <c r="D25" s="94" t="str">
        <f>IF('Indicator sheet'!O54="n.d.","n.d.",'Indicator sheet'!O54*100)</f>
        <v>n.d.</v>
      </c>
      <c r="E25" s="62">
        <f>Berechnung1!N66</f>
        <v>1</v>
      </c>
      <c r="F25" s="69" t="str">
        <f>IF('Indicator sheet'!Q52=0,"",'Indicator sheet'!Q52)</f>
        <v/>
      </c>
      <c r="G25" s="69" t="str">
        <f>IF('Indicator sheet'!R52=0,"",'Indicator sheet'!R52)</f>
        <v/>
      </c>
      <c r="H25" s="62">
        <f>Berechnung1!O66</f>
        <v>0</v>
      </c>
      <c r="I25" s="69"/>
      <c r="J25" s="69"/>
      <c r="K25" s="69"/>
    </row>
    <row r="26" spans="1:11" x14ac:dyDescent="0.25">
      <c r="A26" s="70">
        <v>14</v>
      </c>
      <c r="B26" s="62" t="str">
        <f>IF('Indicator sheet'!O55 = "", "", 'Indicator sheet'!O55)</f>
        <v/>
      </c>
      <c r="C26" s="62">
        <f>IF('Indicator sheet'!O56="","",'Indicator sheet'!O56)</f>
        <v>0</v>
      </c>
      <c r="D26" s="94" t="str">
        <f>IF('Indicator sheet'!O57="n.d.","n.d.",'Indicator sheet'!O57*100)</f>
        <v>n.d.</v>
      </c>
      <c r="E26" s="62">
        <f>Berechnung1!N69</f>
        <v>1</v>
      </c>
      <c r="F26" s="69" t="str">
        <f>IF('Indicator sheet'!Q55=0,"",'Indicator sheet'!Q55)</f>
        <v/>
      </c>
      <c r="G26" s="69" t="str">
        <f>IF('Indicator sheet'!R55=0,"",'Indicator sheet'!R55)</f>
        <v/>
      </c>
      <c r="H26" s="62">
        <f>Berechnung1!O69</f>
        <v>0</v>
      </c>
      <c r="I26" s="69"/>
      <c r="J26" s="69"/>
      <c r="K26" s="69"/>
    </row>
    <row r="27" spans="1:11" x14ac:dyDescent="0.25">
      <c r="A27" s="70">
        <v>15</v>
      </c>
      <c r="B27" s="62" t="str">
        <f>IF('Indicator sheet'!O58 = "", "", 'Indicator sheet'!O58)</f>
        <v/>
      </c>
      <c r="C27" s="62">
        <f>IF('Indicator sheet'!O59="","",'Indicator sheet'!O59)</f>
        <v>0</v>
      </c>
      <c r="D27" s="94" t="str">
        <f>IF('Indicator sheet'!O60="n.d.","n.d.",'Indicator sheet'!O60*100)</f>
        <v>n.d.</v>
      </c>
      <c r="E27" s="62">
        <f>Berechnung1!N72</f>
        <v>1</v>
      </c>
      <c r="F27" s="69" t="str">
        <f>IF('Indicator sheet'!Q58=0,"",'Indicator sheet'!Q58)</f>
        <v/>
      </c>
      <c r="G27" s="69" t="str">
        <f>IF('Indicator sheet'!R58=0,"",'Indicator sheet'!R58)</f>
        <v/>
      </c>
      <c r="H27" s="62">
        <f>Berechnung1!O72</f>
        <v>0</v>
      </c>
      <c r="I27" s="69"/>
      <c r="J27" s="69"/>
      <c r="K27" s="69"/>
    </row>
    <row r="28" spans="1:11" x14ac:dyDescent="0.25">
      <c r="A28" s="70">
        <v>16</v>
      </c>
      <c r="B28" s="62" t="str">
        <f>IF('Indicator sheet'!O61 = "", "", 'Indicator sheet'!O61)</f>
        <v/>
      </c>
      <c r="C28" s="62">
        <f>IF('Indicator sheet'!O62="","",'Indicator sheet'!O62)</f>
        <v>0</v>
      </c>
      <c r="D28" s="94" t="str">
        <f>IF('Indicator sheet'!O63="n.d.","n.d.",'Indicator sheet'!O63*100)</f>
        <v>n.d.</v>
      </c>
      <c r="E28" s="62">
        <f>Berechnung1!N75</f>
        <v>1</v>
      </c>
      <c r="F28" s="69" t="str">
        <f>IF('Indicator sheet'!Q61=0,"",'Indicator sheet'!Q61)</f>
        <v/>
      </c>
      <c r="G28" s="69" t="str">
        <f>IF('Indicator sheet'!R61=0,"",'Indicator sheet'!R61)</f>
        <v/>
      </c>
      <c r="H28" s="62">
        <f>Berechnung1!O75</f>
        <v>0</v>
      </c>
      <c r="I28" s="69"/>
      <c r="J28" s="69"/>
      <c r="K28" s="69"/>
    </row>
    <row r="29" spans="1:11" x14ac:dyDescent="0.25">
      <c r="A29" s="70">
        <v>17</v>
      </c>
      <c r="B29" s="62" t="str">
        <f>IF('Indicator sheet'!O64 = "", "", 'Indicator sheet'!O64)</f>
        <v/>
      </c>
      <c r="C29" s="62">
        <f>IF('Indicator sheet'!O65="","",'Indicator sheet'!O65)</f>
        <v>0</v>
      </c>
      <c r="D29" s="94" t="str">
        <f>IF('Indicator sheet'!O66="n.d.","n.d.",'Indicator sheet'!O66*100)</f>
        <v>n.d.</v>
      </c>
      <c r="E29" s="62">
        <f>Berechnung1!N78</f>
        <v>1</v>
      </c>
      <c r="F29" s="69" t="str">
        <f>IF('Indicator sheet'!Q64=0,"",'Indicator sheet'!Q64)</f>
        <v/>
      </c>
      <c r="G29" s="69" t="str">
        <f>IF('Indicator sheet'!R64=0,"",'Indicator sheet'!R64)</f>
        <v/>
      </c>
      <c r="H29" s="62">
        <f>Berechnung1!O78</f>
        <v>0</v>
      </c>
      <c r="I29" s="69"/>
      <c r="J29" s="69"/>
      <c r="K29" s="69"/>
    </row>
    <row r="30" spans="1:11" x14ac:dyDescent="0.25">
      <c r="A30" s="70">
        <v>18</v>
      </c>
      <c r="B30" s="62" t="str">
        <f>IF('Indicator sheet'!O67 = "", "", 'Indicator sheet'!O67)</f>
        <v/>
      </c>
      <c r="C30" s="62" t="str">
        <f>IF('Indicator sheet'!O68="","",'Indicator sheet'!O68)</f>
        <v/>
      </c>
      <c r="D30" s="96" t="str">
        <f>IF('Indicator sheet'!O69="n.d.","n.d.",IF('Indicator sheet'!O69="","n.d.",'Indicator sheet'!O69*100))</f>
        <v>n.d.</v>
      </c>
      <c r="E30" s="62">
        <f>Berechnung1!N81</f>
        <v>1</v>
      </c>
      <c r="F30" s="69" t="str">
        <f>IF('Indicator sheet'!Q67=0,"",'Indicator sheet'!Q67)</f>
        <v/>
      </c>
      <c r="G30" s="69" t="str">
        <f>IF('Indicator sheet'!R67=0,"",'Indicator sheet'!R67)</f>
        <v/>
      </c>
      <c r="H30" s="62">
        <f>Berechnung1!O81</f>
        <v>0</v>
      </c>
      <c r="I30" s="69"/>
      <c r="J30" s="69"/>
      <c r="K30" s="69"/>
    </row>
    <row r="31" spans="1:11" x14ac:dyDescent="0.25">
      <c r="A31" s="70">
        <v>19</v>
      </c>
      <c r="B31" s="62" t="str">
        <f>IF('Indicator sheet'!O70 = "", "", 'Indicator sheet'!O70)</f>
        <v/>
      </c>
      <c r="C31" s="62" t="str">
        <f>IF('Indicator sheet'!O71="","",'Indicator sheet'!O71)</f>
        <v/>
      </c>
      <c r="D31" s="96" t="str">
        <f>IF('Indicator sheet'!O72="n.d.","n.d.",IF('Indicator sheet'!O72="","n.d.",'Indicator sheet'!O72*100))</f>
        <v>n.d.</v>
      </c>
      <c r="E31" s="62">
        <f>Berechnung1!N84</f>
        <v>1</v>
      </c>
      <c r="F31" s="69" t="str">
        <f>IF('Indicator sheet'!Q70=0,"",'Indicator sheet'!Q70)</f>
        <v/>
      </c>
      <c r="G31" s="69" t="str">
        <f>IF('Indicator sheet'!R70=0,"",'Indicator sheet'!R70)</f>
        <v/>
      </c>
      <c r="H31" s="62">
        <f>Berechnung1!O84</f>
        <v>0</v>
      </c>
      <c r="I31" s="69"/>
      <c r="J31" s="69"/>
      <c r="K31" s="69"/>
    </row>
    <row r="32" spans="1:11" x14ac:dyDescent="0.25">
      <c r="A32" s="70">
        <v>20</v>
      </c>
      <c r="B32" s="62" t="str">
        <f>IF('Indicator sheet'!O73 = "", "", 'Indicator sheet'!O73)</f>
        <v/>
      </c>
      <c r="C32" s="62" t="str">
        <f>IF('Indicator sheet'!O74="","",'Indicator sheet'!O74)</f>
        <v/>
      </c>
      <c r="D32" s="96" t="str">
        <f>IF('Indicator sheet'!O75="n.d.","n.d.",IF('Indicator sheet'!O75="","n.d.",'Indicator sheet'!O75*100))</f>
        <v>n.d.</v>
      </c>
      <c r="E32" s="62">
        <f>Berechnung1!N87</f>
        <v>1</v>
      </c>
      <c r="F32" s="69" t="str">
        <f>IF('Indicator sheet'!Q73=0,"",'Indicator sheet'!Q73)</f>
        <v/>
      </c>
      <c r="G32" s="69" t="str">
        <f>IF('Indicator sheet'!R73=0,"",'Indicator sheet'!R73)</f>
        <v/>
      </c>
      <c r="H32" s="62">
        <f>Berechnung1!O87</f>
        <v>0</v>
      </c>
      <c r="I32" s="69"/>
      <c r="J32" s="69"/>
      <c r="K32" s="69"/>
    </row>
    <row r="33" spans="1:11" x14ac:dyDescent="0.25">
      <c r="A33" s="70">
        <v>21</v>
      </c>
      <c r="B33" s="62" t="str">
        <f>IF('Indicator sheet'!O76 = "", "", 'Indicator sheet'!O76)</f>
        <v/>
      </c>
      <c r="C33" s="62" t="str">
        <f>IF('Indicator sheet'!O77="","",'Indicator sheet'!O77)</f>
        <v/>
      </c>
      <c r="D33" s="96" t="str">
        <f>IF('Indicator sheet'!O78="n.d.","n.d.",IF('Indicator sheet'!O78="","n.d.",'Indicator sheet'!O78*100))</f>
        <v>n.d.</v>
      </c>
      <c r="E33" s="62">
        <f>Berechnung1!N90</f>
        <v>1</v>
      </c>
      <c r="F33" s="69" t="str">
        <f>IF('Indicator sheet'!Q76=0,"",'Indicator sheet'!Q76)</f>
        <v/>
      </c>
      <c r="G33" s="69" t="str">
        <f>IF('Indicator sheet'!R76=0,"",'Indicator sheet'!R76)</f>
        <v/>
      </c>
      <c r="H33" s="62">
        <f>Berechnung1!O90</f>
        <v>0</v>
      </c>
      <c r="I33" s="69"/>
      <c r="J33" s="69"/>
      <c r="K33" s="69"/>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5"/>
  <sheetViews>
    <sheetView showGridLines="0" topLeftCell="A2" zoomScaleNormal="100" workbookViewId="0">
      <selection activeCell="U24" sqref="U24"/>
    </sheetView>
  </sheetViews>
  <sheetFormatPr baseColWidth="10" defaultColWidth="9.140625" defaultRowHeight="14.25" x14ac:dyDescent="0.2"/>
  <cols>
    <col min="1" max="1" width="2.85546875"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A1:L35</v>
      </c>
    </row>
    <row r="2" spans="1:13" ht="21" customHeight="1" x14ac:dyDescent="0.2">
      <c r="A2" s="106" t="s">
        <v>260</v>
      </c>
    </row>
    <row r="3" spans="1:13" ht="16.5" customHeight="1" x14ac:dyDescent="0.25">
      <c r="A3" s="64" t="s">
        <v>196</v>
      </c>
    </row>
    <row r="4" spans="1:13" ht="14.25" customHeight="1" x14ac:dyDescent="0.2"/>
    <row r="5" spans="1:13" ht="9" customHeight="1" x14ac:dyDescent="0.2"/>
    <row r="6" spans="1:13" ht="15" customHeight="1" x14ac:dyDescent="0.2">
      <c r="B6" s="5" t="s">
        <v>1</v>
      </c>
      <c r="C6" s="231" t="str">
        <f>IF('Basic data'!B10=0,"",'Basic data'!B10)</f>
        <v/>
      </c>
      <c r="D6" s="232"/>
      <c r="E6" s="232"/>
      <c r="F6" s="232"/>
      <c r="G6" s="232"/>
      <c r="H6" s="232"/>
      <c r="I6" s="232"/>
      <c r="J6" s="233"/>
    </row>
    <row r="7" spans="1:13" ht="6.75" customHeight="1" x14ac:dyDescent="0.2"/>
    <row r="8" spans="1:13" x14ac:dyDescent="0.2">
      <c r="B8" s="5" t="s">
        <v>0</v>
      </c>
      <c r="C8" s="231" t="str">
        <f>IF('Basic data'!B8=0,"",'Basic data'!B8)</f>
        <v>Not listed</v>
      </c>
      <c r="D8" s="232"/>
      <c r="E8" s="233"/>
      <c r="H8" s="326" t="s">
        <v>3</v>
      </c>
      <c r="I8" s="326"/>
      <c r="J8" s="58" t="str">
        <f>IF('Basic data'!I14=0,"",'Basic data'!I14)</f>
        <v/>
      </c>
    </row>
    <row r="9" spans="1:13" ht="10.5" customHeight="1" x14ac:dyDescent="0.2"/>
    <row r="10" spans="1:13" ht="13.5" customHeight="1" x14ac:dyDescent="0.25">
      <c r="B10" s="4" t="str">
        <f ca="1">IF($M$11=TRUE,"Kein Datendefizit vorhanden","")</f>
        <v/>
      </c>
      <c r="M10" s="49" t="s">
        <v>221</v>
      </c>
    </row>
    <row r="11" spans="1:13" ht="15.75" customHeight="1" x14ac:dyDescent="0.2">
      <c r="B11" s="50" t="str">
        <f ca="1">IF($M$11=TRUE,"","Übertragung erfolgt automatisch aus Kennzahlenbogen (Ist-Werte, Begründungen und Aktionen)")</f>
        <v>Übertragung erfolgt automatisch aus Kennzahlenbogen (Ist-Werte, Begründungen und Aktionen)</v>
      </c>
      <c r="M11" s="42" t="b">
        <f t="array" aca="1" ref="M11" ca="1">A14:K35=""</f>
        <v>0</v>
      </c>
    </row>
    <row r="12" spans="1:13" ht="15.75" customHeight="1" x14ac:dyDescent="0.2">
      <c r="A12" s="327" t="str">
        <f ca="1">IF($M$11=TRUE,"","KN")</f>
        <v>KN</v>
      </c>
      <c r="B12" s="328" t="str">
        <f ca="1">IF($M$11=TRUE,"","Kennzahlendefinition")</f>
        <v>Kennzahlendefinition</v>
      </c>
      <c r="C12" s="327" t="str">
        <f ca="1">IF($M$11=TRUE,"","Vorgaben Datenqualität")</f>
        <v>Vorgaben Datenqualität</v>
      </c>
      <c r="D12" s="327"/>
      <c r="E12" s="327"/>
      <c r="F12" s="327" t="str">
        <f ca="1">IF($M$11=TRUE,"","Ist-Werte")</f>
        <v>Ist-Werte</v>
      </c>
      <c r="G12" s="327"/>
      <c r="H12" s="327"/>
      <c r="I12" s="327" t="str">
        <f ca="1">IF($M$11=TRUE,"","Daten-qualität")</f>
        <v>Daten-qualität</v>
      </c>
      <c r="J12" s="327" t="str">
        <f ca="1">IF($M$11=TRUE,"","Verifizierung Zentrum")</f>
        <v>Verifizierung Zentrum</v>
      </c>
      <c r="K12" s="327"/>
    </row>
    <row r="13" spans="1:13" ht="21" customHeight="1" x14ac:dyDescent="0.2">
      <c r="A13" s="327"/>
      <c r="B13" s="328"/>
      <c r="C13" s="55" t="str">
        <f ca="1">IF($M$11=TRUE,"","Plausi unklar")</f>
        <v>Plausi unklar</v>
      </c>
      <c r="D13" s="55" t="str">
        <f ca="1">IF($M$11=TRUE,"","Sollvorgabe")</f>
        <v>Sollvorgabe</v>
      </c>
      <c r="E13" s="55" t="str">
        <f ca="1">IF($M$11=TRUE,"","Plausi unklar")</f>
        <v>Plausi unklar</v>
      </c>
      <c r="F13" s="55" t="str">
        <f ca="1">IF($M$11=TRUE,"","Zähler / Anzahl")</f>
        <v>Zähler / Anzahl</v>
      </c>
      <c r="G13" s="55" t="str">
        <f ca="1">IF($M$11=TRUE,"","Nenner")</f>
        <v>Nenner</v>
      </c>
      <c r="H13" s="55" t="str">
        <f ca="1">IF($M$11=TRUE,"","Quote")</f>
        <v>Quote</v>
      </c>
      <c r="I13" s="327"/>
      <c r="J13" s="55" t="str">
        <f ca="1">IF($M$11=TRUE,"","Begründung / Ursache")</f>
        <v>Begründung / Ursache</v>
      </c>
      <c r="K13" s="55" t="str">
        <f ca="1">IF($M$11=TRUE,"","Eingeleitete / geplante Aktionen")</f>
        <v>Eingeleitete / geplante Aktionen</v>
      </c>
    </row>
    <row r="14" spans="1:13" ht="155.25" customHeight="1" x14ac:dyDescent="0.2">
      <c r="A14" s="55" t="str">
        <f ca="1">'Hilfstabelle DatendefKB'!O2</f>
        <v>1a</v>
      </c>
      <c r="B14" s="56" t="str">
        <f ca="1">'Hilfstabelle DatendefKB'!P2</f>
        <v>Primary cases</v>
      </c>
      <c r="C14" s="75" t="str">
        <f ca="1">'Hilfstabelle DatendefKB'!Q2</f>
        <v>-----</v>
      </c>
      <c r="D14" s="55" t="str">
        <f ca="1">'Hilfstabelle DatendefKB'!R2</f>
        <v>≥ 30</v>
      </c>
      <c r="E14" s="75" t="str">
        <f ca="1">'Hilfstabelle DatendefKB'!S2</f>
        <v>-----</v>
      </c>
      <c r="F14" s="55">
        <f ca="1">'Hilfstabelle DatendefKB'!T2</f>
        <v>0</v>
      </c>
      <c r="G14" s="55" t="str">
        <f ca="1">'Hilfstabelle DatendefKB'!U2</f>
        <v>-----</v>
      </c>
      <c r="H14" s="57" t="str">
        <f ca="1">'Hilfstabelle DatendefKB'!V2</f>
        <v>-----</v>
      </c>
      <c r="I14" s="55" t="str">
        <f ca="1">'Hilfstabelle DatendefKB'!W2</f>
        <v>Incomplete</v>
      </c>
      <c r="J14" s="56" t="str">
        <f ca="1">'Hilfstabelle DatendefKB'!X2</f>
        <v>-----</v>
      </c>
      <c r="K14" s="56" t="str">
        <f ca="1">'Hilfstabelle DatendefKB'!Y2</f>
        <v>-----</v>
      </c>
    </row>
    <row r="15" spans="1:13" ht="155.25" customHeight="1" x14ac:dyDescent="0.2">
      <c r="A15" s="55" t="str">
        <f ca="1">'Hilfstabelle DatendefKB'!O3</f>
        <v>1b</v>
      </c>
      <c r="B15" s="56" t="str">
        <f ca="1">'Hilfstabelle DatendefKB'!P3</f>
        <v>Patients with new recurrence and/or distant metastases</v>
      </c>
      <c r="C15" s="75" t="str">
        <f ca="1">'Hilfstabelle DatendefKB'!Q3</f>
        <v>-----</v>
      </c>
      <c r="D15" s="55" t="str">
        <f ca="1">'Hilfstabelle DatendefKB'!R3</f>
        <v>No target value</v>
      </c>
      <c r="E15" s="75" t="str">
        <f ca="1">'Hilfstabelle DatendefKB'!S3</f>
        <v>-----</v>
      </c>
      <c r="F15" s="55" t="str">
        <f ca="1">'Hilfstabelle DatendefKB'!T3</f>
        <v>-----</v>
      </c>
      <c r="G15" s="55" t="str">
        <f ca="1">'Hilfstabelle DatendefKB'!U3</f>
        <v>-----</v>
      </c>
      <c r="H15" s="57" t="str">
        <f ca="1">'Hilfstabelle DatendefKB'!V3</f>
        <v>-----</v>
      </c>
      <c r="I15" s="55" t="str">
        <f ca="1">'Hilfstabelle DatendefKB'!W3</f>
        <v>Incomplete</v>
      </c>
      <c r="J15" s="56" t="str">
        <f ca="1">'Hilfstabelle DatendefKB'!X3</f>
        <v>-----</v>
      </c>
      <c r="K15" s="56" t="str">
        <f ca="1">'Hilfstabelle DatendefKB'!Y3</f>
        <v>-----</v>
      </c>
    </row>
    <row r="16" spans="1:13" ht="155.25" customHeight="1" x14ac:dyDescent="0.2">
      <c r="A16" s="59">
        <f ca="1">'Hilfstabelle DatendefKB'!O4</f>
        <v>2</v>
      </c>
      <c r="B16" s="56" t="str">
        <f ca="1">'Hilfstabelle DatendefKB'!P4</f>
        <v>Pretherapeutic tumour board</v>
      </c>
      <c r="C16" s="75" t="str">
        <f ca="1">'Hilfstabelle DatendefKB'!Q4</f>
        <v>-----</v>
      </c>
      <c r="D16" s="55" t="str">
        <f ca="1">'Hilfstabelle DatendefKB'!R4</f>
        <v>≥ 95%</v>
      </c>
      <c r="E16" s="75" t="str">
        <f ca="1">'Hilfstabelle DatendefKB'!S4</f>
        <v>-----</v>
      </c>
      <c r="F16" s="55" t="str">
        <f ca="1">'Hilfstabelle DatendefKB'!T4</f>
        <v>-----</v>
      </c>
      <c r="G16" s="55">
        <f ca="1">'Hilfstabelle DatendefKB'!U4</f>
        <v>0</v>
      </c>
      <c r="H16" s="57" t="str">
        <f ca="1">'Hilfstabelle DatendefKB'!V4</f>
        <v>n.d.</v>
      </c>
      <c r="I16" s="55" t="str">
        <f ca="1">'Hilfstabelle DatendefKB'!W4</f>
        <v>Incomplete</v>
      </c>
      <c r="J16" s="56" t="str">
        <f ca="1">'Hilfstabelle DatendefKB'!X4</f>
        <v>-----</v>
      </c>
      <c r="K16" s="56" t="str">
        <f ca="1">'Hilfstabelle DatendefKB'!Y4</f>
        <v>-----</v>
      </c>
    </row>
    <row r="17" spans="1:11" ht="155.25" customHeight="1" x14ac:dyDescent="0.2">
      <c r="A17" s="55">
        <f ca="1">'Hilfstabelle DatendefKB'!O5</f>
        <v>3</v>
      </c>
      <c r="B17" s="56" t="str">
        <f ca="1">'Hilfstabelle DatendefKB'!P5</f>
        <v>Pretherapeutic tumour board recurrence</v>
      </c>
      <c r="C17" s="75" t="str">
        <f ca="1">'Hilfstabelle DatendefKB'!Q5</f>
        <v>-----</v>
      </c>
      <c r="D17" s="55" t="str">
        <f ca="1">'Hilfstabelle DatendefKB'!R5</f>
        <v>≥ 95%</v>
      </c>
      <c r="E17" s="75" t="str">
        <f ca="1">'Hilfstabelle DatendefKB'!S5</f>
        <v>-----</v>
      </c>
      <c r="F17" s="55" t="str">
        <f ca="1">'Hilfstabelle DatendefKB'!T5</f>
        <v>-----</v>
      </c>
      <c r="G17" s="55" t="str">
        <f ca="1">'Hilfstabelle DatendefKB'!U5</f>
        <v>-----</v>
      </c>
      <c r="H17" s="57" t="str">
        <f ca="1">'Hilfstabelle DatendefKB'!V5</f>
        <v>n.d.</v>
      </c>
      <c r="I17" s="55" t="str">
        <f ca="1">'Hilfstabelle DatendefKB'!W5</f>
        <v>Incomplete</v>
      </c>
      <c r="J17" s="56" t="str">
        <f ca="1">'Hilfstabelle DatendefKB'!X5</f>
        <v>-----</v>
      </c>
      <c r="K17" s="56" t="str">
        <f ca="1">'Hilfstabelle DatendefKB'!Y5</f>
        <v>-----</v>
      </c>
    </row>
    <row r="18" spans="1:11" ht="155.25" customHeight="1" x14ac:dyDescent="0.2">
      <c r="A18" s="55">
        <f ca="1">'Hilfstabelle DatendefKB'!O6</f>
        <v>4</v>
      </c>
      <c r="B18" s="56" t="str">
        <f ca="1">'Hilfstabelle DatendefKB'!P6</f>
        <v>Post-operative tumour board</v>
      </c>
      <c r="C18" s="75" t="str">
        <f ca="1">'Hilfstabelle DatendefKB'!Q6</f>
        <v>-----</v>
      </c>
      <c r="D18" s="55" t="str">
        <f ca="1">'Hilfstabelle DatendefKB'!R6</f>
        <v>≥ 95%</v>
      </c>
      <c r="E18" s="75" t="str">
        <f ca="1">'Hilfstabelle DatendefKB'!S6</f>
        <v>-----</v>
      </c>
      <c r="F18" s="55" t="str">
        <f ca="1">'Hilfstabelle DatendefKB'!T6</f>
        <v>-----</v>
      </c>
      <c r="G18" s="55">
        <f ca="1">'Hilfstabelle DatendefKB'!U6</f>
        <v>0</v>
      </c>
      <c r="H18" s="57" t="str">
        <f ca="1">'Hilfstabelle DatendefKB'!V6</f>
        <v>n.d.</v>
      </c>
      <c r="I18" s="55" t="str">
        <f ca="1">'Hilfstabelle DatendefKB'!W6</f>
        <v>Incomplete</v>
      </c>
      <c r="J18" s="56" t="str">
        <f ca="1">'Hilfstabelle DatendefKB'!X6</f>
        <v>-----</v>
      </c>
      <c r="K18" s="56" t="str">
        <f ca="1">'Hilfstabelle DatendefKB'!Y6</f>
        <v>-----</v>
      </c>
    </row>
    <row r="19" spans="1:11" ht="155.25" customHeight="1" x14ac:dyDescent="0.2">
      <c r="A19" s="55">
        <f ca="1">'Hilfstabelle DatendefKB'!O7</f>
        <v>5</v>
      </c>
      <c r="B19" s="56" t="str">
        <f ca="1">'Hilfstabelle DatendefKB'!P7</f>
        <v>Psycho-oncological care 
(Consultation ≥ 25 min.)</v>
      </c>
      <c r="C19" s="75" t="str">
        <f ca="1">'Hilfstabelle DatendefKB'!Q7</f>
        <v>&lt; 20%</v>
      </c>
      <c r="D19" s="55" t="str">
        <f ca="1">'Hilfstabelle DatendefKB'!R7</f>
        <v>No target value</v>
      </c>
      <c r="E19" s="75" t="str">
        <f ca="1">'Hilfstabelle DatendefKB'!S7</f>
        <v>&gt; 80%</v>
      </c>
      <c r="F19" s="55" t="str">
        <f ca="1">'Hilfstabelle DatendefKB'!T7</f>
        <v>-----</v>
      </c>
      <c r="G19" s="55">
        <f ca="1">'Hilfstabelle DatendefKB'!U7</f>
        <v>0</v>
      </c>
      <c r="H19" s="57" t="str">
        <f ca="1">'Hilfstabelle DatendefKB'!V7</f>
        <v>n.d.</v>
      </c>
      <c r="I19" s="55" t="str">
        <f ca="1">'Hilfstabelle DatendefKB'!W7</f>
        <v>Incomplete</v>
      </c>
      <c r="J19" s="56" t="str">
        <f ca="1">'Hilfstabelle DatendefKB'!X7</f>
        <v>-----</v>
      </c>
      <c r="K19" s="56" t="str">
        <f ca="1">'Hilfstabelle DatendefKB'!Y7</f>
        <v>-----</v>
      </c>
    </row>
    <row r="20" spans="1:11" ht="155.25" customHeight="1" x14ac:dyDescent="0.2">
      <c r="A20" s="55">
        <f ca="1">'Hilfstabelle DatendefKB'!O8</f>
        <v>6</v>
      </c>
      <c r="B20" s="56" t="str">
        <f ca="1">'Hilfstabelle DatendefKB'!P8</f>
        <v>Counselling social services</v>
      </c>
      <c r="C20" s="75" t="str">
        <f ca="1">'Hilfstabelle DatendefKB'!Q8</f>
        <v>&lt; 30%</v>
      </c>
      <c r="D20" s="55" t="str">
        <f ca="1">'Hilfstabelle DatendefKB'!R8</f>
        <v>No target value</v>
      </c>
      <c r="E20" s="75" t="str">
        <f ca="1">'Hilfstabelle DatendefKB'!S8</f>
        <v>-----</v>
      </c>
      <c r="F20" s="55" t="str">
        <f ca="1">'Hilfstabelle DatendefKB'!T8</f>
        <v>-----</v>
      </c>
      <c r="G20" s="55">
        <f ca="1">'Hilfstabelle DatendefKB'!U8</f>
        <v>0</v>
      </c>
      <c r="H20" s="57" t="str">
        <f ca="1">'Hilfstabelle DatendefKB'!V8</f>
        <v>n.d.</v>
      </c>
      <c r="I20" s="55" t="str">
        <f ca="1">'Hilfstabelle DatendefKB'!W8</f>
        <v>Incomplete</v>
      </c>
      <c r="J20" s="56" t="str">
        <f ca="1">'Hilfstabelle DatendefKB'!X8</f>
        <v>-----</v>
      </c>
      <c r="K20" s="56" t="str">
        <f ca="1">'Hilfstabelle DatendefKB'!Y8</f>
        <v>-----</v>
      </c>
    </row>
    <row r="21" spans="1:11" ht="155.25" customHeight="1" x14ac:dyDescent="0.2">
      <c r="A21" s="55">
        <f ca="1">'Hilfstabelle DatendefKB'!O9</f>
        <v>7</v>
      </c>
      <c r="B21" s="56" t="str">
        <f ca="1">'Hilfstabelle DatendefKB'!P9</f>
        <v>Patients enrolled in a study</v>
      </c>
      <c r="C21" s="75" t="str">
        <f ca="1">'Hilfstabelle DatendefKB'!Q9</f>
        <v>-----</v>
      </c>
      <c r="D21" s="55" t="str">
        <f ca="1">'Hilfstabelle DatendefKB'!R9</f>
        <v>≥ 5%</v>
      </c>
      <c r="E21" s="75" t="str">
        <f ca="1">'Hilfstabelle DatendefKB'!S9</f>
        <v>-----</v>
      </c>
      <c r="F21" s="55" t="str">
        <f ca="1">'Hilfstabelle DatendefKB'!T9</f>
        <v>-----</v>
      </c>
      <c r="G21" s="55">
        <f ca="1">'Hilfstabelle DatendefKB'!U9</f>
        <v>0</v>
      </c>
      <c r="H21" s="57" t="str">
        <f ca="1">'Hilfstabelle DatendefKB'!V9</f>
        <v>n.d.</v>
      </c>
      <c r="I21" s="55" t="str">
        <f ca="1">'Hilfstabelle DatendefKB'!W9</f>
        <v>Incomplete</v>
      </c>
      <c r="J21" s="56" t="str">
        <f ca="1">'Hilfstabelle DatendefKB'!X9</f>
        <v>-----</v>
      </c>
      <c r="K21" s="56" t="str">
        <f ca="1">'Hilfstabelle DatendefKB'!Y9</f>
        <v>-----</v>
      </c>
    </row>
    <row r="22" spans="1:11" ht="155.25" customHeight="1" x14ac:dyDescent="0.2">
      <c r="A22" s="55">
        <f ca="1">'Hilfstabelle DatendefKB'!O10</f>
        <v>8</v>
      </c>
      <c r="B22" s="56" t="str">
        <f ca="1">'Hilfstabelle DatendefKB'!P10</f>
        <v>Endoscopic en bloc resections</v>
      </c>
      <c r="C22" s="75" t="str">
        <f ca="1">'Hilfstabelle DatendefKB'!Q10</f>
        <v>&lt; 60%</v>
      </c>
      <c r="D22" s="55" t="str">
        <f ca="1">'Hilfstabelle DatendefKB'!R10</f>
        <v>No target value</v>
      </c>
      <c r="E22" s="75" t="str">
        <f ca="1">'Hilfstabelle DatendefKB'!S10</f>
        <v>-----</v>
      </c>
      <c r="F22" s="55" t="str">
        <f ca="1">'Hilfstabelle DatendefKB'!T10</f>
        <v>-----</v>
      </c>
      <c r="G22" s="55">
        <f ca="1">'Hilfstabelle DatendefKB'!U10</f>
        <v>0</v>
      </c>
      <c r="H22" s="57" t="str">
        <f ca="1">'Hilfstabelle DatendefKB'!V10</f>
        <v>n.d.</v>
      </c>
      <c r="I22" s="55" t="str">
        <f ca="1">'Hilfstabelle DatendefKB'!W10</f>
        <v>Incomplete</v>
      </c>
      <c r="J22" s="56" t="str">
        <f ca="1">'Hilfstabelle DatendefKB'!X10</f>
        <v>-----</v>
      </c>
      <c r="K22" s="56" t="str">
        <f ca="1">'Hilfstabelle DatendefKB'!Y10</f>
        <v>-----</v>
      </c>
    </row>
    <row r="23" spans="1:11" ht="155.25" customHeight="1" x14ac:dyDescent="0.2">
      <c r="A23" s="55">
        <f ca="1">'Hilfstabelle DatendefKB'!O11</f>
        <v>9</v>
      </c>
      <c r="B23" s="56" t="str">
        <f ca="1">'Hilfstabelle DatendefKB'!P11</f>
        <v>Complications endoscopic en bloc resection</v>
      </c>
      <c r="C23" s="75" t="str">
        <f ca="1">'Hilfstabelle DatendefKB'!Q11</f>
        <v>-----</v>
      </c>
      <c r="D23" s="55" t="str">
        <f ca="1">'Hilfstabelle DatendefKB'!R11</f>
        <v>≤ 10%</v>
      </c>
      <c r="E23" s="75" t="str">
        <f ca="1">'Hilfstabelle DatendefKB'!S11</f>
        <v>-----</v>
      </c>
      <c r="F23" s="55" t="str">
        <f ca="1">'Hilfstabelle DatendefKB'!T11</f>
        <v>-----</v>
      </c>
      <c r="G23" s="55">
        <f ca="1">'Hilfstabelle DatendefKB'!U11</f>
        <v>0</v>
      </c>
      <c r="H23" s="57" t="str">
        <f ca="1">'Hilfstabelle DatendefKB'!V11</f>
        <v>n.d.</v>
      </c>
      <c r="I23" s="55" t="str">
        <f ca="1">'Hilfstabelle DatendefKB'!W11</f>
        <v>Incomplete</v>
      </c>
      <c r="J23" s="56" t="str">
        <f ca="1">'Hilfstabelle DatendefKB'!X11</f>
        <v>-----</v>
      </c>
      <c r="K23" s="56" t="str">
        <f ca="1">'Hilfstabelle DatendefKB'!Y11</f>
        <v>-----</v>
      </c>
    </row>
    <row r="24" spans="1:11" ht="155.25" customHeight="1" x14ac:dyDescent="0.2">
      <c r="A24" s="55" t="str">
        <f ca="1">'Hilfstabelle DatendefKB'!O12</f>
        <v xml:space="preserve">10
</v>
      </c>
      <c r="B24" s="56" t="str">
        <f ca="1">'Hilfstabelle DatendefKB'!P12</f>
        <v>R0 resections (endoscopy)</v>
      </c>
      <c r="C24" s="75" t="str">
        <f ca="1">'Hilfstabelle DatendefKB'!Q12</f>
        <v>&lt; 60%</v>
      </c>
      <c r="D24" s="55" t="str">
        <f ca="1">'Hilfstabelle DatendefKB'!R12</f>
        <v>No target value</v>
      </c>
      <c r="E24" s="75" t="str">
        <f ca="1">'Hilfstabelle DatendefKB'!S12</f>
        <v>-----</v>
      </c>
      <c r="F24" s="55" t="str">
        <f ca="1">'Hilfstabelle DatendefKB'!T12</f>
        <v>-----</v>
      </c>
      <c r="G24" s="55">
        <f ca="1">'Hilfstabelle DatendefKB'!U12</f>
        <v>0</v>
      </c>
      <c r="H24" s="57" t="str">
        <f ca="1">'Hilfstabelle DatendefKB'!V12</f>
        <v>n.d.</v>
      </c>
      <c r="I24" s="55" t="str">
        <f ca="1">'Hilfstabelle DatendefKB'!W12</f>
        <v>Incomplete</v>
      </c>
      <c r="J24" s="56" t="str">
        <f ca="1">'Hilfstabelle DatendefKB'!X12</f>
        <v>-----</v>
      </c>
      <c r="K24" s="56" t="str">
        <f ca="1">'Hilfstabelle DatendefKB'!Y12</f>
        <v>-----</v>
      </c>
    </row>
    <row r="25" spans="1:11" ht="155.25" customHeight="1" x14ac:dyDescent="0.2">
      <c r="A25" s="55">
        <f ca="1">'Hilfstabelle DatendefKB'!O13</f>
        <v>11</v>
      </c>
      <c r="B25" s="56" t="str">
        <f ca="1">'Hilfstabelle DatendefKB'!P13</f>
        <v>Surgical primary cases</v>
      </c>
      <c r="C25" s="75" t="str">
        <f ca="1">'Hilfstabelle DatendefKB'!Q13</f>
        <v>-----</v>
      </c>
      <c r="D25" s="55" t="str">
        <f ca="1">'Hilfstabelle DatendefKB'!R13</f>
        <v>≥ 20</v>
      </c>
      <c r="E25" s="75" t="str">
        <f ca="1">'Hilfstabelle DatendefKB'!S13</f>
        <v>-----</v>
      </c>
      <c r="F25" s="55">
        <f ca="1">'Hilfstabelle DatendefKB'!T13</f>
        <v>0</v>
      </c>
      <c r="G25" s="55" t="str">
        <f ca="1">'Hilfstabelle DatendefKB'!U13</f>
        <v>-----</v>
      </c>
      <c r="H25" s="57" t="str">
        <f ca="1">'Hilfstabelle DatendefKB'!V13</f>
        <v>-----</v>
      </c>
      <c r="I25" s="55" t="str">
        <f ca="1">'Hilfstabelle DatendefKB'!W13</f>
        <v>Incomplete</v>
      </c>
      <c r="J25" s="56" t="str">
        <f ca="1">'Hilfstabelle DatendefKB'!X13</f>
        <v>-----</v>
      </c>
      <c r="K25" s="56" t="str">
        <f ca="1">'Hilfstabelle DatendefKB'!Y13</f>
        <v>-----</v>
      </c>
    </row>
    <row r="26" spans="1:11" ht="155.25" customHeight="1" x14ac:dyDescent="0.2">
      <c r="A26" s="55">
        <f ca="1">'Hilfstabelle DatendefKB'!O14</f>
        <v>12</v>
      </c>
      <c r="B26" s="56" t="str">
        <f ca="1">'Hilfstabelle DatendefKB'!P14</f>
        <v>Grade III anastomosis insufficiency</v>
      </c>
      <c r="C26" s="75" t="str">
        <f ca="1">'Hilfstabelle DatendefKB'!Q14</f>
        <v>-----</v>
      </c>
      <c r="D26" s="55" t="str">
        <f ca="1">'Hilfstabelle DatendefKB'!R14</f>
        <v>No target value</v>
      </c>
      <c r="E26" s="75" t="str">
        <f ca="1">'Hilfstabelle DatendefKB'!S14</f>
        <v>-----</v>
      </c>
      <c r="F26" s="55" t="str">
        <f ca="1">'Hilfstabelle DatendefKB'!T14</f>
        <v>-----</v>
      </c>
      <c r="G26" s="55" t="str">
        <f ca="1">'Hilfstabelle DatendefKB'!U14</f>
        <v>-----</v>
      </c>
      <c r="H26" s="57" t="str">
        <f ca="1">'Hilfstabelle DatendefKB'!V14</f>
        <v>-----</v>
      </c>
      <c r="I26" s="55" t="str">
        <f ca="1">'Hilfstabelle DatendefKB'!W14</f>
        <v>Incomplete</v>
      </c>
      <c r="J26" s="56" t="str">
        <f ca="1">'Hilfstabelle DatendefKB'!X14</f>
        <v>-----</v>
      </c>
      <c r="K26" s="56" t="str">
        <f ca="1">'Hilfstabelle DatendefKB'!Y14</f>
        <v>-----</v>
      </c>
    </row>
    <row r="27" spans="1:11" ht="155.25" customHeight="1" x14ac:dyDescent="0.2">
      <c r="A27" s="55">
        <f ca="1">'Hilfstabelle DatendefKB'!O15</f>
        <v>13</v>
      </c>
      <c r="B27" s="56" t="str">
        <f ca="1">'Hilfstabelle DatendefKB'!P15</f>
        <v>Revision surgeries</v>
      </c>
      <c r="C27" s="75" t="str">
        <f ca="1">'Hilfstabelle DatendefKB'!Q15</f>
        <v>-----</v>
      </c>
      <c r="D27" s="55" t="str">
        <f ca="1">'Hilfstabelle DatendefKB'!R15</f>
        <v>≤ 10%</v>
      </c>
      <c r="E27" s="75" t="str">
        <f ca="1">'Hilfstabelle DatendefKB'!S15</f>
        <v>-----</v>
      </c>
      <c r="F27" s="55" t="str">
        <f ca="1">'Hilfstabelle DatendefKB'!T15</f>
        <v>-----</v>
      </c>
      <c r="G27" s="55">
        <f ca="1">'Hilfstabelle DatendefKB'!U15</f>
        <v>0</v>
      </c>
      <c r="H27" s="57" t="str">
        <f ca="1">'Hilfstabelle DatendefKB'!V15</f>
        <v>n.d.</v>
      </c>
      <c r="I27" s="55" t="str">
        <f ca="1">'Hilfstabelle DatendefKB'!W15</f>
        <v>Incomplete</v>
      </c>
      <c r="J27" s="56" t="str">
        <f ca="1">'Hilfstabelle DatendefKB'!X15</f>
        <v>-----</v>
      </c>
      <c r="K27" s="56" t="str">
        <f ca="1">'Hilfstabelle DatendefKB'!Y15</f>
        <v>-----</v>
      </c>
    </row>
    <row r="28" spans="1:11" ht="155.25" customHeight="1" x14ac:dyDescent="0.2">
      <c r="A28" s="55">
        <f ca="1">'Hilfstabelle DatendefKB'!O16</f>
        <v>14</v>
      </c>
      <c r="B28" s="56" t="str">
        <f ca="1">'Hilfstabelle DatendefKB'!P16</f>
        <v>Post-operative wound infections</v>
      </c>
      <c r="C28" s="75" t="str">
        <f ca="1">'Hilfstabelle DatendefKB'!Q16</f>
        <v>-----</v>
      </c>
      <c r="D28" s="55" t="str">
        <f ca="1">'Hilfstabelle DatendefKB'!R16</f>
        <v>≤ 10%</v>
      </c>
      <c r="E28" s="75" t="str">
        <f ca="1">'Hilfstabelle DatendefKB'!S16</f>
        <v>-----</v>
      </c>
      <c r="F28" s="55" t="str">
        <f ca="1">'Hilfstabelle DatendefKB'!T16</f>
        <v>-----</v>
      </c>
      <c r="G28" s="55">
        <f ca="1">'Hilfstabelle DatendefKB'!U16</f>
        <v>0</v>
      </c>
      <c r="H28" s="57" t="str">
        <f ca="1">'Hilfstabelle DatendefKB'!V16</f>
        <v>n.d.</v>
      </c>
      <c r="I28" s="55" t="str">
        <f ca="1">'Hilfstabelle DatendefKB'!W16</f>
        <v>Incomplete</v>
      </c>
      <c r="J28" s="56" t="str">
        <f ca="1">'Hilfstabelle DatendefKB'!X16</f>
        <v>-----</v>
      </c>
      <c r="K28" s="56" t="str">
        <f ca="1">'Hilfstabelle DatendefKB'!Y16</f>
        <v>-----</v>
      </c>
    </row>
    <row r="29" spans="1:11" ht="155.25" customHeight="1" x14ac:dyDescent="0.2">
      <c r="A29" s="55">
        <f ca="1">'Hilfstabelle DatendefKB'!O17</f>
        <v>15</v>
      </c>
      <c r="B29" s="56" t="str">
        <f ca="1">'Hilfstabelle DatendefKB'!P17</f>
        <v>Post-operative mortality</v>
      </c>
      <c r="C29" s="75" t="str">
        <f ca="1">'Hilfstabelle DatendefKB'!Q17</f>
        <v>-----</v>
      </c>
      <c r="D29" s="55" t="str">
        <f ca="1">'Hilfstabelle DatendefKB'!R17</f>
        <v>≤ 10%</v>
      </c>
      <c r="E29" s="75" t="str">
        <f ca="1">'Hilfstabelle DatendefKB'!S17</f>
        <v>-----</v>
      </c>
      <c r="F29" s="55" t="str">
        <f ca="1">'Hilfstabelle DatendefKB'!T17</f>
        <v>-----</v>
      </c>
      <c r="G29" s="55">
        <f ca="1">'Hilfstabelle DatendefKB'!U17</f>
        <v>0</v>
      </c>
      <c r="H29" s="55" t="str">
        <f ca="1">'Hilfstabelle DatendefKB'!V17</f>
        <v>n.d.</v>
      </c>
      <c r="I29" s="55" t="str">
        <f ca="1">'Hilfstabelle DatendefKB'!W17</f>
        <v>Incomplete</v>
      </c>
      <c r="J29" s="56" t="str">
        <f ca="1">'Hilfstabelle DatendefKB'!X17</f>
        <v>-----</v>
      </c>
      <c r="K29" s="56" t="str">
        <f ca="1">'Hilfstabelle DatendefKB'!Y17</f>
        <v>-----</v>
      </c>
    </row>
    <row r="30" spans="1:11" ht="155.25" customHeight="1" x14ac:dyDescent="0.2">
      <c r="A30" s="55">
        <f ca="1">'Hilfstabelle DatendefKB'!O18</f>
        <v>16</v>
      </c>
      <c r="B30" s="56" t="str">
        <f ca="1">'Hilfstabelle DatendefKB'!P18</f>
        <v>Complete pathology report</v>
      </c>
      <c r="C30" s="75" t="str">
        <f ca="1">'Hilfstabelle DatendefKB'!Q18</f>
        <v>&lt; 70%</v>
      </c>
      <c r="D30" s="55" t="str">
        <f ca="1">'Hilfstabelle DatendefKB'!R18</f>
        <v>No target value</v>
      </c>
      <c r="E30" s="75" t="str">
        <f ca="1">'Hilfstabelle DatendefKB'!S18</f>
        <v>-----</v>
      </c>
      <c r="F30" s="55" t="str">
        <f ca="1">'Hilfstabelle DatendefKB'!T18</f>
        <v>-----</v>
      </c>
      <c r="G30" s="55">
        <f ca="1">'Hilfstabelle DatendefKB'!U18</f>
        <v>0</v>
      </c>
      <c r="H30" s="55" t="str">
        <f ca="1">'Hilfstabelle DatendefKB'!V18</f>
        <v>n.d.</v>
      </c>
      <c r="I30" s="55" t="str">
        <f ca="1">'Hilfstabelle DatendefKB'!W18</f>
        <v>Incomplete</v>
      </c>
      <c r="J30" s="56" t="str">
        <f ca="1">'Hilfstabelle DatendefKB'!X18</f>
        <v>-----</v>
      </c>
      <c r="K30" s="56" t="str">
        <f ca="1">'Hilfstabelle DatendefKB'!Y18</f>
        <v>-----</v>
      </c>
    </row>
    <row r="31" spans="1:11" ht="155.25" customHeight="1" x14ac:dyDescent="0.2">
      <c r="A31" s="55">
        <f ca="1">'Hilfstabelle DatendefKB'!O19</f>
        <v>17</v>
      </c>
      <c r="B31" s="56" t="str">
        <f ca="1">'Hilfstabelle DatendefKB'!P19</f>
        <v>Nutritional status</v>
      </c>
      <c r="C31" s="75" t="str">
        <f ca="1">'Hilfstabelle DatendefKB'!Q19</f>
        <v>&lt; 50%</v>
      </c>
      <c r="D31" s="55" t="str">
        <f ca="1">'Hilfstabelle DatendefKB'!R19</f>
        <v>No target value</v>
      </c>
      <c r="E31" s="75" t="str">
        <f ca="1">'Hilfstabelle DatendefKB'!S19</f>
        <v>-----</v>
      </c>
      <c r="F31" s="55" t="str">
        <f ca="1">'Hilfstabelle DatendefKB'!T19</f>
        <v>-----</v>
      </c>
      <c r="G31" s="55">
        <f ca="1">'Hilfstabelle DatendefKB'!U19</f>
        <v>0</v>
      </c>
      <c r="H31" s="55" t="str">
        <f ca="1">'Hilfstabelle DatendefKB'!V19</f>
        <v>n.d.</v>
      </c>
      <c r="I31" s="55" t="str">
        <f ca="1">'Hilfstabelle DatendefKB'!W19</f>
        <v>Incomplete</v>
      </c>
      <c r="J31" s="56" t="str">
        <f ca="1">'Hilfstabelle DatendefKB'!X19</f>
        <v>-----</v>
      </c>
      <c r="K31" s="56" t="str">
        <f ca="1">'Hilfstabelle DatendefKB'!Y19</f>
        <v>-----</v>
      </c>
    </row>
    <row r="32" spans="1:11" ht="155.25" customHeight="1" x14ac:dyDescent="0.2">
      <c r="A32" s="55">
        <f ca="1">'Hilfstabelle DatendefKB'!O20</f>
        <v>18</v>
      </c>
      <c r="B32" s="56" t="str">
        <f ca="1">'Hilfstabelle DatendefKB'!P20</f>
        <v>Vitamin B12 substitution after gastrectomy</v>
      </c>
      <c r="C32" s="75" t="str">
        <f ca="1">'Hilfstabelle DatendefKB'!Q20</f>
        <v>&lt; 80%</v>
      </c>
      <c r="D32" s="55" t="str">
        <f ca="1">'Hilfstabelle DatendefKB'!R20</f>
        <v>No target value</v>
      </c>
      <c r="E32" s="75" t="str">
        <f ca="1">'Hilfstabelle DatendefKB'!S20</f>
        <v>-----</v>
      </c>
      <c r="F32" s="55" t="str">
        <f ca="1">'Hilfstabelle DatendefKB'!T20</f>
        <v>-----</v>
      </c>
      <c r="G32" s="55" t="str">
        <f ca="1">'Hilfstabelle DatendefKB'!U20</f>
        <v>-----</v>
      </c>
      <c r="H32" s="55" t="str">
        <f ca="1">'Hilfstabelle DatendefKB'!V20</f>
        <v>n.d.</v>
      </c>
      <c r="I32" s="55" t="str">
        <f ca="1">'Hilfstabelle DatendefKB'!W20</f>
        <v>Incomplete</v>
      </c>
      <c r="J32" s="56" t="str">
        <f ca="1">'Hilfstabelle DatendefKB'!X20</f>
        <v>-----</v>
      </c>
      <c r="K32" s="56" t="str">
        <f ca="1">'Hilfstabelle DatendefKB'!Y20</f>
        <v>-----</v>
      </c>
    </row>
    <row r="33" spans="1:11" ht="155.25" customHeight="1" x14ac:dyDescent="0.2">
      <c r="A33" s="55">
        <f ca="1">'Hilfstabelle DatendefKB'!O21</f>
        <v>19</v>
      </c>
      <c r="B33" s="56" t="str">
        <f ca="1">'Hilfstabelle DatendefKB'!P21</f>
        <v>Preoperative chemotherapy for localised stomach cancer (ICD-10 C16.1-16.9)</v>
      </c>
      <c r="C33" s="75" t="str">
        <f ca="1">'Hilfstabelle DatendefKB'!Q21</f>
        <v>&lt; 80%</v>
      </c>
      <c r="D33" s="55" t="str">
        <f ca="1">'Hilfstabelle DatendefKB'!R21</f>
        <v>No target value</v>
      </c>
      <c r="E33" s="75" t="str">
        <f ca="1">'Hilfstabelle DatendefKB'!S21</f>
        <v>-----</v>
      </c>
      <c r="F33" s="55" t="str">
        <f ca="1">'Hilfstabelle DatendefKB'!T21</f>
        <v>-----</v>
      </c>
      <c r="G33" s="55" t="str">
        <f ca="1">'Hilfstabelle DatendefKB'!U21</f>
        <v>-----</v>
      </c>
      <c r="H33" s="55" t="str">
        <f ca="1">'Hilfstabelle DatendefKB'!V21</f>
        <v>n.d.</v>
      </c>
      <c r="I33" s="55" t="str">
        <f ca="1">'Hilfstabelle DatendefKB'!W21</f>
        <v>Incomplete</v>
      </c>
      <c r="J33" s="56" t="str">
        <f ca="1">'Hilfstabelle DatendefKB'!X21</f>
        <v>-----</v>
      </c>
      <c r="K33" s="56" t="str">
        <f ca="1">'Hilfstabelle DatendefKB'!Y21</f>
        <v>-----</v>
      </c>
    </row>
    <row r="34" spans="1:11" ht="155.25" customHeight="1" x14ac:dyDescent="0.2">
      <c r="A34" s="55">
        <f ca="1">'Hilfstabelle DatendefKB'!O22</f>
        <v>20</v>
      </c>
      <c r="B34" s="56" t="str">
        <f ca="1">'Hilfstabelle DatendefKB'!P22</f>
        <v>Preoperative chemotherapy or radio-chemotherapy for adenocarcinomas of the oesophagogastric junction cT3 or cT4, M0</v>
      </c>
      <c r="C34" s="75" t="str">
        <f ca="1">'Hilfstabelle DatendefKB'!Q22</f>
        <v>&lt; 80 %</v>
      </c>
      <c r="D34" s="55" t="str">
        <f ca="1">'Hilfstabelle DatendefKB'!R22</f>
        <v>No target value</v>
      </c>
      <c r="E34" s="75" t="str">
        <f ca="1">'Hilfstabelle DatendefKB'!S22</f>
        <v>-----</v>
      </c>
      <c r="F34" s="55" t="str">
        <f ca="1">'Hilfstabelle DatendefKB'!T22</f>
        <v>-----</v>
      </c>
      <c r="G34" s="55" t="str">
        <f ca="1">'Hilfstabelle DatendefKB'!U22</f>
        <v>-----</v>
      </c>
      <c r="H34" s="55" t="str">
        <f ca="1">'Hilfstabelle DatendefKB'!V22</f>
        <v>n.d.</v>
      </c>
      <c r="I34" s="55" t="str">
        <f ca="1">'Hilfstabelle DatendefKB'!W22</f>
        <v>Incomplete</v>
      </c>
      <c r="J34" s="56" t="str">
        <f ca="1">'Hilfstabelle DatendefKB'!X22</f>
        <v>-----</v>
      </c>
      <c r="K34" s="56" t="str">
        <f ca="1">'Hilfstabelle DatendefKB'!Y22</f>
        <v>-----</v>
      </c>
    </row>
    <row r="35" spans="1:11" ht="155.25" customHeight="1" x14ac:dyDescent="0.2">
      <c r="A35" s="55">
        <f ca="1">'Hilfstabelle DatendefKB'!O23</f>
        <v>21</v>
      </c>
      <c r="B35" s="56" t="str">
        <f ca="1">'Hilfstabelle DatendefKB'!P23</f>
        <v>Determination of HER-2 status prior to palliative tumour treatment</v>
      </c>
      <c r="C35" s="75" t="str">
        <f ca="1">'Hilfstabelle DatendefKB'!Q23</f>
        <v>&lt; 80%</v>
      </c>
      <c r="D35" s="55" t="str">
        <f ca="1">'Hilfstabelle DatendefKB'!R23</f>
        <v>No target value</v>
      </c>
      <c r="E35" s="75" t="str">
        <f ca="1">'Hilfstabelle DatendefKB'!S23</f>
        <v>-----</v>
      </c>
      <c r="F35" s="55" t="str">
        <f ca="1">'Hilfstabelle DatendefKB'!T23</f>
        <v>-----</v>
      </c>
      <c r="G35" s="55" t="str">
        <f ca="1">'Hilfstabelle DatendefKB'!U23</f>
        <v>-----</v>
      </c>
      <c r="H35" s="55" t="str">
        <f ca="1">'Hilfstabelle DatendefKB'!V23</f>
        <v>n.d.</v>
      </c>
      <c r="I35" s="55" t="str">
        <f ca="1">'Hilfstabelle DatendefKB'!W23</f>
        <v>Incomplete</v>
      </c>
      <c r="J35" s="56" t="str">
        <f ca="1">'Hilfstabelle DatendefKB'!X23</f>
        <v>-----</v>
      </c>
      <c r="K35" s="56" t="str">
        <f ca="1">'Hilfstabelle DatendefKB'!Y23</f>
        <v>-----</v>
      </c>
    </row>
  </sheetData>
  <sheetProtection password="CA09"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5">
    <cfRule type="expression" dxfId="14" priority="1">
      <formula>AND($I14&lt;&gt;"",$I14="Ausnahme (Plausibilität unklar)")</formula>
    </cfRule>
    <cfRule type="expression" dxfId="13" priority="13" stopIfTrue="1">
      <formula>AND($I14&lt;&gt;"",$I14="Sollvorgabe nicht erfüllt")</formula>
    </cfRule>
    <cfRule type="expression" dxfId="12" priority="14" stopIfTrue="1">
      <formula>AND($I14&lt;&gt;"",$I14="I.O. (Plausibilität unklar)")</formula>
    </cfRule>
    <cfRule type="expression" dxfId="11" priority="15" stopIfTrue="1">
      <formula>OR(AND($I14&lt;&gt;"",$I14="Unvollständig"),AND($I14&lt;&gt;"",$I14="Inkorrekt"))</formula>
    </cfRule>
  </conditionalFormatting>
  <conditionalFormatting sqref="A12:A35">
    <cfRule type="notContainsBlanks" dxfId="10" priority="16" stopIfTrue="1">
      <formula>LEN(TRIM(A12))&gt;0</formula>
    </cfRule>
  </conditionalFormatting>
  <conditionalFormatting sqref="B12:B35">
    <cfRule type="notContainsBlanks" dxfId="9" priority="11" stopIfTrue="1">
      <formula>LEN(TRIM(B12))&gt;0</formula>
    </cfRule>
  </conditionalFormatting>
  <conditionalFormatting sqref="C12:C35">
    <cfRule type="notContainsBlanks" dxfId="8" priority="10" stopIfTrue="1">
      <formula>LEN(TRIM(C12))&gt;0</formula>
    </cfRule>
  </conditionalFormatting>
  <conditionalFormatting sqref="D12:D35">
    <cfRule type="notContainsBlanks" dxfId="7" priority="9" stopIfTrue="1">
      <formula>LEN(TRIM(D12))&gt;0</formula>
    </cfRule>
  </conditionalFormatting>
  <conditionalFormatting sqref="E12:E35">
    <cfRule type="notContainsBlanks" dxfId="6" priority="8" stopIfTrue="1">
      <formula>LEN(TRIM(E12))&gt;0</formula>
    </cfRule>
  </conditionalFormatting>
  <conditionalFormatting sqref="F12:F35">
    <cfRule type="notContainsBlanks" dxfId="5" priority="7" stopIfTrue="1">
      <formula>LEN(TRIM(F12))&gt;0</formula>
    </cfRule>
  </conditionalFormatting>
  <conditionalFormatting sqref="G12:G35">
    <cfRule type="notContainsBlanks" dxfId="4" priority="6" stopIfTrue="1">
      <formula>LEN(TRIM(G12))&gt;0</formula>
    </cfRule>
  </conditionalFormatting>
  <conditionalFormatting sqref="H12:H35">
    <cfRule type="notContainsBlanks" dxfId="3" priority="5" stopIfTrue="1">
      <formula>LEN(TRIM(H12))&gt;0</formula>
    </cfRule>
  </conditionalFormatting>
  <conditionalFormatting sqref="I12:I13">
    <cfRule type="notContainsBlanks" dxfId="2" priority="4" stopIfTrue="1">
      <formula>LEN(TRIM(I12))&gt;0</formula>
    </cfRule>
  </conditionalFormatting>
  <conditionalFormatting sqref="J12:J35">
    <cfRule type="notContainsBlanks" dxfId="1" priority="17" stopIfTrue="1">
      <formula>LEN(TRIM(J12))&gt;0</formula>
    </cfRule>
  </conditionalFormatting>
  <conditionalFormatting sqref="K12:K35">
    <cfRule type="notContainsBlanks" dxfId="0" priority="2" stopIfTrue="1">
      <formula>LEN(TRIM(K12))&gt;0</formula>
    </cfRule>
  </conditionalFormatting>
  <pageMargins left="0.25" right="0.25" top="0.75" bottom="0.75" header="0.3" footer="0.3"/>
  <pageSetup paperSize="9" orientation="landscape" r:id="rId1"/>
  <headerFooter>
    <oddFooter>&amp;L&amp;"Arial,Standard"&amp;7&amp;F&amp;C&amp;"Arial,Standard"&amp;7 © DKG  Alle Rechte vorbehalten&amp;R&amp;"Arial,Standard"&amp;7&amp;P</oddFooter>
  </headerFooter>
  <rowBreaks count="6" manualBreakCount="6">
    <brk id="15" max="10" man="1"/>
    <brk id="18" max="10" man="1"/>
    <brk id="21" max="10" man="1"/>
    <brk id="27" max="10" man="1"/>
    <brk id="30" max="10" man="1"/>
    <brk id="32"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3"/>
  <sheetViews>
    <sheetView topLeftCell="A14" workbookViewId="0">
      <selection activeCell="X24" sqref="X24"/>
    </sheetView>
  </sheetViews>
  <sheetFormatPr baseColWidth="10"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8" t="s">
        <v>213</v>
      </c>
      <c r="B1" s="47" t="s">
        <v>214</v>
      </c>
      <c r="C1" s="47" t="s">
        <v>174</v>
      </c>
      <c r="D1" s="47" t="s">
        <v>175</v>
      </c>
      <c r="E1" s="92" t="s">
        <v>176</v>
      </c>
      <c r="F1" s="92" t="s">
        <v>215</v>
      </c>
      <c r="G1" s="92" t="s">
        <v>176</v>
      </c>
      <c r="H1" s="47" t="s">
        <v>216</v>
      </c>
      <c r="I1" s="47" t="s">
        <v>178</v>
      </c>
      <c r="J1" s="47" t="s">
        <v>188</v>
      </c>
      <c r="K1" s="47" t="s">
        <v>217</v>
      </c>
      <c r="L1" s="47" t="s">
        <v>218</v>
      </c>
      <c r="M1" s="47" t="s">
        <v>219</v>
      </c>
      <c r="O1" s="329" t="s">
        <v>220</v>
      </c>
      <c r="P1" s="329"/>
      <c r="Q1" s="329"/>
    </row>
    <row r="2" spans="1:25" ht="54.75" customHeight="1" x14ac:dyDescent="0.25">
      <c r="A2" s="46" t="str">
        <f>IF('Indicator sheet'!P13=0,"",'Indicator sheet'!P13)</f>
        <v>Incomplete</v>
      </c>
      <c r="B2" s="46"/>
      <c r="C2" s="46" t="str">
        <f>IF($A2="I.O.","",'Indicator sheet'!A13)</f>
        <v>1a</v>
      </c>
      <c r="D2" s="41" t="str">
        <f>IF($A2="I.O.","",'Indicator sheet'!C13)</f>
        <v>Primary cases</v>
      </c>
      <c r="E2" s="46" t="str">
        <f>IF(AND('Indicator sheet'!J13="",$A2&lt;&gt;"I.O."),"-----",IF($A2="I.O.","",'Indicator sheet'!J13))</f>
        <v>-----</v>
      </c>
      <c r="F2" s="41" t="str">
        <f>IF($A2="I.O.","",'Indicator sheet'!K13)</f>
        <v>≥ 30</v>
      </c>
      <c r="G2" s="46" t="str">
        <f>IF(AND('Indicator sheet'!M13="",$A2&lt;&gt;"I.O."),"-----",IF($A2="I.O.","",'Indicator sheet'!M13))</f>
        <v>-----</v>
      </c>
      <c r="H2" s="46">
        <f>IF($A2="I.O.","",IF('Indicator sheet'!O13="","-----",'Indicator sheet'!O13))</f>
        <v>0</v>
      </c>
      <c r="I2" s="46" t="str">
        <f>IF($A2="I.O.","","-----")</f>
        <v>-----</v>
      </c>
      <c r="J2" s="60" t="str">
        <f>IF($A2="I.O.","","-----")</f>
        <v>-----</v>
      </c>
      <c r="K2" s="46" t="str">
        <f>IF($A2="I.O.","",'Indicator sheet'!P13)</f>
        <v>Incomplete</v>
      </c>
      <c r="L2" s="46" t="str">
        <f>IF(AND('Indicator sheet'!Q13="",$A2&lt;&gt;"I.O."),"-----",IF($A2="I.O.","",'Indicator sheet'!Q13))</f>
        <v>-----</v>
      </c>
      <c r="M2" s="46" t="str">
        <f>IF(AND('Indicator sheet'!R13="",$A2&lt;&gt;"I.O."),"-----",IF($A2="I.O.","",'Indicator sheet'!R13))</f>
        <v>-----</v>
      </c>
      <c r="O2" s="41" t="str">
        <f t="array" aca="1" ref="O2" ca="1">IF(ROW()-ROW($D$2:$D$23)+1&gt;ROWS($C$2:$C$23)-COUNTBLANK($C$2:$C$23),"",INDIRECT(ADDRESS(SMALL((IF($C$2:$C$23&lt;&gt;"",ROW($C$2:$C$23),ROW()+ROWS($C$2:$C$23))),ROW()-ROW($D$2:$D$23)+1),COLUMN($C$2:$C$23),4)))</f>
        <v>1a</v>
      </c>
      <c r="P2" s="41" t="str">
        <f t="array" aca="1" ref="P2" ca="1">IF(ROW()-ROW($E$2:$E$23)+1&gt;ROWS($D$2:$D$23)-COUNTBLANK($D$2:$D$23),"",INDIRECT(ADDRESS(SMALL((IF($D$2:$D$23&gt;"",ROW($D$2:$D$23),ROW()+ROWS($D$2:$D$23))),ROW()-ROW($E$2:$E$23)+1),COLUMN($D$2:$D$23),4)))</f>
        <v>Primary cases</v>
      </c>
      <c r="Q2" s="41" t="str">
        <f t="array" aca="1" ref="Q2" ca="1">IF(ROW()-ROW($F$2:$F$23)+1&gt;ROWS($E$2:$E$23)-COUNTBLANK($E$2:$E$23),"",INDIRECT(ADDRESS(SMALL((IF($E$2:$E$23&gt;"",ROW($E$2:$E$23),ROW()+ROWS($E$2:$E$23))),ROW()-ROW($F$2:$F$23)+1),COLUMN($E$2:$E$23),4)))</f>
        <v>-----</v>
      </c>
      <c r="R2" s="41" t="str">
        <f t="array" aca="1" ref="R2" ca="1">IF(ROW()-ROW($G$2:$G$23)+1&gt;ROWS($F$2:$F$23)-COUNTBLANK($F$2:$F$23),"",INDIRECT(ADDRESS(SMALL((IF($F$2:$F$23&gt;"",ROW($F$2:$F$23),ROW()+ROWS($F$2:$F$23))),ROW()-ROW($G$2:$G$23)+1),COLUMN($F$2:$F$23),4)))</f>
        <v>≥ 30</v>
      </c>
      <c r="S2" s="41" t="str">
        <f t="array" aca="1" ref="S2" ca="1">IF(ROW()-ROW($H$2:$H$23)+1&gt;ROWS($G$2:$G$23)-COUNTBLANK($G$2:$G$23),"",INDIRECT(ADDRESS(SMALL((IF($G$2:$G$23&lt;&gt;"",ROW($G$2:$G$23),ROW()+ROWS($G$2:$G$23))),ROW()-ROW($H$2:$H$23)+1),COLUMN($G$2:$G$23),4)))</f>
        <v>-----</v>
      </c>
      <c r="T2" s="41">
        <f t="array" aca="1" ref="T2" ca="1">IF(ROW()-ROW($I$2:$I$23)+1&gt;ROWS($H$2:$H$23)-COUNTBLANK($H$2:$H$23),"",INDIRECT(ADDRESS(SMALL((IF($H$2:$H$23&lt;&gt;"",ROW($H$2:$H$23),ROW()+ROWS($H$2:$H$23))),ROW()-ROW($I$2:$I$23)+1),COLUMN($H$2:$H$23),4)))</f>
        <v>0</v>
      </c>
      <c r="U2" s="41" t="str">
        <f t="array" aca="1" ref="U2" ca="1">IF(ROW()-ROW($J$2:$J$23)+1&gt;ROWS($I$2:$I$23)-COUNTBLANK($I$2:$I$23),"",INDIRECT(ADDRESS(SMALL((IF($I$2:$I$23&lt;&gt;"",ROW($I$2:$I$23),ROW()+ROWS($I$2:$I$23))),ROW()-ROW($J$2:$J$23)+1),COLUMN($I$2:$I$23),4)))</f>
        <v>-----</v>
      </c>
      <c r="V2" s="61" t="str">
        <f t="array" aca="1" ref="V2" ca="1">IF(ROW()-ROW($K$2:$K$23)+1&gt;ROWS($J$2:$J$23)-COUNTBLANK($J$2:$J$23),"",INDIRECT(ADDRESS(SMALL((IF($J$2:$J$23&lt;&gt;"",ROW($J$2:$J$23),ROW()+ROWS($J$2:$J$23))),ROW()-ROW($K$2:$K$23)+1),COLUMN($J$2:$J$23),4)))</f>
        <v>-----</v>
      </c>
      <c r="W2" s="41" t="str">
        <f t="array" aca="1" ref="W2" ca="1">IF(ROW()-ROW($L$2:$L$23)+1&gt;ROWS($K$2:$K$23)-COUNTBLANK($K$2:$K$23),"",INDIRECT(ADDRESS(SMALL((IF($K$2:$K$23&lt;&gt;"",ROW($K$2:$K$23),ROW()+ROWS($K$2:$K$23))),ROW()-ROW($L$2:$L$23)+1),COLUMN($K$2:$K$23),4)))</f>
        <v>Incomplete</v>
      </c>
      <c r="X2" s="41" t="str">
        <f t="array" aca="1" ref="X2" ca="1">IF(ROW()-ROW($M$2:$M$23)+1&gt;ROWS($L$2:$L$23)-COUNTBLANK($L$2:$L$23),"",INDIRECT(ADDRESS(SMALL((IF($L$2:$L$23&lt;&gt;"",ROW($L$2:$L$23),ROW()+ROWS($L$2:$L$23))),ROW()-ROW($M$2:$M$23)+1),COLUMN($L$2:$L$23),4)))</f>
        <v>-----</v>
      </c>
      <c r="Y2" s="41" t="str">
        <f t="array" aca="1" ref="Y2" ca="1">IF(ROW()-ROW($N$2:$N$23)+1&gt;ROWS($M$2:$M$23)-COUNTBLANK($M$2:$M$23),"",INDIRECT(ADDRESS(SMALL((IF($M$2:$M$23&lt;&gt;"",ROW($M$2:$M$23),ROW()+ROWS($M$2:$M$23))),ROW()-ROW($N$2:$N$23)+1),COLUMN($M$2:$M$23),4)))</f>
        <v>-----</v>
      </c>
    </row>
    <row r="3" spans="1:25" ht="54.75" customHeight="1" x14ac:dyDescent="0.25">
      <c r="A3" s="46" t="str">
        <f>IF('Indicator sheet'!P16=0,"",'Indicator sheet'!P16)</f>
        <v>Incomplete</v>
      </c>
      <c r="B3" s="46"/>
      <c r="C3" s="46" t="str">
        <f>IF($A3="I.O.","",'Indicator sheet'!A16)</f>
        <v>1b</v>
      </c>
      <c r="D3" s="41" t="str">
        <f>IF($A3="I.O.","",'Indicator sheet'!C16)</f>
        <v>Patients with new recurrence and/or distant metastases</v>
      </c>
      <c r="E3" s="46" t="str">
        <f>IF(AND('Indicator sheet'!J16="",$A3&lt;&gt;"I.O."),"-----",IF($A3="I.O.","",'Indicator sheet'!J16))</f>
        <v>-----</v>
      </c>
      <c r="F3" s="41" t="str">
        <f>IF($A3="I.O.","",'Indicator sheet'!K16)</f>
        <v>No target value</v>
      </c>
      <c r="G3" s="46" t="str">
        <f>IF(AND('Indicator sheet'!M16="",$A3&lt;&gt;"I.O."),"-----",IF($A3="I.O.","",'Indicator sheet'!M16))</f>
        <v>-----</v>
      </c>
      <c r="H3" s="46" t="str">
        <f>IF($A3="I.O.","",IF('Indicator sheet'!O16="","-----",'Indicator sheet'!O16))</f>
        <v>-----</v>
      </c>
      <c r="I3" s="46" t="str">
        <f>IF($A3="I.O.","","-----")</f>
        <v>-----</v>
      </c>
      <c r="J3" s="60" t="str">
        <f>IF($A3="I.O.","","-----")</f>
        <v>-----</v>
      </c>
      <c r="K3" s="46" t="str">
        <f>IF($A3="I.O.","",'Indicator sheet'!P16)</f>
        <v>Incomplete</v>
      </c>
      <c r="L3" s="46" t="str">
        <f>IF(AND('Indicator sheet'!Q16="",$A3&lt;&gt;"I.O."),"-----",IF($A3="I.O.","",'Indicator sheet'!Q16))</f>
        <v>-----</v>
      </c>
      <c r="M3" s="46" t="str">
        <f>IF(AND('Indicator sheet'!R16="",$A3&lt;&gt;"I.O."),"-----",IF($A3="I.O.","",'Indicator sheet'!R16))</f>
        <v>-----</v>
      </c>
      <c r="O3" s="41" t="str">
        <f t="array" aca="1" ref="O3" ca="1">IF(ROW()-ROW($D$2:$D$23)+1&gt;ROWS($C$2:$C$23)-COUNTBLANK($C$2:$C$23),"",INDIRECT(ADDRESS(SMALL((IF($C$2:$C$23&lt;&gt;"",ROW($C$2:$C$23),ROW()+ROWS($C$2:$C$23))),ROW()-ROW($D$2:$D$23)+1),COLUMN($C$2:$C$23),4)))</f>
        <v>1b</v>
      </c>
      <c r="P3" s="41" t="str">
        <f t="array" aca="1" ref="P3" ca="1">IF(ROW()-ROW($E$2:$E$23)+1&gt;ROWS($D$2:$D$23)-COUNTBLANK($D$2:$D$23),"",INDIRECT(ADDRESS(SMALL((IF($D$2:$D$23&gt;"",ROW($D$2:$D$23),ROW()+ROWS($D$2:$D$23))),ROW()-ROW($E$2:$E$23)+1),COLUMN($D$2:$D$23),4)))</f>
        <v>Patients with new recurrence and/or distant metastases</v>
      </c>
      <c r="Q3" s="41" t="str">
        <f t="array" aca="1" ref="Q3" ca="1">IF(ROW()-ROW($F$2:$F$23)+1&gt;ROWS($E$2:$E$23)-COUNTBLANK($E$2:$E$23),"",INDIRECT(ADDRESS(SMALL((IF($E$2:$E$23&gt;"",ROW($E$2:$E$23),ROW()+ROWS($E$2:$E$23))),ROW()-ROW($F$2:$F$23)+1),COLUMN($E$2:$E$23),4)))</f>
        <v>-----</v>
      </c>
      <c r="R3" s="41" t="str">
        <f t="array" aca="1" ref="R3" ca="1">IF(ROW()-ROW($G$2:$G$23)+1&gt;ROWS($F$2:$F$23)-COUNTBLANK($F$2:$F$23),"",INDIRECT(ADDRESS(SMALL((IF($F$2:$F$23&gt;"",ROW($F$2:$F$23),ROW()+ROWS($F$2:$F$23))),ROW()-ROW($G$2:$G$23)+1),COLUMN($F$2:$F$23),4)))</f>
        <v>No target value</v>
      </c>
      <c r="S3" s="41" t="str">
        <f t="array" aca="1" ref="S3" ca="1">IF(ROW()-ROW($H$2:$H$23)+1&gt;ROWS($G$2:$G$23)-COUNTBLANK($G$2:$G$23),"",INDIRECT(ADDRESS(SMALL((IF($G$2:$G$23&lt;&gt;"",ROW($G$2:$G$23),ROW()+ROWS($G$2:$G$23))),ROW()-ROW($H$2:$H$23)+1),COLUMN($G$2:$G$23),4)))</f>
        <v>-----</v>
      </c>
      <c r="T3" s="41" t="str">
        <f t="array" aca="1" ref="T3" ca="1">IF(ROW()-ROW($I$2:$I$23)+1&gt;ROWS($H$2:$H$23)-COUNTBLANK($H$2:$H$23),"",INDIRECT(ADDRESS(SMALL((IF($H$2:$H$23&lt;&gt;"",ROW($H$2:$H$23),ROW()+ROWS($H$2:$H$23))),ROW()-ROW($I$2:$I$23)+1),COLUMN($H$2:$H$23),4)))</f>
        <v>-----</v>
      </c>
      <c r="U3" s="41" t="str">
        <f t="array" aca="1" ref="U3" ca="1">IF(ROW()-ROW($J$2:$J$23)+1&gt;ROWS($I$2:$I$23)-COUNTBLANK($I$2:$I$23),"",INDIRECT(ADDRESS(SMALL((IF($I$2:$I$23&lt;&gt;"",ROW($I$2:$I$23),ROW()+ROWS($I$2:$I$23))),ROW()-ROW($J$2:$J$23)+1),COLUMN($I$2:$I$23),4)))</f>
        <v>-----</v>
      </c>
      <c r="V3" s="61" t="str">
        <f t="array" aca="1" ref="V3" ca="1">IF(ROW()-ROW($K$2:$K$23)+1&gt;ROWS($J$2:$J$23)-COUNTBLANK($J$2:$J$23),"",INDIRECT(ADDRESS(SMALL((IF($J$2:$J$23&lt;&gt;"",ROW($J$2:$J$23),ROW()+ROWS($J$2:$J$23))),ROW()-ROW($K$2:$K$23)+1),COLUMN($J$2:$J$23),4)))</f>
        <v>-----</v>
      </c>
      <c r="W3" s="41" t="str">
        <f t="array" aca="1" ref="W3" ca="1">IF(ROW()-ROW($L$2:$L$23)+1&gt;ROWS($K$2:$K$23)-COUNTBLANK($K$2:$K$23),"",INDIRECT(ADDRESS(SMALL((IF($K$2:$K$23&lt;&gt;"",ROW($K$2:$K$23),ROW()+ROWS($K$2:$K$23))),ROW()-ROW($L$2:$L$23)+1),COLUMN($K$2:$K$23),4)))</f>
        <v>Incomplete</v>
      </c>
      <c r="X3" s="41" t="str">
        <f t="array" aca="1" ref="X3" ca="1">IF(ROW()-ROW($M$2:$M$23)+1&gt;ROWS($L$2:$L$23)-COUNTBLANK($L$2:$L$23),"",INDIRECT(ADDRESS(SMALL((IF($L$2:$L$23&lt;&gt;"",ROW($L$2:$L$23),ROW()+ROWS($L$2:$L$23))),ROW()-ROW($M$2:$M$23)+1),COLUMN($L$2:$L$23),4)))</f>
        <v>-----</v>
      </c>
      <c r="Y3" s="41" t="str">
        <f t="array" aca="1" ref="Y3" ca="1">IF(ROW()-ROW($N$2:$N$23)+1&gt;ROWS($M$2:$M$23)-COUNTBLANK($M$2:$M$23),"",INDIRECT(ADDRESS(SMALL((IF($M$2:$M$23&lt;&gt;"",ROW($M$2:$M$23),ROW()+ROWS($M$2:$M$23))),ROW()-ROW($N$2:$N$23)+1),COLUMN($M$2:$M$23),4)))</f>
        <v>-----</v>
      </c>
    </row>
    <row r="4" spans="1:25" ht="54.75" customHeight="1" x14ac:dyDescent="0.25">
      <c r="A4" s="46" t="str">
        <f>IF('Indicator sheet'!P19=0,"",'Indicator sheet'!P19)</f>
        <v>Incomplete</v>
      </c>
      <c r="B4" s="46"/>
      <c r="C4" s="46">
        <f>IF($A4="I.O.","",'Indicator sheet'!A19)</f>
        <v>2</v>
      </c>
      <c r="D4" s="41" t="str">
        <f>IF($A4="I.O.","",'Indicator sheet'!C19)</f>
        <v>Pretherapeutic tumour board</v>
      </c>
      <c r="E4" s="46" t="str">
        <f>IF(AND('Indicator sheet'!J19="",$A4&lt;&gt;"I.O."),"-----",IF($A4="I.O.","",'Indicator sheet'!J19))</f>
        <v>-----</v>
      </c>
      <c r="F4" s="41" t="str">
        <f>IF($A4="I.O.","",'Indicator sheet'!K19)</f>
        <v>≥ 95%</v>
      </c>
      <c r="G4" s="46" t="str">
        <f>IF(AND('Indicator sheet'!M19="",$A4&lt;&gt;"I.O."),"-----",IF($A4="I.O.","",'Indicator sheet'!M19))</f>
        <v>-----</v>
      </c>
      <c r="H4" s="46" t="str">
        <f>IF($A4="I.O.","",IF('Indicator sheet'!O19="","-----",'Indicator sheet'!O19))</f>
        <v>-----</v>
      </c>
      <c r="I4" s="46">
        <f>IF($A4="I.O.","",IF('Indicator sheet'!O20="","-----",'Indicator sheet'!O20))</f>
        <v>0</v>
      </c>
      <c r="J4" s="60" t="str">
        <f>IF($A4="I.O.","",IF('Indicator sheet'!O21="",0,'Indicator sheet'!O21))</f>
        <v>n.d.</v>
      </c>
      <c r="K4" s="46" t="str">
        <f>IF($A4="I.O.","",'Indicator sheet'!P19)</f>
        <v>Incomplete</v>
      </c>
      <c r="L4" s="46" t="str">
        <f>IF(AND('Indicator sheet'!Q19="",$A4&lt;&gt;"I.O."),"-----",IF($A4="I.O.","",'Indicator sheet'!Q19))</f>
        <v>-----</v>
      </c>
      <c r="M4" s="46" t="str">
        <f>IF(AND('Indicator sheet'!R19="",$A4&lt;&gt;"I.O."),"-----",IF($A4="I.O.","",'Indicator sheet'!R19))</f>
        <v>-----</v>
      </c>
      <c r="O4" s="41">
        <f t="array" aca="1" ref="O4" ca="1">IF(ROW()-ROW($D$2:$D$23)+1&gt;ROWS($C$2:$C$23)-COUNTBLANK($C$2:$C$23),"",INDIRECT(ADDRESS(SMALL((IF($C$2:$C$23&lt;&gt;"",ROW($C$2:$C$23),ROW()+ROWS($C$2:$C$23))),ROW()-ROW($D$2:$D$23)+1),COLUMN($C$2:$C$23),4)))</f>
        <v>2</v>
      </c>
      <c r="P4" s="41" t="str">
        <f t="array" aca="1" ref="P4" ca="1">IF(ROW()-ROW($E$2:$E$23)+1&gt;ROWS($D$2:$D$23)-COUNTBLANK($D$2:$D$23),"",INDIRECT(ADDRESS(SMALL((IF($D$2:$D$23&gt;"",ROW($D$2:$D$23),ROW()+ROWS($D$2:$D$23))),ROW()-ROW($E$2:$E$23)+1),COLUMN($D$2:$D$23),4)))</f>
        <v>Pretherapeutic tumour board</v>
      </c>
      <c r="Q4" s="41" t="str">
        <f t="array" aca="1" ref="Q4" ca="1">IF(ROW()-ROW($F$2:$F$23)+1&gt;ROWS($E$2:$E$23)-COUNTBLANK($E$2:$E$23),"",INDIRECT(ADDRESS(SMALL((IF($E$2:$E$23&gt;"",ROW($E$2:$E$23),ROW()+ROWS($E$2:$E$23))),ROW()-ROW($F$2:$F$23)+1),COLUMN($E$2:$E$23),4)))</f>
        <v>-----</v>
      </c>
      <c r="R4" s="41" t="str">
        <f t="array" aca="1" ref="R4" ca="1">IF(ROW()-ROW($G$2:$G$23)+1&gt;ROWS($F$2:$F$23)-COUNTBLANK($F$2:$F$23),"",INDIRECT(ADDRESS(SMALL((IF($F$2:$F$23&gt;"",ROW($F$2:$F$23),ROW()+ROWS($F$2:$F$23))),ROW()-ROW($G$2:$G$23)+1),COLUMN($F$2:$F$23),4)))</f>
        <v>≥ 95%</v>
      </c>
      <c r="S4" s="41" t="str">
        <f t="array" aca="1" ref="S4" ca="1">IF(ROW()-ROW($H$2:$H$23)+1&gt;ROWS($G$2:$G$23)-COUNTBLANK($G$2:$G$23),"",INDIRECT(ADDRESS(SMALL((IF($G$2:$G$23&lt;&gt;"",ROW($G$2:$G$23),ROW()+ROWS($G$2:$G$23))),ROW()-ROW($H$2:$H$23)+1),COLUMN($G$2:$G$23),4)))</f>
        <v>-----</v>
      </c>
      <c r="T4" s="41" t="str">
        <f t="array" aca="1" ref="T4" ca="1">IF(ROW()-ROW($I$2:$I$23)+1&gt;ROWS($H$2:$H$23)-COUNTBLANK($H$2:$H$23),"",INDIRECT(ADDRESS(SMALL((IF($H$2:$H$23&lt;&gt;"",ROW($H$2:$H$23),ROW()+ROWS($H$2:$H$23))),ROW()-ROW($I$2:$I$23)+1),COLUMN($H$2:$H$23),4)))</f>
        <v>-----</v>
      </c>
      <c r="U4" s="41">
        <f t="array" aca="1" ref="U4" ca="1">IF(ROW()-ROW($J$2:$J$23)+1&gt;ROWS($I$2:$I$23)-COUNTBLANK($I$2:$I$23),"",INDIRECT(ADDRESS(SMALL((IF($I$2:$I$23&lt;&gt;"",ROW($I$2:$I$23),ROW()+ROWS($I$2:$I$23))),ROW()-ROW($J$2:$J$23)+1),COLUMN($I$2:$I$23),4)))</f>
        <v>0</v>
      </c>
      <c r="V4" s="61" t="str">
        <f t="array" aca="1" ref="V4" ca="1">IF(ROW()-ROW($K$2:$K$23)+1&gt;ROWS($J$2:$J$23)-COUNTBLANK($J$2:$J$23),"",INDIRECT(ADDRESS(SMALL((IF($J$2:$J$23&lt;&gt;"",ROW($J$2:$J$23),ROW()+ROWS($J$2:$J$23))),ROW()-ROW($K$2:$K$23)+1),COLUMN($J$2:$J$23),4)))</f>
        <v>n.d.</v>
      </c>
      <c r="W4" s="41" t="str">
        <f t="array" aca="1" ref="W4" ca="1">IF(ROW()-ROW($L$2:$L$23)+1&gt;ROWS($K$2:$K$23)-COUNTBLANK($K$2:$K$23),"",INDIRECT(ADDRESS(SMALL((IF($K$2:$K$23&lt;&gt;"",ROW($K$2:$K$23),ROW()+ROWS($K$2:$K$23))),ROW()-ROW($L$2:$L$23)+1),COLUMN($K$2:$K$23),4)))</f>
        <v>Incomplete</v>
      </c>
      <c r="X4" s="41" t="str">
        <f t="array" aca="1" ref="X4" ca="1">IF(ROW()-ROW($M$2:$M$23)+1&gt;ROWS($L$2:$L$23)-COUNTBLANK($L$2:$L$23),"",INDIRECT(ADDRESS(SMALL((IF($L$2:$L$23&lt;&gt;"",ROW($L$2:$L$23),ROW()+ROWS($L$2:$L$23))),ROW()-ROW($M$2:$M$23)+1),COLUMN($L$2:$L$23),4)))</f>
        <v>-----</v>
      </c>
      <c r="Y4" s="41" t="str">
        <f t="array" aca="1" ref="Y4" ca="1">IF(ROW()-ROW($N$2:$N$23)+1&gt;ROWS($M$2:$M$23)-COUNTBLANK($M$2:$M$23),"",INDIRECT(ADDRESS(SMALL((IF($M$2:$M$23&lt;&gt;"",ROW($M$2:$M$23),ROW()+ROWS($M$2:$M$23))),ROW()-ROW($N$2:$N$23)+1),COLUMN($M$2:$M$23),4)))</f>
        <v>-----</v>
      </c>
    </row>
    <row r="5" spans="1:25" ht="54.75" customHeight="1" x14ac:dyDescent="0.25">
      <c r="A5" s="46" t="str">
        <f>IF('Indicator sheet'!P22=0,"",'Indicator sheet'!P22)</f>
        <v>Incomplete</v>
      </c>
      <c r="B5" s="46"/>
      <c r="C5" s="105">
        <f>IF($A5="I.O.","",'Indicator sheet'!A22)</f>
        <v>3</v>
      </c>
      <c r="D5" s="41" t="str">
        <f>IF($A5="I.O.","",'Indicator sheet'!C22)</f>
        <v>Pretherapeutic tumour board recurrence</v>
      </c>
      <c r="E5" s="46" t="str">
        <f>IF(AND('Indicator sheet'!J22="",$A5&lt;&gt;"I.O."),"-----",IF($A5="I.O.","",'Indicator sheet'!J22))</f>
        <v>-----</v>
      </c>
      <c r="F5" s="41" t="str">
        <f>IF($A5="I.O.","",'Indicator sheet'!K22)</f>
        <v>≥ 95%</v>
      </c>
      <c r="G5" s="46" t="str">
        <f>IF(AND('Indicator sheet'!M22="",$A5&lt;&gt;"I.O."),"-----",IF($A5="I.O.","",'Indicator sheet'!M22))</f>
        <v>-----</v>
      </c>
      <c r="H5" s="46" t="str">
        <f>IF($A5="I.O.","",IF('Indicator sheet'!O22="","-----",'Indicator sheet'!O22))</f>
        <v>-----</v>
      </c>
      <c r="I5" s="46" t="str">
        <f>IF($A5="I.O.","",IF('Indicator sheet'!O23="","-----",'Indicator sheet'!O23))</f>
        <v>-----</v>
      </c>
      <c r="J5" s="60" t="str">
        <f>IF($A5="I.O.","",IF('Indicator sheet'!O24="","-----",'Indicator sheet'!O24))</f>
        <v>n.d.</v>
      </c>
      <c r="K5" s="46" t="str">
        <f>IF($A5="I.O.","",'Indicator sheet'!P22)</f>
        <v>Incomplete</v>
      </c>
      <c r="L5" s="46" t="str">
        <f>IF(AND('Indicator sheet'!Q22="",$A5&lt;&gt;"I.O."),"-----",IF($A5="I.O.","",'Indicator sheet'!Q22))</f>
        <v>-----</v>
      </c>
      <c r="M5" s="46" t="str">
        <f>IF(AND('Indicator sheet'!R22="",$A5&lt;&gt;"I.O."),"-----",IF($A5="I.O.","",'Indicator sheet'!R22))</f>
        <v>-----</v>
      </c>
      <c r="O5" s="41">
        <f t="array" aca="1" ref="O5" ca="1">IF(ROW()-ROW($D$2:$D$23)+1&gt;ROWS($C$2:$C$23)-COUNTBLANK($C$2:$C$23),"",INDIRECT(ADDRESS(SMALL((IF($C$2:$C$23&lt;&gt;"",ROW($C$2:$C$23),ROW()+ROWS($C$2:$C$23))),ROW()-ROW($D$2:$D$23)+1),COLUMN($C$2:$C$23),4)))</f>
        <v>3</v>
      </c>
      <c r="P5" s="41" t="str">
        <f t="array" aca="1" ref="P5" ca="1">IF(ROW()-ROW($E$2:$E$23)+1&gt;ROWS($D$2:$D$23)-COUNTBLANK($D$2:$D$23),"",INDIRECT(ADDRESS(SMALL((IF($D$2:$D$23&gt;"",ROW($D$2:$D$23),ROW()+ROWS($D$2:$D$23))),ROW()-ROW($E$2:$E$23)+1),COLUMN($D$2:$D$23),4)))</f>
        <v>Pretherapeutic tumour board recurrence</v>
      </c>
      <c r="Q5" s="41" t="str">
        <f t="array" aca="1" ref="Q5" ca="1">IF(ROW()-ROW($F$2:$F$23)+1&gt;ROWS($E$2:$E$23)-COUNTBLANK($E$2:$E$23),"",INDIRECT(ADDRESS(SMALL((IF($E$2:$E$23&gt;"",ROW($E$2:$E$23),ROW()+ROWS($E$2:$E$23))),ROW()-ROW($F$2:$F$23)+1),COLUMN($E$2:$E$23),4)))</f>
        <v>-----</v>
      </c>
      <c r="R5" s="41" t="str">
        <f t="array" aca="1" ref="R5" ca="1">IF(ROW()-ROW($G$2:$G$23)+1&gt;ROWS($F$2:$F$23)-COUNTBLANK($F$2:$F$23),"",INDIRECT(ADDRESS(SMALL((IF($F$2:$F$23&gt;"",ROW($F$2:$F$23),ROW()+ROWS($F$2:$F$23))),ROW()-ROW($G$2:$G$23)+1),COLUMN($F$2:$F$23),4)))</f>
        <v>≥ 95%</v>
      </c>
      <c r="S5" s="41" t="str">
        <f t="array" aca="1" ref="S5" ca="1">IF(ROW()-ROW($H$2:$H$23)+1&gt;ROWS($G$2:$G$23)-COUNTBLANK($G$2:$G$23),"",INDIRECT(ADDRESS(SMALL((IF($G$2:$G$23&lt;&gt;"",ROW($G$2:$G$23),ROW()+ROWS($G$2:$G$23))),ROW()-ROW($H$2:$H$23)+1),COLUMN($G$2:$G$23),4)))</f>
        <v>-----</v>
      </c>
      <c r="T5" s="41" t="str">
        <f t="array" aca="1" ref="T5" ca="1">IF(ROW()-ROW($I$2:$I$23)+1&gt;ROWS($H$2:$H$23)-COUNTBLANK($H$2:$H$23),"",INDIRECT(ADDRESS(SMALL((IF($H$2:$H$23&lt;&gt;"",ROW($H$2:$H$23),ROW()+ROWS($H$2:$H$23))),ROW()-ROW($I$2:$I$23)+1),COLUMN($H$2:$H$23),4)))</f>
        <v>-----</v>
      </c>
      <c r="U5" s="41" t="str">
        <f t="array" aca="1" ref="U5" ca="1">IF(ROW()-ROW($J$2:$J$23)+1&gt;ROWS($I$2:$I$23)-COUNTBLANK($I$2:$I$23),"",INDIRECT(ADDRESS(SMALL((IF($I$2:$I$23&lt;&gt;"",ROW($I$2:$I$23),ROW()+ROWS($I$2:$I$23))),ROW()-ROW($J$2:$J$23)+1),COLUMN($I$2:$I$23),4)))</f>
        <v>-----</v>
      </c>
      <c r="V5" s="61" t="str">
        <f t="array" aca="1" ref="V5" ca="1">IF(ROW()-ROW($K$2:$K$23)+1&gt;ROWS($J$2:$J$23)-COUNTBLANK($J$2:$J$23),"",INDIRECT(ADDRESS(SMALL((IF($J$2:$J$23&lt;&gt;"",ROW($J$2:$J$23),ROW()+ROWS($J$2:$J$23))),ROW()-ROW($K$2:$K$23)+1),COLUMN($J$2:$J$23),4)))</f>
        <v>n.d.</v>
      </c>
      <c r="W5" s="41" t="str">
        <f t="array" aca="1" ref="W5" ca="1">IF(ROW()-ROW($L$2:$L$23)+1&gt;ROWS($K$2:$K$23)-COUNTBLANK($K$2:$K$23),"",INDIRECT(ADDRESS(SMALL((IF($K$2:$K$23&lt;&gt;"",ROW($K$2:$K$23),ROW()+ROWS($K$2:$K$23))),ROW()-ROW($L$2:$L$23)+1),COLUMN($K$2:$K$23),4)))</f>
        <v>Incomplete</v>
      </c>
      <c r="X5" s="41" t="str">
        <f t="array" aca="1" ref="X5" ca="1">IF(ROW()-ROW($M$2:$M$23)+1&gt;ROWS($L$2:$L$23)-COUNTBLANK($L$2:$L$23),"",INDIRECT(ADDRESS(SMALL((IF($L$2:$L$23&lt;&gt;"",ROW($L$2:$L$23),ROW()+ROWS($L$2:$L$23))),ROW()-ROW($M$2:$M$23)+1),COLUMN($L$2:$L$23),4)))</f>
        <v>-----</v>
      </c>
      <c r="Y5" s="41" t="str">
        <f t="array" aca="1" ref="Y5" ca="1">IF(ROW()-ROW($N$2:$N$23)+1&gt;ROWS($M$2:$M$23)-COUNTBLANK($M$2:$M$23),"",INDIRECT(ADDRESS(SMALL((IF($M$2:$M$23&lt;&gt;"",ROW($M$2:$M$23),ROW()+ROWS($M$2:$M$23))),ROW()-ROW($N$2:$N$23)+1),COLUMN($M$2:$M$23),4)))</f>
        <v>-----</v>
      </c>
    </row>
    <row r="6" spans="1:25" ht="54.75" customHeight="1" x14ac:dyDescent="0.25">
      <c r="A6" s="46" t="str">
        <f>IF('Indicator sheet'!P25=0,"",'Indicator sheet'!P25)</f>
        <v>Incomplete</v>
      </c>
      <c r="B6" s="46"/>
      <c r="C6" s="46">
        <f>IF($A6="I.O.","",'Indicator sheet'!A25)</f>
        <v>4</v>
      </c>
      <c r="D6" s="41" t="str">
        <f>IF($A6="I.O.","",'Indicator sheet'!C25)</f>
        <v>Post-operative tumour board</v>
      </c>
      <c r="E6" s="46" t="str">
        <f>IF(AND('Indicator sheet'!J25="",$A6&lt;&gt;"I.O."),"-----",IF($A6="I.O.","",'Indicator sheet'!J25))</f>
        <v>-----</v>
      </c>
      <c r="F6" s="41" t="str">
        <f>IF($A6="I.O.","",'Indicator sheet'!K25)</f>
        <v>≥ 95%</v>
      </c>
      <c r="G6" s="46" t="str">
        <f>IF(AND('Indicator sheet'!M25="",$A6&lt;&gt;"I.O."),"-----",IF($A6="I.O.","",'Indicator sheet'!M25))</f>
        <v>-----</v>
      </c>
      <c r="H6" s="46" t="str">
        <f>IF($A6="I.O.","",IF('Indicator sheet'!O25="","-----",'Indicator sheet'!O25))</f>
        <v>-----</v>
      </c>
      <c r="I6" s="46">
        <f>IF($A6="I.O.","",IF('Indicator sheet'!O26="","-----",'Indicator sheet'!O26))</f>
        <v>0</v>
      </c>
      <c r="J6" s="60" t="str">
        <f>IF($A6="I.O.","",IF('Indicator sheet'!O27="",0,'Indicator sheet'!O27))</f>
        <v>n.d.</v>
      </c>
      <c r="K6" s="46" t="str">
        <f>IF($A6="I.O.","",'Indicator sheet'!P25)</f>
        <v>Incomplete</v>
      </c>
      <c r="L6" s="46" t="str">
        <f>IF(AND('Indicator sheet'!Q25="",$A6&lt;&gt;"I.O."),"-----",IF($A6="I.O.","",'Indicator sheet'!Q25))</f>
        <v>-----</v>
      </c>
      <c r="M6" s="46" t="str">
        <f>IF(AND('Indicator sheet'!R25="",$A6&lt;&gt;"I.O."),"-----",IF($A6="I.O.","",'Indicator sheet'!R25))</f>
        <v>-----</v>
      </c>
      <c r="O6" s="41">
        <f t="array" aca="1" ref="O6" ca="1">IF(ROW()-ROW($D$2:$D$23)+1&gt;ROWS($C$2:$C$23)-COUNTBLANK($C$2:$C$23),"",INDIRECT(ADDRESS(SMALL((IF($C$2:$C$23&lt;&gt;"",ROW($C$2:$C$23),ROW()+ROWS($C$2:$C$23))),ROW()-ROW($D$2:$D$23)+1),COLUMN($C$2:$C$23),4)))</f>
        <v>4</v>
      </c>
      <c r="P6" s="41" t="str">
        <f t="array" aca="1" ref="P6" ca="1">IF(ROW()-ROW($E$2:$E$23)+1&gt;ROWS($D$2:$D$23)-COUNTBLANK($D$2:$D$23),"",INDIRECT(ADDRESS(SMALL((IF($D$2:$D$23&gt;"",ROW($D$2:$D$23),ROW()+ROWS($D$2:$D$23))),ROW()-ROW($E$2:$E$23)+1),COLUMN($D$2:$D$23),4)))</f>
        <v>Post-operative tumour board</v>
      </c>
      <c r="Q6" s="41" t="str">
        <f t="array" aca="1" ref="Q6" ca="1">IF(ROW()-ROW($F$2:$F$23)+1&gt;ROWS($E$2:$E$23)-COUNTBLANK($E$2:$E$23),"",INDIRECT(ADDRESS(SMALL((IF($E$2:$E$23&gt;"",ROW($E$2:$E$23),ROW()+ROWS($E$2:$E$23))),ROW()-ROW($F$2:$F$23)+1),COLUMN($E$2:$E$23),4)))</f>
        <v>-----</v>
      </c>
      <c r="R6" s="41" t="str">
        <f t="array" aca="1" ref="R6" ca="1">IF(ROW()-ROW($G$2:$G$23)+1&gt;ROWS($F$2:$F$23)-COUNTBLANK($F$2:$F$23),"",INDIRECT(ADDRESS(SMALL((IF($F$2:$F$23&gt;"",ROW($F$2:$F$23),ROW()+ROWS($F$2:$F$23))),ROW()-ROW($G$2:$G$23)+1),COLUMN($F$2:$F$23),4)))</f>
        <v>≥ 95%</v>
      </c>
      <c r="S6" s="41" t="str">
        <f t="array" aca="1" ref="S6" ca="1">IF(ROW()-ROW($H$2:$H$23)+1&gt;ROWS($G$2:$G$23)-COUNTBLANK($G$2:$G$23),"",INDIRECT(ADDRESS(SMALL((IF($G$2:$G$23&lt;&gt;"",ROW($G$2:$G$23),ROW()+ROWS($G$2:$G$23))),ROW()-ROW($H$2:$H$23)+1),COLUMN($G$2:$G$23),4)))</f>
        <v>-----</v>
      </c>
      <c r="T6" s="41" t="str">
        <f t="array" aca="1" ref="T6" ca="1">IF(ROW()-ROW($I$2:$I$23)+1&gt;ROWS($H$2:$H$23)-COUNTBLANK($H$2:$H$23),"",INDIRECT(ADDRESS(SMALL((IF($H$2:$H$23&lt;&gt;"",ROW($H$2:$H$23),ROW()+ROWS($H$2:$H$23))),ROW()-ROW($I$2:$I$23)+1),COLUMN($H$2:$H$23),4)))</f>
        <v>-----</v>
      </c>
      <c r="U6" s="41">
        <f t="array" aca="1" ref="U6" ca="1">IF(ROW()-ROW($J$2:$J$23)+1&gt;ROWS($I$2:$I$23)-COUNTBLANK($I$2:$I$23),"",INDIRECT(ADDRESS(SMALL((IF($I$2:$I$23&lt;&gt;"",ROW($I$2:$I$23),ROW()+ROWS($I$2:$I$23))),ROW()-ROW($J$2:$J$23)+1),COLUMN($I$2:$I$23),4)))</f>
        <v>0</v>
      </c>
      <c r="V6" s="61" t="str">
        <f t="array" aca="1" ref="V6" ca="1">IF(ROW()-ROW($K$2:$K$23)+1&gt;ROWS($J$2:$J$23)-COUNTBLANK($J$2:$J$23),"",INDIRECT(ADDRESS(SMALL((IF($J$2:$J$23&lt;&gt;"",ROW($J$2:$J$23),ROW()+ROWS($J$2:$J$23))),ROW()-ROW($K$2:$K$23)+1),COLUMN($J$2:$J$23),4)))</f>
        <v>n.d.</v>
      </c>
      <c r="W6" s="41" t="str">
        <f t="array" aca="1" ref="W6" ca="1">IF(ROW()-ROW($L$2:$L$23)+1&gt;ROWS($K$2:$K$23)-COUNTBLANK($K$2:$K$23),"",INDIRECT(ADDRESS(SMALL((IF($K$2:$K$23&lt;&gt;"",ROW($K$2:$K$23),ROW()+ROWS($K$2:$K$23))),ROW()-ROW($L$2:$L$23)+1),COLUMN($K$2:$K$23),4)))</f>
        <v>Incomplete</v>
      </c>
      <c r="X6" s="41" t="str">
        <f t="array" aca="1" ref="X6" ca="1">IF(ROW()-ROW($M$2:$M$23)+1&gt;ROWS($L$2:$L$23)-COUNTBLANK($L$2:$L$23),"",INDIRECT(ADDRESS(SMALL((IF($L$2:$L$23&lt;&gt;"",ROW($L$2:$L$23),ROW()+ROWS($L$2:$L$23))),ROW()-ROW($M$2:$M$23)+1),COLUMN($L$2:$L$23),4)))</f>
        <v>-----</v>
      </c>
      <c r="Y6" s="41" t="str">
        <f t="array" aca="1" ref="Y6" ca="1">IF(ROW()-ROW($N$2:$N$23)+1&gt;ROWS($M$2:$M$23)-COUNTBLANK($M$2:$M$23),"",INDIRECT(ADDRESS(SMALL((IF($M$2:$M$23&lt;&gt;"",ROW($M$2:$M$23),ROW()+ROWS($M$2:$M$23))),ROW()-ROW($N$2:$N$23)+1),COLUMN($M$2:$M$23),4)))</f>
        <v>-----</v>
      </c>
    </row>
    <row r="7" spans="1:25" ht="54.75" customHeight="1" x14ac:dyDescent="0.25">
      <c r="A7" s="46" t="str">
        <f>IF('Indicator sheet'!P28=0,"",'Indicator sheet'!P28)</f>
        <v>Incomplete</v>
      </c>
      <c r="B7" s="46"/>
      <c r="C7" s="46">
        <f>IF($A7="I.O.","",'Indicator sheet'!A28)</f>
        <v>5</v>
      </c>
      <c r="D7" s="41" t="str">
        <f>IF($A7="I.O.","",'Indicator sheet'!C28)</f>
        <v>Psycho-oncological care 
(Consultation ≥ 25 min.)</v>
      </c>
      <c r="E7" s="46" t="str">
        <f>IF(AND('Indicator sheet'!J28="",$A7&lt;&gt;"I.O."),"-----",IF($A7="I.O.","",'Indicator sheet'!J28))</f>
        <v>&lt; 20%</v>
      </c>
      <c r="F7" s="41" t="str">
        <f>IF($A7="I.O.","",'Indicator sheet'!K28)</f>
        <v>No target value</v>
      </c>
      <c r="G7" s="46" t="str">
        <f>IF(AND('Indicator sheet'!M28="",$A7&lt;&gt;"I.O."),"-----",IF($A7="I.O.","",'Indicator sheet'!M28))</f>
        <v>&gt; 80%</v>
      </c>
      <c r="H7" s="46" t="str">
        <f>IF($A7="I.O.","",IF('Indicator sheet'!O28="","-----",'Indicator sheet'!O28))</f>
        <v>-----</v>
      </c>
      <c r="I7" s="46">
        <f>IF($A7="I.O.","",IF('Indicator sheet'!O29="","-----",'Indicator sheet'!O29))</f>
        <v>0</v>
      </c>
      <c r="J7" s="60" t="str">
        <f>IF($A7="I.O.","",IF('Indicator sheet'!O30="",0,'Indicator sheet'!O30))</f>
        <v>n.d.</v>
      </c>
      <c r="K7" s="46" t="str">
        <f>IF($A7="I.O.","",'Indicator sheet'!P28)</f>
        <v>Incomplete</v>
      </c>
      <c r="L7" s="46" t="str">
        <f>IF(AND('Indicator sheet'!Q28="",$A7&lt;&gt;"I.O."),"-----",IF($A7="I.O.","",'Indicator sheet'!Q28))</f>
        <v>-----</v>
      </c>
      <c r="M7" s="46" t="str">
        <f>IF(AND('Indicator sheet'!R28="",$A7&lt;&gt;"I.O."),"-----",IF($A7="I.O.","",'Indicator sheet'!R28))</f>
        <v>-----</v>
      </c>
      <c r="O7" s="41">
        <f t="array" aca="1" ref="O7" ca="1">IF(ROW()-ROW($D$2:$D$23)+1&gt;ROWS($C$2:$C$23)-COUNTBLANK($C$2:$C$23),"",INDIRECT(ADDRESS(SMALL((IF($C$2:$C$23&lt;&gt;"",ROW($C$2:$C$23),ROW()+ROWS($C$2:$C$23))),ROW()-ROW($D$2:$D$23)+1),COLUMN($C$2:$C$23),4)))</f>
        <v>5</v>
      </c>
      <c r="P7" s="41" t="str">
        <f t="array" aca="1" ref="P7" ca="1">IF(ROW()-ROW($E$2:$E$23)+1&gt;ROWS($D$2:$D$23)-COUNTBLANK($D$2:$D$23),"",INDIRECT(ADDRESS(SMALL((IF($D$2:$D$23&gt;"",ROW($D$2:$D$23),ROW()+ROWS($D$2:$D$23))),ROW()-ROW($E$2:$E$23)+1),COLUMN($D$2:$D$23),4)))</f>
        <v>Psycho-oncological care 
(Consultation ≥ 25 min.)</v>
      </c>
      <c r="Q7" s="41" t="str">
        <f t="array" aca="1" ref="Q7" ca="1">IF(ROW()-ROW($F$2:$F$23)+1&gt;ROWS($E$2:$E$23)-COUNTBLANK($E$2:$E$23),"",INDIRECT(ADDRESS(SMALL((IF($E$2:$E$23&gt;"",ROW($E$2:$E$23),ROW()+ROWS($E$2:$E$23))),ROW()-ROW($F$2:$F$23)+1),COLUMN($E$2:$E$23),4)))</f>
        <v>&lt; 20%</v>
      </c>
      <c r="R7" s="41" t="str">
        <f t="array" aca="1" ref="R7" ca="1">IF(ROW()-ROW($G$2:$G$23)+1&gt;ROWS($F$2:$F$23)-COUNTBLANK($F$2:$F$23),"",INDIRECT(ADDRESS(SMALL((IF($F$2:$F$23&gt;"",ROW($F$2:$F$23),ROW()+ROWS($F$2:$F$23))),ROW()-ROW($G$2:$G$23)+1),COLUMN($F$2:$F$23),4)))</f>
        <v>No target value</v>
      </c>
      <c r="S7" s="41" t="str">
        <f t="array" aca="1" ref="S7" ca="1">IF(ROW()-ROW($H$2:$H$23)+1&gt;ROWS($G$2:$G$23)-COUNTBLANK($G$2:$G$23),"",INDIRECT(ADDRESS(SMALL((IF($G$2:$G$23&lt;&gt;"",ROW($G$2:$G$23),ROW()+ROWS($G$2:$G$23))),ROW()-ROW($H$2:$H$23)+1),COLUMN($G$2:$G$23),4)))</f>
        <v>&gt; 80%</v>
      </c>
      <c r="T7" s="41" t="str">
        <f t="array" aca="1" ref="T7" ca="1">IF(ROW()-ROW($I$2:$I$23)+1&gt;ROWS($H$2:$H$23)-COUNTBLANK($H$2:$H$23),"",INDIRECT(ADDRESS(SMALL((IF($H$2:$H$23&lt;&gt;"",ROW($H$2:$H$23),ROW()+ROWS($H$2:$H$23))),ROW()-ROW($I$2:$I$23)+1),COLUMN($H$2:$H$23),4)))</f>
        <v>-----</v>
      </c>
      <c r="U7" s="41">
        <f t="array" aca="1" ref="U7" ca="1">IF(ROW()-ROW($J$2:$J$23)+1&gt;ROWS($I$2:$I$23)-COUNTBLANK($I$2:$I$23),"",INDIRECT(ADDRESS(SMALL((IF($I$2:$I$23&lt;&gt;"",ROW($I$2:$I$23),ROW()+ROWS($I$2:$I$23))),ROW()-ROW($J$2:$J$23)+1),COLUMN($I$2:$I$23),4)))</f>
        <v>0</v>
      </c>
      <c r="V7" s="61" t="str">
        <f t="array" aca="1" ref="V7" ca="1">IF(ROW()-ROW($K$2:$K$23)+1&gt;ROWS($J$2:$J$23)-COUNTBLANK($J$2:$J$23),"",INDIRECT(ADDRESS(SMALL((IF($J$2:$J$23&lt;&gt;"",ROW($J$2:$J$23),ROW()+ROWS($J$2:$J$23))),ROW()-ROW($K$2:$K$23)+1),COLUMN($J$2:$J$23),4)))</f>
        <v>n.d.</v>
      </c>
      <c r="W7" s="41" t="str">
        <f t="array" aca="1" ref="W7" ca="1">IF(ROW()-ROW($L$2:$L$23)+1&gt;ROWS($K$2:$K$23)-COUNTBLANK($K$2:$K$23),"",INDIRECT(ADDRESS(SMALL((IF($K$2:$K$23&lt;&gt;"",ROW($K$2:$K$23),ROW()+ROWS($K$2:$K$23))),ROW()-ROW($L$2:$L$23)+1),COLUMN($K$2:$K$23),4)))</f>
        <v>Incomplete</v>
      </c>
      <c r="X7" s="41" t="str">
        <f t="array" aca="1" ref="X7" ca="1">IF(ROW()-ROW($M$2:$M$23)+1&gt;ROWS($L$2:$L$23)-COUNTBLANK($L$2:$L$23),"",INDIRECT(ADDRESS(SMALL((IF($L$2:$L$23&lt;&gt;"",ROW($L$2:$L$23),ROW()+ROWS($L$2:$L$23))),ROW()-ROW($M$2:$M$23)+1),COLUMN($L$2:$L$23),4)))</f>
        <v>-----</v>
      </c>
      <c r="Y7" s="41" t="str">
        <f t="array" aca="1" ref="Y7" ca="1">IF(ROW()-ROW($N$2:$N$23)+1&gt;ROWS($M$2:$M$23)-COUNTBLANK($M$2:$M$23),"",INDIRECT(ADDRESS(SMALL((IF($M$2:$M$23&lt;&gt;"",ROW($M$2:$M$23),ROW()+ROWS($M$2:$M$23))),ROW()-ROW($N$2:$N$23)+1),COLUMN($M$2:$M$23),4)))</f>
        <v>-----</v>
      </c>
    </row>
    <row r="8" spans="1:25" ht="54.75" customHeight="1" x14ac:dyDescent="0.25">
      <c r="A8" s="46" t="str">
        <f>IF('Indicator sheet'!P31=0,"",'Indicator sheet'!P31)</f>
        <v>Incomplete</v>
      </c>
      <c r="B8" s="46"/>
      <c r="C8" s="46">
        <f>IF($A8="I.O.","",'Indicator sheet'!A31)</f>
        <v>6</v>
      </c>
      <c r="D8" s="41" t="str">
        <f>IF($A8="I.O.","",'Indicator sheet'!C31)</f>
        <v>Counselling social services</v>
      </c>
      <c r="E8" s="46" t="str">
        <f>IF(AND('Indicator sheet'!J31="",$A8&lt;&gt;"I.O."),"-----",IF($A8="I.O.","",'Indicator sheet'!J31))</f>
        <v>&lt; 30%</v>
      </c>
      <c r="F8" s="41" t="str">
        <f>IF($A8="I.O.","",'Indicator sheet'!K31)</f>
        <v>No target value</v>
      </c>
      <c r="G8" s="74" t="str">
        <f>IF(AND('Indicator sheet'!M31="",$A8&lt;&gt;"I.O."),"-----",IF($A8="I.O.","",'Indicator sheet'!M31))</f>
        <v>-----</v>
      </c>
      <c r="H8" s="46" t="str">
        <f>IF($A8="I.O.","",IF('Indicator sheet'!O31="","-----",'Indicator sheet'!O31))</f>
        <v>-----</v>
      </c>
      <c r="I8" s="46">
        <f>IF($A8="I.O.","",IF('Indicator sheet'!O32="","-----",'Indicator sheet'!O32))</f>
        <v>0</v>
      </c>
      <c r="J8" s="60" t="str">
        <f>IF($A8="I.O.","",IF('Indicator sheet'!O33="",0,'Indicator sheet'!O33))</f>
        <v>n.d.</v>
      </c>
      <c r="K8" s="46" t="str">
        <f>IF($A8="I.O.","",'Indicator sheet'!P31)</f>
        <v>Incomplete</v>
      </c>
      <c r="L8" s="46" t="str">
        <f>IF(AND('Indicator sheet'!Q31="",$A8&lt;&gt;"I.O."),"-----",IF($A8="I.O.","",'Indicator sheet'!Q31))</f>
        <v>-----</v>
      </c>
      <c r="M8" s="46" t="str">
        <f>IF(AND('Indicator sheet'!R31="",$A8&lt;&gt;"I.O."),"-----",IF($A8="I.O.","",'Indicator sheet'!R31))</f>
        <v>-----</v>
      </c>
      <c r="O8" s="41">
        <f t="array" aca="1" ref="O8" ca="1">IF(ROW()-ROW($D$2:$D$23)+1&gt;ROWS($C$2:$C$23)-COUNTBLANK($C$2:$C$23),"",INDIRECT(ADDRESS(SMALL((IF($C$2:$C$23&lt;&gt;"",ROW($C$2:$C$23),ROW()+ROWS($C$2:$C$23))),ROW()-ROW($D$2:$D$23)+1),COLUMN($C$2:$C$23),4)))</f>
        <v>6</v>
      </c>
      <c r="P8" s="41" t="str">
        <f t="array" aca="1" ref="P8" ca="1">IF(ROW()-ROW($E$2:$E$23)+1&gt;ROWS($D$2:$D$23)-COUNTBLANK($D$2:$D$23),"",INDIRECT(ADDRESS(SMALL((IF($D$2:$D$23&gt;"",ROW($D$2:$D$23),ROW()+ROWS($D$2:$D$23))),ROW()-ROW($E$2:$E$23)+1),COLUMN($D$2:$D$23),4)))</f>
        <v>Counselling social services</v>
      </c>
      <c r="Q8" s="41" t="str">
        <f t="array" aca="1" ref="Q8" ca="1">IF(ROW()-ROW($F$2:$F$23)+1&gt;ROWS($E$2:$E$23)-COUNTBLANK($E$2:$E$23),"",INDIRECT(ADDRESS(SMALL((IF($E$2:$E$23&gt;"",ROW($E$2:$E$23),ROW()+ROWS($E$2:$E$23))),ROW()-ROW($F$2:$F$23)+1),COLUMN($E$2:$E$23),4)))</f>
        <v>&lt; 30%</v>
      </c>
      <c r="R8" s="41" t="str">
        <f t="array" aca="1" ref="R8" ca="1">IF(ROW()-ROW($G$2:$G$23)+1&gt;ROWS($F$2:$F$23)-COUNTBLANK($F$2:$F$23),"",INDIRECT(ADDRESS(SMALL((IF($F$2:$F$23&gt;"",ROW($F$2:$F$23),ROW()+ROWS($F$2:$F$23))),ROW()-ROW($G$2:$G$23)+1),COLUMN($F$2:$F$23),4)))</f>
        <v>No target value</v>
      </c>
      <c r="S8" s="41" t="str">
        <f t="array" aca="1" ref="S8" ca="1">IF(ROW()-ROW($H$2:$H$23)+1&gt;ROWS($G$2:$G$23)-COUNTBLANK($G$2:$G$23),"",INDIRECT(ADDRESS(SMALL((IF($G$2:$G$23&lt;&gt;"",ROW($G$2:$G$23),ROW()+ROWS($G$2:$G$23))),ROW()-ROW($H$2:$H$23)+1),COLUMN($G$2:$G$23),4)))</f>
        <v>-----</v>
      </c>
      <c r="T8" s="41" t="str">
        <f t="array" aca="1" ref="T8" ca="1">IF(ROW()-ROW($I$2:$I$23)+1&gt;ROWS($H$2:$H$23)-COUNTBLANK($H$2:$H$23),"",INDIRECT(ADDRESS(SMALL((IF($H$2:$H$23&lt;&gt;"",ROW($H$2:$H$23),ROW()+ROWS($H$2:$H$23))),ROW()-ROW($I$2:$I$23)+1),COLUMN($H$2:$H$23),4)))</f>
        <v>-----</v>
      </c>
      <c r="U8" s="41">
        <f t="array" aca="1" ref="U8" ca="1">IF(ROW()-ROW($J$2:$J$23)+1&gt;ROWS($I$2:$I$23)-COUNTBLANK($I$2:$I$23),"",INDIRECT(ADDRESS(SMALL((IF($I$2:$I$23&lt;&gt;"",ROW($I$2:$I$23),ROW()+ROWS($I$2:$I$23))),ROW()-ROW($J$2:$J$23)+1),COLUMN($I$2:$I$23),4)))</f>
        <v>0</v>
      </c>
      <c r="V8" s="61" t="str">
        <f t="array" aca="1" ref="V8" ca="1">IF(ROW()-ROW($K$2:$K$23)+1&gt;ROWS($J$2:$J$23)-COUNTBLANK($J$2:$J$23),"",INDIRECT(ADDRESS(SMALL((IF($J$2:$J$23&lt;&gt;"",ROW($J$2:$J$23),ROW()+ROWS($J$2:$J$23))),ROW()-ROW($K$2:$K$23)+1),COLUMN($J$2:$J$23),4)))</f>
        <v>n.d.</v>
      </c>
      <c r="W8" s="41" t="str">
        <f t="array" aca="1" ref="W8" ca="1">IF(ROW()-ROW($L$2:$L$23)+1&gt;ROWS($K$2:$K$23)-COUNTBLANK($K$2:$K$23),"",INDIRECT(ADDRESS(SMALL((IF($K$2:$K$23&lt;&gt;"",ROW($K$2:$K$23),ROW()+ROWS($K$2:$K$23))),ROW()-ROW($L$2:$L$23)+1),COLUMN($K$2:$K$23),4)))</f>
        <v>Incomplete</v>
      </c>
      <c r="X8" s="41" t="str">
        <f t="array" aca="1" ref="X8" ca="1">IF(ROW()-ROW($M$2:$M$23)+1&gt;ROWS($L$2:$L$23)-COUNTBLANK($L$2:$L$23),"",INDIRECT(ADDRESS(SMALL((IF($L$2:$L$23&lt;&gt;"",ROW($L$2:$L$23),ROW()+ROWS($L$2:$L$23))),ROW()-ROW($M$2:$M$23)+1),COLUMN($L$2:$L$23),4)))</f>
        <v>-----</v>
      </c>
      <c r="Y8" s="41" t="str">
        <f t="array" aca="1" ref="Y8" ca="1">IF(ROW()-ROW($N$2:$N$23)+1&gt;ROWS($M$2:$M$23)-COUNTBLANK($M$2:$M$23),"",INDIRECT(ADDRESS(SMALL((IF($M$2:$M$23&lt;&gt;"",ROW($M$2:$M$23),ROW()+ROWS($M$2:$M$23))),ROW()-ROW($N$2:$N$23)+1),COLUMN($M$2:$M$23),4)))</f>
        <v>-----</v>
      </c>
    </row>
    <row r="9" spans="1:25" ht="54.75" customHeight="1" x14ac:dyDescent="0.25">
      <c r="A9" s="46" t="str">
        <f>IF('Indicator sheet'!P34=0,"",'Indicator sheet'!P34)</f>
        <v>Incomplete</v>
      </c>
      <c r="B9" s="46"/>
      <c r="C9" s="46">
        <f>IF($A9="I.O.","",'Indicator sheet'!A34)</f>
        <v>7</v>
      </c>
      <c r="D9" s="41" t="str">
        <f>IF($A9="I.O.","",'Indicator sheet'!C34)</f>
        <v>Patients enrolled in a study</v>
      </c>
      <c r="E9" s="46" t="str">
        <f>IF(AND('Indicator sheet'!J34="",$A9&lt;&gt;"I.O."),"-----",IF($A9="I.O.","",'Indicator sheet'!J34))</f>
        <v>-----</v>
      </c>
      <c r="F9" s="41" t="str">
        <f>IF($A9="I.O.","",'Indicator sheet'!K34)</f>
        <v>≥ 5%</v>
      </c>
      <c r="G9" s="46" t="str">
        <f>IF(AND('Indicator sheet'!M34="",$A9&lt;&gt;"I.O."),"-----",IF($A9="I.O.","",'Indicator sheet'!M34))</f>
        <v>-----</v>
      </c>
      <c r="H9" s="46" t="str">
        <f>IF($A9="I.O.","",IF('Indicator sheet'!O34="","-----",'Indicator sheet'!O34))</f>
        <v>-----</v>
      </c>
      <c r="I9" s="46">
        <f>IF($A9="I.O.","",IF('Indicator sheet'!O35="","-----",'Indicator sheet'!O35))</f>
        <v>0</v>
      </c>
      <c r="J9" s="60" t="str">
        <f>IF($A9="I.O.","",IF('Indicator sheet'!O36="",0,'Indicator sheet'!O36))</f>
        <v>n.d.</v>
      </c>
      <c r="K9" s="46" t="str">
        <f>IF($A9="I.O.","",'Indicator sheet'!P34)</f>
        <v>Incomplete</v>
      </c>
      <c r="L9" s="46" t="str">
        <f>IF(AND('Indicator sheet'!Q34="",$A9&lt;&gt;"I.O."),"-----",IF($A9="I.O.","",'Indicator sheet'!Q34))</f>
        <v>-----</v>
      </c>
      <c r="M9" s="46" t="str">
        <f>IF(AND('Indicator sheet'!R34="",$A9&lt;&gt;"I.O."),"-----",IF($A9="I.O.","",'Indicator sheet'!R34))</f>
        <v>-----</v>
      </c>
      <c r="O9" s="41">
        <f t="array" aca="1" ref="O9" ca="1">IF(ROW()-ROW($D$2:$D$23)+1&gt;ROWS($C$2:$C$23)-COUNTBLANK($C$2:$C$23),"",INDIRECT(ADDRESS(SMALL((IF($C$2:$C$23&lt;&gt;"",ROW($C$2:$C$23),ROW()+ROWS($C$2:$C$23))),ROW()-ROW($D$2:$D$23)+1),COLUMN($C$2:$C$23),4)))</f>
        <v>7</v>
      </c>
      <c r="P9" s="41" t="str">
        <f t="array" aca="1" ref="P9" ca="1">IF(ROW()-ROW($E$2:$E$23)+1&gt;ROWS($D$2:$D$23)-COUNTBLANK($D$2:$D$23),"",INDIRECT(ADDRESS(SMALL((IF($D$2:$D$23&gt;"",ROW($D$2:$D$23),ROW()+ROWS($D$2:$D$23))),ROW()-ROW($E$2:$E$23)+1),COLUMN($D$2:$D$23),4)))</f>
        <v>Patients enrolled in a study</v>
      </c>
      <c r="Q9" s="41" t="str">
        <f t="array" aca="1" ref="Q9" ca="1">IF(ROW()-ROW($F$2:$F$23)+1&gt;ROWS($E$2:$E$23)-COUNTBLANK($E$2:$E$23),"",INDIRECT(ADDRESS(SMALL((IF($E$2:$E$23&gt;"",ROW($E$2:$E$23),ROW()+ROWS($E$2:$E$23))),ROW()-ROW($F$2:$F$23)+1),COLUMN($E$2:$E$23),4)))</f>
        <v>-----</v>
      </c>
      <c r="R9" s="41" t="str">
        <f t="array" aca="1" ref="R9" ca="1">IF(ROW()-ROW($G$2:$G$23)+1&gt;ROWS($F$2:$F$23)-COUNTBLANK($F$2:$F$23),"",INDIRECT(ADDRESS(SMALL((IF($F$2:$F$23&gt;"",ROW($F$2:$F$23),ROW()+ROWS($F$2:$F$23))),ROW()-ROW($G$2:$G$23)+1),COLUMN($F$2:$F$23),4)))</f>
        <v>≥ 5%</v>
      </c>
      <c r="S9" s="41" t="str">
        <f t="array" aca="1" ref="S9" ca="1">IF(ROW()-ROW($H$2:$H$23)+1&gt;ROWS($G$2:$G$23)-COUNTBLANK($G$2:$G$23),"",INDIRECT(ADDRESS(SMALL((IF($G$2:$G$23&lt;&gt;"",ROW($G$2:$G$23),ROW()+ROWS($G$2:$G$23))),ROW()-ROW($H$2:$H$23)+1),COLUMN($G$2:$G$23),4)))</f>
        <v>-----</v>
      </c>
      <c r="T9" s="41" t="str">
        <f t="array" aca="1" ref="T9" ca="1">IF(ROW()-ROW($I$2:$I$23)+1&gt;ROWS($H$2:$H$23)-COUNTBLANK($H$2:$H$23),"",INDIRECT(ADDRESS(SMALL((IF($H$2:$H$23&lt;&gt;"",ROW($H$2:$H$23),ROW()+ROWS($H$2:$H$23))),ROW()-ROW($I$2:$I$23)+1),COLUMN($H$2:$H$23),4)))</f>
        <v>-----</v>
      </c>
      <c r="U9" s="41">
        <f t="array" aca="1" ref="U9" ca="1">IF(ROW()-ROW($J$2:$J$23)+1&gt;ROWS($I$2:$I$23)-COUNTBLANK($I$2:$I$23),"",INDIRECT(ADDRESS(SMALL((IF($I$2:$I$23&lt;&gt;"",ROW($I$2:$I$23),ROW()+ROWS($I$2:$I$23))),ROW()-ROW($J$2:$J$23)+1),COLUMN($I$2:$I$23),4)))</f>
        <v>0</v>
      </c>
      <c r="V9" s="61" t="str">
        <f t="array" aca="1" ref="V9" ca="1">IF(ROW()-ROW($K$2:$K$23)+1&gt;ROWS($J$2:$J$23)-COUNTBLANK($J$2:$J$23),"",INDIRECT(ADDRESS(SMALL((IF($J$2:$J$23&lt;&gt;"",ROW($J$2:$J$23),ROW()+ROWS($J$2:$J$23))),ROW()-ROW($K$2:$K$23)+1),COLUMN($J$2:$J$23),4)))</f>
        <v>n.d.</v>
      </c>
      <c r="W9" s="41" t="str">
        <f t="array" aca="1" ref="W9" ca="1">IF(ROW()-ROW($L$2:$L$23)+1&gt;ROWS($K$2:$K$23)-COUNTBLANK($K$2:$K$23),"",INDIRECT(ADDRESS(SMALL((IF($K$2:$K$23&lt;&gt;"",ROW($K$2:$K$23),ROW()+ROWS($K$2:$K$23))),ROW()-ROW($L$2:$L$23)+1),COLUMN($K$2:$K$23),4)))</f>
        <v>Incomplete</v>
      </c>
      <c r="X9" s="41" t="str">
        <f t="array" aca="1" ref="X9" ca="1">IF(ROW()-ROW($M$2:$M$23)+1&gt;ROWS($L$2:$L$23)-COUNTBLANK($L$2:$L$23),"",INDIRECT(ADDRESS(SMALL((IF($L$2:$L$23&lt;&gt;"",ROW($L$2:$L$23),ROW()+ROWS($L$2:$L$23))),ROW()-ROW($M$2:$M$23)+1),COLUMN($L$2:$L$23),4)))</f>
        <v>-----</v>
      </c>
      <c r="Y9" s="41" t="str">
        <f t="array" aca="1" ref="Y9" ca="1">IF(ROW()-ROW($N$2:$N$23)+1&gt;ROWS($M$2:$M$23)-COUNTBLANK($M$2:$M$23),"",INDIRECT(ADDRESS(SMALL((IF($M$2:$M$23&lt;&gt;"",ROW($M$2:$M$23),ROW()+ROWS($M$2:$M$23))),ROW()-ROW($N$2:$N$23)+1),COLUMN($M$2:$M$23),4)))</f>
        <v>-----</v>
      </c>
    </row>
    <row r="10" spans="1:25" ht="54.75" customHeight="1" x14ac:dyDescent="0.25">
      <c r="A10" s="46" t="str">
        <f>IF('Indicator sheet'!P37=0,"",'Indicator sheet'!P37)</f>
        <v>Incomplete</v>
      </c>
      <c r="B10" s="46"/>
      <c r="C10" s="46">
        <f>IF($A10="I.O.","",'Indicator sheet'!A37)</f>
        <v>8</v>
      </c>
      <c r="D10" s="41" t="str">
        <f>IF($A10="I.O.","",'Indicator sheet'!C37)</f>
        <v>Endoscopic en bloc resections</v>
      </c>
      <c r="E10" s="46" t="str">
        <f>IF(AND('Indicator sheet'!J37="",$A10&lt;&gt;"I.O."),"-----",IF($A10="I.O.","",'Indicator sheet'!J37))</f>
        <v>&lt; 60%</v>
      </c>
      <c r="F10" s="41" t="str">
        <f>IF($A10="I.O.","",'Indicator sheet'!K37)</f>
        <v>No target value</v>
      </c>
      <c r="G10" s="46" t="str">
        <f>IF(AND('Indicator sheet'!M37="",$A10&lt;&gt;"I.O."),"-----",IF($A10="I.O.","",'Indicator sheet'!M37))</f>
        <v>-----</v>
      </c>
      <c r="H10" s="46" t="str">
        <f>IF($A10="I.O.","",IF('Indicator sheet'!O37="","-----",'Indicator sheet'!O37))</f>
        <v>-----</v>
      </c>
      <c r="I10" s="46">
        <f>IF($A10="I.O.","",IF('Indicator sheet'!O38="","-----",'Indicator sheet'!O38))</f>
        <v>0</v>
      </c>
      <c r="J10" s="60" t="str">
        <f>IF($A10="I.O.","",IF('Indicator sheet'!O39="",0,'Indicator sheet'!O39))</f>
        <v>n.d.</v>
      </c>
      <c r="K10" s="46" t="str">
        <f>IF($A10="I.O.","",'Indicator sheet'!P37)</f>
        <v>Incomplete</v>
      </c>
      <c r="L10" s="46" t="str">
        <f>IF(AND('Indicator sheet'!Q37="",$A10&lt;&gt;"I.O."),"-----",IF($A10="I.O.","",'Indicator sheet'!Q37))</f>
        <v>-----</v>
      </c>
      <c r="M10" s="46" t="str">
        <f>IF(AND('Indicator sheet'!R37="",$A10&lt;&gt;"I.O."),"-----",IF($A10="I.O.","",'Indicator sheet'!R37))</f>
        <v>-----</v>
      </c>
      <c r="O10" s="41">
        <f t="array" aca="1" ref="O10" ca="1">IF(ROW()-ROW($D$2:$D$23)+1&gt;ROWS($C$2:$C$23)-COUNTBLANK($C$2:$C$23),"",INDIRECT(ADDRESS(SMALL((IF($C$2:$C$23&lt;&gt;"",ROW($C$2:$C$23),ROW()+ROWS($C$2:$C$23))),ROW()-ROW($D$2:$D$23)+1),COLUMN($C$2:$C$23),4)))</f>
        <v>8</v>
      </c>
      <c r="P10" s="41" t="str">
        <f t="array" aca="1" ref="P10" ca="1">IF(ROW()-ROW($E$2:$E$23)+1&gt;ROWS($D$2:$D$23)-COUNTBLANK($D$2:$D$23),"",INDIRECT(ADDRESS(SMALL((IF($D$2:$D$23&gt;"",ROW($D$2:$D$23),ROW()+ROWS($D$2:$D$23))),ROW()-ROW($E$2:$E$23)+1),COLUMN($D$2:$D$23),4)))</f>
        <v>Endoscopic en bloc resections</v>
      </c>
      <c r="Q10" s="41" t="str">
        <f t="array" aca="1" ref="Q10" ca="1">IF(ROW()-ROW($F$2:$F$23)+1&gt;ROWS($E$2:$E$23)-COUNTBLANK($E$2:$E$23),"",INDIRECT(ADDRESS(SMALL((IF($E$2:$E$23&gt;"",ROW($E$2:$E$23),ROW()+ROWS($E$2:$E$23))),ROW()-ROW($F$2:$F$23)+1),COLUMN($E$2:$E$23),4)))</f>
        <v>&lt; 60%</v>
      </c>
      <c r="R10" s="41" t="str">
        <f t="array" aca="1" ref="R10" ca="1">IF(ROW()-ROW($G$2:$G$23)+1&gt;ROWS($F$2:$F$23)-COUNTBLANK($F$2:$F$23),"",INDIRECT(ADDRESS(SMALL((IF($F$2:$F$23&gt;"",ROW($F$2:$F$23),ROW()+ROWS($F$2:$F$23))),ROW()-ROW($G$2:$G$23)+1),COLUMN($F$2:$F$23),4)))</f>
        <v>No target value</v>
      </c>
      <c r="S10" s="41" t="str">
        <f t="array" aca="1" ref="S10" ca="1">IF(ROW()-ROW($H$2:$H$23)+1&gt;ROWS($G$2:$G$23)-COUNTBLANK($G$2:$G$23),"",INDIRECT(ADDRESS(SMALL((IF($G$2:$G$23&lt;&gt;"",ROW($G$2:$G$23),ROW()+ROWS($G$2:$G$23))),ROW()-ROW($H$2:$H$23)+1),COLUMN($G$2:$G$23),4)))</f>
        <v>-----</v>
      </c>
      <c r="T10" s="41" t="str">
        <f t="array" aca="1" ref="T10" ca="1">IF(ROW()-ROW($I$2:$I$23)+1&gt;ROWS($H$2:$H$23)-COUNTBLANK($H$2:$H$23),"",INDIRECT(ADDRESS(SMALL((IF($H$2:$H$23&lt;&gt;"",ROW($H$2:$H$23),ROW()+ROWS($H$2:$H$23))),ROW()-ROW($I$2:$I$23)+1),COLUMN($H$2:$H$23),4)))</f>
        <v>-----</v>
      </c>
      <c r="U10" s="41">
        <f t="array" aca="1" ref="U10" ca="1">IF(ROW()-ROW($J$2:$J$23)+1&gt;ROWS($I$2:$I$23)-COUNTBLANK($I$2:$I$23),"",INDIRECT(ADDRESS(SMALL((IF($I$2:$I$23&lt;&gt;"",ROW($I$2:$I$23),ROW()+ROWS($I$2:$I$23))),ROW()-ROW($J$2:$J$23)+1),COLUMN($I$2:$I$23),4)))</f>
        <v>0</v>
      </c>
      <c r="V10" s="61" t="str">
        <f t="array" aca="1" ref="V10" ca="1">IF(ROW()-ROW($K$2:$K$23)+1&gt;ROWS($J$2:$J$23)-COUNTBLANK($J$2:$J$23),"",INDIRECT(ADDRESS(SMALL((IF($J$2:$J$23&lt;&gt;"",ROW($J$2:$J$23),ROW()+ROWS($J$2:$J$23))),ROW()-ROW($K$2:$K$23)+1),COLUMN($J$2:$J$23),4)))</f>
        <v>n.d.</v>
      </c>
      <c r="W10" s="41" t="str">
        <f t="array" aca="1" ref="W10" ca="1">IF(ROW()-ROW($L$2:$L$23)+1&gt;ROWS($K$2:$K$23)-COUNTBLANK($K$2:$K$23),"",INDIRECT(ADDRESS(SMALL((IF($K$2:$K$23&lt;&gt;"",ROW($K$2:$K$23),ROW()+ROWS($K$2:$K$23))),ROW()-ROW($L$2:$L$23)+1),COLUMN($K$2:$K$23),4)))</f>
        <v>Incomplete</v>
      </c>
      <c r="X10" s="41" t="str">
        <f t="array" aca="1" ref="X10" ca="1">IF(ROW()-ROW($M$2:$M$23)+1&gt;ROWS($L$2:$L$23)-COUNTBLANK($L$2:$L$23),"",INDIRECT(ADDRESS(SMALL((IF($L$2:$L$23&lt;&gt;"",ROW($L$2:$L$23),ROW()+ROWS($L$2:$L$23))),ROW()-ROW($M$2:$M$23)+1),COLUMN($L$2:$L$23),4)))</f>
        <v>-----</v>
      </c>
      <c r="Y10" s="41" t="str">
        <f t="array" aca="1" ref="Y10" ca="1">IF(ROW()-ROW($N$2:$N$23)+1&gt;ROWS($M$2:$M$23)-COUNTBLANK($M$2:$M$23),"",INDIRECT(ADDRESS(SMALL((IF($M$2:$M$23&lt;&gt;"",ROW($M$2:$M$23),ROW()+ROWS($M$2:$M$23))),ROW()-ROW($N$2:$N$23)+1),COLUMN($M$2:$M$23),4)))</f>
        <v>-----</v>
      </c>
    </row>
    <row r="11" spans="1:25" ht="54.75" customHeight="1" x14ac:dyDescent="0.25">
      <c r="A11" s="46" t="str">
        <f>IF('Indicator sheet'!P40=0,"",'Indicator sheet'!P40)</f>
        <v>Incomplete</v>
      </c>
      <c r="B11" s="46"/>
      <c r="C11" s="105">
        <f>IF($A11="I.O.","",'Indicator sheet'!A40)</f>
        <v>9</v>
      </c>
      <c r="D11" s="41" t="str">
        <f>IF($A11="I.O.","",'Indicator sheet'!C40)</f>
        <v>Complications endoscopic en bloc resection</v>
      </c>
      <c r="E11" s="46" t="str">
        <f>IF(AND('Indicator sheet'!J40="",$A11&lt;&gt;"I.O."),"-----",IF($A11="I.O.","",'Indicator sheet'!J40))</f>
        <v>-----</v>
      </c>
      <c r="F11" s="41" t="str">
        <f>IF($A11="I.O.","",'Indicator sheet'!K40)</f>
        <v>≤ 10%</v>
      </c>
      <c r="G11" s="46" t="str">
        <f>IF(AND('Indicator sheet'!M40="",$A11&lt;&gt;"I.O."),"-----",IF($A11="I.O.","",'Indicator sheet'!M40))</f>
        <v>-----</v>
      </c>
      <c r="H11" s="46" t="str">
        <f>IF($A11="I.O.","",IF('Indicator sheet'!O40="","-----",'Indicator sheet'!O40))</f>
        <v>-----</v>
      </c>
      <c r="I11" s="46">
        <f>IF($A11="I.O.","",IF('Indicator sheet'!O41="","-----",'Indicator sheet'!O41))</f>
        <v>0</v>
      </c>
      <c r="J11" s="60" t="str">
        <f>IF($A11="I.O.","",IF('Indicator sheet'!O42="","-----",'Indicator sheet'!O42))</f>
        <v>n.d.</v>
      </c>
      <c r="K11" s="46" t="str">
        <f>IF($A11="I.O.","",'Indicator sheet'!P40)</f>
        <v>Incomplete</v>
      </c>
      <c r="L11" s="46" t="str">
        <f>IF(AND('Indicator sheet'!Q40="",$A11&lt;&gt;"I.O."),"-----",IF($A11="I.O.","",'Indicator sheet'!Q40))</f>
        <v>-----</v>
      </c>
      <c r="M11" s="46" t="str">
        <f>IF(AND('Indicator sheet'!R40="",$A11&lt;&gt;"I.O."),"-----",IF($A11="I.O.","",'Indicator sheet'!R40))</f>
        <v>-----</v>
      </c>
      <c r="O11" s="41">
        <f t="array" aca="1" ref="O11" ca="1">IF(ROW()-ROW($D$2:$D$23)+1&gt;ROWS($C$2:$C$23)-COUNTBLANK($C$2:$C$23),"",INDIRECT(ADDRESS(SMALL((IF($C$2:$C$23&lt;&gt;"",ROW($C$2:$C$23),ROW()+ROWS($C$2:$C$23))),ROW()-ROW($D$2:$D$23)+1),COLUMN($C$2:$C$23),4)))</f>
        <v>9</v>
      </c>
      <c r="P11" s="41" t="str">
        <f t="array" aca="1" ref="P11" ca="1">IF(ROW()-ROW($E$2:$E$23)+1&gt;ROWS($D$2:$D$23)-COUNTBLANK($D$2:$D$23),"",INDIRECT(ADDRESS(SMALL((IF($D$2:$D$23&gt;"",ROW($D$2:$D$23),ROW()+ROWS($D$2:$D$23))),ROW()-ROW($E$2:$E$23)+1),COLUMN($D$2:$D$23),4)))</f>
        <v>Complications endoscopic en bloc resection</v>
      </c>
      <c r="Q11" s="41" t="str">
        <f t="array" aca="1" ref="Q11" ca="1">IF(ROW()-ROW($F$2:$F$23)+1&gt;ROWS($E$2:$E$23)-COUNTBLANK($E$2:$E$23),"",INDIRECT(ADDRESS(SMALL((IF($E$2:$E$23&gt;"",ROW($E$2:$E$23),ROW()+ROWS($E$2:$E$23))),ROW()-ROW($F$2:$F$23)+1),COLUMN($E$2:$E$23),4)))</f>
        <v>-----</v>
      </c>
      <c r="R11" s="41" t="str">
        <f t="array" aca="1" ref="R11" ca="1">IF(ROW()-ROW($G$2:$G$23)+1&gt;ROWS($F$2:$F$23)-COUNTBLANK($F$2:$F$23),"",INDIRECT(ADDRESS(SMALL((IF($F$2:$F$23&gt;"",ROW($F$2:$F$23),ROW()+ROWS($F$2:$F$23))),ROW()-ROW($G$2:$G$23)+1),COLUMN($F$2:$F$23),4)))</f>
        <v>≤ 10%</v>
      </c>
      <c r="S11" s="41" t="str">
        <f t="array" aca="1" ref="S11" ca="1">IF(ROW()-ROW($H$2:$H$23)+1&gt;ROWS($G$2:$G$23)-COUNTBLANK($G$2:$G$23),"",INDIRECT(ADDRESS(SMALL((IF($G$2:$G$23&lt;&gt;"",ROW($G$2:$G$23),ROW()+ROWS($G$2:$G$23))),ROW()-ROW($H$2:$H$23)+1),COLUMN($G$2:$G$23),4)))</f>
        <v>-----</v>
      </c>
      <c r="T11" s="41" t="str">
        <f t="array" aca="1" ref="T11" ca="1">IF(ROW()-ROW($I$2:$I$23)+1&gt;ROWS($H$2:$H$23)-COUNTBLANK($H$2:$H$23),"",INDIRECT(ADDRESS(SMALL((IF($H$2:$H$23&lt;&gt;"",ROW($H$2:$H$23),ROW()+ROWS($H$2:$H$23))),ROW()-ROW($I$2:$I$23)+1),COLUMN($H$2:$H$23),4)))</f>
        <v>-----</v>
      </c>
      <c r="U11" s="41">
        <f t="array" aca="1" ref="U11" ca="1">IF(ROW()-ROW($J$2:$J$23)+1&gt;ROWS($I$2:$I$23)-COUNTBLANK($I$2:$I$23),"",INDIRECT(ADDRESS(SMALL((IF($I$2:$I$23&lt;&gt;"",ROW($I$2:$I$23),ROW()+ROWS($I$2:$I$23))),ROW()-ROW($J$2:$J$23)+1),COLUMN($I$2:$I$23),4)))</f>
        <v>0</v>
      </c>
      <c r="V11" s="61" t="str">
        <f t="array" aca="1" ref="V11" ca="1">IF(ROW()-ROW($K$2:$K$23)+1&gt;ROWS($J$2:$J$23)-COUNTBLANK($J$2:$J$23),"",INDIRECT(ADDRESS(SMALL((IF($J$2:$J$23&lt;&gt;"",ROW($J$2:$J$23),ROW()+ROWS($J$2:$J$23))),ROW()-ROW($K$2:$K$23)+1),COLUMN($J$2:$J$23),4)))</f>
        <v>n.d.</v>
      </c>
      <c r="W11" s="41" t="str">
        <f t="array" aca="1" ref="W11" ca="1">IF(ROW()-ROW($L$2:$L$23)+1&gt;ROWS($K$2:$K$23)-COUNTBLANK($K$2:$K$23),"",INDIRECT(ADDRESS(SMALL((IF($K$2:$K$23&lt;&gt;"",ROW($K$2:$K$23),ROW()+ROWS($K$2:$K$23))),ROW()-ROW($L$2:$L$23)+1),COLUMN($K$2:$K$23),4)))</f>
        <v>Incomplete</v>
      </c>
      <c r="X11" s="41" t="str">
        <f t="array" aca="1" ref="X11" ca="1">IF(ROW()-ROW($M$2:$M$23)+1&gt;ROWS($L$2:$L$23)-COUNTBLANK($L$2:$L$23),"",INDIRECT(ADDRESS(SMALL((IF($L$2:$L$23&lt;&gt;"",ROW($L$2:$L$23),ROW()+ROWS($L$2:$L$23))),ROW()-ROW($M$2:$M$23)+1),COLUMN($L$2:$L$23),4)))</f>
        <v>-----</v>
      </c>
      <c r="Y11" s="41" t="str">
        <f t="array" aca="1" ref="Y11" ca="1">IF(ROW()-ROW($N$2:$N$23)+1&gt;ROWS($M$2:$M$23)-COUNTBLANK($M$2:$M$23),"",INDIRECT(ADDRESS(SMALL((IF($M$2:$M$23&lt;&gt;"",ROW($M$2:$M$23),ROW()+ROWS($M$2:$M$23))),ROW()-ROW($N$2:$N$23)+1),COLUMN($M$2:$M$23),4)))</f>
        <v>-----</v>
      </c>
    </row>
    <row r="12" spans="1:25" ht="54.75" customHeight="1" x14ac:dyDescent="0.25">
      <c r="A12" s="46" t="str">
        <f>IF('Indicator sheet'!P43=0,"",'Indicator sheet'!P43)</f>
        <v>Incomplete</v>
      </c>
      <c r="B12" s="46"/>
      <c r="C12" s="105" t="str">
        <f>IF($A12="I.O.","",'Indicator sheet'!A43)</f>
        <v xml:space="preserve">10
</v>
      </c>
      <c r="D12" s="41" t="str">
        <f>IF($A12="I.O.","",'Indicator sheet'!C43)</f>
        <v>R0 resections (endoscopy)</v>
      </c>
      <c r="E12" s="46" t="str">
        <f>IF(AND('Indicator sheet'!J43="",$A12&lt;&gt;"I.O."),"-----",IF($A12="I.O.","",'Indicator sheet'!J43))</f>
        <v>&lt; 60%</v>
      </c>
      <c r="F12" s="41" t="str">
        <f>IF($A12="I.O.","",'Indicator sheet'!K43)</f>
        <v>No target value</v>
      </c>
      <c r="G12" s="46" t="str">
        <f>IF(AND('Indicator sheet'!M43="",$A12&lt;&gt;"I.O."),"-----",IF($A12="I.O.","",'Indicator sheet'!M43))</f>
        <v>-----</v>
      </c>
      <c r="H12" s="46" t="str">
        <f>IF($A12="I.O.","",IF('Indicator sheet'!O43="","-----",'Indicator sheet'!O43))</f>
        <v>-----</v>
      </c>
      <c r="I12" s="46">
        <f>IF($A12="I.O.","",IF('Indicator sheet'!O44="","-----",'Indicator sheet'!O44))</f>
        <v>0</v>
      </c>
      <c r="J12" s="60" t="str">
        <f>IF($A12="I.O.","",IF('Indicator sheet'!O45="","-----",'Indicator sheet'!O45))</f>
        <v>n.d.</v>
      </c>
      <c r="K12" s="46" t="str">
        <f>IF($A12="I.O.","",'Indicator sheet'!P43)</f>
        <v>Incomplete</v>
      </c>
      <c r="L12" s="46" t="str">
        <f>IF(AND('Indicator sheet'!Q43="",$A12&lt;&gt;"I.O."),"-----",IF($A12="I.O.","",'Indicator sheet'!Q43))</f>
        <v>-----</v>
      </c>
      <c r="M12" s="46" t="str">
        <f>IF(AND('Indicator sheet'!R43="",$A12&lt;&gt;"I.O."),"-----",IF($A12="I.O.","",'Indicator sheet'!R43))</f>
        <v>-----</v>
      </c>
      <c r="O12" s="41" t="str">
        <f t="array" aca="1" ref="O12" ca="1">IF(ROW()-ROW($D$2:$D$23)+1&gt;ROWS($C$2:$C$23)-COUNTBLANK($C$2:$C$23),"",INDIRECT(ADDRESS(SMALL((IF($C$2:$C$23&lt;&gt;"",ROW($C$2:$C$23),ROW()+ROWS($C$2:$C$23))),ROW()-ROW($D$2:$D$23)+1),COLUMN($C$2:$C$23),4)))</f>
        <v xml:space="preserve">10
</v>
      </c>
      <c r="P12" s="41" t="str">
        <f t="array" aca="1" ref="P12" ca="1">IF(ROW()-ROW($E$2:$E$23)+1&gt;ROWS($D$2:$D$23)-COUNTBLANK($D$2:$D$23),"",INDIRECT(ADDRESS(SMALL((IF($D$2:$D$23&gt;"",ROW($D$2:$D$23),ROW()+ROWS($D$2:$D$23))),ROW()-ROW($E$2:$E$23)+1),COLUMN($D$2:$D$23),4)))</f>
        <v>R0 resections (endoscopy)</v>
      </c>
      <c r="Q12" s="41" t="str">
        <f t="array" aca="1" ref="Q12" ca="1">IF(ROW()-ROW($F$2:$F$23)+1&gt;ROWS($E$2:$E$23)-COUNTBLANK($E$2:$E$23),"",INDIRECT(ADDRESS(SMALL((IF($E$2:$E$23&gt;"",ROW($E$2:$E$23),ROW()+ROWS($E$2:$E$23))),ROW()-ROW($F$2:$F$23)+1),COLUMN($E$2:$E$23),4)))</f>
        <v>&lt; 60%</v>
      </c>
      <c r="R12" s="41" t="str">
        <f t="array" aca="1" ref="R12" ca="1">IF(ROW()-ROW($G$2:$G$23)+1&gt;ROWS($F$2:$F$23)-COUNTBLANK($F$2:$F$23),"",INDIRECT(ADDRESS(SMALL((IF($F$2:$F$23&gt;"",ROW($F$2:$F$23),ROW()+ROWS($F$2:$F$23))),ROW()-ROW($G$2:$G$23)+1),COLUMN($F$2:$F$23),4)))</f>
        <v>No target value</v>
      </c>
      <c r="S12" s="41" t="str">
        <f t="array" aca="1" ref="S12" ca="1">IF(ROW()-ROW($H$2:$H$23)+1&gt;ROWS($G$2:$G$23)-COUNTBLANK($G$2:$G$23),"",INDIRECT(ADDRESS(SMALL((IF($G$2:$G$23&lt;&gt;"",ROW($G$2:$G$23),ROW()+ROWS($G$2:$G$23))),ROW()-ROW($H$2:$H$23)+1),COLUMN($G$2:$G$23),4)))</f>
        <v>-----</v>
      </c>
      <c r="T12" s="41" t="str">
        <f t="array" aca="1" ref="T12" ca="1">IF(ROW()-ROW($I$2:$I$23)+1&gt;ROWS($H$2:$H$23)-COUNTBLANK($H$2:$H$23),"",INDIRECT(ADDRESS(SMALL((IF($H$2:$H$23&lt;&gt;"",ROW($H$2:$H$23),ROW()+ROWS($H$2:$H$23))),ROW()-ROW($I$2:$I$23)+1),COLUMN($H$2:$H$23),4)))</f>
        <v>-----</v>
      </c>
      <c r="U12" s="41">
        <f t="array" aca="1" ref="U12" ca="1">IF(ROW()-ROW($J$2:$J$23)+1&gt;ROWS($I$2:$I$23)-COUNTBLANK($I$2:$I$23),"",INDIRECT(ADDRESS(SMALL((IF($I$2:$I$23&lt;&gt;"",ROW($I$2:$I$23),ROW()+ROWS($I$2:$I$23))),ROW()-ROW($J$2:$J$23)+1),COLUMN($I$2:$I$23),4)))</f>
        <v>0</v>
      </c>
      <c r="V12" s="61" t="str">
        <f t="array" aca="1" ref="V12" ca="1">IF(ROW()-ROW($K$2:$K$23)+1&gt;ROWS($J$2:$J$23)-COUNTBLANK($J$2:$J$23),"",INDIRECT(ADDRESS(SMALL((IF($J$2:$J$23&lt;&gt;"",ROW($J$2:$J$23),ROW()+ROWS($J$2:$J$23))),ROW()-ROW($K$2:$K$23)+1),COLUMN($J$2:$J$23),4)))</f>
        <v>n.d.</v>
      </c>
      <c r="W12" s="41" t="str">
        <f t="array" aca="1" ref="W12" ca="1">IF(ROW()-ROW($L$2:$L$23)+1&gt;ROWS($K$2:$K$23)-COUNTBLANK($K$2:$K$23),"",INDIRECT(ADDRESS(SMALL((IF($K$2:$K$23&lt;&gt;"",ROW($K$2:$K$23),ROW()+ROWS($K$2:$K$23))),ROW()-ROW($L$2:$L$23)+1),COLUMN($K$2:$K$23),4)))</f>
        <v>Incomplete</v>
      </c>
      <c r="X12" s="41" t="str">
        <f t="array" aca="1" ref="X12" ca="1">IF(ROW()-ROW($M$2:$M$23)+1&gt;ROWS($L$2:$L$23)-COUNTBLANK($L$2:$L$23),"",INDIRECT(ADDRESS(SMALL((IF($L$2:$L$23&lt;&gt;"",ROW($L$2:$L$23),ROW()+ROWS($L$2:$L$23))),ROW()-ROW($M$2:$M$23)+1),COLUMN($L$2:$L$23),4)))</f>
        <v>-----</v>
      </c>
      <c r="Y12" s="41" t="str">
        <f t="array" aca="1" ref="Y12" ca="1">IF(ROW()-ROW($N$2:$N$23)+1&gt;ROWS($M$2:$M$23)-COUNTBLANK($M$2:$M$23),"",INDIRECT(ADDRESS(SMALL((IF($M$2:$M$23&lt;&gt;"",ROW($M$2:$M$23),ROW()+ROWS($M$2:$M$23))),ROW()-ROW($N$2:$N$23)+1),COLUMN($M$2:$M$23),4)))</f>
        <v>-----</v>
      </c>
    </row>
    <row r="13" spans="1:25" ht="54.75" customHeight="1" x14ac:dyDescent="0.25">
      <c r="A13" s="46" t="str">
        <f>IF('Indicator sheet'!P46=0,"",'Indicator sheet'!P46)</f>
        <v>Incomplete</v>
      </c>
      <c r="B13" s="46"/>
      <c r="C13" s="46">
        <f>IF($A13="I.O.","",'Indicator sheet'!A46)</f>
        <v>11</v>
      </c>
      <c r="D13" s="41" t="str">
        <f>IF($A13="I.O.","",'Indicator sheet'!C46)</f>
        <v>Surgical primary cases</v>
      </c>
      <c r="E13" s="46" t="str">
        <f>IF(AND('Indicator sheet'!J46="",$A13&lt;&gt;"I.O."),"-----",IF($A13="I.O.","",'Indicator sheet'!J46))</f>
        <v>-----</v>
      </c>
      <c r="F13" s="41" t="str">
        <f>IF($A13="I.O.","",'Indicator sheet'!K46)</f>
        <v>≥ 20</v>
      </c>
      <c r="G13" s="46" t="str">
        <f>IF(AND('Indicator sheet'!M40="",$A13&lt;&gt;"I.O."),"-----",IF($A13="I.O.","",'Indicator sheet'!M40))</f>
        <v>-----</v>
      </c>
      <c r="H13" s="46">
        <f>IF($A13="I.O.","",IF('Indicator sheet'!O46="","-----",'Indicator sheet'!O46))</f>
        <v>0</v>
      </c>
      <c r="I13" s="46" t="str">
        <f>IF($A13="I.O.","","-----")</f>
        <v>-----</v>
      </c>
      <c r="J13" s="60" t="str">
        <f>IF($A13="I.O.","","-----")</f>
        <v>-----</v>
      </c>
      <c r="K13" s="46" t="str">
        <f>IF($A13="I.O.","",'Indicator sheet'!P46)</f>
        <v>Incomplete</v>
      </c>
      <c r="L13" s="46" t="str">
        <f>IF(AND('Indicator sheet'!Q46="",$A13&lt;&gt;"I.O."),"-----",IF($A13="I.O.","",'Indicator sheet'!Q46))</f>
        <v>-----</v>
      </c>
      <c r="M13" s="46" t="str">
        <f>IF(AND('Indicator sheet'!R46="",$A13&lt;&gt;"I.O."),"-----",IF($A13="I.O.","",'Indicator sheet'!R46))</f>
        <v>-----</v>
      </c>
      <c r="O13" s="41">
        <f t="array" aca="1" ref="O13" ca="1">IF(ROW()-ROW($D$2:$D$23)+1&gt;ROWS($C$2:$C$23)-COUNTBLANK($C$2:$C$23),"",INDIRECT(ADDRESS(SMALL((IF($C$2:$C$23&lt;&gt;"",ROW($C$2:$C$23),ROW()+ROWS($C$2:$C$23))),ROW()-ROW($D$2:$D$23)+1),COLUMN($C$2:$C$23),4)))</f>
        <v>11</v>
      </c>
      <c r="P13" s="41" t="str">
        <f t="array" aca="1" ref="P13" ca="1">IF(ROW()-ROW($E$2:$E$23)+1&gt;ROWS($D$2:$D$23)-COUNTBLANK($D$2:$D$23),"",INDIRECT(ADDRESS(SMALL((IF($D$2:$D$23&gt;"",ROW($D$2:$D$23),ROW()+ROWS($D$2:$D$23))),ROW()-ROW($E$2:$E$23)+1),COLUMN($D$2:$D$23),4)))</f>
        <v>Surgical primary cases</v>
      </c>
      <c r="Q13" s="41" t="str">
        <f t="array" aca="1" ref="Q13" ca="1">IF(ROW()-ROW($F$2:$F$23)+1&gt;ROWS($E$2:$E$23)-COUNTBLANK($E$2:$E$23),"",INDIRECT(ADDRESS(SMALL((IF($E$2:$E$23&gt;"",ROW($E$2:$E$23),ROW()+ROWS($E$2:$E$23))),ROW()-ROW($F$2:$F$23)+1),COLUMN($E$2:$E$23),4)))</f>
        <v>-----</v>
      </c>
      <c r="R13" s="41" t="str">
        <f t="array" aca="1" ref="R13" ca="1">IF(ROW()-ROW($G$2:$G$23)+1&gt;ROWS($F$2:$F$23)-COUNTBLANK($F$2:$F$23),"",INDIRECT(ADDRESS(SMALL((IF($F$2:$F$23&gt;"",ROW($F$2:$F$23),ROW()+ROWS($F$2:$F$23))),ROW()-ROW($G$2:$G$23)+1),COLUMN($F$2:$F$23),4)))</f>
        <v>≥ 20</v>
      </c>
      <c r="S13" s="41" t="str">
        <f t="array" aca="1" ref="S13" ca="1">IF(ROW()-ROW($H$2:$H$23)+1&gt;ROWS($G$2:$G$23)-COUNTBLANK($G$2:$G$23),"",INDIRECT(ADDRESS(SMALL((IF($G$2:$G$23&lt;&gt;"",ROW($G$2:$G$23),ROW()+ROWS($G$2:$G$23))),ROW()-ROW($H$2:$H$23)+1),COLUMN($G$2:$G$23),4)))</f>
        <v>-----</v>
      </c>
      <c r="T13" s="41">
        <f t="array" aca="1" ref="T13" ca="1">IF(ROW()-ROW($I$2:$I$23)+1&gt;ROWS($H$2:$H$23)-COUNTBLANK($H$2:$H$23),"",INDIRECT(ADDRESS(SMALL((IF($H$2:$H$23&lt;&gt;"",ROW($H$2:$H$23),ROW()+ROWS($H$2:$H$23))),ROW()-ROW($I$2:$I$23)+1),COLUMN($H$2:$H$23),4)))</f>
        <v>0</v>
      </c>
      <c r="U13" s="41" t="str">
        <f t="array" aca="1" ref="U13" ca="1">IF(ROW()-ROW($J$2:$J$23)+1&gt;ROWS($I$2:$I$23)-COUNTBLANK($I$2:$I$23),"",INDIRECT(ADDRESS(SMALL((IF($I$2:$I$23&lt;&gt;"",ROW($I$2:$I$23),ROW()+ROWS($I$2:$I$23))),ROW()-ROW($J$2:$J$23)+1),COLUMN($I$2:$I$23),4)))</f>
        <v>-----</v>
      </c>
      <c r="V13" s="61" t="str">
        <f t="array" aca="1" ref="V13" ca="1">IF(ROW()-ROW($K$2:$K$23)+1&gt;ROWS($J$2:$J$23)-COUNTBLANK($J$2:$J$23),"",INDIRECT(ADDRESS(SMALL((IF($J$2:$J$23&lt;&gt;"",ROW($J$2:$J$23),ROW()+ROWS($J$2:$J$23))),ROW()-ROW($K$2:$K$23)+1),COLUMN($J$2:$J$23),4)))</f>
        <v>-----</v>
      </c>
      <c r="W13" s="41" t="str">
        <f t="array" aca="1" ref="W13" ca="1">IF(ROW()-ROW($L$2:$L$23)+1&gt;ROWS($K$2:$K$23)-COUNTBLANK($K$2:$K$23),"",INDIRECT(ADDRESS(SMALL((IF($K$2:$K$23&lt;&gt;"",ROW($K$2:$K$23),ROW()+ROWS($K$2:$K$23))),ROW()-ROW($L$2:$L$23)+1),COLUMN($K$2:$K$23),4)))</f>
        <v>Incomplete</v>
      </c>
      <c r="X13" s="41" t="str">
        <f t="array" aca="1" ref="X13" ca="1">IF(ROW()-ROW($M$2:$M$23)+1&gt;ROWS($L$2:$L$23)-COUNTBLANK($L$2:$L$23),"",INDIRECT(ADDRESS(SMALL((IF($L$2:$L$23&lt;&gt;"",ROW($L$2:$L$23),ROW()+ROWS($L$2:$L$23))),ROW()-ROW($M$2:$M$23)+1),COLUMN($L$2:$L$23),4)))</f>
        <v>-----</v>
      </c>
      <c r="Y13" s="41" t="str">
        <f t="array" aca="1" ref="Y13" ca="1">IF(ROW()-ROW($N$2:$N$23)+1&gt;ROWS($M$2:$M$23)-COUNTBLANK($M$2:$M$23),"",INDIRECT(ADDRESS(SMALL((IF($M$2:$M$23&lt;&gt;"",ROW($M$2:$M$23),ROW()+ROWS($M$2:$M$23))),ROW()-ROW($N$2:$N$23)+1),COLUMN($M$2:$M$23),4)))</f>
        <v>-----</v>
      </c>
    </row>
    <row r="14" spans="1:25" ht="54.75" customHeight="1" x14ac:dyDescent="0.25">
      <c r="A14" s="46" t="str">
        <f>IF('Indicator sheet'!P49=0,"",'Indicator sheet'!P49)</f>
        <v>Incomplete</v>
      </c>
      <c r="B14" s="46"/>
      <c r="C14" s="46">
        <f>IF($A14="I.O.","",'Indicator sheet'!A49)</f>
        <v>12</v>
      </c>
      <c r="D14" s="41" t="str">
        <f>IF($A14="I.O.","",'Indicator sheet'!C49)</f>
        <v>Grade III anastomosis insufficiency</v>
      </c>
      <c r="E14" s="46" t="str">
        <f>IF(AND('Indicator sheet'!J49="",$A14&lt;&gt;"I.O."),"-----",IF($A14="I.O.","",'Indicator sheet'!J49))</f>
        <v>-----</v>
      </c>
      <c r="F14" s="41" t="str">
        <f>IF($A14="I.O.","",'Indicator sheet'!K49)</f>
        <v>No target value</v>
      </c>
      <c r="G14" s="46" t="str">
        <f>IF(AND('Indicator sheet'!M43="",$A14&lt;&gt;"I.O."),"-----",IF($A14="I.O.","",'Indicator sheet'!M43))</f>
        <v>-----</v>
      </c>
      <c r="H14" s="46" t="str">
        <f>IF($A14="I.O.","",IF('Indicator sheet'!O49="","-----",'Indicator sheet'!O49))</f>
        <v>-----</v>
      </c>
      <c r="I14" s="46" t="str">
        <f t="shared" ref="I14:J14" si="0">IF($A14="I.O.","","-----")</f>
        <v>-----</v>
      </c>
      <c r="J14" s="60" t="str">
        <f t="shared" si="0"/>
        <v>-----</v>
      </c>
      <c r="K14" s="46" t="str">
        <f>IF($A14="I.O.","",'Indicator sheet'!P49)</f>
        <v>Incomplete</v>
      </c>
      <c r="L14" s="46" t="str">
        <f>IF(AND('Indicator sheet'!Q49="",$A14&lt;&gt;"I.O."),"-----",IF($A14="I.O.","",'Indicator sheet'!Q49))</f>
        <v>-----</v>
      </c>
      <c r="M14" s="46" t="str">
        <f>IF(AND('Indicator sheet'!R49="",$A14&lt;&gt;"I.O."),"-----",IF($A14="I.O.","",'Indicator sheet'!R49))</f>
        <v>-----</v>
      </c>
      <c r="O14" s="41">
        <f t="array" aca="1" ref="O14" ca="1">IF(ROW()-ROW($D$2:$D$23)+1&gt;ROWS($C$2:$C$23)-COUNTBLANK($C$2:$C$23),"",INDIRECT(ADDRESS(SMALL((IF($C$2:$C$23&lt;&gt;"",ROW($C$2:$C$23),ROW()+ROWS($C$2:$C$23))),ROW()-ROW($D$2:$D$23)+1),COLUMN($C$2:$C$23),4)))</f>
        <v>12</v>
      </c>
      <c r="P14" s="41" t="str">
        <f t="array" aca="1" ref="P14" ca="1">IF(ROW()-ROW($E$2:$E$23)+1&gt;ROWS($D$2:$D$23)-COUNTBLANK($D$2:$D$23),"",INDIRECT(ADDRESS(SMALL((IF($D$2:$D$23&gt;"",ROW($D$2:$D$23),ROW()+ROWS($D$2:$D$23))),ROW()-ROW($E$2:$E$23)+1),COLUMN($D$2:$D$23),4)))</f>
        <v>Grade III anastomosis insufficiency</v>
      </c>
      <c r="Q14" s="41" t="str">
        <f t="array" aca="1" ref="Q14" ca="1">IF(ROW()-ROW($F$2:$F$23)+1&gt;ROWS($E$2:$E$23)-COUNTBLANK($E$2:$E$23),"",INDIRECT(ADDRESS(SMALL((IF($E$2:$E$23&gt;"",ROW($E$2:$E$23),ROW()+ROWS($E$2:$E$23))),ROW()-ROW($F$2:$F$23)+1),COLUMN($E$2:$E$23),4)))</f>
        <v>-----</v>
      </c>
      <c r="R14" s="41" t="str">
        <f t="array" aca="1" ref="R14" ca="1">IF(ROW()-ROW($G$2:$G$23)+1&gt;ROWS($F$2:$F$23)-COUNTBLANK($F$2:$F$23),"",INDIRECT(ADDRESS(SMALL((IF($F$2:$F$23&gt;"",ROW($F$2:$F$23),ROW()+ROWS($F$2:$F$23))),ROW()-ROW($G$2:$G$23)+1),COLUMN($F$2:$F$23),4)))</f>
        <v>No target value</v>
      </c>
      <c r="S14" s="41" t="str">
        <f t="array" aca="1" ref="S14" ca="1">IF(ROW()-ROW($H$2:$H$23)+1&gt;ROWS($G$2:$G$23)-COUNTBLANK($G$2:$G$23),"",INDIRECT(ADDRESS(SMALL((IF($G$2:$G$23&lt;&gt;"",ROW($G$2:$G$23),ROW()+ROWS($G$2:$G$23))),ROW()-ROW($H$2:$H$23)+1),COLUMN($G$2:$G$23),4)))</f>
        <v>-----</v>
      </c>
      <c r="T14" s="41" t="str">
        <f t="array" aca="1" ref="T14" ca="1">IF(ROW()-ROW($I$2:$I$23)+1&gt;ROWS($H$2:$H$23)-COUNTBLANK($H$2:$H$23),"",INDIRECT(ADDRESS(SMALL((IF($H$2:$H$23&lt;&gt;"",ROW($H$2:$H$23),ROW()+ROWS($H$2:$H$23))),ROW()-ROW($I$2:$I$23)+1),COLUMN($H$2:$H$23),4)))</f>
        <v>-----</v>
      </c>
      <c r="U14" s="41" t="str">
        <f t="array" aca="1" ref="U14" ca="1">IF(ROW()-ROW($J$2:$J$23)+1&gt;ROWS($I$2:$I$23)-COUNTBLANK($I$2:$I$23),"",INDIRECT(ADDRESS(SMALL((IF($I$2:$I$23&lt;&gt;"",ROW($I$2:$I$23),ROW()+ROWS($I$2:$I$23))),ROW()-ROW($J$2:$J$23)+1),COLUMN($I$2:$I$23),4)))</f>
        <v>-----</v>
      </c>
      <c r="V14" s="61" t="str">
        <f t="array" aca="1" ref="V14" ca="1">IF(ROW()-ROW($K$2:$K$23)+1&gt;ROWS($J$2:$J$23)-COUNTBLANK($J$2:$J$23),"",INDIRECT(ADDRESS(SMALL((IF($J$2:$J$23&lt;&gt;"",ROW($J$2:$J$23),ROW()+ROWS($J$2:$J$23))),ROW()-ROW($K$2:$K$23)+1),COLUMN($J$2:$J$23),4)))</f>
        <v>-----</v>
      </c>
      <c r="W14" s="41" t="str">
        <f t="array" aca="1" ref="W14" ca="1">IF(ROW()-ROW($L$2:$L$23)+1&gt;ROWS($K$2:$K$23)-COUNTBLANK($K$2:$K$23),"",INDIRECT(ADDRESS(SMALL((IF($K$2:$K$23&lt;&gt;"",ROW($K$2:$K$23),ROW()+ROWS($K$2:$K$23))),ROW()-ROW($L$2:$L$23)+1),COLUMN($K$2:$K$23),4)))</f>
        <v>Incomplete</v>
      </c>
      <c r="X14" s="41" t="str">
        <f t="array" aca="1" ref="X14" ca="1">IF(ROW()-ROW($M$2:$M$23)+1&gt;ROWS($L$2:$L$23)-COUNTBLANK($L$2:$L$23),"",INDIRECT(ADDRESS(SMALL((IF($L$2:$L$23&lt;&gt;"",ROW($L$2:$L$23),ROW()+ROWS($L$2:$L$23))),ROW()-ROW($M$2:$M$23)+1),COLUMN($L$2:$L$23),4)))</f>
        <v>-----</v>
      </c>
      <c r="Y14" s="41" t="str">
        <f t="array" aca="1" ref="Y14" ca="1">IF(ROW()-ROW($N$2:$N$23)+1&gt;ROWS($M$2:$M$23)-COUNTBLANK($M$2:$M$23),"",INDIRECT(ADDRESS(SMALL((IF($M$2:$M$23&lt;&gt;"",ROW($M$2:$M$23),ROW()+ROWS($M$2:$M$23))),ROW()-ROW($N$2:$N$23)+1),COLUMN($M$2:$M$23),4)))</f>
        <v>-----</v>
      </c>
    </row>
    <row r="15" spans="1:25" ht="54.75" customHeight="1" x14ac:dyDescent="0.25">
      <c r="A15" s="46" t="str">
        <f>IF('Indicator sheet'!P52=0,"",'Indicator sheet'!P52)</f>
        <v>Incomplete</v>
      </c>
      <c r="B15" s="46"/>
      <c r="C15" s="46">
        <f>IF($A15="I.O.","",'Indicator sheet'!A52)</f>
        <v>13</v>
      </c>
      <c r="D15" s="41" t="str">
        <f>IF($A15="I.O.","",'Indicator sheet'!C52)</f>
        <v>Revision surgeries</v>
      </c>
      <c r="E15" s="46" t="str">
        <f>IF(AND('Indicator sheet'!J52="",$A15&lt;&gt;"I.O."),"-----",IF($A15="I.O.","",'Indicator sheet'!J52))</f>
        <v>-----</v>
      </c>
      <c r="F15" s="41" t="str">
        <f>IF($A15="I.O.","",'Indicator sheet'!K52)</f>
        <v>≤ 10%</v>
      </c>
      <c r="G15" s="46" t="str">
        <f>IF(AND('Indicator sheet'!M52="",$A15&lt;&gt;"I.O."),"-----",IF($A15="I.O.","",'Indicator sheet'!M52))</f>
        <v>-----</v>
      </c>
      <c r="H15" s="46" t="str">
        <f>IF($A15="I.O.","",IF('Indicator sheet'!O52="","-----",'Indicator sheet'!O52))</f>
        <v>-----</v>
      </c>
      <c r="I15" s="46">
        <f>IF($A15="I.O.","",IF('Indicator sheet'!O53="","-----",'Indicator sheet'!O53))</f>
        <v>0</v>
      </c>
      <c r="J15" s="60" t="str">
        <f>IF($A15="I.O.","",IF('Indicator sheet'!O54="",0,'Indicator sheet'!O54))</f>
        <v>n.d.</v>
      </c>
      <c r="K15" s="46" t="str">
        <f>IF($A15="I.O.","",'Indicator sheet'!P52)</f>
        <v>Incomplete</v>
      </c>
      <c r="L15" s="46" t="str">
        <f>IF(AND('Indicator sheet'!Q52="",$A15&lt;&gt;"I.O."),"-----",IF($A15="I.O.","",'Indicator sheet'!Q52))</f>
        <v>-----</v>
      </c>
      <c r="M15" s="46" t="str">
        <f>IF(AND('Indicator sheet'!R52="",$A15&lt;&gt;"I.O."),"-----",IF($A15="I.O.","",'Indicator sheet'!R52))</f>
        <v>-----</v>
      </c>
      <c r="O15" s="41">
        <f t="array" aca="1" ref="O15" ca="1">IF(ROW()-ROW($D$2:$D$23)+1&gt;ROWS($C$2:$C$23)-COUNTBLANK($C$2:$C$23),"",INDIRECT(ADDRESS(SMALL((IF($C$2:$C$23&lt;&gt;"",ROW($C$2:$C$23),ROW()+ROWS($C$2:$C$23))),ROW()-ROW($D$2:$D$23)+1),COLUMN($C$2:$C$23),4)))</f>
        <v>13</v>
      </c>
      <c r="P15" s="41" t="str">
        <f t="array" aca="1" ref="P15" ca="1">IF(ROW()-ROW($E$2:$E$23)+1&gt;ROWS($D$2:$D$23)-COUNTBLANK($D$2:$D$23),"",INDIRECT(ADDRESS(SMALL((IF($D$2:$D$23&gt;"",ROW($D$2:$D$23),ROW()+ROWS($D$2:$D$23))),ROW()-ROW($E$2:$E$23)+1),COLUMN($D$2:$D$23),4)))</f>
        <v>Revision surgeries</v>
      </c>
      <c r="Q15" s="41" t="str">
        <f t="array" aca="1" ref="Q15" ca="1">IF(ROW()-ROW($F$2:$F$23)+1&gt;ROWS($E$2:$E$23)-COUNTBLANK($E$2:$E$23),"",INDIRECT(ADDRESS(SMALL((IF($E$2:$E$23&gt;"",ROW($E$2:$E$23),ROW()+ROWS($E$2:$E$23))),ROW()-ROW($F$2:$F$23)+1),COLUMN($E$2:$E$23),4)))</f>
        <v>-----</v>
      </c>
      <c r="R15" s="41" t="str">
        <f t="array" aca="1" ref="R15" ca="1">IF(ROW()-ROW($G$2:$G$23)+1&gt;ROWS($F$2:$F$23)-COUNTBLANK($F$2:$F$23),"",INDIRECT(ADDRESS(SMALL((IF($F$2:$F$23&gt;"",ROW($F$2:$F$23),ROW()+ROWS($F$2:$F$23))),ROW()-ROW($G$2:$G$23)+1),COLUMN($F$2:$F$23),4)))</f>
        <v>≤ 10%</v>
      </c>
      <c r="S15" s="41" t="str">
        <f t="array" aca="1" ref="S15" ca="1">IF(ROW()-ROW($H$2:$H$23)+1&gt;ROWS($G$2:$G$23)-COUNTBLANK($G$2:$G$23),"",INDIRECT(ADDRESS(SMALL((IF($G$2:$G$23&lt;&gt;"",ROW($G$2:$G$23),ROW()+ROWS($G$2:$G$23))),ROW()-ROW($H$2:$H$23)+1),COLUMN($G$2:$G$23),4)))</f>
        <v>-----</v>
      </c>
      <c r="T15" s="41" t="str">
        <f t="array" aca="1" ref="T15" ca="1">IF(ROW()-ROW($I$2:$I$23)+1&gt;ROWS($H$2:$H$23)-COUNTBLANK($H$2:$H$23),"",INDIRECT(ADDRESS(SMALL((IF($H$2:$H$23&lt;&gt;"",ROW($H$2:$H$23),ROW()+ROWS($H$2:$H$23))),ROW()-ROW($I$2:$I$23)+1),COLUMN($H$2:$H$23),4)))</f>
        <v>-----</v>
      </c>
      <c r="U15" s="41">
        <f t="array" aca="1" ref="U15" ca="1">IF(ROW()-ROW($J$2:$J$23)+1&gt;ROWS($I$2:$I$23)-COUNTBLANK($I$2:$I$23),"",INDIRECT(ADDRESS(SMALL((IF($I$2:$I$23&lt;&gt;"",ROW($I$2:$I$23),ROW()+ROWS($I$2:$I$23))),ROW()-ROW($J$2:$J$23)+1),COLUMN($I$2:$I$23),4)))</f>
        <v>0</v>
      </c>
      <c r="V15" s="61" t="str">
        <f t="array" aca="1" ref="V15" ca="1">IF(ROW()-ROW($K$2:$K$23)+1&gt;ROWS($J$2:$J$23)-COUNTBLANK($J$2:$J$23),"",INDIRECT(ADDRESS(SMALL((IF($J$2:$J$23&lt;&gt;"",ROW($J$2:$J$23),ROW()+ROWS($J$2:$J$23))),ROW()-ROW($K$2:$K$23)+1),COLUMN($J$2:$J$23),4)))</f>
        <v>n.d.</v>
      </c>
      <c r="W15" s="41" t="str">
        <f t="array" aca="1" ref="W15" ca="1">IF(ROW()-ROW($L$2:$L$23)+1&gt;ROWS($K$2:$K$23)-COUNTBLANK($K$2:$K$23),"",INDIRECT(ADDRESS(SMALL((IF($K$2:$K$23&lt;&gt;"",ROW($K$2:$K$23),ROW()+ROWS($K$2:$K$23))),ROW()-ROW($L$2:$L$23)+1),COLUMN($K$2:$K$23),4)))</f>
        <v>Incomplete</v>
      </c>
      <c r="X15" s="41" t="str">
        <f t="array" aca="1" ref="X15" ca="1">IF(ROW()-ROW($M$2:$M$23)+1&gt;ROWS($L$2:$L$23)-COUNTBLANK($L$2:$L$23),"",INDIRECT(ADDRESS(SMALL((IF($L$2:$L$23&lt;&gt;"",ROW($L$2:$L$23),ROW()+ROWS($L$2:$L$23))),ROW()-ROW($M$2:$M$23)+1),COLUMN($L$2:$L$23),4)))</f>
        <v>-----</v>
      </c>
      <c r="Y15" s="41" t="str">
        <f t="array" aca="1" ref="Y15" ca="1">IF(ROW()-ROW($N$2:$N$23)+1&gt;ROWS($M$2:$M$23)-COUNTBLANK($M$2:$M$23),"",INDIRECT(ADDRESS(SMALL((IF($M$2:$M$23&lt;&gt;"",ROW($M$2:$M$23),ROW()+ROWS($M$2:$M$23))),ROW()-ROW($N$2:$N$23)+1),COLUMN($M$2:$M$23),4)))</f>
        <v>-----</v>
      </c>
    </row>
    <row r="16" spans="1:25" ht="54.75" customHeight="1" x14ac:dyDescent="0.25">
      <c r="A16" s="46" t="str">
        <f>IF('Indicator sheet'!P55=0,"",'Indicator sheet'!P55)</f>
        <v>Incomplete</v>
      </c>
      <c r="B16" s="46"/>
      <c r="C16" s="46">
        <f>IF($A16="I.O.","",'Indicator sheet'!A55)</f>
        <v>14</v>
      </c>
      <c r="D16" s="41" t="str">
        <f>IF($A16="I.O.","",'Indicator sheet'!C55)</f>
        <v>Post-operative wound infections</v>
      </c>
      <c r="E16" s="46" t="str">
        <f>IF(AND('Indicator sheet'!J55="",$A16&lt;&gt;"I.O."),"-----",IF($A16="I.O.","",'Indicator sheet'!J55))</f>
        <v>-----</v>
      </c>
      <c r="F16" s="41" t="str">
        <f>IF($A16="I.O.","",'Indicator sheet'!K55)</f>
        <v>≤ 10%</v>
      </c>
      <c r="G16" s="46" t="str">
        <f>IF(AND('Indicator sheet'!M55="",$A16&lt;&gt;"I.O."),"-----",IF($A16="I.O.","",'Indicator sheet'!M55))</f>
        <v>-----</v>
      </c>
      <c r="H16" s="46" t="str">
        <f>IF($A16="I.O.","",IF('Indicator sheet'!O55="","-----",'Indicator sheet'!O55))</f>
        <v>-----</v>
      </c>
      <c r="I16" s="46">
        <f>IF($A16="I.O.","",IF('Indicator sheet'!O56="","-----",'Indicator sheet'!O56))</f>
        <v>0</v>
      </c>
      <c r="J16" s="60" t="str">
        <f>IF($A16="I.O.","",IF('Indicator sheet'!O57="",0,'Indicator sheet'!O57))</f>
        <v>n.d.</v>
      </c>
      <c r="K16" s="46" t="str">
        <f>IF($A16="I.O.","",'Indicator sheet'!P55)</f>
        <v>Incomplete</v>
      </c>
      <c r="L16" s="46" t="str">
        <f>IF(AND('Indicator sheet'!Q55="",$A16&lt;&gt;"I.O."),"-----",IF($A16="I.O.","",'Indicator sheet'!Q55))</f>
        <v>-----</v>
      </c>
      <c r="M16" s="46" t="str">
        <f>IF(AND('Indicator sheet'!R55="",$A16&lt;&gt;"I.O."),"-----",IF($A16="I.O.","",'Indicator sheet'!R55))</f>
        <v>-----</v>
      </c>
      <c r="O16" s="41">
        <f t="array" aca="1" ref="O16" ca="1">IF(ROW()-ROW($D$2:$D$23)+1&gt;ROWS($C$2:$C$23)-COUNTBLANK($C$2:$C$23),"",INDIRECT(ADDRESS(SMALL((IF($C$2:$C$23&lt;&gt;"",ROW($C$2:$C$23),ROW()+ROWS($C$2:$C$23))),ROW()-ROW($D$2:$D$23)+1),COLUMN($C$2:$C$23),4)))</f>
        <v>14</v>
      </c>
      <c r="P16" s="41" t="str">
        <f t="array" aca="1" ref="P16" ca="1">IF(ROW()-ROW($E$2:$E$23)+1&gt;ROWS($D$2:$D$23)-COUNTBLANK($D$2:$D$23),"",INDIRECT(ADDRESS(SMALL((IF($D$2:$D$23&gt;"",ROW($D$2:$D$23),ROW()+ROWS($D$2:$D$23))),ROW()-ROW($E$2:$E$23)+1),COLUMN($D$2:$D$23),4)))</f>
        <v>Post-operative wound infections</v>
      </c>
      <c r="Q16" s="41" t="str">
        <f t="array" aca="1" ref="Q16" ca="1">IF(ROW()-ROW($F$2:$F$23)+1&gt;ROWS($E$2:$E$23)-COUNTBLANK($E$2:$E$23),"",INDIRECT(ADDRESS(SMALL((IF($E$2:$E$23&gt;"",ROW($E$2:$E$23),ROW()+ROWS($E$2:$E$23))),ROW()-ROW($F$2:$F$23)+1),COLUMN($E$2:$E$23),4)))</f>
        <v>-----</v>
      </c>
      <c r="R16" s="41" t="str">
        <f t="array" aca="1" ref="R16" ca="1">IF(ROW()-ROW($G$2:$G$23)+1&gt;ROWS($F$2:$F$23)-COUNTBLANK($F$2:$F$23),"",INDIRECT(ADDRESS(SMALL((IF($F$2:$F$23&gt;"",ROW($F$2:$F$23),ROW()+ROWS($F$2:$F$23))),ROW()-ROW($G$2:$G$23)+1),COLUMN($F$2:$F$23),4)))</f>
        <v>≤ 10%</v>
      </c>
      <c r="S16" s="41" t="str">
        <f t="array" aca="1" ref="S16" ca="1">IF(ROW()-ROW($H$2:$H$23)+1&gt;ROWS($G$2:$G$23)-COUNTBLANK($G$2:$G$23),"",INDIRECT(ADDRESS(SMALL((IF($G$2:$G$23&lt;&gt;"",ROW($G$2:$G$23),ROW()+ROWS($G$2:$G$23))),ROW()-ROW($H$2:$H$23)+1),COLUMN($G$2:$G$23),4)))</f>
        <v>-----</v>
      </c>
      <c r="T16" s="41" t="str">
        <f t="array" aca="1" ref="T16" ca="1">IF(ROW()-ROW($I$2:$I$23)+1&gt;ROWS($H$2:$H$23)-COUNTBLANK($H$2:$H$23),"",INDIRECT(ADDRESS(SMALL((IF($H$2:$H$23&lt;&gt;"",ROW($H$2:$H$23),ROW()+ROWS($H$2:$H$23))),ROW()-ROW($I$2:$I$23)+1),COLUMN($H$2:$H$23),4)))</f>
        <v>-----</v>
      </c>
      <c r="U16" s="41">
        <f t="array" aca="1" ref="U16" ca="1">IF(ROW()-ROW($J$2:$J$23)+1&gt;ROWS($I$2:$I$23)-COUNTBLANK($I$2:$I$23),"",INDIRECT(ADDRESS(SMALL((IF($I$2:$I$23&lt;&gt;"",ROW($I$2:$I$23),ROW()+ROWS($I$2:$I$23))),ROW()-ROW($J$2:$J$23)+1),COLUMN($I$2:$I$23),4)))</f>
        <v>0</v>
      </c>
      <c r="V16" s="61" t="str">
        <f t="array" aca="1" ref="V16" ca="1">IF(ROW()-ROW($K$2:$K$23)+1&gt;ROWS($J$2:$J$23)-COUNTBLANK($J$2:$J$23),"",INDIRECT(ADDRESS(SMALL((IF($J$2:$J$23&lt;&gt;"",ROW($J$2:$J$23),ROW()+ROWS($J$2:$J$23))),ROW()-ROW($K$2:$K$23)+1),COLUMN($J$2:$J$23),4)))</f>
        <v>n.d.</v>
      </c>
      <c r="W16" s="41" t="str">
        <f t="array" aca="1" ref="W16" ca="1">IF(ROW()-ROW($L$2:$L$23)+1&gt;ROWS($K$2:$K$23)-COUNTBLANK($K$2:$K$23),"",INDIRECT(ADDRESS(SMALL((IF($K$2:$K$23&lt;&gt;"",ROW($K$2:$K$23),ROW()+ROWS($K$2:$K$23))),ROW()-ROW($L$2:$L$23)+1),COLUMN($K$2:$K$23),4)))</f>
        <v>Incomplete</v>
      </c>
      <c r="X16" s="41" t="str">
        <f t="array" aca="1" ref="X16" ca="1">IF(ROW()-ROW($M$2:$M$23)+1&gt;ROWS($L$2:$L$23)-COUNTBLANK($L$2:$L$23),"",INDIRECT(ADDRESS(SMALL((IF($L$2:$L$23&lt;&gt;"",ROW($L$2:$L$23),ROW()+ROWS($L$2:$L$23))),ROW()-ROW($M$2:$M$23)+1),COLUMN($L$2:$L$23),4)))</f>
        <v>-----</v>
      </c>
      <c r="Y16" s="41" t="str">
        <f t="array" aca="1" ref="Y16" ca="1">IF(ROW()-ROW($N$2:$N$23)+1&gt;ROWS($M$2:$M$23)-COUNTBLANK($M$2:$M$23),"",INDIRECT(ADDRESS(SMALL((IF($M$2:$M$23&lt;&gt;"",ROW($M$2:$M$23),ROW()+ROWS($M$2:$M$23))),ROW()-ROW($N$2:$N$23)+1),COLUMN($M$2:$M$23),4)))</f>
        <v>-----</v>
      </c>
    </row>
    <row r="17" spans="1:25" ht="54.75" customHeight="1" x14ac:dyDescent="0.25">
      <c r="A17" s="46" t="str">
        <f>IF('Indicator sheet'!P58=0,"",'Indicator sheet'!P58)</f>
        <v>Incomplete</v>
      </c>
      <c r="B17" s="46"/>
      <c r="C17" s="46">
        <f>IF($A17="I.O.","",'Indicator sheet'!A58)</f>
        <v>15</v>
      </c>
      <c r="D17" s="41" t="str">
        <f>IF($A17="I.O.","",'Indicator sheet'!C58)</f>
        <v>Post-operative mortality</v>
      </c>
      <c r="E17" s="46" t="str">
        <f>IF(AND('Indicator sheet'!J58="",$A17&lt;&gt;"I.O."),"-----",IF($A17="I.O.","",'Indicator sheet'!J58))</f>
        <v>-----</v>
      </c>
      <c r="F17" s="41" t="str">
        <f>IF($A17="I.O.","",'Indicator sheet'!K58)</f>
        <v>≤ 10%</v>
      </c>
      <c r="G17" s="46" t="str">
        <f>IF(AND('Indicator sheet'!M58="",$A17&lt;&gt;"I.O."),"-----",IF($A17="I.O.","",'Indicator sheet'!M58))</f>
        <v>-----</v>
      </c>
      <c r="H17" s="46" t="str">
        <f>IF($A17="I.O.","",IF('Indicator sheet'!O58="","-----",'Indicator sheet'!O58))</f>
        <v>-----</v>
      </c>
      <c r="I17" s="46">
        <f>IF($A17="I.O.","",IF('Indicator sheet'!O59="","-----",'Indicator sheet'!O59))</f>
        <v>0</v>
      </c>
      <c r="J17" s="60" t="str">
        <f>IF($A17="I.O.","",IF('Indicator sheet'!O60="",0,'Indicator sheet'!O60))</f>
        <v>n.d.</v>
      </c>
      <c r="K17" s="46" t="str">
        <f>IF($A17="I.O.","",'Indicator sheet'!P58)</f>
        <v>Incomplete</v>
      </c>
      <c r="L17" s="46" t="str">
        <f>IF(AND('Indicator sheet'!Q58="",$A17&lt;&gt;"I.O."),"-----",IF($A17="I.O.","",'Indicator sheet'!Q58))</f>
        <v>-----</v>
      </c>
      <c r="M17" s="46" t="str">
        <f>IF(AND('Indicator sheet'!R58="",$A17&lt;&gt;"I.O."),"-----",IF($A17="I.O.","",'Indicator sheet'!R58))</f>
        <v>-----</v>
      </c>
      <c r="O17" s="41">
        <f t="array" aca="1" ref="O17" ca="1">IF(ROW()-ROW($D$2:$D$23)+1&gt;ROWS($C$2:$C$23)-COUNTBLANK($C$2:$C$23),"",INDIRECT(ADDRESS(SMALL((IF($C$2:$C$23&lt;&gt;"",ROW($C$2:$C$23),ROW()+ROWS($C$2:$C$23))),ROW()-ROW($D$2:$D$23)+1),COLUMN($C$2:$C$23),4)))</f>
        <v>15</v>
      </c>
      <c r="P17" s="41" t="str">
        <f t="array" aca="1" ref="P17" ca="1">IF(ROW()-ROW($E$2:$E$23)+1&gt;ROWS($D$2:$D$23)-COUNTBLANK($D$2:$D$23),"",INDIRECT(ADDRESS(SMALL((IF($D$2:$D$23&gt;"",ROW($D$2:$D$23),ROW()+ROWS($D$2:$D$23))),ROW()-ROW($E$2:$E$23)+1),COLUMN($D$2:$D$23),4)))</f>
        <v>Post-operative mortality</v>
      </c>
      <c r="Q17" s="41" t="str">
        <f t="array" aca="1" ref="Q17" ca="1">IF(ROW()-ROW($F$2:$F$23)+1&gt;ROWS($E$2:$E$23)-COUNTBLANK($E$2:$E$23),"",INDIRECT(ADDRESS(SMALL((IF($E$2:$E$23&gt;"",ROW($E$2:$E$23),ROW()+ROWS($E$2:$E$23))),ROW()-ROW($F$2:$F$23)+1),COLUMN($E$2:$E$23),4)))</f>
        <v>-----</v>
      </c>
      <c r="R17" s="41" t="str">
        <f t="array" aca="1" ref="R17" ca="1">IF(ROW()-ROW($G$2:$G$23)+1&gt;ROWS($F$2:$F$23)-COUNTBLANK($F$2:$F$23),"",INDIRECT(ADDRESS(SMALL((IF($F$2:$F$23&gt;"",ROW($F$2:$F$23),ROW()+ROWS($F$2:$F$23))),ROW()-ROW($G$2:$G$23)+1),COLUMN($F$2:$F$23),4)))</f>
        <v>≤ 10%</v>
      </c>
      <c r="S17" s="41" t="str">
        <f t="array" aca="1" ref="S17" ca="1">IF(ROW()-ROW($H$2:$H$23)+1&gt;ROWS($G$2:$G$23)-COUNTBLANK($G$2:$G$23),"",INDIRECT(ADDRESS(SMALL((IF($G$2:$G$23&lt;&gt;"",ROW($G$2:$G$23),ROW()+ROWS($G$2:$G$23))),ROW()-ROW($H$2:$H$23)+1),COLUMN($G$2:$G$23),4)))</f>
        <v>-----</v>
      </c>
      <c r="T17" s="41" t="str">
        <f t="array" aca="1" ref="T17" ca="1">IF(ROW()-ROW($I$2:$I$23)+1&gt;ROWS($H$2:$H$23)-COUNTBLANK($H$2:$H$23),"",INDIRECT(ADDRESS(SMALL((IF($H$2:$H$23&lt;&gt;"",ROW($H$2:$H$23),ROW()+ROWS($H$2:$H$23))),ROW()-ROW($I$2:$I$23)+1),COLUMN($H$2:$H$23),4)))</f>
        <v>-----</v>
      </c>
      <c r="U17" s="41">
        <f t="array" aca="1" ref="U17" ca="1">IF(ROW()-ROW($J$2:$J$23)+1&gt;ROWS($I$2:$I$23)-COUNTBLANK($I$2:$I$23),"",INDIRECT(ADDRESS(SMALL((IF($I$2:$I$23&lt;&gt;"",ROW($I$2:$I$23),ROW()+ROWS($I$2:$I$23))),ROW()-ROW($J$2:$J$23)+1),COLUMN($I$2:$I$23),4)))</f>
        <v>0</v>
      </c>
      <c r="V17" s="61" t="str">
        <f t="array" aca="1" ref="V17" ca="1">IF(ROW()-ROW($K$2:$K$23)+1&gt;ROWS($J$2:$J$23)-COUNTBLANK($J$2:$J$23),"",INDIRECT(ADDRESS(SMALL((IF($J$2:$J$23&lt;&gt;"",ROW($J$2:$J$23),ROW()+ROWS($J$2:$J$23))),ROW()-ROW($K$2:$K$23)+1),COLUMN($J$2:$J$23),4)))</f>
        <v>n.d.</v>
      </c>
      <c r="W17" s="41" t="str">
        <f t="array" aca="1" ref="W17" ca="1">IF(ROW()-ROW($L$2:$L$23)+1&gt;ROWS($K$2:$K$23)-COUNTBLANK($K$2:$K$23),"",INDIRECT(ADDRESS(SMALL((IF($K$2:$K$23&lt;&gt;"",ROW($K$2:$K$23),ROW()+ROWS($K$2:$K$23))),ROW()-ROW($L$2:$L$23)+1),COLUMN($K$2:$K$23),4)))</f>
        <v>Incomplete</v>
      </c>
      <c r="X17" s="41" t="str">
        <f t="array" aca="1" ref="X17" ca="1">IF(ROW()-ROW($M$2:$M$23)+1&gt;ROWS($L$2:$L$23)-COUNTBLANK($L$2:$L$23),"",INDIRECT(ADDRESS(SMALL((IF($L$2:$L$23&lt;&gt;"",ROW($L$2:$L$23),ROW()+ROWS($L$2:$L$23))),ROW()-ROW($M$2:$M$23)+1),COLUMN($L$2:$L$23),4)))</f>
        <v>-----</v>
      </c>
      <c r="Y17" s="41" t="str">
        <f t="array" aca="1" ref="Y17" ca="1">IF(ROW()-ROW($N$2:$N$23)+1&gt;ROWS($M$2:$M$23)-COUNTBLANK($M$2:$M$23),"",INDIRECT(ADDRESS(SMALL((IF($M$2:$M$23&lt;&gt;"",ROW($M$2:$M$23),ROW()+ROWS($M$2:$M$23))),ROW()-ROW($N$2:$N$23)+1),COLUMN($M$2:$M$23),4)))</f>
        <v>-----</v>
      </c>
    </row>
    <row r="18" spans="1:25" ht="54.75" customHeight="1" x14ac:dyDescent="0.25">
      <c r="A18" s="46" t="str">
        <f>IF('Indicator sheet'!P61=0,"",'Indicator sheet'!P61)</f>
        <v>Incomplete</v>
      </c>
      <c r="B18" s="46"/>
      <c r="C18" s="46">
        <f>IF($A18="I.O.","",'Indicator sheet'!A61)</f>
        <v>16</v>
      </c>
      <c r="D18" s="41" t="str">
        <f>IF($A18="I.O.","",'Indicator sheet'!C61)</f>
        <v>Complete pathology report</v>
      </c>
      <c r="E18" s="46" t="str">
        <f>IF(AND('Indicator sheet'!J61="",$A18&lt;&gt;"I.O."),"-----",IF($A18="I.O.","",'Indicator sheet'!J61))</f>
        <v>&lt; 70%</v>
      </c>
      <c r="F18" s="41" t="str">
        <f>IF($A18="I.O.","",'Indicator sheet'!K61)</f>
        <v>No target value</v>
      </c>
      <c r="G18" s="46" t="str">
        <f>IF(AND('Indicator sheet'!M61="",$A18&lt;&gt;"I.O."),"-----",IF($A18="I.O.","",'Indicator sheet'!M61))</f>
        <v>-----</v>
      </c>
      <c r="H18" s="46" t="str">
        <f>IF($A18="I.O.","",IF('Indicator sheet'!O61="","-----",'Indicator sheet'!O61))</f>
        <v>-----</v>
      </c>
      <c r="I18" s="46">
        <f>IF($A18="I.O.","",IF('Indicator sheet'!O62="","-----",'Indicator sheet'!O62))</f>
        <v>0</v>
      </c>
      <c r="J18" s="60" t="str">
        <f>IF($A18="I.O.","",IF('Indicator sheet'!O63="",0,'Indicator sheet'!O63))</f>
        <v>n.d.</v>
      </c>
      <c r="K18" s="46" t="str">
        <f>IF($A18="I.O.","",'Indicator sheet'!P61)</f>
        <v>Incomplete</v>
      </c>
      <c r="L18" s="46" t="str">
        <f>IF(AND('Indicator sheet'!Q61="",$A18&lt;&gt;"I.O."),"-----",IF($A18="I.O.","",'Indicator sheet'!Q61))</f>
        <v>-----</v>
      </c>
      <c r="M18" s="46" t="str">
        <f>IF(AND('Indicator sheet'!R61="",$A18&lt;&gt;"I.O."),"-----",IF($A18="I.O.","",'Indicator sheet'!R61))</f>
        <v>-----</v>
      </c>
      <c r="O18" s="41">
        <f t="array" aca="1" ref="O18" ca="1">IF(ROW()-ROW($D$2:$D$23)+1&gt;ROWS($C$2:$C$23)-COUNTBLANK($C$2:$C$23),"",INDIRECT(ADDRESS(SMALL((IF($C$2:$C$23&lt;&gt;"",ROW($C$2:$C$23),ROW()+ROWS($C$2:$C$23))),ROW()-ROW($D$2:$D$23)+1),COLUMN($C$2:$C$23),4)))</f>
        <v>16</v>
      </c>
      <c r="P18" s="41" t="str">
        <f t="array" aca="1" ref="P18" ca="1">IF(ROW()-ROW($E$2:$E$23)+1&gt;ROWS($D$2:$D$23)-COUNTBLANK($D$2:$D$23),"",INDIRECT(ADDRESS(SMALL((IF($D$2:$D$23&gt;"",ROW($D$2:$D$23),ROW()+ROWS($D$2:$D$23))),ROW()-ROW($E$2:$E$23)+1),COLUMN($D$2:$D$23),4)))</f>
        <v>Complete pathology report</v>
      </c>
      <c r="Q18" s="41" t="str">
        <f t="array" aca="1" ref="Q18" ca="1">IF(ROW()-ROW($F$2:$F$23)+1&gt;ROWS($E$2:$E$23)-COUNTBLANK($E$2:$E$23),"",INDIRECT(ADDRESS(SMALL((IF($E$2:$E$23&gt;"",ROW($E$2:$E$23),ROW()+ROWS($E$2:$E$23))),ROW()-ROW($F$2:$F$23)+1),COLUMN($E$2:$E$23),4)))</f>
        <v>&lt; 70%</v>
      </c>
      <c r="R18" s="41" t="str">
        <f t="array" aca="1" ref="R18" ca="1">IF(ROW()-ROW($G$2:$G$23)+1&gt;ROWS($F$2:$F$23)-COUNTBLANK($F$2:$F$23),"",INDIRECT(ADDRESS(SMALL((IF($F$2:$F$23&gt;"",ROW($F$2:$F$23),ROW()+ROWS($F$2:$F$23))),ROW()-ROW($G$2:$G$23)+1),COLUMN($F$2:$F$23),4)))</f>
        <v>No target value</v>
      </c>
      <c r="S18" s="41" t="str">
        <f t="array" aca="1" ref="S18" ca="1">IF(ROW()-ROW($H$2:$H$23)+1&gt;ROWS($G$2:$G$23)-COUNTBLANK($G$2:$G$23),"",INDIRECT(ADDRESS(SMALL((IF($G$2:$G$23&lt;&gt;"",ROW($G$2:$G$23),ROW()+ROWS($G$2:$G$23))),ROW()-ROW($H$2:$H$23)+1),COLUMN($G$2:$G$23),4)))</f>
        <v>-----</v>
      </c>
      <c r="T18" s="41" t="str">
        <f t="array" aca="1" ref="T18" ca="1">IF(ROW()-ROW($I$2:$I$23)+1&gt;ROWS($H$2:$H$23)-COUNTBLANK($H$2:$H$23),"",INDIRECT(ADDRESS(SMALL((IF($H$2:$H$23&lt;&gt;"",ROW($H$2:$H$23),ROW()+ROWS($H$2:$H$23))),ROW()-ROW($I$2:$I$23)+1),COLUMN($H$2:$H$23),4)))</f>
        <v>-----</v>
      </c>
      <c r="U18" s="41">
        <f t="array" aca="1" ref="U18" ca="1">IF(ROW()-ROW($J$2:$J$23)+1&gt;ROWS($I$2:$I$23)-COUNTBLANK($I$2:$I$23),"",INDIRECT(ADDRESS(SMALL((IF($I$2:$I$23&lt;&gt;"",ROW($I$2:$I$23),ROW()+ROWS($I$2:$I$23))),ROW()-ROW($J$2:$J$23)+1),COLUMN($I$2:$I$23),4)))</f>
        <v>0</v>
      </c>
      <c r="V18" s="61" t="str">
        <f t="array" aca="1" ref="V18" ca="1">IF(ROW()-ROW($K$2:$K$23)+1&gt;ROWS($J$2:$J$23)-COUNTBLANK($J$2:$J$23),"",INDIRECT(ADDRESS(SMALL((IF($J$2:$J$23&lt;&gt;"",ROW($J$2:$J$23),ROW()+ROWS($J$2:$J$23))),ROW()-ROW($K$2:$K$23)+1),COLUMN($J$2:$J$23),4)))</f>
        <v>n.d.</v>
      </c>
      <c r="W18" s="41" t="str">
        <f t="array" aca="1" ref="W18" ca="1">IF(ROW()-ROW($L$2:$L$23)+1&gt;ROWS($K$2:$K$23)-COUNTBLANK($K$2:$K$23),"",INDIRECT(ADDRESS(SMALL((IF($K$2:$K$23&lt;&gt;"",ROW($K$2:$K$23),ROW()+ROWS($K$2:$K$23))),ROW()-ROW($L$2:$L$23)+1),COLUMN($K$2:$K$23),4)))</f>
        <v>Incomplete</v>
      </c>
      <c r="X18" s="41" t="str">
        <f t="array" aca="1" ref="X18" ca="1">IF(ROW()-ROW($M$2:$M$23)+1&gt;ROWS($L$2:$L$23)-COUNTBLANK($L$2:$L$23),"",INDIRECT(ADDRESS(SMALL((IF($L$2:$L$23&lt;&gt;"",ROW($L$2:$L$23),ROW()+ROWS($L$2:$L$23))),ROW()-ROW($M$2:$M$23)+1),COLUMN($L$2:$L$23),4)))</f>
        <v>-----</v>
      </c>
      <c r="Y18" s="41" t="str">
        <f t="array" aca="1" ref="Y18" ca="1">IF(ROW()-ROW($N$2:$N$23)+1&gt;ROWS($M$2:$M$23)-COUNTBLANK($M$2:$M$23),"",INDIRECT(ADDRESS(SMALL((IF($M$2:$M$23&lt;&gt;"",ROW($M$2:$M$23),ROW()+ROWS($M$2:$M$23))),ROW()-ROW($N$2:$N$23)+1),COLUMN($M$2:$M$23),4)))</f>
        <v>-----</v>
      </c>
    </row>
    <row r="19" spans="1:25" ht="54.75" customHeight="1" x14ac:dyDescent="0.25">
      <c r="A19" s="46" t="str">
        <f>IF('Indicator sheet'!P64=0,"",'Indicator sheet'!P64)</f>
        <v>Incomplete</v>
      </c>
      <c r="B19" s="46"/>
      <c r="C19" s="46">
        <f>IF($A19="I.O.","",'Indicator sheet'!A64)</f>
        <v>17</v>
      </c>
      <c r="D19" s="41" t="str">
        <f>IF($A19="I.O.","",'Indicator sheet'!C64)</f>
        <v>Nutritional status</v>
      </c>
      <c r="E19" s="46" t="str">
        <f>IF(AND('Indicator sheet'!J64="",$A19&lt;&gt;"I.O."),"-----",IF($A19="I.O.","",'Indicator sheet'!J64))</f>
        <v>&lt; 50%</v>
      </c>
      <c r="F19" s="41" t="str">
        <f>IF($A19="I.O.","",'Indicator sheet'!K64)</f>
        <v>No target value</v>
      </c>
      <c r="G19" s="46" t="str">
        <f>IF(AND('Indicator sheet'!M64="",$A19&lt;&gt;"I.O."),"-----",IF($A19="I.O.","",'Indicator sheet'!M64))</f>
        <v>-----</v>
      </c>
      <c r="H19" s="46" t="str">
        <f>IF($A19="I.O.","",IF('Indicator sheet'!O64="","-----",'Indicator sheet'!O64))</f>
        <v>-----</v>
      </c>
      <c r="I19" s="46">
        <f>IF($A19="I.O.","",IF('Indicator sheet'!O65="","-----",'Indicator sheet'!O65))</f>
        <v>0</v>
      </c>
      <c r="J19" s="60" t="str">
        <f>IF($A19="I.O.","",IF('Indicator sheet'!O66="",0,'Indicator sheet'!O66))</f>
        <v>n.d.</v>
      </c>
      <c r="K19" s="46" t="str">
        <f>IF($A19="I.O.","",'Indicator sheet'!P64)</f>
        <v>Incomplete</v>
      </c>
      <c r="L19" s="46" t="str">
        <f>IF(AND('Indicator sheet'!Q64="",$A19&lt;&gt;"I.O."),"-----",IF($A19="I.O.","",'Indicator sheet'!Q64))</f>
        <v>-----</v>
      </c>
      <c r="M19" s="46" t="str">
        <f>IF(AND('Indicator sheet'!R64="",$A19&lt;&gt;"I.O."),"-----",IF($A19="I.O.","",'Indicator sheet'!R64))</f>
        <v>-----</v>
      </c>
      <c r="O19" s="41">
        <f t="array" aca="1" ref="O19" ca="1">IF(ROW()-ROW($D$2:$D$23)+1&gt;ROWS($C$2:$C$23)-COUNTBLANK($C$2:$C$23),"",INDIRECT(ADDRESS(SMALL((IF($C$2:$C$23&lt;&gt;"",ROW($C$2:$C$23),ROW()+ROWS($C$2:$C$23))),ROW()-ROW($D$2:$D$23)+1),COLUMN($C$2:$C$23),4)))</f>
        <v>17</v>
      </c>
      <c r="P19" s="41" t="str">
        <f t="array" aca="1" ref="P19" ca="1">IF(ROW()-ROW($E$2:$E$23)+1&gt;ROWS($D$2:$D$23)-COUNTBLANK($D$2:$D$23),"",INDIRECT(ADDRESS(SMALL((IF($D$2:$D$23&gt;"",ROW($D$2:$D$23),ROW()+ROWS($D$2:$D$23))),ROW()-ROW($E$2:$E$23)+1),COLUMN($D$2:$D$23),4)))</f>
        <v>Nutritional status</v>
      </c>
      <c r="Q19" s="41" t="str">
        <f t="array" aca="1" ref="Q19" ca="1">IF(ROW()-ROW($F$2:$F$23)+1&gt;ROWS($E$2:$E$23)-COUNTBLANK($E$2:$E$23),"",INDIRECT(ADDRESS(SMALL((IF($E$2:$E$23&gt;"",ROW($E$2:$E$23),ROW()+ROWS($E$2:$E$23))),ROW()-ROW($F$2:$F$23)+1),COLUMN($E$2:$E$23),4)))</f>
        <v>&lt; 50%</v>
      </c>
      <c r="R19" s="41" t="str">
        <f t="array" aca="1" ref="R19" ca="1">IF(ROW()-ROW($G$2:$G$23)+1&gt;ROWS($F$2:$F$23)-COUNTBLANK($F$2:$F$23),"",INDIRECT(ADDRESS(SMALL((IF($F$2:$F$23&gt;"",ROW($F$2:$F$23),ROW()+ROWS($F$2:$F$23))),ROW()-ROW($G$2:$G$23)+1),COLUMN($F$2:$F$23),4)))</f>
        <v>No target value</v>
      </c>
      <c r="S19" s="41" t="str">
        <f t="array" aca="1" ref="S19" ca="1">IF(ROW()-ROW($H$2:$H$23)+1&gt;ROWS($G$2:$G$23)-COUNTBLANK($G$2:$G$23),"",INDIRECT(ADDRESS(SMALL((IF($G$2:$G$23&lt;&gt;"",ROW($G$2:$G$23),ROW()+ROWS($G$2:$G$23))),ROW()-ROW($H$2:$H$23)+1),COLUMN($G$2:$G$23),4)))</f>
        <v>-----</v>
      </c>
      <c r="T19" s="41" t="str">
        <f t="array" aca="1" ref="T19" ca="1">IF(ROW()-ROW($I$2:$I$23)+1&gt;ROWS($H$2:$H$23)-COUNTBLANK($H$2:$H$23),"",INDIRECT(ADDRESS(SMALL((IF($H$2:$H$23&lt;&gt;"",ROW($H$2:$H$23),ROW()+ROWS($H$2:$H$23))),ROW()-ROW($I$2:$I$23)+1),COLUMN($H$2:$H$23),4)))</f>
        <v>-----</v>
      </c>
      <c r="U19" s="41">
        <f t="array" aca="1" ref="U19" ca="1">IF(ROW()-ROW($J$2:$J$23)+1&gt;ROWS($I$2:$I$23)-COUNTBLANK($I$2:$I$23),"",INDIRECT(ADDRESS(SMALL((IF($I$2:$I$23&lt;&gt;"",ROW($I$2:$I$23),ROW()+ROWS($I$2:$I$23))),ROW()-ROW($J$2:$J$23)+1),COLUMN($I$2:$I$23),4)))</f>
        <v>0</v>
      </c>
      <c r="V19" s="61" t="str">
        <f t="array" aca="1" ref="V19" ca="1">IF(ROW()-ROW($K$2:$K$23)+1&gt;ROWS($J$2:$J$23)-COUNTBLANK($J$2:$J$23),"",INDIRECT(ADDRESS(SMALL((IF($J$2:$J$23&lt;&gt;"",ROW($J$2:$J$23),ROW()+ROWS($J$2:$J$23))),ROW()-ROW($K$2:$K$23)+1),COLUMN($J$2:$J$23),4)))</f>
        <v>n.d.</v>
      </c>
      <c r="W19" s="41" t="str">
        <f t="array" aca="1" ref="W19" ca="1">IF(ROW()-ROW($L$2:$L$23)+1&gt;ROWS($K$2:$K$23)-COUNTBLANK($K$2:$K$23),"",INDIRECT(ADDRESS(SMALL((IF($K$2:$K$23&lt;&gt;"",ROW($K$2:$K$23),ROW()+ROWS($K$2:$K$23))),ROW()-ROW($L$2:$L$23)+1),COLUMN($K$2:$K$23),4)))</f>
        <v>Incomplete</v>
      </c>
      <c r="X19" s="41" t="str">
        <f t="array" aca="1" ref="X19" ca="1">IF(ROW()-ROW($M$2:$M$23)+1&gt;ROWS($L$2:$L$23)-COUNTBLANK($L$2:$L$23),"",INDIRECT(ADDRESS(SMALL((IF($L$2:$L$23&lt;&gt;"",ROW($L$2:$L$23),ROW()+ROWS($L$2:$L$23))),ROW()-ROW($M$2:$M$23)+1),COLUMN($L$2:$L$23),4)))</f>
        <v>-----</v>
      </c>
      <c r="Y19" s="41" t="str">
        <f t="array" aca="1" ref="Y19" ca="1">IF(ROW()-ROW($N$2:$N$23)+1&gt;ROWS($M$2:$M$23)-COUNTBLANK($M$2:$M$23),"",INDIRECT(ADDRESS(SMALL((IF($M$2:$M$23&lt;&gt;"",ROW($M$2:$M$23),ROW()+ROWS($M$2:$M$23))),ROW()-ROW($N$2:$N$23)+1),COLUMN($M$2:$M$23),4)))</f>
        <v>-----</v>
      </c>
    </row>
    <row r="20" spans="1:25" ht="54.75" customHeight="1" x14ac:dyDescent="0.25">
      <c r="A20" s="46" t="str">
        <f>IF('Indicator sheet'!P67=0,"",'Indicator sheet'!P67)</f>
        <v>Incomplete</v>
      </c>
      <c r="B20" s="46"/>
      <c r="C20" s="46">
        <f>IF($A20="I.O.","",'Indicator sheet'!A67)</f>
        <v>18</v>
      </c>
      <c r="D20" s="41" t="str">
        <f>IF($A20="I.O.","",'Indicator sheet'!C67)</f>
        <v>Vitamin B12 substitution after gastrectomy</v>
      </c>
      <c r="E20" s="46" t="str">
        <f>IF(AND('Indicator sheet'!J67="",$A20&lt;&gt;"I.O."),"-----",IF($A20="I.O.","",'Indicator sheet'!J67))</f>
        <v>&lt; 80%</v>
      </c>
      <c r="F20" s="41" t="str">
        <f>IF($A20="I.O.","",'Indicator sheet'!K67)</f>
        <v>No target value</v>
      </c>
      <c r="G20" s="46" t="str">
        <f>IF(AND('Indicator sheet'!M67="",$A20&lt;&gt;"I.O."),"-----",IF($A20="I.O.","",'Indicator sheet'!M67))</f>
        <v>-----</v>
      </c>
      <c r="H20" s="46" t="str">
        <f>IF($A20="I.O.","",IF('Indicator sheet'!O67="","-----",'Indicator sheet'!O67))</f>
        <v>-----</v>
      </c>
      <c r="I20" s="46" t="str">
        <f>IF($A20="I.O.","",IF('Indicator sheet'!O68="","-----",'Indicator sheet'!O68))</f>
        <v>-----</v>
      </c>
      <c r="J20" s="60" t="str">
        <f>IF($A20="I.O.","",IF('Indicator sheet'!O69="",0,'Indicator sheet'!O69))</f>
        <v>n.d.</v>
      </c>
      <c r="K20" s="46" t="str">
        <f>IF($A20="I.O.","",'Indicator sheet'!P67)</f>
        <v>Incomplete</v>
      </c>
      <c r="L20" s="46" t="str">
        <f>IF(AND('Indicator sheet'!Q67="",$A20&lt;&gt;"I.O."),"-----",IF($A20="I.O.","",'Indicator sheet'!Q67))</f>
        <v>-----</v>
      </c>
      <c r="M20" s="46" t="str">
        <f>IF(AND('Indicator sheet'!R67="",$A20&lt;&gt;"I.O."),"-----",IF($A20="I.O.","",'Indicator sheet'!R67))</f>
        <v>-----</v>
      </c>
      <c r="O20" s="41">
        <f t="array" aca="1" ref="O20" ca="1">IF(ROW()-ROW($D$2:$D$23)+1&gt;ROWS($C$2:$C$23)-COUNTBLANK($C$2:$C$23),"",INDIRECT(ADDRESS(SMALL((IF($C$2:$C$23&lt;&gt;"",ROW($C$2:$C$23),ROW()+ROWS($C$2:$C$23))),ROW()-ROW($D$2:$D$23)+1),COLUMN($C$2:$C$23),4)))</f>
        <v>18</v>
      </c>
      <c r="P20" s="41" t="str">
        <f t="array" aca="1" ref="P20" ca="1">IF(ROW()-ROW($E$2:$E$23)+1&gt;ROWS($D$2:$D$23)-COUNTBLANK($D$2:$D$23),"",INDIRECT(ADDRESS(SMALL((IF($D$2:$D$23&gt;"",ROW($D$2:$D$23),ROW()+ROWS($D$2:$D$23))),ROW()-ROW($E$2:$E$23)+1),COLUMN($D$2:$D$23),4)))</f>
        <v>Vitamin B12 substitution after gastrectomy</v>
      </c>
      <c r="Q20" s="41" t="str">
        <f t="array" aca="1" ref="Q20" ca="1">IF(ROW()-ROW($F$2:$F$23)+1&gt;ROWS($E$2:$E$23)-COUNTBLANK($E$2:$E$23),"",INDIRECT(ADDRESS(SMALL((IF($E$2:$E$23&gt;"",ROW($E$2:$E$23),ROW()+ROWS($E$2:$E$23))),ROW()-ROW($F$2:$F$23)+1),COLUMN($E$2:$E$23),4)))</f>
        <v>&lt; 80%</v>
      </c>
      <c r="R20" s="41" t="str">
        <f t="array" aca="1" ref="R20" ca="1">IF(ROW()-ROW($G$2:$G$23)+1&gt;ROWS($F$2:$F$23)-COUNTBLANK($F$2:$F$23),"",INDIRECT(ADDRESS(SMALL((IF($F$2:$F$23&gt;"",ROW($F$2:$F$23),ROW()+ROWS($F$2:$F$23))),ROW()-ROW($G$2:$G$23)+1),COLUMN($F$2:$F$23),4)))</f>
        <v>No target value</v>
      </c>
      <c r="S20" s="41" t="str">
        <f t="array" aca="1" ref="S20" ca="1">IF(ROW()-ROW($H$2:$H$23)+1&gt;ROWS($G$2:$G$23)-COUNTBLANK($G$2:$G$23),"",INDIRECT(ADDRESS(SMALL((IF($G$2:$G$23&lt;&gt;"",ROW($G$2:$G$23),ROW()+ROWS($G$2:$G$23))),ROW()-ROW($H$2:$H$23)+1),COLUMN($G$2:$G$23),4)))</f>
        <v>-----</v>
      </c>
      <c r="T20" s="41" t="str">
        <f t="array" aca="1" ref="T20" ca="1">IF(ROW()-ROW($I$2:$I$23)+1&gt;ROWS($H$2:$H$23)-COUNTBLANK($H$2:$H$23),"",INDIRECT(ADDRESS(SMALL((IF($H$2:$H$23&lt;&gt;"",ROW($H$2:$H$23),ROW()+ROWS($H$2:$H$23))),ROW()-ROW($I$2:$I$23)+1),COLUMN($H$2:$H$23),4)))</f>
        <v>-----</v>
      </c>
      <c r="U20" s="41" t="str">
        <f t="array" aca="1" ref="U20" ca="1">IF(ROW()-ROW($J$2:$J$23)+1&gt;ROWS($I$2:$I$23)-COUNTBLANK($I$2:$I$23),"",INDIRECT(ADDRESS(SMALL((IF($I$2:$I$23&lt;&gt;"",ROW($I$2:$I$23),ROW()+ROWS($I$2:$I$23))),ROW()-ROW($J$2:$J$23)+1),COLUMN($I$2:$I$23),4)))</f>
        <v>-----</v>
      </c>
      <c r="V20" s="61" t="str">
        <f t="array" aca="1" ref="V20" ca="1">IF(ROW()-ROW($K$2:$K$23)+1&gt;ROWS($J$2:$J$23)-COUNTBLANK($J$2:$J$23),"",INDIRECT(ADDRESS(SMALL((IF($J$2:$J$23&lt;&gt;"",ROW($J$2:$J$23),ROW()+ROWS($J$2:$J$23))),ROW()-ROW($K$2:$K$23)+1),COLUMN($J$2:$J$23),4)))</f>
        <v>n.d.</v>
      </c>
      <c r="W20" s="41" t="str">
        <f t="array" aca="1" ref="W20" ca="1">IF(ROW()-ROW($L$2:$L$23)+1&gt;ROWS($K$2:$K$23)-COUNTBLANK($K$2:$K$23),"",INDIRECT(ADDRESS(SMALL((IF($K$2:$K$23&lt;&gt;"",ROW($K$2:$K$23),ROW()+ROWS($K$2:$K$23))),ROW()-ROW($L$2:$L$23)+1),COLUMN($K$2:$K$23),4)))</f>
        <v>Incomplete</v>
      </c>
      <c r="X20" s="41" t="str">
        <f t="array" aca="1" ref="X20" ca="1">IF(ROW()-ROW($M$2:$M$23)+1&gt;ROWS($L$2:$L$23)-COUNTBLANK($L$2:$L$23),"",INDIRECT(ADDRESS(SMALL((IF($L$2:$L$23&lt;&gt;"",ROW($L$2:$L$23),ROW()+ROWS($L$2:$L$23))),ROW()-ROW($M$2:$M$23)+1),COLUMN($L$2:$L$23),4)))</f>
        <v>-----</v>
      </c>
      <c r="Y20" s="41" t="str">
        <f t="array" aca="1" ref="Y20" ca="1">IF(ROW()-ROW($N$2:$N$23)+1&gt;ROWS($M$2:$M$23)-COUNTBLANK($M$2:$M$23),"",INDIRECT(ADDRESS(SMALL((IF($M$2:$M$23&lt;&gt;"",ROW($M$2:$M$23),ROW()+ROWS($M$2:$M$23))),ROW()-ROW($N$2:$N$23)+1),COLUMN($M$2:$M$23),4)))</f>
        <v>-----</v>
      </c>
    </row>
    <row r="21" spans="1:25" ht="54.75" customHeight="1" x14ac:dyDescent="0.25">
      <c r="A21" s="46" t="str">
        <f>IF('Indicator sheet'!P70=0,"",'Indicator sheet'!P70)</f>
        <v>Incomplete</v>
      </c>
      <c r="B21" s="46"/>
      <c r="C21" s="46">
        <f>IF($A21="I.O.","",'Indicator sheet'!A70)</f>
        <v>19</v>
      </c>
      <c r="D21" s="41" t="str">
        <f>IF($A21="I.O.","",'Indicator sheet'!C70)</f>
        <v>Preoperative chemotherapy for localised stomach cancer (ICD-10 C16.1-16.9)</v>
      </c>
      <c r="E21" s="46" t="str">
        <f>IF(AND('Indicator sheet'!J70="",$A21&lt;&gt;"I.O."),"-----",IF($A21="I.O.","",'Indicator sheet'!J70))</f>
        <v>&lt; 80%</v>
      </c>
      <c r="F21" s="41" t="str">
        <f>IF($A21="I.O.","",'Indicator sheet'!K70)</f>
        <v>No target value</v>
      </c>
      <c r="G21" s="46" t="str">
        <f>IF(AND('Indicator sheet'!M70="",$A21&lt;&gt;"I.O."),"-----",IF($A21="I.O.","",'Indicator sheet'!M70))</f>
        <v>-----</v>
      </c>
      <c r="H21" s="46" t="str">
        <f>IF($A21="I.O.","",IF('Indicator sheet'!O70="","-----",'Indicator sheet'!O70))</f>
        <v>-----</v>
      </c>
      <c r="I21" s="46" t="str">
        <f>IF($A21="I.O.","",IF('Indicator sheet'!O71="","-----",'Indicator sheet'!O71))</f>
        <v>-----</v>
      </c>
      <c r="J21" s="60" t="str">
        <f>IF($A21="I.O.","",IF('Indicator sheet'!O72="",0,'Indicator sheet'!O72))</f>
        <v>n.d.</v>
      </c>
      <c r="K21" s="46" t="str">
        <f>IF($A21="I.O.","",'Indicator sheet'!P70)</f>
        <v>Incomplete</v>
      </c>
      <c r="L21" s="46" t="str">
        <f>IF(AND('Indicator sheet'!Q70="",$A21&lt;&gt;"I.O."),"-----",IF($A21="I.O.","",'Indicator sheet'!Q70))</f>
        <v>-----</v>
      </c>
      <c r="M21" s="46" t="str">
        <f>IF(AND('Indicator sheet'!R70="",$A21&lt;&gt;"I.O."),"-----",IF($A21="I.O.","",'Indicator sheet'!R70))</f>
        <v>-----</v>
      </c>
      <c r="O21" s="41">
        <f t="array" aca="1" ref="O21" ca="1">IF(ROW()-ROW($D$2:$D$23)+1&gt;ROWS($C$2:$C$23)-COUNTBLANK($C$2:$C$23),"",INDIRECT(ADDRESS(SMALL((IF($C$2:$C$23&lt;&gt;"",ROW($C$2:$C$23),ROW()+ROWS($C$2:$C$23))),ROW()-ROW($D$2:$D$23)+1),COLUMN($C$2:$C$23),4)))</f>
        <v>19</v>
      </c>
      <c r="P21" s="41" t="str">
        <f t="array" aca="1" ref="P21" ca="1">IF(ROW()-ROW($E$2:$E$23)+1&gt;ROWS($D$2:$D$23)-COUNTBLANK($D$2:$D$23),"",INDIRECT(ADDRESS(SMALL((IF($D$2:$D$23&gt;"",ROW($D$2:$D$23),ROW()+ROWS($D$2:$D$23))),ROW()-ROW($E$2:$E$23)+1),COLUMN($D$2:$D$23),4)))</f>
        <v>Preoperative chemotherapy for localised stomach cancer (ICD-10 C16.1-16.9)</v>
      </c>
      <c r="Q21" s="41" t="str">
        <f t="array" aca="1" ref="Q21" ca="1">IF(ROW()-ROW($F$2:$F$23)+1&gt;ROWS($E$2:$E$23)-COUNTBLANK($E$2:$E$23),"",INDIRECT(ADDRESS(SMALL((IF($E$2:$E$23&gt;"",ROW($E$2:$E$23),ROW()+ROWS($E$2:$E$23))),ROW()-ROW($F$2:$F$23)+1),COLUMN($E$2:$E$23),4)))</f>
        <v>&lt; 80%</v>
      </c>
      <c r="R21" s="41" t="str">
        <f t="array" aca="1" ref="R21" ca="1">IF(ROW()-ROW($G$2:$G$23)+1&gt;ROWS($F$2:$F$23)-COUNTBLANK($F$2:$F$23),"",INDIRECT(ADDRESS(SMALL((IF($F$2:$F$23&gt;"",ROW($F$2:$F$23),ROW()+ROWS($F$2:$F$23))),ROW()-ROW($G$2:$G$23)+1),COLUMN($F$2:$F$23),4)))</f>
        <v>No target value</v>
      </c>
      <c r="S21" s="41" t="str">
        <f t="array" aca="1" ref="S21" ca="1">IF(ROW()-ROW($H$2:$H$23)+1&gt;ROWS($G$2:$G$23)-COUNTBLANK($G$2:$G$23),"",INDIRECT(ADDRESS(SMALL((IF($G$2:$G$23&lt;&gt;"",ROW($G$2:$G$23),ROW()+ROWS($G$2:$G$23))),ROW()-ROW($H$2:$H$23)+1),COLUMN($G$2:$G$23),4)))</f>
        <v>-----</v>
      </c>
      <c r="T21" s="41" t="str">
        <f t="array" aca="1" ref="T21" ca="1">IF(ROW()-ROW($I$2:$I$23)+1&gt;ROWS($H$2:$H$23)-COUNTBLANK($H$2:$H$23),"",INDIRECT(ADDRESS(SMALL((IF($H$2:$H$23&lt;&gt;"",ROW($H$2:$H$23),ROW()+ROWS($H$2:$H$23))),ROW()-ROW($I$2:$I$23)+1),COLUMN($H$2:$H$23),4)))</f>
        <v>-----</v>
      </c>
      <c r="U21" s="41" t="str">
        <f t="array" aca="1" ref="U21" ca="1">IF(ROW()-ROW($J$2:$J$23)+1&gt;ROWS($I$2:$I$23)-COUNTBLANK($I$2:$I$23),"",INDIRECT(ADDRESS(SMALL((IF($I$2:$I$23&lt;&gt;"",ROW($I$2:$I$23),ROW()+ROWS($I$2:$I$23))),ROW()-ROW($J$2:$J$23)+1),COLUMN($I$2:$I$23),4)))</f>
        <v>-----</v>
      </c>
      <c r="V21" s="61" t="str">
        <f t="array" aca="1" ref="V21" ca="1">IF(ROW()-ROW($K$2:$K$23)+1&gt;ROWS($J$2:$J$23)-COUNTBLANK($J$2:$J$23),"",INDIRECT(ADDRESS(SMALL((IF($J$2:$J$23&lt;&gt;"",ROW($J$2:$J$23),ROW()+ROWS($J$2:$J$23))),ROW()-ROW($K$2:$K$23)+1),COLUMN($J$2:$J$23),4)))</f>
        <v>n.d.</v>
      </c>
      <c r="W21" s="41" t="str">
        <f t="array" aca="1" ref="W21" ca="1">IF(ROW()-ROW($L$2:$L$23)+1&gt;ROWS($K$2:$K$23)-COUNTBLANK($K$2:$K$23),"",INDIRECT(ADDRESS(SMALL((IF($K$2:$K$23&lt;&gt;"",ROW($K$2:$K$23),ROW()+ROWS($K$2:$K$23))),ROW()-ROW($L$2:$L$23)+1),COLUMN($K$2:$K$23),4)))</f>
        <v>Incomplete</v>
      </c>
      <c r="X21" s="41" t="str">
        <f t="array" aca="1" ref="X21" ca="1">IF(ROW()-ROW($M$2:$M$23)+1&gt;ROWS($L$2:$L$23)-COUNTBLANK($L$2:$L$23),"",INDIRECT(ADDRESS(SMALL((IF($L$2:$L$23&lt;&gt;"",ROW($L$2:$L$23),ROW()+ROWS($L$2:$L$23))),ROW()-ROW($M$2:$M$23)+1),COLUMN($L$2:$L$23),4)))</f>
        <v>-----</v>
      </c>
      <c r="Y21" s="41" t="str">
        <f t="array" aca="1" ref="Y21" ca="1">IF(ROW()-ROW($N$2:$N$23)+1&gt;ROWS($M$2:$M$23)-COUNTBLANK($M$2:$M$23),"",INDIRECT(ADDRESS(SMALL((IF($M$2:$M$23&lt;&gt;"",ROW($M$2:$M$23),ROW()+ROWS($M$2:$M$23))),ROW()-ROW($N$2:$N$23)+1),COLUMN($M$2:$M$23),4)))</f>
        <v>-----</v>
      </c>
    </row>
    <row r="22" spans="1:25" ht="54.75" customHeight="1" x14ac:dyDescent="0.25">
      <c r="A22" s="46" t="str">
        <f>IF('Indicator sheet'!P73=0,"",'Indicator sheet'!P73)</f>
        <v>Incomplete</v>
      </c>
      <c r="B22" s="46"/>
      <c r="C22" s="46">
        <f>IF($A22="I.O.","",'Indicator sheet'!A73)</f>
        <v>20</v>
      </c>
      <c r="D22" s="41" t="str">
        <f>IF($A22="I.O.","",'Indicator sheet'!C73)</f>
        <v>Preoperative chemotherapy or radio-chemotherapy for adenocarcinomas of the oesophagogastric junction cT3 or cT4, M0</v>
      </c>
      <c r="E22" s="46" t="str">
        <f>IF(AND('Indicator sheet'!J73="",$A22&lt;&gt;"I.O."),"-----",IF($A22="I.O.","",'Indicator sheet'!J73))</f>
        <v>&lt; 80 %</v>
      </c>
      <c r="F22" s="41" t="str">
        <f>IF($A22="I.O.","",'Indicator sheet'!K73)</f>
        <v>No target value</v>
      </c>
      <c r="G22" s="46" t="str">
        <f>IF(AND('Indicator sheet'!M73="",$A22&lt;&gt;"I.O."),"-----",IF($A22="I.O.","",'Indicator sheet'!M73))</f>
        <v>-----</v>
      </c>
      <c r="H22" s="46" t="str">
        <f>IF($A22="I.O.","",IF('Indicator sheet'!O73="","-----",'Indicator sheet'!O73))</f>
        <v>-----</v>
      </c>
      <c r="I22" s="46" t="str">
        <f>IF($A22="I.O.","",IF('Indicator sheet'!O74="","-----",'Indicator sheet'!O74))</f>
        <v>-----</v>
      </c>
      <c r="J22" s="60" t="str">
        <f>IF($A22="I.O.","",IF('Indicator sheet'!O75="",0,'Indicator sheet'!O75))</f>
        <v>n.d.</v>
      </c>
      <c r="K22" s="46" t="str">
        <f>IF($A22="I.O.","",'Indicator sheet'!P73)</f>
        <v>Incomplete</v>
      </c>
      <c r="L22" s="46" t="str">
        <f>IF(AND('Indicator sheet'!Q73="",$A22&lt;&gt;"I.O."),"-----",IF($A22="I.O.","",'Indicator sheet'!Q73))</f>
        <v>-----</v>
      </c>
      <c r="M22" s="46" t="str">
        <f>IF(AND('Indicator sheet'!R73="",$A22&lt;&gt;"I.O."),"-----",IF($A22="I.O.","",'Indicator sheet'!R73))</f>
        <v>-----</v>
      </c>
      <c r="O22" s="41">
        <f t="array" aca="1" ref="O22" ca="1">IF(ROW()-ROW($D$2:$D$23)+1&gt;ROWS($C$2:$C$23)-COUNTBLANK($C$2:$C$23),"",INDIRECT(ADDRESS(SMALL((IF($C$2:$C$23&lt;&gt;"",ROW($C$2:$C$23),ROW()+ROWS($C$2:$C$23))),ROW()-ROW($D$2:$D$23)+1),COLUMN($C$2:$C$23),4)))</f>
        <v>20</v>
      </c>
      <c r="P22" s="41" t="str">
        <f t="array" aca="1" ref="P22" ca="1">IF(ROW()-ROW($E$2:$E$23)+1&gt;ROWS($D$2:$D$23)-COUNTBLANK($D$2:$D$23),"",INDIRECT(ADDRESS(SMALL((IF($D$2:$D$23&gt;"",ROW($D$2:$D$23),ROW()+ROWS($D$2:$D$23))),ROW()-ROW($E$2:$E$23)+1),COLUMN($D$2:$D$23),4)))</f>
        <v>Preoperative chemotherapy or radio-chemotherapy for adenocarcinomas of the oesophagogastric junction cT3 or cT4, M0</v>
      </c>
      <c r="Q22" s="41" t="str">
        <f t="array" aca="1" ref="Q22" ca="1">IF(ROW()-ROW($F$2:$F$23)+1&gt;ROWS($E$2:$E$23)-COUNTBLANK($E$2:$E$23),"",INDIRECT(ADDRESS(SMALL((IF($E$2:$E$23&gt;"",ROW($E$2:$E$23),ROW()+ROWS($E$2:$E$23))),ROW()-ROW($F$2:$F$23)+1),COLUMN($E$2:$E$23),4)))</f>
        <v>&lt; 80 %</v>
      </c>
      <c r="R22" s="41" t="str">
        <f t="array" aca="1" ref="R22" ca="1">IF(ROW()-ROW($G$2:$G$23)+1&gt;ROWS($F$2:$F$23)-COUNTBLANK($F$2:$F$23),"",INDIRECT(ADDRESS(SMALL((IF($F$2:$F$23&gt;"",ROW($F$2:$F$23),ROW()+ROWS($F$2:$F$23))),ROW()-ROW($G$2:$G$23)+1),COLUMN($F$2:$F$23),4)))</f>
        <v>No target value</v>
      </c>
      <c r="S22" s="41" t="str">
        <f t="array" aca="1" ref="S22" ca="1">IF(ROW()-ROW($H$2:$H$23)+1&gt;ROWS($G$2:$G$23)-COUNTBLANK($G$2:$G$23),"",INDIRECT(ADDRESS(SMALL((IF($G$2:$G$23&lt;&gt;"",ROW($G$2:$G$23),ROW()+ROWS($G$2:$G$23))),ROW()-ROW($H$2:$H$23)+1),COLUMN($G$2:$G$23),4)))</f>
        <v>-----</v>
      </c>
      <c r="T22" s="41" t="str">
        <f t="array" aca="1" ref="T22" ca="1">IF(ROW()-ROW($I$2:$I$23)+1&gt;ROWS($H$2:$H$23)-COUNTBLANK($H$2:$H$23),"",INDIRECT(ADDRESS(SMALL((IF($H$2:$H$23&lt;&gt;"",ROW($H$2:$H$23),ROW()+ROWS($H$2:$H$23))),ROW()-ROW($I$2:$I$23)+1),COLUMN($H$2:$H$23),4)))</f>
        <v>-----</v>
      </c>
      <c r="U22" s="41" t="str">
        <f t="array" aca="1" ref="U22" ca="1">IF(ROW()-ROW($J$2:$J$23)+1&gt;ROWS($I$2:$I$23)-COUNTBLANK($I$2:$I$23),"",INDIRECT(ADDRESS(SMALL((IF($I$2:$I$23&lt;&gt;"",ROW($I$2:$I$23),ROW()+ROWS($I$2:$I$23))),ROW()-ROW($J$2:$J$23)+1),COLUMN($I$2:$I$23),4)))</f>
        <v>-----</v>
      </c>
      <c r="V22" s="61" t="str">
        <f t="array" aca="1" ref="V22" ca="1">IF(ROW()-ROW($K$2:$K$23)+1&gt;ROWS($J$2:$J$23)-COUNTBLANK($J$2:$J$23),"",INDIRECT(ADDRESS(SMALL((IF($J$2:$J$23&lt;&gt;"",ROW($J$2:$J$23),ROW()+ROWS($J$2:$J$23))),ROW()-ROW($K$2:$K$23)+1),COLUMN($J$2:$J$23),4)))</f>
        <v>n.d.</v>
      </c>
      <c r="W22" s="41" t="str">
        <f t="array" aca="1" ref="W22" ca="1">IF(ROW()-ROW($L$2:$L$23)+1&gt;ROWS($K$2:$K$23)-COUNTBLANK($K$2:$K$23),"",INDIRECT(ADDRESS(SMALL((IF($K$2:$K$23&lt;&gt;"",ROW($K$2:$K$23),ROW()+ROWS($K$2:$K$23))),ROW()-ROW($L$2:$L$23)+1),COLUMN($K$2:$K$23),4)))</f>
        <v>Incomplete</v>
      </c>
      <c r="X22" s="41" t="str">
        <f t="array" aca="1" ref="X22" ca="1">IF(ROW()-ROW($M$2:$M$23)+1&gt;ROWS($L$2:$L$23)-COUNTBLANK($L$2:$L$23),"",INDIRECT(ADDRESS(SMALL((IF($L$2:$L$23&lt;&gt;"",ROW($L$2:$L$23),ROW()+ROWS($L$2:$L$23))),ROW()-ROW($M$2:$M$23)+1),COLUMN($L$2:$L$23),4)))</f>
        <v>-----</v>
      </c>
      <c r="Y22" s="41" t="str">
        <f t="array" aca="1" ref="Y22" ca="1">IF(ROW()-ROW($N$2:$N$23)+1&gt;ROWS($M$2:$M$23)-COUNTBLANK($M$2:$M$23),"",INDIRECT(ADDRESS(SMALL((IF($M$2:$M$23&lt;&gt;"",ROW($M$2:$M$23),ROW()+ROWS($M$2:$M$23))),ROW()-ROW($N$2:$N$23)+1),COLUMN($M$2:$M$23),4)))</f>
        <v>-----</v>
      </c>
    </row>
    <row r="23" spans="1:25" ht="54.75" customHeight="1" x14ac:dyDescent="0.25">
      <c r="A23" s="46" t="str">
        <f>IF('Indicator sheet'!P76=0,"",'Indicator sheet'!P76)</f>
        <v>Incomplete</v>
      </c>
      <c r="B23" s="46"/>
      <c r="C23" s="46">
        <f>IF($A23="I.O.","",'Indicator sheet'!A76)</f>
        <v>21</v>
      </c>
      <c r="D23" s="41" t="str">
        <f>IF($A23="I.O.","",'Indicator sheet'!C76)</f>
        <v>Determination of HER-2 status prior to palliative tumour treatment</v>
      </c>
      <c r="E23" s="46" t="str">
        <f>IF(AND('Indicator sheet'!J76="",$A23&lt;&gt;"I.O."),"-----",IF($A23="I.O.","",'Indicator sheet'!J76))</f>
        <v>&lt; 80%</v>
      </c>
      <c r="F23" s="41" t="str">
        <f>IF($A23="I.O.","",'Indicator sheet'!K76)</f>
        <v>No target value</v>
      </c>
      <c r="G23" s="46" t="str">
        <f>IF(AND('Indicator sheet'!M76="",$A23&lt;&gt;"I.O."),"-----",IF($A23="I.O.","",'Indicator sheet'!M76))</f>
        <v>-----</v>
      </c>
      <c r="H23" s="46" t="str">
        <f>IF($A23="I.O.","",IF('Indicator sheet'!O76="","-----",'Indicator sheet'!O76))</f>
        <v>-----</v>
      </c>
      <c r="I23" s="46" t="str">
        <f>IF($A23="I.O.","",IF('Indicator sheet'!O77="","-----",'Indicator sheet'!O77))</f>
        <v>-----</v>
      </c>
      <c r="J23" s="60" t="str">
        <f>IF($A23="I.O.","",IF('Indicator sheet'!O78="",0,'Indicator sheet'!O78))</f>
        <v>n.d.</v>
      </c>
      <c r="K23" s="46" t="str">
        <f>IF($A23="I.O.","",'Indicator sheet'!P76)</f>
        <v>Incomplete</v>
      </c>
      <c r="L23" s="46" t="str">
        <f>IF(AND('Indicator sheet'!Q76="",$A23&lt;&gt;"I.O."),"-----",IF($A23="I.O.","",'Indicator sheet'!Q76))</f>
        <v>-----</v>
      </c>
      <c r="M23" s="46" t="str">
        <f>IF(AND('Indicator sheet'!R76="",$A23&lt;&gt;"I.O."),"-----",IF($A23="I.O.","",'Indicator sheet'!R76))</f>
        <v>-----</v>
      </c>
      <c r="O23" s="41">
        <f t="array" aca="1" ref="O23" ca="1">IF(ROW()-ROW($D$2:$D$23)+1&gt;ROWS($C$2:$C$23)-COUNTBLANK($C$2:$C$23),"",INDIRECT(ADDRESS(SMALL((IF($C$2:$C$23&lt;&gt;"",ROW($C$2:$C$23),ROW()+ROWS($C$2:$C$23))),ROW()-ROW($D$2:$D$23)+1),COLUMN($C$2:$C$23),4)))</f>
        <v>21</v>
      </c>
      <c r="P23" s="41" t="str">
        <f t="array" aca="1" ref="P23" ca="1">IF(ROW()-ROW($E$2:$E$23)+1&gt;ROWS($D$2:$D$23)-COUNTBLANK($D$2:$D$23),"",INDIRECT(ADDRESS(SMALL((IF($D$2:$D$23&gt;"",ROW($D$2:$D$23),ROW()+ROWS($D$2:$D$23))),ROW()-ROW($E$2:$E$23)+1),COLUMN($D$2:$D$23),4)))</f>
        <v>Determination of HER-2 status prior to palliative tumour treatment</v>
      </c>
      <c r="Q23" s="41" t="str">
        <f t="array" aca="1" ref="Q23" ca="1">IF(ROW()-ROW($F$2:$F$23)+1&gt;ROWS($E$2:$E$23)-COUNTBLANK($E$2:$E$23),"",INDIRECT(ADDRESS(SMALL((IF($E$2:$E$23&gt;"",ROW($E$2:$E$23),ROW()+ROWS($E$2:$E$23))),ROW()-ROW($F$2:$F$23)+1),COLUMN($E$2:$E$23),4)))</f>
        <v>&lt; 80%</v>
      </c>
      <c r="R23" s="41" t="str">
        <f t="array" aca="1" ref="R23" ca="1">IF(ROW()-ROW($G$2:$G$23)+1&gt;ROWS($F$2:$F$23)-COUNTBLANK($F$2:$F$23),"",INDIRECT(ADDRESS(SMALL((IF($F$2:$F$23&gt;"",ROW($F$2:$F$23),ROW()+ROWS($F$2:$F$23))),ROW()-ROW($G$2:$G$23)+1),COLUMN($F$2:$F$23),4)))</f>
        <v>No target value</v>
      </c>
      <c r="S23" s="41" t="str">
        <f t="array" aca="1" ref="S23" ca="1">IF(ROW()-ROW($H$2:$H$23)+1&gt;ROWS($G$2:$G$23)-COUNTBLANK($G$2:$G$23),"",INDIRECT(ADDRESS(SMALL((IF($G$2:$G$23&lt;&gt;"",ROW($G$2:$G$23),ROW()+ROWS($G$2:$G$23))),ROW()-ROW($H$2:$H$23)+1),COLUMN($G$2:$G$23),4)))</f>
        <v>-----</v>
      </c>
      <c r="T23" s="41" t="str">
        <f t="array" aca="1" ref="T23" ca="1">IF(ROW()-ROW($I$2:$I$23)+1&gt;ROWS($H$2:$H$23)-COUNTBLANK($H$2:$H$23),"",INDIRECT(ADDRESS(SMALL((IF($H$2:$H$23&lt;&gt;"",ROW($H$2:$H$23),ROW()+ROWS($H$2:$H$23))),ROW()-ROW($I$2:$I$23)+1),COLUMN($H$2:$H$23),4)))</f>
        <v>-----</v>
      </c>
      <c r="U23" s="41" t="str">
        <f t="array" aca="1" ref="U23" ca="1">IF(ROW()-ROW($J$2:$J$23)+1&gt;ROWS($I$2:$I$23)-COUNTBLANK($I$2:$I$23),"",INDIRECT(ADDRESS(SMALL((IF($I$2:$I$23&lt;&gt;"",ROW($I$2:$I$23),ROW()+ROWS($I$2:$I$23))),ROW()-ROW($J$2:$J$23)+1),COLUMN($I$2:$I$23),4)))</f>
        <v>-----</v>
      </c>
      <c r="V23" s="61" t="str">
        <f t="array" aca="1" ref="V23" ca="1">IF(ROW()-ROW($K$2:$K$23)+1&gt;ROWS($J$2:$J$23)-COUNTBLANK($J$2:$J$23),"",INDIRECT(ADDRESS(SMALL((IF($J$2:$J$23&lt;&gt;"",ROW($J$2:$J$23),ROW()+ROWS($J$2:$J$23))),ROW()-ROW($K$2:$K$23)+1),COLUMN($J$2:$J$23),4)))</f>
        <v>n.d.</v>
      </c>
      <c r="W23" s="41" t="str">
        <f t="array" aca="1" ref="W23" ca="1">IF(ROW()-ROW($L$2:$L$23)+1&gt;ROWS($K$2:$K$23)-COUNTBLANK($K$2:$K$23),"",INDIRECT(ADDRESS(SMALL((IF($K$2:$K$23&lt;&gt;"",ROW($K$2:$K$23),ROW()+ROWS($K$2:$K$23))),ROW()-ROW($L$2:$L$23)+1),COLUMN($K$2:$K$23),4)))</f>
        <v>Incomplete</v>
      </c>
      <c r="X23" s="41" t="str">
        <f t="array" aca="1" ref="X23" ca="1">IF(ROW()-ROW($M$2:$M$23)+1&gt;ROWS($L$2:$L$23)-COUNTBLANK($L$2:$L$23),"",INDIRECT(ADDRESS(SMALL((IF($L$2:$L$23&lt;&gt;"",ROW($L$2:$L$23),ROW()+ROWS($L$2:$L$23))),ROW()-ROW($M$2:$M$23)+1),COLUMN($L$2:$L$23),4)))</f>
        <v>-----</v>
      </c>
      <c r="Y23" s="41"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Basic data</vt:lpstr>
      <vt:lpstr>HilfstabelleSD</vt:lpstr>
      <vt:lpstr>HilfstabelleB</vt:lpstr>
      <vt:lpstr>Datenquelle</vt:lpstr>
      <vt:lpstr>Indicator sheet</vt:lpstr>
      <vt:lpstr>Berechnung1</vt:lpstr>
      <vt:lpstr>HilfstabelleKB</vt:lpstr>
      <vt:lpstr>Datendefizite_KB</vt:lpstr>
      <vt:lpstr>Hilfstabelle DatendefKB</vt:lpstr>
      <vt:lpstr>'Basic data'!Druckbereich</vt:lpstr>
      <vt:lpstr>'Indicator sheet'!Druckbereich</vt:lpstr>
      <vt:lpstr>Datendefizite_KB!Drucktitel</vt:lpstr>
      <vt:lpstr>'Hilfstabelle DatendefKB'!Drucktitel</vt:lpstr>
      <vt:lpstr>'Indicator sheet'!Drucktitel</vt:lpstr>
      <vt:lpstr>Drucktitel</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2023-03-21T15:39:15Z</dcterms:modified>
</cp:coreProperties>
</file>