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2244F11A-C9C6-4056-9CB5-7E0E7AB10AB3}" xr6:coauthVersionLast="47" xr6:coauthVersionMax="47" xr10:uidLastSave="{00000000-0000-0000-0000-000000000000}"/>
  <workbookProtection workbookAlgorithmName="SHA-512" workbookHashValue="lLlWQaeiWjsFgFE+w1oTL4utowMZwlXTf5GKRzdwOi8Zx4zJhvx0TnSWFC5D1RVhYrPzih61XUXLI+b5PFNCVA==" workbookSaltValue="rGT4Bn3qM/uNl/ccayTojg==" workbookSpinCount="100000" lockStructure="1"/>
  <bookViews>
    <workbookView xWindow="28680" yWindow="-120" windowWidth="29040" windowHeight="15840" tabRatio="719" activeTab="4" xr2:uid="{00000000-000D-0000-FFFF-FFFF00000000}"/>
  </bookViews>
  <sheets>
    <sheet name="Basic data" sheetId="1" r:id="rId1"/>
    <sheet name="HilfstabelleB" sheetId="2" state="hidden" r:id="rId2"/>
    <sheet name="HilfstabelleSD" sheetId="3" state="hidden" r:id="rId3"/>
    <sheet name="Datenquelle" sheetId="4" state="hidden" r:id="rId4"/>
    <sheet name="Indicator sheet" sheetId="6" r:id="rId5"/>
    <sheet name="Berechnung1" sheetId="10" state="hidden" r:id="rId6"/>
    <sheet name="HilfstabelleKB" sheetId="7" state="hidden" r:id="rId7"/>
    <sheet name="Datendefizite_KB" sheetId="9" state="hidden" r:id="rId8"/>
    <sheet name="Hilfstabelle DatendefKB" sheetId="12" state="hidden" r:id="rId9"/>
  </sheets>
  <definedNames>
    <definedName name="_xlnm.Print_Area" localSheetId="0">'Basic data'!$B$1:$M$43</definedName>
    <definedName name="_xlnm.Print_Area" localSheetId="7">OFFSET(Datendefizite_KB!$A$1,0,0,SUMPRODUCT((Datendefizite_KB!$A$14:$A$32&lt;&gt;"")+0)+13,11)</definedName>
    <definedName name="_xlnm.Print_Area" localSheetId="4">'Indicator sheet'!$A$1:$Q$78</definedName>
    <definedName name="_xlnm.Print_Titles" localSheetId="7">Datendefizite_KB!$12:$13</definedName>
    <definedName name="_xlnm.Print_Titles" localSheetId="4">'Indicator sheet'!$10:$11</definedName>
    <definedName name="KrebsregisterZusammenarbeit">Datenquelle!$B$96:$B$100</definedName>
    <definedName name="myCategory">Datenquelle!$A$67:$S$67</definedName>
    <definedName name="myItem">OFFSET(myItemList,0,0,COUNTA(myItemList),1)</definedName>
    <definedName name="myItemList">INDEX(Datenquelle!$A$68:$S$88,0,MATCH(Datenquelle!$D$105,Datenquelle!$A$67:$S$67,0))</definedName>
    <definedName name="OncoBox">Datenquelle!$B$91:$B$92</definedName>
    <definedName name="Tumordokumentation">Datenquelle!$B$1:$B$52</definedName>
    <definedName name="Zentrum">Datenquelle!$A$108:$A$108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7" l="1"/>
  <c r="F29" i="7"/>
  <c r="O78" i="10"/>
  <c r="H29" i="7" s="1"/>
  <c r="C29" i="7"/>
  <c r="B29" i="7"/>
  <c r="P65" i="6" l="1"/>
  <c r="Q63" i="6" s="1"/>
  <c r="M78" i="10" s="1"/>
  <c r="P28" i="6"/>
  <c r="G13" i="7"/>
  <c r="F13" i="7"/>
  <c r="B13" i="7"/>
  <c r="Q15" i="6"/>
  <c r="M30" i="10" s="1"/>
  <c r="L30" i="10"/>
  <c r="O30" i="10"/>
  <c r="H13" i="7" s="1"/>
  <c r="N78" i="10" l="1"/>
  <c r="E29" i="7" s="1"/>
  <c r="D29" i="7"/>
  <c r="L78" i="10"/>
  <c r="A3" i="12"/>
  <c r="C3" i="12" s="1"/>
  <c r="N30" i="10"/>
  <c r="E13" i="7" s="1"/>
  <c r="K3" i="12" l="1"/>
  <c r="J3" i="12"/>
  <c r="E3" i="12"/>
  <c r="D3" i="12"/>
  <c r="I3" i="12"/>
  <c r="H3" i="12"/>
  <c r="G3" i="12"/>
  <c r="M3" i="12"/>
  <c r="L3" i="12"/>
  <c r="F3" i="12"/>
  <c r="G24" i="7"/>
  <c r="F24" i="7"/>
  <c r="B24" i="7"/>
  <c r="O63" i="10"/>
  <c r="H24" i="7" s="1"/>
  <c r="P49" i="6"/>
  <c r="P50" i="6" s="1"/>
  <c r="C24" i="7" l="1"/>
  <c r="D24" i="7"/>
  <c r="Q48" i="6"/>
  <c r="A16" i="12" s="1"/>
  <c r="C16" i="12" s="1"/>
  <c r="L63" i="10"/>
  <c r="I7" i="2"/>
  <c r="L16" i="12" l="1"/>
  <c r="E16" i="12"/>
  <c r="F16" i="12"/>
  <c r="I16" i="12"/>
  <c r="D16" i="12"/>
  <c r="M63" i="10"/>
  <c r="N63" i="10" s="1"/>
  <c r="E24" i="7" s="1"/>
  <c r="H16" i="12"/>
  <c r="G16" i="12"/>
  <c r="M16" i="12"/>
  <c r="J16" i="12"/>
  <c r="K16" i="12"/>
  <c r="D34" i="1"/>
  <c r="P54" i="6" l="1"/>
  <c r="Q54" i="6" l="1"/>
  <c r="L69" i="10"/>
  <c r="A2" i="6"/>
  <c r="I6" i="2" l="1"/>
  <c r="I5" i="2" l="1"/>
  <c r="T40" i="6" l="1"/>
  <c r="P37" i="6"/>
  <c r="P19" i="6"/>
  <c r="P20" i="6" s="1"/>
  <c r="P12" i="6"/>
  <c r="P31" i="6" s="1"/>
  <c r="L27" i="10" l="1"/>
  <c r="P34" i="6"/>
  <c r="B25" i="7"/>
  <c r="P61" i="6"/>
  <c r="P58" i="6"/>
  <c r="P62" i="6" l="1"/>
  <c r="P52" i="6"/>
  <c r="P46" i="6"/>
  <c r="P47" i="6" s="1"/>
  <c r="Q45" i="6" s="1"/>
  <c r="C2" i="2"/>
  <c r="D2" i="2"/>
  <c r="E2" i="2"/>
  <c r="F2" i="2"/>
  <c r="G2" i="2"/>
  <c r="H2" i="2"/>
  <c r="B2" i="2"/>
  <c r="H34" i="1"/>
  <c r="I4" i="2" s="1"/>
  <c r="I3" i="2"/>
  <c r="P53" i="6" l="1"/>
  <c r="Q51" i="6" s="1"/>
  <c r="M66" i="10" s="1"/>
  <c r="D35" i="1"/>
  <c r="P25" i="6"/>
  <c r="P43" i="6"/>
  <c r="P22" i="6"/>
  <c r="G16" i="7"/>
  <c r="F16" i="7"/>
  <c r="B16" i="7"/>
  <c r="O39" i="10"/>
  <c r="H16" i="7" s="1"/>
  <c r="I2" i="2" l="1"/>
  <c r="D25" i="7"/>
  <c r="C16" i="7"/>
  <c r="P26" i="6"/>
  <c r="B3" i="7"/>
  <c r="B2" i="7"/>
  <c r="Q24" i="6" l="1"/>
  <c r="L39" i="10"/>
  <c r="D16" i="7"/>
  <c r="M39" i="10" l="1"/>
  <c r="N39" i="10" s="1"/>
  <c r="E16" i="7" s="1"/>
  <c r="A6" i="12"/>
  <c r="C6" i="12" s="1"/>
  <c r="C25" i="7"/>
  <c r="I6" i="12" l="1"/>
  <c r="K6" i="12"/>
  <c r="G6" i="12"/>
  <c r="L6" i="12"/>
  <c r="H6" i="12"/>
  <c r="D6" i="12"/>
  <c r="F6" i="12"/>
  <c r="J6" i="12"/>
  <c r="E6" i="12"/>
  <c r="M6" i="12"/>
  <c r="A18" i="12"/>
  <c r="H18" i="12" s="1"/>
  <c r="O33" i="10"/>
  <c r="H14" i="7" s="1"/>
  <c r="O36" i="10"/>
  <c r="H15" i="7" s="1"/>
  <c r="O42" i="10"/>
  <c r="H17" i="7" s="1"/>
  <c r="O45" i="10"/>
  <c r="H18" i="7" s="1"/>
  <c r="O48" i="10"/>
  <c r="H19" i="7" s="1"/>
  <c r="O51" i="10"/>
  <c r="H20" i="7" s="1"/>
  <c r="O54" i="10"/>
  <c r="H21" i="7" s="1"/>
  <c r="O57" i="10"/>
  <c r="H22" i="7" s="1"/>
  <c r="O60" i="10"/>
  <c r="H23" i="7" s="1"/>
  <c r="O66" i="10"/>
  <c r="H25" i="7" s="1"/>
  <c r="O69" i="10"/>
  <c r="H26" i="7" s="1"/>
  <c r="O72" i="10"/>
  <c r="H27" i="7" s="1"/>
  <c r="O75" i="10"/>
  <c r="H28" i="7" s="1"/>
  <c r="O27" i="10"/>
  <c r="H12" i="7" s="1"/>
  <c r="G14" i="7"/>
  <c r="G15" i="7"/>
  <c r="G17" i="7"/>
  <c r="G18" i="7"/>
  <c r="G19" i="7"/>
  <c r="G20" i="7"/>
  <c r="G21" i="7"/>
  <c r="G22" i="7"/>
  <c r="G23" i="7"/>
  <c r="G25" i="7"/>
  <c r="G26" i="7"/>
  <c r="G27" i="7"/>
  <c r="G28" i="7"/>
  <c r="G12" i="7"/>
  <c r="F28" i="7"/>
  <c r="F27" i="7"/>
  <c r="F26" i="7"/>
  <c r="F25" i="7"/>
  <c r="F23" i="7"/>
  <c r="F22" i="7"/>
  <c r="F21" i="7"/>
  <c r="F20" i="7"/>
  <c r="F19" i="7"/>
  <c r="F18" i="7"/>
  <c r="F17" i="7"/>
  <c r="F15" i="7"/>
  <c r="F14" i="7"/>
  <c r="F12" i="7"/>
  <c r="C23" i="7"/>
  <c r="C22" i="7"/>
  <c r="C21" i="7"/>
  <c r="C17" i="7"/>
  <c r="B28" i="7"/>
  <c r="B27" i="7"/>
  <c r="B26" i="7"/>
  <c r="B23" i="7"/>
  <c r="B22" i="7"/>
  <c r="B21" i="7"/>
  <c r="B20" i="7"/>
  <c r="B19" i="7"/>
  <c r="B18" i="7"/>
  <c r="B17" i="7"/>
  <c r="B15" i="7"/>
  <c r="B14" i="7"/>
  <c r="J8" i="9"/>
  <c r="C8" i="9"/>
  <c r="A105" i="4"/>
  <c r="D105" i="4" s="1"/>
  <c r="A6" i="3" s="1"/>
  <c r="C27" i="7"/>
  <c r="C28" i="7"/>
  <c r="P44" i="6"/>
  <c r="P41" i="6"/>
  <c r="P29" i="6"/>
  <c r="L8" i="6"/>
  <c r="E8" i="6"/>
  <c r="B2" i="3"/>
  <c r="B1" i="3"/>
  <c r="D6" i="3"/>
  <c r="C6" i="3"/>
  <c r="B6" i="3"/>
  <c r="Q42" i="6" l="1"/>
  <c r="M57" i="10" s="1"/>
  <c r="N57" i="10" s="1"/>
  <c r="D22" i="7"/>
  <c r="D17" i="7"/>
  <c r="Q27" i="6"/>
  <c r="M42" i="10" s="1"/>
  <c r="Q60" i="6"/>
  <c r="P59" i="6"/>
  <c r="Q12" i="6"/>
  <c r="L66" i="10"/>
  <c r="A17" i="12"/>
  <c r="J17" i="12" s="1"/>
  <c r="D23" i="7"/>
  <c r="D21" i="7"/>
  <c r="Q39" i="6"/>
  <c r="M69" i="10"/>
  <c r="N69" i="10" s="1"/>
  <c r="E26" i="7" s="1"/>
  <c r="L57" i="10"/>
  <c r="L54" i="10"/>
  <c r="C18" i="12"/>
  <c r="K18" i="12"/>
  <c r="I18" i="12"/>
  <c r="F18" i="12"/>
  <c r="B12" i="7"/>
  <c r="C105" i="4"/>
  <c r="D28" i="7"/>
  <c r="L75" i="10"/>
  <c r="L60" i="10"/>
  <c r="L42" i="10"/>
  <c r="G18" i="12"/>
  <c r="J18" i="12"/>
  <c r="M18" i="12"/>
  <c r="L18" i="12"/>
  <c r="E18" i="12"/>
  <c r="D18" i="12"/>
  <c r="F105" i="4"/>
  <c r="L14" i="1" s="1"/>
  <c r="E3" i="4" s="1"/>
  <c r="F3" i="4" s="1"/>
  <c r="B105" i="4"/>
  <c r="M27" i="10" l="1"/>
  <c r="N27" i="10" s="1"/>
  <c r="E12" i="7" s="1"/>
  <c r="E22" i="7"/>
  <c r="D27" i="7"/>
  <c r="L72" i="10"/>
  <c r="Q57" i="6"/>
  <c r="A19" i="12" s="1"/>
  <c r="D19" i="12" s="1"/>
  <c r="C20" i="7"/>
  <c r="P38" i="6"/>
  <c r="C15" i="7"/>
  <c r="P23" i="6"/>
  <c r="C14" i="7"/>
  <c r="H17" i="12"/>
  <c r="I17" i="12"/>
  <c r="C18" i="7"/>
  <c r="P32" i="6"/>
  <c r="C19" i="7"/>
  <c r="P35" i="6"/>
  <c r="A12" i="12"/>
  <c r="A2" i="12"/>
  <c r="H2" i="12" s="1"/>
  <c r="N66" i="10"/>
  <c r="B3" i="3"/>
  <c r="E6" i="6"/>
  <c r="C6" i="9"/>
  <c r="A14" i="12"/>
  <c r="A11" i="12"/>
  <c r="M54" i="10"/>
  <c r="N54" i="10" s="1"/>
  <c r="E21" i="7" s="1"/>
  <c r="A7" i="12"/>
  <c r="N42" i="10"/>
  <c r="E17" i="7" s="1"/>
  <c r="C17" i="12"/>
  <c r="L17" i="12"/>
  <c r="G17" i="12"/>
  <c r="K17" i="12"/>
  <c r="M17" i="12"/>
  <c r="D17" i="12"/>
  <c r="F17" i="12"/>
  <c r="E17" i="12"/>
  <c r="M60" i="10"/>
  <c r="N60" i="10" s="1"/>
  <c r="A15" i="12"/>
  <c r="M75" i="10"/>
  <c r="N75" i="10" s="1"/>
  <c r="A20" i="12"/>
  <c r="E23" i="7" l="1"/>
  <c r="E25" i="7"/>
  <c r="E28" i="7"/>
  <c r="M19" i="12"/>
  <c r="G19" i="12"/>
  <c r="J19" i="12"/>
  <c r="E19" i="12"/>
  <c r="F19" i="12"/>
  <c r="L19" i="12"/>
  <c r="M72" i="10"/>
  <c r="N72" i="10" s="1"/>
  <c r="K19" i="12"/>
  <c r="I19" i="12"/>
  <c r="C19" i="12"/>
  <c r="H19" i="12"/>
  <c r="Q36" i="6"/>
  <c r="D20" i="7"/>
  <c r="L51" i="10"/>
  <c r="Q21" i="6"/>
  <c r="L36" i="10"/>
  <c r="D15" i="7"/>
  <c r="E2" i="12"/>
  <c r="H15" i="12"/>
  <c r="I15" i="12"/>
  <c r="D12" i="12"/>
  <c r="I12" i="12"/>
  <c r="H12" i="12"/>
  <c r="I11" i="12"/>
  <c r="H11" i="12"/>
  <c r="Q18" i="6"/>
  <c r="D14" i="7"/>
  <c r="L33" i="10"/>
  <c r="I20" i="12"/>
  <c r="H20" i="12"/>
  <c r="D18" i="7"/>
  <c r="Q30" i="6"/>
  <c r="L45" i="10"/>
  <c r="C2" i="12"/>
  <c r="L2" i="12"/>
  <c r="I7" i="12"/>
  <c r="H7" i="12"/>
  <c r="H14" i="12"/>
  <c r="I14" i="12"/>
  <c r="I2" i="12"/>
  <c r="K2" i="12"/>
  <c r="D2" i="12"/>
  <c r="F2" i="12"/>
  <c r="J2" i="12"/>
  <c r="G2" i="12"/>
  <c r="M2" i="12"/>
  <c r="Q33" i="6"/>
  <c r="D19" i="7"/>
  <c r="L48" i="10"/>
  <c r="E12" i="12"/>
  <c r="J12" i="12"/>
  <c r="G12" i="12"/>
  <c r="L12" i="12"/>
  <c r="C12" i="12"/>
  <c r="F12" i="12"/>
  <c r="M12" i="12"/>
  <c r="K12" i="12"/>
  <c r="M7" i="12"/>
  <c r="E7" i="12"/>
  <c r="C7" i="12"/>
  <c r="J7" i="12"/>
  <c r="G7" i="12"/>
  <c r="F7" i="12"/>
  <c r="L7" i="12"/>
  <c r="D7" i="12"/>
  <c r="K7" i="12"/>
  <c r="J11" i="12"/>
  <c r="M11" i="12"/>
  <c r="F11" i="12"/>
  <c r="D11" i="12"/>
  <c r="K11" i="12"/>
  <c r="C11" i="12"/>
  <c r="G11" i="12"/>
  <c r="E11" i="12"/>
  <c r="L11" i="12"/>
  <c r="F20" i="12"/>
  <c r="L20" i="12"/>
  <c r="K20" i="12"/>
  <c r="C20" i="12"/>
  <c r="G20" i="12"/>
  <c r="M20" i="12"/>
  <c r="E20" i="12"/>
  <c r="D20" i="12"/>
  <c r="J20" i="12"/>
  <c r="K14" i="12"/>
  <c r="F14" i="12"/>
  <c r="J14" i="12"/>
  <c r="G14" i="12"/>
  <c r="M14" i="12"/>
  <c r="C14" i="12"/>
  <c r="D14" i="12"/>
  <c r="L14" i="12"/>
  <c r="E14" i="12"/>
  <c r="M15" i="12"/>
  <c r="D15" i="12"/>
  <c r="L15" i="12"/>
  <c r="K15" i="12"/>
  <c r="G15" i="12"/>
  <c r="J15" i="12"/>
  <c r="F15" i="12"/>
  <c r="E15" i="12"/>
  <c r="C15" i="12"/>
  <c r="F6" i="10" l="1"/>
  <c r="G6" i="10"/>
  <c r="C6" i="10"/>
  <c r="H6" i="10"/>
  <c r="D6" i="10"/>
  <c r="D9" i="10" s="1"/>
  <c r="E6" i="10"/>
  <c r="E27" i="7"/>
  <c r="A13" i="12"/>
  <c r="A5" i="12"/>
  <c r="C5" i="12" s="1"/>
  <c r="M36" i="10"/>
  <c r="N36" i="10" s="1"/>
  <c r="A10" i="12"/>
  <c r="M51" i="10"/>
  <c r="N51" i="10" s="1"/>
  <c r="M33" i="10"/>
  <c r="N33" i="10" s="1"/>
  <c r="A4" i="12"/>
  <c r="A8" i="12"/>
  <c r="M45" i="10"/>
  <c r="N45" i="10" s="1"/>
  <c r="A9" i="12"/>
  <c r="M48" i="10"/>
  <c r="N48" i="10" s="1"/>
  <c r="G9" i="10"/>
  <c r="F71" i="6" s="1"/>
  <c r="D7" i="10" l="1"/>
  <c r="E11" i="10"/>
  <c r="D10" i="10"/>
  <c r="H10" i="10"/>
  <c r="C9" i="10"/>
  <c r="F68" i="6" s="1"/>
  <c r="G10" i="10"/>
  <c r="F9" i="10"/>
  <c r="F72" i="6" s="1"/>
  <c r="E10" i="10"/>
  <c r="E9" i="10"/>
  <c r="H9" i="10"/>
  <c r="K9" i="10" s="1"/>
  <c r="K6" i="10"/>
  <c r="I6" i="10"/>
  <c r="E15" i="7"/>
  <c r="E20" i="7"/>
  <c r="E19" i="7"/>
  <c r="E14" i="7"/>
  <c r="E18" i="7"/>
  <c r="H10" i="12"/>
  <c r="G10" i="12"/>
  <c r="L10" i="12"/>
  <c r="C10" i="12"/>
  <c r="E10" i="12"/>
  <c r="K10" i="12"/>
  <c r="D10" i="12"/>
  <c r="F10" i="12"/>
  <c r="I10" i="12"/>
  <c r="M10" i="12"/>
  <c r="J10" i="12"/>
  <c r="G5" i="12"/>
  <c r="M5" i="12"/>
  <c r="D5" i="12"/>
  <c r="H5" i="12"/>
  <c r="L5" i="12"/>
  <c r="I5" i="12"/>
  <c r="E5" i="12"/>
  <c r="F5" i="12"/>
  <c r="K5" i="12"/>
  <c r="J5" i="12"/>
  <c r="E13" i="12"/>
  <c r="J13" i="12"/>
  <c r="M13" i="12"/>
  <c r="K13" i="12"/>
  <c r="I13" i="12"/>
  <c r="C13" i="12"/>
  <c r="D13" i="12"/>
  <c r="H13" i="12"/>
  <c r="L13" i="12"/>
  <c r="F13" i="12"/>
  <c r="G13" i="12"/>
  <c r="I4" i="12"/>
  <c r="D4" i="12"/>
  <c r="J4" i="12"/>
  <c r="M4" i="12"/>
  <c r="C4" i="12"/>
  <c r="E4" i="12"/>
  <c r="H4" i="12"/>
  <c r="G4" i="12"/>
  <c r="L4" i="12"/>
  <c r="F4" i="12"/>
  <c r="K4" i="12"/>
  <c r="D8" i="12"/>
  <c r="K8" i="12"/>
  <c r="E8" i="12"/>
  <c r="F8" i="12"/>
  <c r="C8" i="12"/>
  <c r="I8" i="12"/>
  <c r="M8" i="12"/>
  <c r="H8" i="12"/>
  <c r="J8" i="12"/>
  <c r="G8" i="12"/>
  <c r="L8" i="12"/>
  <c r="I9" i="12"/>
  <c r="H9" i="12"/>
  <c r="E7" i="10"/>
  <c r="G7" i="10"/>
  <c r="G8" i="10" s="1"/>
  <c r="G9" i="12"/>
  <c r="D9" i="12"/>
  <c r="L9" i="12"/>
  <c r="C9" i="12"/>
  <c r="E9" i="12"/>
  <c r="J9" i="12"/>
  <c r="F9" i="12"/>
  <c r="K9" i="12"/>
  <c r="M9" i="12"/>
  <c r="S12" i="12" a="1"/>
  <c r="X5" i="12" a="1"/>
  <c r="X14" i="12" a="1"/>
  <c r="R18" i="12" a="1"/>
  <c r="W15" i="12" a="1"/>
  <c r="V19" i="12" a="1"/>
  <c r="R9" i="12" a="1"/>
  <c r="R13" i="12" a="1"/>
  <c r="S3" i="12" a="1"/>
  <c r="U16" i="12" a="1"/>
  <c r="T17" i="12" a="1"/>
  <c r="T4" i="12" a="1"/>
  <c r="X10" i="12" a="1"/>
  <c r="Y6" i="12" a="1"/>
  <c r="Y14" i="12" a="1"/>
  <c r="Q11" i="12" a="1"/>
  <c r="Y4" i="12" a="1"/>
  <c r="O20" i="12" a="1"/>
  <c r="P12" i="12" a="1"/>
  <c r="O15" i="12" a="1"/>
  <c r="T11" i="12" a="1"/>
  <c r="G70" i="6" l="1"/>
  <c r="F69" i="6"/>
  <c r="G71" i="6"/>
  <c r="G68" i="6"/>
  <c r="S3" i="12"/>
  <c r="E15" i="9" s="1"/>
  <c r="S12" i="12"/>
  <c r="R18" i="12"/>
  <c r="R13" i="12"/>
  <c r="R9" i="12"/>
  <c r="Q11" i="12"/>
  <c r="W15" i="12"/>
  <c r="X10" i="12"/>
  <c r="X14" i="12"/>
  <c r="X5" i="12"/>
  <c r="T17" i="12"/>
  <c r="T11" i="12"/>
  <c r="T4" i="12"/>
  <c r="Y4" i="12"/>
  <c r="Y6" i="12"/>
  <c r="Y14" i="12"/>
  <c r="P12" i="12"/>
  <c r="O15" i="12"/>
  <c r="O20" i="12"/>
  <c r="V19" i="12"/>
  <c r="U16" i="12"/>
  <c r="G28" i="9" s="1"/>
  <c r="I9" i="10"/>
  <c r="I10" i="10"/>
  <c r="E8" i="10"/>
  <c r="I8" i="10" s="1"/>
  <c r="I7" i="10"/>
  <c r="G11" i="10"/>
  <c r="I11" i="10" s="1"/>
  <c r="T20" i="12" a="1"/>
  <c r="Y3" i="12" a="1"/>
  <c r="X3" i="12" a="1"/>
  <c r="Q5" i="12" a="1"/>
  <c r="Y10" i="12" a="1"/>
  <c r="T15" i="12" a="1"/>
  <c r="R14" i="12" a="1"/>
  <c r="V17" i="12" a="1"/>
  <c r="U9" i="12" a="1"/>
  <c r="Q16" i="12" a="1"/>
  <c r="P17" i="12" a="1"/>
  <c r="S6" i="12" a="1"/>
  <c r="O12" i="12" a="1"/>
  <c r="U11" i="12" a="1"/>
  <c r="S19" i="12" a="1"/>
  <c r="P10" i="12" a="1"/>
  <c r="U13" i="12" a="1"/>
  <c r="P7" i="12" a="1"/>
  <c r="W19" i="12" a="1"/>
  <c r="W7" i="12" a="1"/>
  <c r="R16" i="12" a="1"/>
  <c r="W4" i="12" a="1"/>
  <c r="Y12" i="12" a="1"/>
  <c r="X9" i="12" a="1"/>
  <c r="R3" i="12" a="1"/>
  <c r="W16" i="12" a="1"/>
  <c r="S11" i="12" a="1"/>
  <c r="S9" i="12" a="1"/>
  <c r="R7" i="12" a="1"/>
  <c r="S15" i="12" a="1"/>
  <c r="O8" i="12" a="1"/>
  <c r="X8" i="12" a="1"/>
  <c r="Y16" i="12" a="1"/>
  <c r="V9" i="12" a="1"/>
  <c r="W3" i="12" a="1"/>
  <c r="T13" i="12" a="1"/>
  <c r="P5" i="12" a="1"/>
  <c r="W17" i="12" a="1"/>
  <c r="Y9" i="12" a="1"/>
  <c r="O16" i="12" a="1"/>
  <c r="U3" i="12" a="1"/>
  <c r="W6" i="12" a="1"/>
  <c r="T12" i="12" a="1"/>
  <c r="X11" i="12" a="1"/>
  <c r="Y17" i="12" a="1"/>
  <c r="X12" i="12" a="1"/>
  <c r="X19" i="12" a="1"/>
  <c r="R12" i="12" a="1"/>
  <c r="T8" i="12" a="1"/>
  <c r="P18" i="12" a="1"/>
  <c r="P3" i="12" a="1"/>
  <c r="V20" i="12" a="1"/>
  <c r="P13" i="12" a="1"/>
  <c r="W13" i="12" a="1"/>
  <c r="S18" i="12" a="1"/>
  <c r="Q12" i="12" a="1"/>
  <c r="V14" i="12" a="1"/>
  <c r="V18" i="12" a="1"/>
  <c r="U6" i="12" a="1"/>
  <c r="Q9" i="12" a="1"/>
  <c r="X6" i="12" a="1"/>
  <c r="T9" i="12" a="1"/>
  <c r="V16" i="12" a="1"/>
  <c r="S7" i="12" a="1"/>
  <c r="O5" i="12" a="1"/>
  <c r="U4" i="12" a="1"/>
  <c r="Y15" i="12" a="1"/>
  <c r="T10" i="12" a="1"/>
  <c r="Q4" i="12" a="1"/>
  <c r="U12" i="12" a="1"/>
  <c r="T14" i="12" a="1"/>
  <c r="Q13" i="12" a="1"/>
  <c r="U8" i="12" a="1"/>
  <c r="Q18" i="12" a="1"/>
  <c r="S13" i="12" a="1"/>
  <c r="Y5" i="12" a="1"/>
  <c r="Q3" i="12" a="1"/>
  <c r="O19" i="12" a="1"/>
  <c r="R11" i="12" a="1"/>
  <c r="W12" i="12" a="1"/>
  <c r="R6" i="12" a="1"/>
  <c r="W20" i="12" a="1"/>
  <c r="P14" i="12" a="1"/>
  <c r="S4" i="12" a="1"/>
  <c r="Q8" i="12" a="1"/>
  <c r="S17" i="12" a="1"/>
  <c r="Y18" i="12" a="1"/>
  <c r="X18" i="12" a="1"/>
  <c r="V6" i="12" a="1"/>
  <c r="O18" i="12" a="1"/>
  <c r="T19" i="12" a="1"/>
  <c r="U18" i="12" a="1"/>
  <c r="W9" i="12" a="1"/>
  <c r="Y13" i="12" a="1"/>
  <c r="W5" i="12" a="1"/>
  <c r="T18" i="12" a="1"/>
  <c r="R8" i="12" a="1"/>
  <c r="O14" i="12" a="1"/>
  <c r="U20" i="12" a="1"/>
  <c r="W10" i="12" a="1"/>
  <c r="V7" i="12" a="1"/>
  <c r="U10" i="12" a="1"/>
  <c r="R5" i="12" a="1"/>
  <c r="Q10" i="12" a="1"/>
  <c r="X13" i="12" a="1"/>
  <c r="X4" i="12" a="1"/>
  <c r="Q15" i="12" a="1"/>
  <c r="R15" i="12" a="1"/>
  <c r="O7" i="12" a="1"/>
  <c r="W14" i="12" a="1"/>
  <c r="P20" i="12" a="1"/>
  <c r="O10" i="12" a="1"/>
  <c r="Q14" i="12" a="1"/>
  <c r="P9" i="12" a="1"/>
  <c r="S14" i="12" a="1"/>
  <c r="O13" i="12" a="1"/>
  <c r="P19" i="12" a="1"/>
  <c r="P8" i="12" a="1"/>
  <c r="V5" i="12" a="1"/>
  <c r="U19" i="12" a="1"/>
  <c r="X16" i="12" a="1"/>
  <c r="S8" i="12" a="1"/>
  <c r="X20" i="12" a="1"/>
  <c r="U5" i="12" a="1"/>
  <c r="V12" i="12" a="1"/>
  <c r="V4" i="12" a="1"/>
  <c r="R10" i="12" a="1"/>
  <c r="R17" i="12" a="1"/>
  <c r="U14" i="12" a="1"/>
  <c r="O6" i="12" a="1"/>
  <c r="T5" i="12" a="1"/>
  <c r="V13" i="12" a="1"/>
  <c r="V8" i="12" a="1"/>
  <c r="Y20" i="12" a="1"/>
  <c r="O17" i="12" a="1"/>
  <c r="P16" i="12" a="1"/>
  <c r="X17" i="12" a="1"/>
  <c r="U15" i="12" a="1"/>
  <c r="P11" i="12" a="1"/>
  <c r="O4" i="12" a="1"/>
  <c r="T6" i="12" a="1"/>
  <c r="U7" i="12" a="1"/>
  <c r="O11" i="12" a="1"/>
  <c r="V15" i="12" a="1"/>
  <c r="Q6" i="12" a="1"/>
  <c r="Y11" i="12" a="1"/>
  <c r="T16" i="12" a="1"/>
  <c r="X7" i="12" a="1"/>
  <c r="S10" i="12" a="1"/>
  <c r="T3" i="12" a="1"/>
  <c r="W18" i="12" a="1"/>
  <c r="Y19" i="12" a="1"/>
  <c r="R20" i="12" a="1"/>
  <c r="S5" i="12" a="1"/>
  <c r="S20" i="12" a="1"/>
  <c r="W11" i="12" a="1"/>
  <c r="Q19" i="12" a="1"/>
  <c r="Q20" i="12" a="1"/>
  <c r="O9" i="12" a="1"/>
  <c r="R19" i="12" a="1"/>
  <c r="W8" i="12" a="1"/>
  <c r="V10" i="12" a="1"/>
  <c r="Q17" i="12" a="1"/>
  <c r="P4" i="12" a="1"/>
  <c r="V3" i="12" a="1"/>
  <c r="Q7" i="12" a="1"/>
  <c r="R4" i="12" a="1"/>
  <c r="X15" i="12" a="1"/>
  <c r="P15" i="12" a="1"/>
  <c r="T7" i="12" a="1"/>
  <c r="P6" i="12" a="1"/>
  <c r="O3" i="12" a="1"/>
  <c r="Y7" i="12" a="1"/>
  <c r="S16" i="12" a="1"/>
  <c r="Y8" i="12" a="1"/>
  <c r="V11" i="12" a="1"/>
  <c r="U17" i="12" a="1"/>
  <c r="T19" i="12" l="1"/>
  <c r="V4" i="12"/>
  <c r="W12" i="12"/>
  <c r="Q18" i="12"/>
  <c r="W8" i="12"/>
  <c r="O7" i="12"/>
  <c r="V16" i="12"/>
  <c r="H28" i="9" s="1"/>
  <c r="T20" i="12"/>
  <c r="T3" i="12"/>
  <c r="F15" i="9" s="1"/>
  <c r="O14" i="12"/>
  <c r="H70" i="6"/>
  <c r="X20" i="12"/>
  <c r="V11" i="12"/>
  <c r="T16" i="12"/>
  <c r="F28" i="9" s="1"/>
  <c r="T14" i="12"/>
  <c r="T6" i="12"/>
  <c r="O3" i="12"/>
  <c r="A15" i="9" s="1"/>
  <c r="O9" i="12"/>
  <c r="X15" i="12"/>
  <c r="J27" i="9" s="1"/>
  <c r="X17" i="12"/>
  <c r="V5" i="12"/>
  <c r="O18" i="12"/>
  <c r="V9" i="12"/>
  <c r="V6" i="12"/>
  <c r="V3" i="12"/>
  <c r="H15" i="9" s="1"/>
  <c r="O4" i="12"/>
  <c r="T8" i="12"/>
  <c r="V10" i="12"/>
  <c r="W3" i="12"/>
  <c r="I15" i="9" s="1"/>
  <c r="V14" i="12"/>
  <c r="T10" i="12"/>
  <c r="O16" i="12"/>
  <c r="A28" i="9" s="1"/>
  <c r="U17" i="12"/>
  <c r="W9" i="12"/>
  <c r="V7" i="12"/>
  <c r="O12" i="12"/>
  <c r="O6" i="12"/>
  <c r="P19" i="12"/>
  <c r="O8" i="12"/>
  <c r="A20" i="9" s="1"/>
  <c r="O17" i="12"/>
  <c r="R15" i="12"/>
  <c r="W10" i="12"/>
  <c r="I22" i="9" s="1"/>
  <c r="O5" i="12"/>
  <c r="O10" i="12"/>
  <c r="X3" i="12"/>
  <c r="J15" i="9" s="1"/>
  <c r="Q19" i="12"/>
  <c r="O19" i="12"/>
  <c r="X13" i="12"/>
  <c r="S17" i="12"/>
  <c r="Q20" i="12"/>
  <c r="O13" i="12"/>
  <c r="P4" i="12"/>
  <c r="Q4" i="12"/>
  <c r="U9" i="12"/>
  <c r="G21" i="9" s="1"/>
  <c r="V20" i="12"/>
  <c r="Y13" i="12"/>
  <c r="P8" i="12"/>
  <c r="V18" i="12"/>
  <c r="H30" i="9" s="1"/>
  <c r="T13" i="12"/>
  <c r="S4" i="12"/>
  <c r="V8" i="12"/>
  <c r="Q10" i="12"/>
  <c r="W11" i="12"/>
  <c r="O11" i="12"/>
  <c r="V15" i="12"/>
  <c r="Y12" i="12"/>
  <c r="T12" i="12"/>
  <c r="T5" i="12"/>
  <c r="F17" i="9" s="1"/>
  <c r="W13" i="12"/>
  <c r="U12" i="12"/>
  <c r="V17" i="12"/>
  <c r="T9" i="12"/>
  <c r="Y18" i="12"/>
  <c r="Y3" i="12"/>
  <c r="K15" i="9" s="1"/>
  <c r="X7" i="12"/>
  <c r="Q12" i="12"/>
  <c r="X18" i="12"/>
  <c r="U14" i="12"/>
  <c r="T18" i="12"/>
  <c r="S9" i="12"/>
  <c r="U13" i="12"/>
  <c r="X19" i="12"/>
  <c r="Y7" i="12"/>
  <c r="T15" i="12"/>
  <c r="S15" i="12"/>
  <c r="X12" i="12"/>
  <c r="R16" i="12"/>
  <c r="D28" i="9" s="1"/>
  <c r="V13" i="12"/>
  <c r="T7" i="12"/>
  <c r="V12" i="12"/>
  <c r="P16" i="12"/>
  <c r="B28" i="9" s="1"/>
  <c r="S14" i="12"/>
  <c r="E26" i="9" s="1"/>
  <c r="R4" i="12"/>
  <c r="W6" i="12"/>
  <c r="R7" i="12"/>
  <c r="Q9" i="12"/>
  <c r="C21" i="9" s="1"/>
  <c r="P18" i="12"/>
  <c r="Y11" i="12"/>
  <c r="R17" i="12"/>
  <c r="W17" i="12"/>
  <c r="Q13" i="12"/>
  <c r="R10" i="12"/>
  <c r="P13" i="12"/>
  <c r="W5" i="12"/>
  <c r="Y8" i="12"/>
  <c r="Y5" i="12"/>
  <c r="U8" i="12"/>
  <c r="P6" i="12"/>
  <c r="B18" i="9" s="1"/>
  <c r="P11" i="12"/>
  <c r="Q6" i="12"/>
  <c r="X16" i="12"/>
  <c r="J28" i="9" s="1"/>
  <c r="W16" i="12"/>
  <c r="I28" i="9" s="1"/>
  <c r="Y20" i="12"/>
  <c r="R14" i="12"/>
  <c r="Y16" i="12"/>
  <c r="K28" i="9" s="1"/>
  <c r="Q15" i="12"/>
  <c r="S11" i="12"/>
  <c r="R6" i="12"/>
  <c r="W14" i="12"/>
  <c r="Q14" i="12"/>
  <c r="W20" i="12"/>
  <c r="S16" i="12"/>
  <c r="E28" i="9" s="1"/>
  <c r="Y17" i="12"/>
  <c r="R12" i="12"/>
  <c r="D24" i="9" s="1"/>
  <c r="P5" i="12"/>
  <c r="Q5" i="12"/>
  <c r="S19" i="12"/>
  <c r="U7" i="12"/>
  <c r="W4" i="12"/>
  <c r="S7" i="12"/>
  <c r="U3" i="12"/>
  <c r="G15" i="9" s="1"/>
  <c r="X8" i="12"/>
  <c r="Y15" i="12"/>
  <c r="W19" i="12"/>
  <c r="Q16" i="12"/>
  <c r="C28" i="9" s="1"/>
  <c r="Q7" i="12"/>
  <c r="P15" i="12"/>
  <c r="X11" i="12"/>
  <c r="Q3" i="12"/>
  <c r="C15" i="9" s="1"/>
  <c r="S8" i="12"/>
  <c r="U20" i="12"/>
  <c r="P10" i="12"/>
  <c r="U15" i="12"/>
  <c r="S18" i="12"/>
  <c r="R5" i="12"/>
  <c r="U5" i="12"/>
  <c r="U11" i="12"/>
  <c r="P17" i="12"/>
  <c r="S6" i="12"/>
  <c r="R11" i="12"/>
  <c r="D23" i="9" s="1"/>
  <c r="U19" i="12"/>
  <c r="X6" i="12"/>
  <c r="P14" i="12"/>
  <c r="B26" i="9" s="1"/>
  <c r="U10" i="12"/>
  <c r="Y19" i="12"/>
  <c r="U6" i="12"/>
  <c r="Y10" i="12"/>
  <c r="S5" i="12"/>
  <c r="P7" i="12"/>
  <c r="B19" i="9" s="1"/>
  <c r="R8" i="12"/>
  <c r="S13" i="12"/>
  <c r="U4" i="12"/>
  <c r="R20" i="12"/>
  <c r="R3" i="12"/>
  <c r="D15" i="9" s="1"/>
  <c r="R19" i="12"/>
  <c r="Y9" i="12"/>
  <c r="K21" i="9" s="1"/>
  <c r="U18" i="12"/>
  <c r="P3" i="12"/>
  <c r="B15" i="9" s="1"/>
  <c r="P9" i="12"/>
  <c r="S20" i="12"/>
  <c r="X9" i="12"/>
  <c r="S10" i="12"/>
  <c r="W18" i="12"/>
  <c r="P20" i="12"/>
  <c r="X4" i="12"/>
  <c r="Q17" i="12"/>
  <c r="Q8" i="12"/>
  <c r="W7" i="12"/>
  <c r="S2" i="12" a="1"/>
  <c r="T2" i="12" a="1"/>
  <c r="P2" i="12" a="1"/>
  <c r="Y2" i="12" a="1"/>
  <c r="X2" i="12" a="1"/>
  <c r="R2" i="12" a="1"/>
  <c r="Q2" i="12" a="1"/>
  <c r="W2" i="12" a="1"/>
  <c r="O2" i="12" a="1"/>
  <c r="V2" i="12" a="1"/>
  <c r="U2" i="12" a="1"/>
  <c r="A21" i="9" l="1"/>
  <c r="C27" i="9"/>
  <c r="G24" i="9"/>
  <c r="W2" i="12"/>
  <c r="I14" i="9" s="1"/>
  <c r="B23" i="9"/>
  <c r="H32" i="9"/>
  <c r="B25" i="9"/>
  <c r="H16" i="9"/>
  <c r="F31" i="9"/>
  <c r="E19" i="9"/>
  <c r="H18" i="9"/>
  <c r="A31" i="9"/>
  <c r="E20" i="9"/>
  <c r="A29" i="9"/>
  <c r="C19" i="9"/>
  <c r="K20" i="9"/>
  <c r="D32" i="9"/>
  <c r="I18" i="9"/>
  <c r="K25" i="9"/>
  <c r="F30" i="9"/>
  <c r="K30" i="9"/>
  <c r="F20" i="9"/>
  <c r="E23" i="9"/>
  <c r="C17" i="9"/>
  <c r="J22" i="9"/>
  <c r="I27" i="9"/>
  <c r="A24" i="9"/>
  <c r="F16" i="9"/>
  <c r="G23" i="9"/>
  <c r="E18" i="9"/>
  <c r="G25" i="9"/>
  <c r="D27" i="9"/>
  <c r="K31" i="9"/>
  <c r="G29" i="9"/>
  <c r="H25" i="9"/>
  <c r="F19" i="9"/>
  <c r="B29" i="9"/>
  <c r="A22" i="9"/>
  <c r="E22" i="9"/>
  <c r="F23" i="9"/>
  <c r="B27" i="9"/>
  <c r="B30" i="9"/>
  <c r="F25" i="9"/>
  <c r="A25" i="9"/>
  <c r="H19" i="9"/>
  <c r="H29" i="9"/>
  <c r="F24" i="9"/>
  <c r="K17" i="9"/>
  <c r="B21" i="9"/>
  <c r="H31" i="9"/>
  <c r="G18" i="9"/>
  <c r="I20" i="9"/>
  <c r="D16" i="9"/>
  <c r="G19" i="9"/>
  <c r="J21" i="9"/>
  <c r="U2" i="12"/>
  <c r="G14" i="9" s="1"/>
  <c r="K29" i="9"/>
  <c r="G17" i="9"/>
  <c r="K27" i="9"/>
  <c r="B24" i="9"/>
  <c r="J31" i="9"/>
  <c r="A32" i="9"/>
  <c r="I29" i="9"/>
  <c r="I19" i="9"/>
  <c r="D22" i="9"/>
  <c r="D30" i="9"/>
  <c r="A18" i="9"/>
  <c r="F29" i="9"/>
  <c r="H21" i="9"/>
  <c r="I23" i="9"/>
  <c r="G22" i="9"/>
  <c r="I30" i="9"/>
  <c r="E16" i="9"/>
  <c r="E30" i="9"/>
  <c r="K24" i="9"/>
  <c r="C24" i="9"/>
  <c r="E31" i="9"/>
  <c r="A17" i="9"/>
  <c r="K18" i="9"/>
  <c r="F26" i="9"/>
  <c r="J20" i="9"/>
  <c r="F22" i="9"/>
  <c r="C26" i="9"/>
  <c r="B31" i="9"/>
  <c r="H17" i="9"/>
  <c r="D17" i="9"/>
  <c r="A19" i="9"/>
  <c r="T2" i="12"/>
  <c r="F14" i="9" s="1"/>
  <c r="D21" i="9"/>
  <c r="P2" i="12"/>
  <c r="B14" i="9" s="1"/>
  <c r="D31" i="9"/>
  <c r="D25" i="9"/>
  <c r="C31" i="9"/>
  <c r="E27" i="9"/>
  <c r="F27" i="9"/>
  <c r="D29" i="9"/>
  <c r="I26" i="9"/>
  <c r="I31" i="9"/>
  <c r="C29" i="9"/>
  <c r="F21" i="9"/>
  <c r="A23" i="9"/>
  <c r="E25" i="9"/>
  <c r="C18" i="9"/>
  <c r="K32" i="9"/>
  <c r="C32" i="9"/>
  <c r="C30" i="9"/>
  <c r="K16" i="9"/>
  <c r="J19" i="9"/>
  <c r="B32" i="9"/>
  <c r="J16" i="9"/>
  <c r="E24" i="9"/>
  <c r="G30" i="9"/>
  <c r="H20" i="9"/>
  <c r="B16" i="9"/>
  <c r="E29" i="9"/>
  <c r="I16" i="9"/>
  <c r="H22" i="9"/>
  <c r="F18" i="9"/>
  <c r="D19" i="9"/>
  <c r="J29" i="9"/>
  <c r="D26" i="9"/>
  <c r="J17" i="9"/>
  <c r="Y2" i="12"/>
  <c r="K14" i="9" s="1"/>
  <c r="A16" i="9"/>
  <c r="C16" i="9"/>
  <c r="J26" i="9"/>
  <c r="B17" i="9"/>
  <c r="C20" i="9"/>
  <c r="E32" i="9"/>
  <c r="I17" i="9"/>
  <c r="G16" i="9"/>
  <c r="C23" i="9"/>
  <c r="V2" i="12"/>
  <c r="H14" i="9" s="1"/>
  <c r="K26" i="9"/>
  <c r="K23" i="9"/>
  <c r="A30" i="9"/>
  <c r="C22" i="9"/>
  <c r="C25" i="9"/>
  <c r="B20" i="9"/>
  <c r="K19" i="9"/>
  <c r="B22" i="9"/>
  <c r="G20" i="9"/>
  <c r="J32" i="9"/>
  <c r="J24" i="9"/>
  <c r="G32" i="9"/>
  <c r="I21" i="9"/>
  <c r="G31" i="9"/>
  <c r="K22" i="9"/>
  <c r="Q2" i="12"/>
  <c r="C14" i="9" s="1"/>
  <c r="H26" i="9"/>
  <c r="D18" i="9"/>
  <c r="J25" i="9"/>
  <c r="J18" i="9"/>
  <c r="E21" i="9"/>
  <c r="A27" i="9"/>
  <c r="J23" i="9"/>
  <c r="O2" i="12"/>
  <c r="A14" i="9" s="1"/>
  <c r="M11" i="9" s="1" a="1"/>
  <c r="M11" i="9" s="1"/>
  <c r="I24" i="9"/>
  <c r="E17" i="9"/>
  <c r="R2" i="12"/>
  <c r="D14" i="9" s="1"/>
  <c r="D20" i="9"/>
  <c r="F32" i="9"/>
  <c r="I32" i="9"/>
  <c r="G26" i="9"/>
  <c r="G27" i="9"/>
  <c r="A26" i="9"/>
  <c r="H24" i="9"/>
  <c r="I25" i="9"/>
  <c r="H23" i="9"/>
  <c r="X2" i="12"/>
  <c r="J14" i="9" s="1"/>
  <c r="H27" i="9"/>
  <c r="S2" i="12"/>
  <c r="E14" i="9" s="1"/>
  <c r="J30" i="9"/>
  <c r="F13" i="9" l="1"/>
  <c r="H13" i="9"/>
  <c r="C13" i="9"/>
  <c r="E13" i="9"/>
  <c r="B10" i="9"/>
  <c r="J13" i="9"/>
  <c r="F12" i="9"/>
  <c r="G13" i="9"/>
  <c r="K13" i="9"/>
  <c r="J12" i="9"/>
  <c r="B11" i="9"/>
  <c r="C12" i="9"/>
  <c r="I12" i="9"/>
  <c r="D13" i="9"/>
  <c r="A12" i="9"/>
  <c r="B1" i="9" s="1"/>
  <c r="B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000-000001000000}">
      <text>
        <r>
          <rPr>
            <sz val="8"/>
            <color indexed="81"/>
            <rFont val="Arial"/>
            <family val="2"/>
          </rPr>
          <t>To receive a registration number, please contact OnkoZert under: info@onkozert.de</t>
        </r>
      </text>
    </comment>
    <comment ref="K6" authorId="0" shapeId="0" xr:uid="{00000000-0006-0000-0000-000002000000}">
      <text>
        <r>
          <rPr>
            <sz val="9"/>
            <color indexed="81"/>
            <rFont val="Tahoma"/>
            <family val="2"/>
          </rPr>
          <t xml:space="preserve">
</t>
        </r>
      </text>
    </comment>
    <comment ref="D12" authorId="0" shapeId="0" xr:uid="{00000000-0006-0000-0000-000003000000}">
      <text>
        <r>
          <rPr>
            <sz val="9"/>
            <color indexed="81"/>
            <rFont val="Arial"/>
            <family val="2"/>
          </rPr>
          <t>Name, first name</t>
        </r>
      </text>
    </comment>
    <comment ref="L12" authorId="0" shapeId="0" xr:uid="{00000000-0006-0000-0000-000004000000}">
      <text>
        <r>
          <rPr>
            <sz val="9"/>
            <color indexed="81"/>
            <rFont val="Arial"/>
            <family val="2"/>
          </rPr>
          <t>dd.mm.yyyy
Carry-over to other spreadsheets is automatic.</t>
        </r>
      </text>
    </comment>
    <comment ref="L14" authorId="0" shapeId="0" xr:uid="{00000000-0006-0000-0000-000005000000}">
      <text>
        <r>
          <rPr>
            <sz val="9"/>
            <color indexed="81"/>
            <rFont val="Arial"/>
            <family val="2"/>
          </rPr>
          <t>Selection by Reg. No.</t>
        </r>
      </text>
    </comment>
    <comment ref="H26" authorId="0" shapeId="0" xr:uid="{00000000-0006-0000-0000-000006000000}">
      <text>
        <r>
          <rPr>
            <sz val="9"/>
            <color indexed="81"/>
            <rFont val="Arial"/>
            <family val="2"/>
          </rPr>
          <t>For the automatic generation of the Data Sheet and the matrix outcome quality colorectal, breast and prostate, an evaluation tool (XML-OncoBox) is available which can be integrated into different tumour documentation systems. Further information on the XML-OncoBox is available on www.onkozert.de in the section Information. 
www.xml-oncobox.de</t>
        </r>
      </text>
    </comment>
    <comment ref="B33" authorId="0" shapeId="0" xr:uid="{00000000-0006-0000-0000-000007000000}">
      <text>
        <r>
          <rPr>
            <sz val="9"/>
            <color indexed="81"/>
            <rFont val="Arial"/>
            <family val="2"/>
          </rPr>
          <t>Number: IN 1a
Denominator: IN 2, 7
Part of denominator: IN 5, 6
See processing remark 2)</t>
        </r>
      </text>
    </comment>
    <comment ref="D33" authorId="0" shapeId="0" xr:uid="{00000000-0006-0000-0000-000008000000}">
      <text>
        <r>
          <rPr>
            <sz val="9"/>
            <color indexed="81"/>
            <rFont val="Arial"/>
            <family val="2"/>
          </rPr>
          <t>Part of denominator IN: 13, 14</t>
        </r>
      </text>
    </comment>
    <comment ref="E33" authorId="0" shapeId="0" xr:uid="{00000000-0006-0000-0000-000009000000}">
      <text>
        <r>
          <rPr>
            <sz val="9"/>
            <color indexed="81"/>
            <rFont val="Arial"/>
            <family val="2"/>
          </rPr>
          <t>Part of denominator IN: 13, 14</t>
        </r>
      </text>
    </comment>
    <comment ref="F33" authorId="0" shapeId="0" xr:uid="{00000000-0006-0000-0000-00000A000000}">
      <text>
        <r>
          <rPr>
            <sz val="9"/>
            <color indexed="81"/>
            <rFont val="Arial"/>
            <family val="2"/>
          </rPr>
          <t>Part of denominator IN: 13, 14</t>
        </r>
      </text>
    </comment>
    <comment ref="I33" authorId="0" shapeId="0" xr:uid="{00000000-0006-0000-0000-00000B000000}">
      <text>
        <r>
          <rPr>
            <sz val="9"/>
            <color indexed="81"/>
            <rFont val="Arial"/>
            <family val="2"/>
          </rPr>
          <t>Denominator IN: 11b</t>
        </r>
      </text>
    </comment>
    <comment ref="J33" authorId="0" shapeId="0" xr:uid="{00000000-0006-0000-0000-00000C000000}">
      <text>
        <r>
          <rPr>
            <sz val="9"/>
            <color indexed="81"/>
            <rFont val="Arial"/>
            <family val="2"/>
          </rPr>
          <t>Denominator IN: 10, 11a</t>
        </r>
      </text>
    </comment>
    <comment ref="D34" authorId="0" shapeId="0" xr:uid="{00000000-0006-0000-0000-00000D000000}">
      <text>
        <r>
          <rPr>
            <sz val="9"/>
            <color indexed="81"/>
            <rFont val="Arial"/>
            <family val="2"/>
          </rPr>
          <t>Denominator: IN 3a, 9</t>
        </r>
      </text>
    </comment>
    <comment ref="H34" authorId="0" shapeId="0" xr:uid="{00000000-0006-0000-0000-00000E000000}">
      <text>
        <r>
          <rPr>
            <sz val="9"/>
            <color indexed="81"/>
            <rFont val="Arial"/>
            <family val="2"/>
          </rPr>
          <t>Denominator: IN 3b</t>
        </r>
      </text>
    </comment>
    <comment ref="D35" authorId="0" shapeId="0" xr:uid="{00000000-0006-0000-0000-00000F000000}">
      <text>
        <r>
          <rPr>
            <sz val="9"/>
            <color indexed="81"/>
            <rFont val="Arial"/>
            <family val="2"/>
          </rPr>
          <t>See processing remark 1)</t>
        </r>
      </text>
    </comment>
    <comment ref="J37" authorId="0" shapeId="0" xr:uid="{00000000-0006-0000-0000-000010000000}">
      <text>
        <r>
          <rPr>
            <sz val="9"/>
            <color indexed="81"/>
            <rFont val="Arial"/>
            <family val="2"/>
          </rPr>
          <t>Number: IN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6" authorId="0" shapeId="0" xr:uid="{00000000-0006-0000-0400-000001000000}">
      <text>
        <r>
          <rPr>
            <sz val="9"/>
            <color indexed="81"/>
            <rFont val="Arial"/>
            <family val="2"/>
          </rPr>
          <t>Carry over from spreadsheet Basic Data</t>
        </r>
      </text>
    </comment>
    <comment ref="E8" authorId="0" shapeId="0" xr:uid="{00000000-0006-0000-0400-000002000000}">
      <text>
        <r>
          <rPr>
            <sz val="9"/>
            <color indexed="81"/>
            <rFont val="Arial"/>
            <family val="2"/>
          </rPr>
          <t>Carry over from spreadsheet Basic Data</t>
        </r>
      </text>
    </comment>
    <comment ref="L8" authorId="0" shapeId="0" xr:uid="{00000000-0006-0000-0400-000003000000}">
      <text>
        <r>
          <rPr>
            <sz val="9"/>
            <color indexed="81"/>
            <rFont val="Arial"/>
            <family val="2"/>
          </rPr>
          <t>Carry over from spreadsheet Basic Data</t>
        </r>
      </text>
    </comment>
    <comment ref="A10" authorId="0" shapeId="0" xr:uid="{00000000-0006-0000-0400-000004000000}">
      <text>
        <r>
          <rPr>
            <sz val="9"/>
            <color indexed="81"/>
            <rFont val="Arial"/>
            <family val="2"/>
          </rPr>
          <t>IN = Indicator</t>
        </r>
      </text>
    </comment>
    <comment ref="C10" authorId="0" shapeId="0" xr:uid="{00000000-0006-0000-0400-000005000000}">
      <text>
        <r>
          <rPr>
            <sz val="9"/>
            <color indexed="81"/>
            <rFont val="Arial"/>
            <family val="2"/>
          </rPr>
          <t>CR = Catalogue of Requirements
GL QI = Guideline derived quality indicator</t>
        </r>
      </text>
    </comment>
    <comment ref="O10" authorId="0" shapeId="0" xr:uid="{00000000-0006-0000-0400-000006000000}">
      <text>
        <r>
          <rPr>
            <sz val="9"/>
            <color indexed="81"/>
            <rFont val="Arial"/>
            <family val="2"/>
          </rPr>
          <t>Please first fully process spreadsheet 
Basic Data 
and then fill in the current values in the grey fields.</t>
        </r>
      </text>
    </comment>
    <comment ref="R11" authorId="0" shapeId="0" xr:uid="{00000000-0006-0000-0400-000007000000}">
      <text>
        <r>
          <rPr>
            <sz val="9"/>
            <color indexed="81"/>
            <rFont val="Arial"/>
            <family val="2"/>
          </rPr>
          <t>If cell is grey, please give reasons.</t>
        </r>
      </text>
    </comment>
    <comment ref="P12" authorId="0" shapeId="0" xr:uid="{00000000-0006-0000-0400-000008000000}">
      <text>
        <r>
          <rPr>
            <sz val="9"/>
            <color indexed="81"/>
            <rFont val="Arial"/>
            <family val="2"/>
          </rPr>
          <t>Carry-over from spreadsheet Basic Data cell B33</t>
        </r>
      </text>
    </comment>
    <comment ref="P19" authorId="0" shapeId="0" xr:uid="{00000000-0006-0000-0400-000009000000}">
      <text>
        <r>
          <rPr>
            <sz val="9"/>
            <color indexed="81"/>
            <rFont val="Arial"/>
            <family val="2"/>
          </rPr>
          <t>Carry-over from spreadsheet Basic Data cell B33</t>
        </r>
      </text>
    </comment>
    <comment ref="P22" authorId="0" shapeId="0" xr:uid="{00000000-0006-0000-0400-00000A000000}">
      <text>
        <r>
          <rPr>
            <sz val="9"/>
            <color indexed="81"/>
            <rFont val="Arial"/>
            <family val="2"/>
          </rPr>
          <t>Carry-over from spreadsheet Basic Data cell D34</t>
        </r>
      </text>
    </comment>
    <comment ref="P25" authorId="0" shapeId="0" xr:uid="{00000000-0006-0000-0400-00000B000000}">
      <text>
        <r>
          <rPr>
            <sz val="9"/>
            <color indexed="81"/>
            <rFont val="Arial"/>
            <family val="2"/>
          </rPr>
          <t>Carry-over from spreadsheet Basic Data cell H34</t>
        </r>
      </text>
    </comment>
    <comment ref="P28" authorId="0" shapeId="0" xr:uid="{00000000-0006-0000-0400-00000C000000}">
      <text>
        <r>
          <rPr>
            <sz val="9"/>
            <color indexed="81"/>
            <rFont val="Arial"/>
            <family val="2"/>
          </rPr>
          <t>Carry-over from the IN 1b</t>
        </r>
      </text>
    </comment>
    <comment ref="P31" authorId="0" shapeId="0" xr:uid="{00000000-0006-0000-0400-00000D000000}">
      <text>
        <r>
          <rPr>
            <sz val="9"/>
            <color indexed="81"/>
            <rFont val="Arial"/>
            <family val="2"/>
          </rPr>
          <t>Carry-over from Number IN 1a + Number IN 1b</t>
        </r>
      </text>
    </comment>
    <comment ref="P34" authorId="0" shapeId="0" xr:uid="{00000000-0006-0000-0400-00000E000000}">
      <text>
        <r>
          <rPr>
            <sz val="9"/>
            <color indexed="81"/>
            <rFont val="Arial"/>
            <family val="2"/>
          </rPr>
          <t>Carry-over from Number IN 1a + Number IN 1b</t>
        </r>
      </text>
    </comment>
    <comment ref="P36" authorId="0" shapeId="0" xr:uid="{00000000-0006-0000-0400-00000F000000}">
      <text>
        <r>
          <rPr>
            <sz val="9"/>
            <color indexed="81"/>
            <rFont val="Arial"/>
            <family val="2"/>
          </rPr>
          <t>The numerator is not a subset of the denominator.</t>
        </r>
      </text>
    </comment>
    <comment ref="P37" authorId="0" shapeId="0" xr:uid="{00000000-0006-0000-0400-000010000000}">
      <text>
        <r>
          <rPr>
            <sz val="9"/>
            <color indexed="81"/>
            <rFont val="Arial"/>
            <family val="2"/>
          </rPr>
          <t>Carry-over from spreadsheet Basic Data cell B33</t>
        </r>
      </text>
    </comment>
    <comment ref="P43" authorId="0" shapeId="0" xr:uid="{00000000-0006-0000-0400-000011000000}">
      <text>
        <r>
          <rPr>
            <sz val="9"/>
            <color indexed="81"/>
            <rFont val="Arial"/>
            <family val="2"/>
          </rPr>
          <t>Carry-over from spreadsheet Basic Data cell D34</t>
        </r>
      </text>
    </comment>
    <comment ref="P46" authorId="0" shapeId="0" xr:uid="{00000000-0006-0000-0400-000012000000}">
      <text>
        <r>
          <rPr>
            <sz val="9"/>
            <color indexed="81"/>
            <rFont val="Arial"/>
            <family val="2"/>
          </rPr>
          <t>Carry-over from spreadsheet Basic Data cell J33</t>
        </r>
      </text>
    </comment>
    <comment ref="P49" authorId="0" shapeId="0" xr:uid="{00000000-0006-0000-0400-000013000000}">
      <text>
        <r>
          <rPr>
            <sz val="9"/>
            <color indexed="81"/>
            <rFont val="Arial"/>
            <family val="2"/>
          </rPr>
          <t>Carry-over from spreadsheet Basic Data cell J33</t>
        </r>
      </text>
    </comment>
    <comment ref="P52" authorId="0" shapeId="0" xr:uid="{00000000-0006-0000-0400-000014000000}">
      <text>
        <r>
          <rPr>
            <sz val="9"/>
            <color indexed="81"/>
            <rFont val="Arial"/>
            <family val="2"/>
          </rPr>
          <t>Carry-over from spreadsheet Basic Data cell I33</t>
        </r>
      </text>
    </comment>
    <comment ref="P54" authorId="0" shapeId="0" xr:uid="{00000000-0006-0000-0400-000015000000}">
      <text>
        <r>
          <rPr>
            <sz val="9"/>
            <color indexed="81"/>
            <rFont val="Arial"/>
            <family val="2"/>
          </rPr>
          <t>Carry-over from spreadsheet Basic Data cell J37</t>
        </r>
      </text>
    </comment>
    <comment ref="P58" authorId="0" shapeId="0" xr:uid="{00000000-0006-0000-0400-000016000000}">
      <text>
        <r>
          <rPr>
            <sz val="9"/>
            <color indexed="81"/>
            <rFont val="Arial"/>
            <family val="2"/>
          </rPr>
          <t>Carry-over from spreadsheet Basic Data cell D33:F33</t>
        </r>
      </text>
    </comment>
    <comment ref="P61" authorId="0" shapeId="0" xr:uid="{00000000-0006-0000-0400-000017000000}">
      <text>
        <r>
          <rPr>
            <sz val="9"/>
            <color indexed="81"/>
            <rFont val="Arial"/>
            <family val="2"/>
          </rPr>
          <t>Carry-over from spreadsheet Basic Data cell D33:F33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<sst xmlns="http://schemas.openxmlformats.org/spreadsheetml/2006/main" count="861" uniqueCount="632">
  <si>
    <t xml:space="preserve">Reg.-Nr. </t>
  </si>
  <si>
    <t>Zentrum</t>
  </si>
  <si>
    <t>Ansprechpartner</t>
  </si>
  <si>
    <t>Erstelldatum</t>
  </si>
  <si>
    <t>Datum Erstzertifizierung</t>
  </si>
  <si>
    <t>Tumordokumentationssystem</t>
  </si>
  <si>
    <t>XML-OncoBox</t>
  </si>
  <si>
    <t>Reg.-Nr.</t>
  </si>
  <si>
    <t>Nein</t>
  </si>
  <si>
    <t>Bundesland</t>
  </si>
  <si>
    <t>Tumordokumentation</t>
  </si>
  <si>
    <t>Achieva</t>
  </si>
  <si>
    <t>Achiever Medical System</t>
  </si>
  <si>
    <t>Alcedis MED</t>
  </si>
  <si>
    <t>ambucare</t>
  </si>
  <si>
    <t>c37.CancerCenter</t>
  </si>
  <si>
    <t>CARAT</t>
  </si>
  <si>
    <t>CREDOS</t>
  </si>
  <si>
    <t>em.net</t>
  </si>
  <si>
    <t>FileTuDo</t>
  </si>
  <si>
    <t>GTDS</t>
  </si>
  <si>
    <t>Heartsoft Tumordatenbank</t>
  </si>
  <si>
    <t>H.I.T.</t>
  </si>
  <si>
    <t>IndivuNET</t>
  </si>
  <si>
    <t>ixserv.4</t>
  </si>
  <si>
    <t>KIS-Erweiterung</t>
  </si>
  <si>
    <t>Kolorekt</t>
  </si>
  <si>
    <t>nur Darm</t>
  </si>
  <si>
    <t>KoReDos</t>
  </si>
  <si>
    <t>KRAZTUR</t>
  </si>
  <si>
    <t>KR7</t>
  </si>
  <si>
    <t>Medbrix</t>
  </si>
  <si>
    <t>MaDoS</t>
  </si>
  <si>
    <t>nur Brust / Gyn</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</si>
  <si>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</si>
  <si>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</si>
  <si>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</si>
  <si>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</si>
  <si>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</si>
  <si>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</si>
  <si>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</si>
  <si>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</si>
  <si>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</si>
  <si>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</si>
  <si>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</si>
  <si>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</si>
  <si>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</si>
  <si>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</si>
  <si>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</si>
  <si>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ProDos</t>
  </si>
  <si>
    <t>nur Prostata</t>
  </si>
  <si>
    <t>StuDoQ</t>
  </si>
  <si>
    <t>Prostata-Ca Register</t>
  </si>
  <si>
    <t>QuaDoSta</t>
  </si>
  <si>
    <t>Tudok (Tumorzentrum Regensburg)</t>
  </si>
  <si>
    <t>Tumordokumentation des Instituts für Krebsepidemiologie</t>
  </si>
  <si>
    <t>WDC-Kolonakte</t>
  </si>
  <si>
    <t>UCC-TDS (Tumorzentrum Dresden)</t>
  </si>
  <si>
    <t>Nicht gelistet</t>
  </si>
  <si>
    <t>Unbekannt</t>
  </si>
  <si>
    <t>UroCloud</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</si>
  <si>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</si>
  <si>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</si>
  <si>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</si>
  <si>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</si>
  <si>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</si>
  <si>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</si>
  <si>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</si>
  <si>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</si>
  <si>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</si>
  <si>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</si>
  <si>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</si>
  <si>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</si>
  <si>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</si>
  <si>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</si>
  <si>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</si>
  <si>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</si>
  <si>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</si>
  <si>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</si>
  <si>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</si>
  <si>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</si>
  <si>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</si>
  <si>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</si>
  <si>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</si>
  <si>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</si>
  <si>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</si>
  <si>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</si>
  <si>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</si>
  <si>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</si>
  <si>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</si>
  <si>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</si>
  <si>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</si>
  <si>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</si>
  <si>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</si>
  <si>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</si>
  <si>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</si>
  <si>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</si>
  <si>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</si>
  <si>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</si>
  <si>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</si>
  <si>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</si>
  <si>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</si>
  <si>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</si>
  <si>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</si>
  <si>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</si>
  <si>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</si>
  <si>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</si>
  <si>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</si>
  <si>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</si>
  <si>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</si>
  <si>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</si>
  <si>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</si>
  <si>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</si>
  <si>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</si>
  <si>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</si>
  <si>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</si>
  <si>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</si>
  <si>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</si>
  <si>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</si>
  <si>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</si>
  <si>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</si>
  <si>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</si>
  <si>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</si>
  <si>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</si>
  <si>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</si>
  <si>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</si>
  <si>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</si>
  <si>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</si>
  <si>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</si>
  <si>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</si>
  <si>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</si>
  <si>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</si>
  <si>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</si>
  <si>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</si>
  <si>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</si>
  <si>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</si>
  <si>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</si>
  <si>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</si>
  <si>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</si>
  <si>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</si>
  <si>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</si>
  <si>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</si>
  <si>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</si>
  <si>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</si>
  <si>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</si>
  <si>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</si>
  <si>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</si>
  <si>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</si>
  <si>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</si>
  <si>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</si>
  <si>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</si>
  <si>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</si>
  <si>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</si>
  <si>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</si>
  <si>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</si>
  <si>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</si>
  <si>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</si>
  <si>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</si>
  <si>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</si>
  <si>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</si>
  <si>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</si>
  <si>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</si>
  <si>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</si>
  <si>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</si>
  <si>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</si>
  <si>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</si>
  <si>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Keine Zusammenarbeit</t>
  </si>
  <si>
    <t>Geringe / punktuelle Zusammenarbeit</t>
  </si>
  <si>
    <t>Intensive / regelmäßige Zusammenarbeit</t>
  </si>
  <si>
    <t>Tumordoku. liegt größtenteils beim Krebsregister</t>
  </si>
  <si>
    <t>Einrichtung 1</t>
  </si>
  <si>
    <t>Erstzertifizierung</t>
  </si>
  <si>
    <t>-----</t>
  </si>
  <si>
    <t>KN</t>
  </si>
  <si>
    <t>Kennzahldefinition</t>
  </si>
  <si>
    <t>Plausi unklar</t>
  </si>
  <si>
    <t>≥ 95%</t>
  </si>
  <si>
    <t>Nenner</t>
  </si>
  <si>
    <t>%</t>
  </si>
  <si>
    <t>1.7.6</t>
  </si>
  <si>
    <t>≤ 5%</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</si>
  <si>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</si>
  <si>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</si>
  <si>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</si>
  <si>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</si>
  <si>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</si>
  <si>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</si>
  <si>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</si>
  <si>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</si>
  <si>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</si>
  <si>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</si>
  <si>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</si>
  <si>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</si>
  <si>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</si>
  <si>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</si>
  <si>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</si>
  <si>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</si>
  <si>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Leber</t>
  </si>
  <si>
    <t>Pflicht Berechnung</t>
  </si>
  <si>
    <t>Optional Berechnung</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</si>
  <si>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</si>
  <si>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</si>
  <si>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</si>
  <si>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</si>
  <si>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</si>
  <si>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</si>
  <si>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</si>
  <si>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</si>
  <si>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</si>
  <si>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</si>
  <si>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</si>
  <si>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</si>
  <si>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</si>
  <si>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</si>
  <si>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</si>
  <si>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Sollvorgabe</t>
  </si>
  <si>
    <t>Zähler / Anzahl</t>
  </si>
  <si>
    <t xml:space="preserve">Datenqualität
</t>
  </si>
  <si>
    <t>Begründung / Ursache</t>
  </si>
  <si>
    <t>Eingeleitete / geplante Aktionen</t>
  </si>
  <si>
    <t>Für Übertragung in Datendefizite_KB:</t>
  </si>
  <si>
    <t>Alle KN leer:</t>
  </si>
  <si>
    <t>Krebsregister gemäß KFRG noch nicht benannt</t>
  </si>
  <si>
    <t>3a</t>
  </si>
  <si>
    <t>3b</t>
  </si>
  <si>
    <t>Transplantation</t>
  </si>
  <si>
    <t>OncoBox</t>
  </si>
  <si>
    <t>Zusammenarbeit mit KFRG-Krebsregister</t>
  </si>
  <si>
    <t>Uro-Link</t>
  </si>
  <si>
    <t>Gesamt</t>
  </si>
  <si>
    <t>Primärfälle pro Kategorien</t>
  </si>
  <si>
    <t>Primärfälle Gesamt</t>
  </si>
  <si>
    <t>Operative Primärfälle Gesamt</t>
  </si>
  <si>
    <t>Interventionelle Primärfälle Gesamt</t>
  </si>
  <si>
    <t>Ausnahme</t>
  </si>
  <si>
    <t>OPS:
5-501.2</t>
  </si>
  <si>
    <t>OPS:
5-501.0</t>
  </si>
  <si>
    <t>Nicht operative Primärfälle</t>
  </si>
  <si>
    <t>OPS:
5-502*</t>
  </si>
  <si>
    <t>OPS:
5-504*</t>
  </si>
  <si>
    <t>TACE/TAE</t>
  </si>
  <si>
    <t>Operative Interventionen (Resektion, Transplantation) bei malignen Tumorerkrankungen in der Leber (OPS: 5-502* o. 5-504*)</t>
  </si>
  <si>
    <t>MADOS 4</t>
  </si>
  <si>
    <t>Operative Expertise - Anzahl Operationen bei Primärfällen - Resektion - 5-501.0</t>
  </si>
  <si>
    <t>Operative Expertise - Anzahl Operationen bei Primärfällen - Resektion - 5-501.2</t>
  </si>
  <si>
    <t>Operative Expertise - Anzahl Operationen bei Primärfällen - Resektion - 5-502*</t>
  </si>
  <si>
    <t>Operative Expertise - Anzahl Operationen bei Primärfällen - Transplantation - 5-504*</t>
  </si>
  <si>
    <t>Interventionelle Expertise - Anzahl Interventionen bei Primärfällen - mit hochfrequenzinduzierter Thermotherapie - 5-501.50/51/52 (RFA, Mikrowelle)</t>
  </si>
  <si>
    <t>Interventionelle Expertise - Anzahl Interventionen bei Primärfällen - mit hochfrequenzinduzierter Thermotherapie - 5-501.53 (RFA, Mikrowelle)</t>
  </si>
  <si>
    <t>Interventionelle Expertise - Anzahl Interventionen bei Primärfällen - TACE/TAE</t>
  </si>
  <si>
    <t>Summe Plausibilität unklar</t>
  </si>
  <si>
    <t>Adjumed</t>
  </si>
  <si>
    <t>CADA (Eigenentwicklung)</t>
  </si>
  <si>
    <t>CaOnkoDok (Eigenentwicklung)</t>
  </si>
  <si>
    <t>Clinic WinData</t>
  </si>
  <si>
    <t>ODSeasy / ODSeasyNet</t>
  </si>
  <si>
    <t>Tumorregister München (TRM)</t>
  </si>
  <si>
    <t>Eigenentwicklung auf Basis medico (Cerner)</t>
  </si>
  <si>
    <t>Martini-Data</t>
  </si>
  <si>
    <t>Oncodossier (Eigenentwicklung auf Basis ORBIS)</t>
  </si>
  <si>
    <t>Darm, Leber, Magen , Pankreas</t>
  </si>
  <si>
    <t>SHGHoncoDoc</t>
  </si>
  <si>
    <t>Clinical Information Catalogue (CIC) (Eigenentwicklung)</t>
  </si>
  <si>
    <t>TD System KEM (Eigenentwicklung)</t>
  </si>
  <si>
    <t>Auditjahr 2021 / Kennzahlenjahr 2020</t>
  </si>
  <si>
    <t>1a</t>
  </si>
  <si>
    <t>1b</t>
  </si>
  <si>
    <t>Stand 10.09.2020</t>
  </si>
  <si>
    <t>Reg.No.</t>
  </si>
  <si>
    <t>Centre</t>
  </si>
  <si>
    <t>Clinical site</t>
  </si>
  <si>
    <t>Contacts</t>
  </si>
  <si>
    <t xml:space="preserve">                         Date of initial certification</t>
  </si>
  <si>
    <t xml:space="preserve">         Indicator year</t>
  </si>
  <si>
    <t xml:space="preserve">         Date recorded</t>
  </si>
  <si>
    <t>Federal state / Country</t>
  </si>
  <si>
    <t>Tumour documentation system</t>
  </si>
  <si>
    <t>No</t>
  </si>
  <si>
    <t>Primary cases =
ICD-10 C22.0</t>
  </si>
  <si>
    <t>Resection</t>
  </si>
  <si>
    <t>with high frequency-induced thermotherapy</t>
  </si>
  <si>
    <t>Non-surgical primary cases</t>
  </si>
  <si>
    <t>Surgical interventions (resection, transplantation) for malignant tumours of the liver
(OPS: 5-502* or 5-504*)</t>
  </si>
  <si>
    <r>
      <rPr>
        <b/>
        <u/>
        <sz val="8"/>
        <rFont val="Arial"/>
        <family val="2"/>
      </rPr>
      <t xml:space="preserve">Processing remarks:
</t>
    </r>
    <r>
      <rPr>
        <sz val="8"/>
        <rFont val="Arial"/>
        <family val="2"/>
      </rPr>
      <t>1) Multiple responses are possible, for instance, if a patient on initial diagnosis underwent TACE followed by a resection.
2) The sum of the number of non-surgical primary cases and the number of surgical interventions/interventions may not be smaller than the total number of primary cases.
Some of the fields are inter-dependent. Each line should, therefore, be completely processed from left to right and continuously from top to bottom. Grey fields must be processed. The processing of the Data Sheet should be done with Microsoft Office 2010 or one of the later versions. Microsoft Office 2007 can be used with some constraints (e.g. information buttons are not displayed). Earlier versions of Microsoft Office 2007 are not suitable for processing the Data Sheet. All numbers and texts must be entered manually (not using the copy/paste function; the exception are data which are entered by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Instructions).</t>
    </r>
  </si>
  <si>
    <r>
      <t>Surgical expertise – 
Number of surgical interventions for primary cases</t>
    </r>
    <r>
      <rPr>
        <vertAlign val="superscript"/>
        <sz val="9"/>
        <rFont val="Arial"/>
        <family val="2"/>
      </rPr>
      <t>1</t>
    </r>
  </si>
  <si>
    <r>
      <t>Intervention expertise – 
Number of interventions for primary cases</t>
    </r>
    <r>
      <rPr>
        <vertAlign val="superscript"/>
        <sz val="9"/>
        <rFont val="Arial"/>
        <family val="2"/>
      </rPr>
      <t>1</t>
    </r>
  </si>
  <si>
    <t>Not listed</t>
  </si>
  <si>
    <t>List: countries of the world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</si>
  <si>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</si>
  <si>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</si>
  <si>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</si>
  <si>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</si>
  <si>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</si>
  <si>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</si>
  <si>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</si>
  <si>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</si>
  <si>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</si>
  <si>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</si>
  <si>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</si>
  <si>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</si>
  <si>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</si>
  <si>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</si>
  <si>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</si>
  <si>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</si>
  <si>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</si>
  <si>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</si>
  <si>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</si>
  <si>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</si>
  <si>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</si>
  <si>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</si>
  <si>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</si>
  <si>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</si>
  <si>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</si>
  <si>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</si>
  <si>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</si>
  <si>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</si>
  <si>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</si>
  <si>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</si>
  <si>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</si>
  <si>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</si>
  <si>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</si>
  <si>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</si>
  <si>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</si>
  <si>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</si>
  <si>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</si>
  <si>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</si>
  <si>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</si>
  <si>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</si>
  <si>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</si>
  <si>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</si>
  <si>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</si>
  <si>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</si>
  <si>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</si>
  <si>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</si>
  <si>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</si>
  <si>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</si>
  <si>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</si>
  <si>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</si>
  <si>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</si>
  <si>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</si>
  <si>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</si>
  <si>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</si>
  <si>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</si>
  <si>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</si>
  <si>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</si>
  <si>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</si>
  <si>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</si>
  <si>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</si>
  <si>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</si>
  <si>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</si>
  <si>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</si>
  <si>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</si>
  <si>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</si>
  <si>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</si>
  <si>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</si>
  <si>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</si>
  <si>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</si>
  <si>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</si>
  <si>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</si>
  <si>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</si>
  <si>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</si>
  <si>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</si>
  <si>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</si>
  <si>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</si>
  <si>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</si>
  <si>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</si>
  <si>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</si>
  <si>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</si>
  <si>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</si>
  <si>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</si>
  <si>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</si>
  <si>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</si>
  <si>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</si>
  <si>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</si>
  <si>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</si>
  <si>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</si>
  <si>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</si>
  <si>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</si>
  <si>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</si>
  <si>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</si>
  <si>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</si>
  <si>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</si>
  <si>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</si>
  <si>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</si>
  <si>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</si>
  <si>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</si>
  <si>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</si>
  <si>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</si>
  <si>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</si>
  <si>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</si>
  <si>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</si>
  <si>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</si>
  <si>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</si>
  <si>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</si>
  <si>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</si>
  <si>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</si>
  <si>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</si>
  <si>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</si>
  <si>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</si>
  <si>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</si>
  <si>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</si>
  <si>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</si>
  <si>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</si>
  <si>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</si>
  <si>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</si>
  <si>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</si>
  <si>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</si>
  <si>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</si>
  <si>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</si>
  <si>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</si>
  <si>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</si>
  <si>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</si>
  <si>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</si>
  <si>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</si>
  <si>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</si>
  <si>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</si>
  <si>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</si>
  <si>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</si>
  <si>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</si>
  <si>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</si>
  <si>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</si>
  <si>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</si>
  <si>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</si>
  <si>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</si>
  <si>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</si>
  <si>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</si>
  <si>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</si>
  <si>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</si>
  <si>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</si>
  <si>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</si>
  <si>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</si>
  <si>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</si>
  <si>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</si>
  <si>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</si>
  <si>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</si>
  <si>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</si>
  <si>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</si>
  <si>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</si>
  <si>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</si>
  <si>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</si>
  <si>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</si>
  <si>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</si>
  <si>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</si>
  <si>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</si>
  <si>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</si>
  <si>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</si>
  <si>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</si>
  <si>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</si>
  <si>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</si>
  <si>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</si>
  <si>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</si>
  <si>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</si>
  <si>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</si>
  <si>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</si>
  <si>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</si>
  <si>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</si>
  <si>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</si>
  <si>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</si>
  <si>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</si>
  <si>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</si>
  <si>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</si>
  <si>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</si>
  <si>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</si>
  <si>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</si>
  <si>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</si>
  <si>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</si>
  <si>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</si>
  <si>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</si>
  <si>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</si>
  <si>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</si>
  <si>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</si>
  <si>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</si>
  <si>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</si>
  <si>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</si>
  <si>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</si>
  <si>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</si>
  <si>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</si>
  <si>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</si>
  <si>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</si>
  <si>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</si>
  <si>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</si>
  <si>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</si>
  <si>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</si>
  <si>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</si>
  <si>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Basic Data Liver</t>
  </si>
  <si>
    <t>Data Sheet Liver</t>
  </si>
  <si>
    <t>Data recorded</t>
  </si>
  <si>
    <t>Data quality indicators</t>
  </si>
  <si>
    <t>OK</t>
  </si>
  <si>
    <t>Plausibility unclear</t>
  </si>
  <si>
    <t>Target value not met</t>
  </si>
  <si>
    <t>Erroneous</t>
  </si>
  <si>
    <t>Incorrect</t>
  </si>
  <si>
    <t>Incomplete</t>
  </si>
  <si>
    <r>
      <rPr>
        <b/>
        <sz val="9"/>
        <color theme="1"/>
        <rFont val="Arial"/>
        <family val="2"/>
      </rPr>
      <t>IN</t>
    </r>
  </si>
  <si>
    <r>
      <rPr>
        <b/>
        <sz val="9"/>
        <color theme="1"/>
        <rFont val="Arial"/>
        <family val="2"/>
      </rPr>
      <t>Indicator definition</t>
    </r>
  </si>
  <si>
    <r>
      <rPr>
        <b/>
        <sz val="9"/>
        <color theme="1"/>
        <rFont val="Arial"/>
        <family val="2"/>
      </rPr>
      <t>Indicator target</t>
    </r>
  </si>
  <si>
    <r>
      <rPr>
        <b/>
        <sz val="9"/>
        <color theme="1"/>
        <rFont val="Arial"/>
        <family val="2"/>
      </rPr>
      <t>Numerator</t>
    </r>
  </si>
  <si>
    <r>
      <rPr>
        <b/>
        <sz val="9"/>
        <color theme="1"/>
        <rFont val="Arial"/>
        <family val="2"/>
      </rPr>
      <t xml:space="preserve">Population </t>
    </r>
    <r>
      <rPr>
        <sz val="9"/>
        <color theme="1"/>
        <rFont val="Arial"/>
        <family val="2"/>
      </rPr>
      <t xml:space="preserve">
</t>
    </r>
    <r>
      <rPr>
        <b/>
        <sz val="9"/>
        <color theme="1"/>
        <rFont val="Arial"/>
        <family val="2"/>
      </rPr>
      <t>(= denominator)</t>
    </r>
  </si>
  <si>
    <r>
      <rPr>
        <b/>
        <sz val="8"/>
        <color theme="1"/>
        <rFont val="Arial"/>
        <family val="2"/>
      </rPr>
      <t>Target value</t>
    </r>
  </si>
  <si>
    <r>
      <rPr>
        <b/>
        <sz val="9"/>
        <color theme="1"/>
        <rFont val="Arial"/>
        <family val="2"/>
      </rPr>
      <t>Current value</t>
    </r>
  </si>
  <si>
    <r>
      <rPr>
        <b/>
        <sz val="9"/>
        <color theme="1"/>
        <rFont val="Arial"/>
        <family val="2"/>
      </rPr>
      <t>Data</t>
    </r>
    <r>
      <rPr>
        <sz val="9"/>
        <color theme="1"/>
        <rFont val="Arial"/>
        <family val="2"/>
      </rPr>
      <t xml:space="preserve">
</t>
    </r>
    <r>
      <rPr>
        <b/>
        <sz val="9"/>
        <color theme="1"/>
        <rFont val="Arial"/>
        <family val="2"/>
      </rPr>
      <t>quality</t>
    </r>
  </si>
  <si>
    <r>
      <rPr>
        <sz val="6"/>
        <color theme="1"/>
        <rFont val="Arial"/>
        <family val="2"/>
      </rPr>
      <t>1.2.0</t>
    </r>
  </si>
  <si>
    <r>
      <rPr>
        <sz val="8"/>
        <color indexed="8"/>
        <rFont val="Arial"/>
        <family val="2"/>
      </rPr>
      <t>See target value</t>
    </r>
  </si>
  <si>
    <r>
      <rPr>
        <sz val="8"/>
        <color indexed="8"/>
        <rFont val="Arial"/>
        <family val="2"/>
      </rPr>
      <t>Primary cases</t>
    </r>
  </si>
  <si>
    <r>
      <rPr>
        <sz val="8"/>
        <color indexed="8"/>
        <rFont val="Arial"/>
        <family val="2"/>
      </rPr>
      <t>-----</t>
    </r>
  </si>
  <si>
    <r>
      <rPr>
        <sz val="8"/>
        <color indexed="8"/>
        <rFont val="Arial Narrow"/>
        <family val="2"/>
      </rPr>
      <t>≥ 30</t>
    </r>
  </si>
  <si>
    <t>Patients with new recurrence and/or distant metastases</t>
  </si>
  <si>
    <t>GL QI</t>
  </si>
  <si>
    <t>Pre-therapeutic case presentation in tumour board</t>
  </si>
  <si>
    <t>As often as possible pre-therapeutic presentation in tumour board</t>
  </si>
  <si>
    <t>Primary cases of the denominator presented in the tumour board</t>
  </si>
  <si>
    <r>
      <rPr>
        <sz val="8"/>
        <color indexed="8"/>
        <rFont val="Arial"/>
        <family val="2"/>
      </rPr>
      <t>Primary cases (= Indicator 1)</t>
    </r>
  </si>
  <si>
    <r>
      <rPr>
        <sz val="8"/>
        <color indexed="8"/>
        <rFont val="Arial Narrow"/>
        <family val="2"/>
      </rPr>
      <t>≥ 95%</t>
    </r>
  </si>
  <si>
    <r>
      <rPr>
        <sz val="8"/>
        <rFont val="Arial"/>
        <family val="2"/>
      </rPr>
      <t>a</t>
    </r>
  </si>
  <si>
    <t>Post-surgical presentation in tumour bord</t>
  </si>
  <si>
    <t>As often as possible post-surgical presentation in tumour board</t>
  </si>
  <si>
    <r>
      <rPr>
        <sz val="8"/>
        <rFont val="Arial"/>
        <family val="2"/>
      </rPr>
      <t>Surgical expertise – 
Number of surgical interventions for primary cases</t>
    </r>
  </si>
  <si>
    <r>
      <rPr>
        <sz val="8"/>
        <rFont val="Arial Narrow"/>
        <family val="2"/>
      </rPr>
      <t>≥ 95%</t>
    </r>
  </si>
  <si>
    <r>
      <rPr>
        <sz val="8"/>
        <rFont val="Arial"/>
        <family val="2"/>
      </rPr>
      <t>b</t>
    </r>
  </si>
  <si>
    <t>Post-intervention presentation in tumour board</t>
  </si>
  <si>
    <t>Interventions of the denominator presented 4-12 weeks after the intervention in the tumour board</t>
  </si>
  <si>
    <r>
      <rPr>
        <sz val="8"/>
        <rFont val="Arial"/>
        <family val="2"/>
      </rPr>
      <t>Intervention expertise – 
Interventions for primary cases</t>
    </r>
  </si>
  <si>
    <t>Pre-therapeutic  presentation recurrence or new metastases in tumour board</t>
  </si>
  <si>
    <t>As often as possible pre-therapeutic presentation of patients with recurrence or new metastases in tumour board</t>
  </si>
  <si>
    <t>Primary cases of the denominator presented in the pre-therapeutic tumour board</t>
  </si>
  <si>
    <r>
      <rPr>
        <sz val="8"/>
        <color indexed="8"/>
        <rFont val="Arial"/>
        <family val="2"/>
      </rPr>
      <t>Patients with recurrence or new metastases</t>
    </r>
  </si>
  <si>
    <t>Psycho-oncological care 
(Consultation ≥ 25 min.)</t>
  </si>
  <si>
    <r>
      <rPr>
        <sz val="8"/>
        <color indexed="8"/>
        <rFont val="Arial"/>
        <family val="2"/>
      </rPr>
      <t>Adequate rate of psycho-oncological care</t>
    </r>
  </si>
  <si>
    <r>
      <rPr>
        <sz val="8"/>
        <color indexed="8"/>
        <rFont val="Arial"/>
        <family val="2"/>
      </rPr>
      <t>Patients of the denominator who received psycho-oncological care in an inpatient or outpatient setting (duration of consultation ≥ 25 min)</t>
    </r>
  </si>
  <si>
    <t>Primary cases (= Indicator 1a) + patients with new recurrence and/or distant metastasis (= Indicator 1b)</t>
  </si>
  <si>
    <r>
      <rPr>
        <sz val="8"/>
        <color indexed="8"/>
        <rFont val="Arial Narrow"/>
        <family val="2"/>
      </rPr>
      <t>&lt; 20%</t>
    </r>
  </si>
  <si>
    <r>
      <rPr>
        <sz val="8"/>
        <color indexed="8"/>
        <rFont val="Arial Narrow"/>
        <family val="2"/>
      </rPr>
      <t>&gt; 80%</t>
    </r>
  </si>
  <si>
    <r>
      <rPr>
        <sz val="8"/>
        <color indexed="8"/>
        <rFont val="Arial"/>
        <family val="2"/>
      </rPr>
      <t>Counselling social services</t>
    </r>
  </si>
  <si>
    <r>
      <rPr>
        <sz val="8"/>
        <color indexed="8"/>
        <rFont val="Arial"/>
        <family val="2"/>
      </rPr>
      <t>Patients of the denominator who received counselling by social services in an inpatient or outpatient setting</t>
    </r>
  </si>
  <si>
    <r>
      <rPr>
        <sz val="8"/>
        <color indexed="8"/>
        <rFont val="Arial Narrow"/>
        <family val="2"/>
      </rPr>
      <t>&lt; 30%</t>
    </r>
  </si>
  <si>
    <r>
      <rPr>
        <sz val="8"/>
        <color indexed="8"/>
        <rFont val="Arial"/>
        <family val="2"/>
      </rPr>
      <t>Inclusion of as many patients as possible in studies</t>
    </r>
  </si>
  <si>
    <r>
      <rPr>
        <sz val="8"/>
        <color indexed="8"/>
        <rFont val="Arial Narrow"/>
        <family val="2"/>
      </rPr>
      <t>≤ 5%</t>
    </r>
  </si>
  <si>
    <r>
      <rPr>
        <sz val="8"/>
        <color indexed="8"/>
        <rFont val="Arial"/>
        <family val="2"/>
      </rPr>
      <t>Typing in line with WHO classification</t>
    </r>
  </si>
  <si>
    <t>As often as possible typing in line with WHO</t>
  </si>
  <si>
    <r>
      <rPr>
        <sz val="8"/>
        <color indexed="8"/>
        <rFont val="Arial"/>
        <family val="2"/>
      </rPr>
      <t>Primary cases of the denominator with typing in line with latest WHO classification</t>
    </r>
  </si>
  <si>
    <r>
      <rPr>
        <sz val="8"/>
        <color indexed="8"/>
        <rFont val="Arial"/>
        <family val="2"/>
      </rPr>
      <t>Primary cases with histologically confirmed hepatocellular carcinoma (HCC)</t>
    </r>
  </si>
  <si>
    <r>
      <rPr>
        <sz val="8"/>
        <color indexed="8"/>
        <rFont val="Arial"/>
        <family val="2"/>
      </rPr>
      <t>Contents diagnostic reports</t>
    </r>
  </si>
  <si>
    <t>As often as possible complete diagnostic reports</t>
  </si>
  <si>
    <r>
      <rPr>
        <sz val="8"/>
        <rFont val="Arial"/>
        <family val="2"/>
      </rPr>
      <t>Surgical interventions for primary cases</t>
    </r>
  </si>
  <si>
    <t xml:space="preserve">GL QI </t>
  </si>
  <si>
    <r>
      <rPr>
        <sz val="8"/>
        <rFont val="Arial"/>
        <family val="2"/>
      </rPr>
      <t>Primary cases with TACE/TAE</t>
    </r>
  </si>
  <si>
    <t>Complications after TACE/TAE</t>
  </si>
  <si>
    <t>As rarely as possible complications necessitating intervention after TACE/TAE</t>
  </si>
  <si>
    <t>Primary cases of the denominator with complications necessitating intervention Bleeding (T81.0), vessel damage (T81.2), non-target embolisations (T81.7) intrahepatic abscess (T81.4), damage to other organs (T81.2), liver failure (K91.9) after TACE/TAE</t>
  </si>
  <si>
    <t>Primary cases with TACE/TAE</t>
  </si>
  <si>
    <r>
      <rPr>
        <sz val="8"/>
        <rFont val="Arial"/>
        <family val="2"/>
      </rPr>
      <t xml:space="preserve">Complications after percutaneous radiofrequency ablations (RFA) + microwave ablation (MWA) </t>
    </r>
  </si>
  <si>
    <t xml:space="preserve">As rarely as possiblecomplications necessitating intervention after percutaneous RFA + MWA </t>
  </si>
  <si>
    <r>
      <rPr>
        <sz val="8"/>
        <rFont val="Arial"/>
        <family val="2"/>
      </rPr>
      <t>Primary cases of the denominator with complications necessitating intervention  Bleeding (T81.0), vessel damage (T81.2), non-target embolisations (T81.7) intrahepatic abscess (T81.4), damage to other organs (T81.2), liver failure (K91.9) after percutaneous RFA + MWA</t>
    </r>
  </si>
  <si>
    <r>
      <rPr>
        <sz val="6"/>
        <rFont val="Arial"/>
        <family val="2"/>
      </rPr>
      <t>5.2.4</t>
    </r>
  </si>
  <si>
    <r>
      <rPr>
        <sz val="8"/>
        <rFont val="Arial"/>
        <family val="2"/>
      </rPr>
      <t>See target value</t>
    </r>
  </si>
  <si>
    <r>
      <rPr>
        <sz val="8"/>
        <rFont val="Arial"/>
        <family val="2"/>
      </rPr>
      <t>-----</t>
    </r>
  </si>
  <si>
    <r>
      <rPr>
        <sz val="8"/>
        <rFont val="Arial Narrow"/>
        <family val="2"/>
      </rPr>
      <t>≥ 25</t>
    </r>
  </si>
  <si>
    <r>
      <rPr>
        <sz val="8"/>
        <rFont val="Arial"/>
        <family val="2"/>
      </rPr>
      <t>Local R0 resections</t>
    </r>
  </si>
  <si>
    <t>Rate of local R0 resections as high as possible</t>
  </si>
  <si>
    <r>
      <rPr>
        <sz val="8"/>
        <rFont val="Arial"/>
        <family val="2"/>
      </rPr>
      <t>Primary cases of the denominator with R0 resection after surgical intervention</t>
    </r>
  </si>
  <si>
    <r>
      <rPr>
        <sz val="8"/>
        <rFont val="Arial Narrow"/>
        <family val="2"/>
      </rPr>
      <t>≥ 80%</t>
    </r>
  </si>
  <si>
    <r>
      <rPr>
        <sz val="8"/>
        <rFont val="Arial"/>
        <family val="2"/>
      </rPr>
      <t>30d mortality post-surgery</t>
    </r>
  </si>
  <si>
    <t>Rate of demise of primary cases after surgical intervention as low as possible</t>
  </si>
  <si>
    <r>
      <rPr>
        <sz val="8"/>
        <rFont val="Arial"/>
        <family val="2"/>
      </rPr>
      <t>Primary cases of the denominator who died within 30 d of surgical intervention</t>
    </r>
  </si>
  <si>
    <t>Processing remarks:</t>
  </si>
  <si>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column "Reasons/Cause” in the Data Sheet. Where appropriate, specific actions should be defined and carried out in line with the procedure "Failure to meet the target value".
2) Target value not met
The relevant indicators are to be analysed. The result is to be documented in the spreadsheet Data Sheet (DS).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</si>
  <si>
    <t>Note:</t>
  </si>
  <si>
    <t>No target value</t>
  </si>
  <si>
    <t>Number</t>
  </si>
  <si>
    <t>Numerator</t>
  </si>
  <si>
    <t>Denominator</t>
  </si>
  <si>
    <t>CR / GL</t>
  </si>
  <si>
    <t>Primary cases (= Indicator 1)</t>
  </si>
  <si>
    <t>OK (Plausibility unclear)</t>
  </si>
  <si>
    <t>Exception (Plausibility unclear)</t>
  </si>
  <si>
    <t>Sum</t>
  </si>
  <si>
    <t>optional - OK</t>
  </si>
  <si>
    <t>optional - OK (Plausibility unclear)</t>
  </si>
  <si>
    <t>optional - Target value not met</t>
  </si>
  <si>
    <t>optional - incomplete</t>
  </si>
  <si>
    <t>optional - incorrect</t>
  </si>
  <si>
    <t>optional - Exception (Plausibility unclear)</t>
  </si>
  <si>
    <t xml:space="preserve">Primary cases </t>
  </si>
  <si>
    <t>Verification Centre</t>
  </si>
  <si>
    <r>
      <rPr>
        <b/>
        <sz val="8"/>
        <color indexed="8"/>
        <rFont val="Arial"/>
        <family val="2"/>
      </rPr>
      <t xml:space="preserve">If target value/ plausibility border is not met please give reasons / cause
</t>
    </r>
    <r>
      <rPr>
        <sz val="8"/>
        <color indexed="8"/>
        <rFont val="Arial"/>
        <family val="2"/>
      </rPr>
      <t>(min. 30 characters / max. 500 characters)</t>
    </r>
  </si>
  <si>
    <r>
      <rPr>
        <b/>
        <sz val="8"/>
        <color indexed="8"/>
        <rFont val="Arial"/>
        <family val="2"/>
      </rPr>
      <t xml:space="preserve">Action taken/planned
</t>
    </r>
    <r>
      <rPr>
        <sz val="8"/>
        <color indexed="8"/>
        <rFont val="Arial"/>
        <family val="2"/>
      </rPr>
      <t>(if reasons are plausible, no action is required)</t>
    </r>
  </si>
  <si>
    <t>Plausi-bility  unclear</t>
  </si>
  <si>
    <t>(Template certificate)</t>
  </si>
  <si>
    <t>Reg. No.</t>
  </si>
  <si>
    <t>Plausible</t>
  </si>
  <si>
    <t>In-house development (MS Excel, MS Access etc.)</t>
  </si>
  <si>
    <t>Unknown</t>
  </si>
  <si>
    <t>Eigenentwicklung (MS Excel, MS Access etc.)</t>
  </si>
  <si>
    <t>Aus Darm/Brust/Prostata könnt ihr es rausnehmen</t>
  </si>
  <si>
    <t>Stand 06.01.2021</t>
  </si>
  <si>
    <t>Surgical interventions of the denominator with diagnostic reports for liver resection or liver explant with details of:
• Staging (TNM)
• Typing (WHO)
• Grading
• Resection margins
• Status of surrounding liver</t>
  </si>
  <si>
    <t>mRECIST/EASL classification according to TACE/TAE</t>
  </si>
  <si>
    <t>As often as possible  use mRECIST/EASL classification</t>
  </si>
  <si>
    <t>Primary cases of the denominator with assessment of remission using modified RECIST or EASL classification</t>
  </si>
  <si>
    <t>&lt; 75%</t>
  </si>
  <si>
    <t xml:space="preserve">11
</t>
  </si>
  <si>
    <t>a</t>
  </si>
  <si>
    <t>b</t>
  </si>
  <si>
    <t>Bridging therapy</t>
  </si>
  <si>
    <t>Bridging therapy as often as possible in patients with HCC (BCLC A)</t>
  </si>
  <si>
    <t>Pat. of the denominator who received bridging therapy</t>
  </si>
  <si>
    <t>Pat. with HCC (BCLC A), Child A on the transplant waiting list</t>
  </si>
  <si>
    <t xml:space="preserve">The respective entry or change "Number / numerator / denominator" (dotted fields) is only possible in the spreadsheet "Basic data", carry-over is automatic.
The numerator is always a subset of the denominator (exception: indicator 7 – share study patients). </t>
  </si>
  <si>
    <t>11a</t>
  </si>
  <si>
    <t>11b</t>
  </si>
  <si>
    <t xml:space="preserve">Bearbeitungs-qualität
</t>
  </si>
  <si>
    <t xml:space="preserve">                Target value not met</t>
  </si>
  <si>
    <t xml:space="preserve">                OK</t>
  </si>
  <si>
    <t>≤ 9%</t>
  </si>
  <si>
    <t>Annex CR Version M1.1 (Audit year 2023 / Indicator year 2022)</t>
  </si>
  <si>
    <t>The Catalogue of Requirements is based on the TNM classification of malignant tumours, 8th edition 2017, the ICD classification ICD-10-GM 2022 (DIMDI) and the OPS classification OPS 2022 (DIMDI).</t>
  </si>
  <si>
    <t>Adequate rate of counselling by social services</t>
  </si>
  <si>
    <t>Patients included in a study with an ethical vote</t>
  </si>
  <si>
    <t>OPS:
5-501.90/.a0/.91/.a1/.92/.a2
(RFA, microwave)</t>
  </si>
  <si>
    <t>OPS:
5-501.93/.a3 
(RFA, microwave)</t>
  </si>
  <si>
    <t>≥ 5%</t>
  </si>
  <si>
    <t>Patients enrolled in a study</t>
  </si>
  <si>
    <t>Number of surgical interventions</t>
  </si>
  <si>
    <t>OPS 5-504 correspondance to OPS (1) liver transplantation (2) Allogeneic hepatocyte transplantation</t>
  </si>
  <si>
    <t>Primary cases with percutaneous RFA + MWA
(OPS: 5-501.93/.a3)</t>
  </si>
  <si>
    <t>Surgical interventions (resection, transplantation) for malignant liver tumours (OPS: 5-502  or 5-504)</t>
  </si>
  <si>
    <t>Surgical resections for primary cases
(OPS: 5-501.0 or 5-501.2 or 5-502)</t>
  </si>
  <si>
    <t>OPS-Code 5-501.2 correspondance to OPS (1) wedge excision</t>
  </si>
  <si>
    <t>OPS-Code 5-502 correspondance to OPS (1) anatomical (typical) liver resection</t>
  </si>
  <si>
    <t>OPS-Code 5-501 correspondance to OPS (1) local excision and destruction of diseased tissue of the liver (atypical liver resection)
OPS-Code 5-501-90 correspondance to OPS (1) destruction, local, by radiofrequency ablation (2) Subclassification: Open surgical
OPS 5-501-a0 correspondance to OPS (1) destruction, local, by microwave ablation (2) Subclassification: Open surgical
OPS 5-501-91 correspondance to OPS (1) destruction, local, by radiofrequency ablation (2) Subclassification: Laparoscopic
OPS 5-501-a1 correspondance to OPS (1) destruction, local, by microwave ablation (2) Subclassification: Laparoscopic
OPS 5-501-92 correspondance to OPS (1) destruction, local, by radiofrequency ablation (2) Subclassification: Switch laparoscopic - open surgery
OPS 5-501-a2 correspondance to OPS (1) destruction, local, by microwave ablation (2) Subclassification: Switch laparoscopic - open surgery
OPS  5-501.93 correspondance to OPS (1) destruction, local, by radiofrequency ablation (2) Subclassification: Percutaneous
OPS 5-501.a3 correspondance to OPS (1) destruction, local, by microwave ablation (2) Subclassification: Percutaneous</t>
  </si>
  <si>
    <t>OPS-Code 5-501.0 correspondance to OPS (1) excision, local (2) excision of a cyst (pericystectomy)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</si>
</sst>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91"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8"/>
      <color indexed="53"/>
      <name val="Arial"/>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sz val="8"/>
      <color rgb="FFFF0000"/>
      <name val="Arial"/>
      <family val="2"/>
    </font>
    <font>
      <sz val="9"/>
      <name val="Arial"/>
      <family val="2"/>
    </font>
    <font>
      <b/>
      <u/>
      <sz val="8"/>
      <name val="Arial"/>
      <family val="2"/>
    </font>
    <font>
      <sz val="8"/>
      <name val="Calibri"/>
      <family val="2"/>
    </font>
    <font>
      <sz val="9"/>
      <color indexed="81"/>
      <name val="Tahoma"/>
      <family val="2"/>
    </font>
    <font>
      <sz val="6"/>
      <name val="Calibri"/>
      <family val="2"/>
    </font>
    <font>
      <sz val="9"/>
      <color rgb="FFFF0000"/>
      <name val="Arial"/>
      <family val="2"/>
    </font>
    <font>
      <sz val="8"/>
      <color theme="0" tint="-0.499984740745262"/>
      <name val="Arial"/>
      <family val="2"/>
    </font>
    <font>
      <b/>
      <u/>
      <sz val="8"/>
      <color theme="1"/>
      <name val="Arial"/>
      <family val="2"/>
    </font>
    <font>
      <vertAlign val="superscript"/>
      <sz val="9"/>
      <name val="Arial"/>
      <family val="2"/>
    </font>
    <font>
      <sz val="8"/>
      <color rgb="FFFF0000"/>
      <name val="Arial"/>
      <family val="2"/>
      <charset val="238"/>
    </font>
    <font>
      <b/>
      <sz val="9"/>
      <name val="Arial"/>
      <family val="2"/>
    </font>
    <font>
      <sz val="8"/>
      <name val="Arial"/>
      <family val="2"/>
      <charset val="238"/>
    </font>
    <font>
      <sz val="11"/>
      <name val="Arial"/>
      <family val="2"/>
      <charset val="238"/>
    </font>
    <font>
      <sz val="6"/>
      <name val="Arial"/>
      <family val="2"/>
      <charset val="238"/>
    </font>
    <font>
      <sz val="11"/>
      <name val="Arial Narrow"/>
      <family val="2"/>
    </font>
  </fonts>
  <fills count="74">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DCE6F1"/>
        <bgColor indexed="64"/>
      </patternFill>
    </fill>
    <fill>
      <patternFill patternType="solid">
        <fgColor theme="4" tint="0.79998168889431442"/>
        <bgColor indexed="64"/>
      </patternFill>
    </fill>
    <fill>
      <patternFill patternType="gray0625">
        <fgColor theme="1"/>
      </patternFill>
    </fill>
    <fill>
      <patternFill patternType="solid">
        <fgColor rgb="FF96969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s>
  <cellStyleXfs count="1176">
    <xf numFmtId="0" fontId="0" fillId="0" borderId="0"/>
    <xf numFmtId="0" fontId="41" fillId="3" borderId="0" applyNumberFormat="0" applyBorder="0" applyAlignment="0" applyProtection="0"/>
    <xf numFmtId="0" fontId="41" fillId="2"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3"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1" fillId="3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1" fillId="3" borderId="0" applyNumberFormat="0" applyBorder="0" applyAlignment="0" applyProtection="0"/>
    <xf numFmtId="0" fontId="41" fillId="35"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3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1" fillId="15" borderId="0" applyNumberFormat="0" applyBorder="0" applyAlignment="0" applyProtection="0"/>
    <xf numFmtId="0" fontId="41" fillId="38"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9"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6" borderId="0" applyNumberFormat="0" applyBorder="0" applyAlignment="0" applyProtection="0"/>
    <xf numFmtId="0" fontId="41" fillId="40"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2" fillId="3" borderId="0" applyNumberFormat="0" applyBorder="0" applyAlignment="0" applyProtection="0"/>
    <xf numFmtId="0" fontId="42" fillId="41"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2" fillId="4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2" fillId="4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2" fillId="3" borderId="0" applyNumberFormat="0" applyBorder="0" applyAlignment="0" applyProtection="0"/>
    <xf numFmtId="0" fontId="42" fillId="45"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2" fillId="6" borderId="0" applyNumberFormat="0" applyBorder="0" applyAlignment="0" applyProtection="0"/>
    <xf numFmtId="0" fontId="42" fillId="20"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2" fillId="21" borderId="0" applyNumberFormat="0" applyBorder="0" applyAlignment="0" applyProtection="0"/>
    <xf numFmtId="0" fontId="13"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48" borderId="0" applyNumberFormat="0" applyBorder="0" applyAlignment="0" applyProtection="0"/>
    <xf numFmtId="0" fontId="13" fillId="22" borderId="0" applyNumberFormat="0" applyBorder="0" applyAlignment="0" applyProtection="0"/>
    <xf numFmtId="0" fontId="42" fillId="23" borderId="0" applyNumberFormat="0" applyBorder="0" applyAlignment="0" applyProtection="0"/>
    <xf numFmtId="0" fontId="42" fillId="22" borderId="0" applyNumberFormat="0" applyBorder="0" applyAlignment="0" applyProtection="0"/>
    <xf numFmtId="0" fontId="42" fillId="49" borderId="0" applyNumberFormat="0" applyBorder="0" applyAlignment="0" applyProtection="0"/>
    <xf numFmtId="0" fontId="13" fillId="24" borderId="0" applyNumberFormat="0" applyBorder="0" applyAlignment="0" applyProtection="0"/>
    <xf numFmtId="0" fontId="42" fillId="18" borderId="0" applyNumberFormat="0" applyBorder="0" applyAlignment="0" applyProtection="0"/>
    <xf numFmtId="0" fontId="13"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25" borderId="0" applyNumberFormat="0" applyBorder="0" applyAlignment="0" applyProtection="0"/>
    <xf numFmtId="0" fontId="42" fillId="18" borderId="0" applyNumberFormat="0" applyBorder="0" applyAlignment="0" applyProtection="0"/>
    <xf numFmtId="0" fontId="42" fillId="51" borderId="0" applyNumberFormat="0" applyBorder="0" applyAlignment="0" applyProtection="0"/>
    <xf numFmtId="0" fontId="13" fillId="19" borderId="0" applyNumberFormat="0" applyBorder="0" applyAlignment="0" applyProtection="0"/>
    <xf numFmtId="0" fontId="42" fillId="52" borderId="0" applyNumberFormat="0" applyBorder="0" applyAlignment="0" applyProtection="0"/>
    <xf numFmtId="0" fontId="13" fillId="2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3" fillId="10" borderId="2" applyNumberFormat="0" applyAlignment="0" applyProtection="0"/>
    <xf numFmtId="0" fontId="43" fillId="15" borderId="2" applyNumberFormat="0" applyAlignment="0" applyProtection="0"/>
    <xf numFmtId="0" fontId="44" fillId="15" borderId="45"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44" fillId="53" borderId="45" applyNumberFormat="0" applyAlignment="0" applyProtection="0"/>
    <xf numFmtId="0" fontId="44" fillId="53" borderId="45" applyNumberFormat="0" applyAlignment="0" applyProtection="0"/>
    <xf numFmtId="0" fontId="44" fillId="10" borderId="45"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4" fillId="15" borderId="45"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3" fillId="15" borderId="2" applyNumberFormat="0" applyAlignment="0" applyProtection="0"/>
    <xf numFmtId="0" fontId="44" fillId="15" borderId="45"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14" fillId="15" borderId="1" applyNumberFormat="0" applyAlignment="0" applyProtection="0"/>
    <xf numFmtId="0" fontId="14" fillId="15" borderId="1" applyNumberFormat="0" applyAlignment="0" applyProtection="0"/>
    <xf numFmtId="0" fontId="14" fillId="15" borderId="1" applyNumberFormat="0" applyAlignment="0" applyProtection="0"/>
    <xf numFmtId="0" fontId="44" fillId="15" borderId="45" applyNumberFormat="0" applyAlignment="0" applyProtection="0"/>
    <xf numFmtId="0" fontId="14" fillId="15" borderId="1" applyNumberFormat="0" applyAlignment="0" applyProtection="0"/>
    <xf numFmtId="0" fontId="43" fillId="15" borderId="2" applyNumberFormat="0" applyAlignment="0" applyProtection="0"/>
    <xf numFmtId="0" fontId="44" fillId="15" borderId="45" applyNumberFormat="0" applyAlignment="0" applyProtection="0"/>
    <xf numFmtId="0" fontId="6" fillId="15" borderId="2" applyNumberFormat="0" applyAlignment="0" applyProtection="0"/>
    <xf numFmtId="0" fontId="6" fillId="15" borderId="2" applyNumberFormat="0" applyAlignment="0" applyProtection="0"/>
    <xf numFmtId="0" fontId="44" fillId="15" borderId="45" applyNumberFormat="0" applyAlignment="0" applyProtection="0"/>
    <xf numFmtId="0" fontId="44" fillId="15" borderId="45" applyNumberFormat="0" applyAlignment="0" applyProtection="0"/>
    <xf numFmtId="0" fontId="14" fillId="15" borderId="1" applyNumberFormat="0" applyAlignment="0" applyProtection="0"/>
    <xf numFmtId="0" fontId="45" fillId="54"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46" fillId="10" borderId="46" applyNumberFormat="0" applyAlignment="0" applyProtection="0"/>
    <xf numFmtId="0" fontId="46" fillId="15" borderId="46" applyNumberFormat="0" applyAlignment="0" applyProtection="0"/>
    <xf numFmtId="0" fontId="46" fillId="53" borderId="46" applyNumberFormat="0" applyAlignment="0" applyProtection="0"/>
    <xf numFmtId="0" fontId="46" fillId="53" borderId="46" applyNumberFormat="0" applyAlignment="0" applyProtection="0"/>
    <xf numFmtId="0" fontId="46" fillId="10" borderId="46" applyNumberFormat="0" applyAlignment="0" applyProtection="0"/>
    <xf numFmtId="0" fontId="46" fillId="10" borderId="46" applyNumberFormat="0" applyAlignment="0" applyProtection="0"/>
    <xf numFmtId="0" fontId="46" fillId="10" borderId="46" applyNumberFormat="0" applyAlignment="0" applyProtection="0"/>
    <xf numFmtId="0" fontId="46" fillId="15" borderId="46" applyNumberFormat="0" applyAlignment="0" applyProtection="0"/>
    <xf numFmtId="0" fontId="15" fillId="15" borderId="3" applyNumberFormat="0" applyAlignment="0" applyProtection="0"/>
    <xf numFmtId="0" fontId="15" fillId="15" borderId="3" applyNumberFormat="0" applyAlignment="0" applyProtection="0"/>
    <xf numFmtId="0" fontId="15" fillId="15" borderId="3" applyNumberFormat="0" applyAlignment="0" applyProtection="0"/>
    <xf numFmtId="0" fontId="46" fillId="15" borderId="46" applyNumberFormat="0" applyAlignment="0" applyProtection="0"/>
    <xf numFmtId="0" fontId="15" fillId="15" borderId="3" applyNumberFormat="0" applyAlignment="0" applyProtection="0"/>
    <xf numFmtId="0" fontId="46" fillId="15" borderId="46" applyNumberFormat="0" applyAlignment="0" applyProtection="0"/>
    <xf numFmtId="0" fontId="15" fillId="15" borderId="3" applyNumberFormat="0" applyAlignment="0" applyProtection="0"/>
    <xf numFmtId="0" fontId="15" fillId="15" borderId="3" applyNumberFormat="0" applyAlignment="0" applyProtection="0"/>
    <xf numFmtId="0" fontId="47" fillId="55" borderId="47" applyNumberFormat="0" applyAlignment="0" applyProtection="0"/>
    <xf numFmtId="0" fontId="25" fillId="26" borderId="4" applyNumberFormat="0" applyAlignment="0" applyProtection="0"/>
    <xf numFmtId="0" fontId="25" fillId="26" borderId="4" applyNumberFormat="0" applyAlignment="0" applyProtection="0"/>
    <xf numFmtId="0" fontId="47" fillId="55" borderId="5" applyNumberFormat="0" applyAlignment="0" applyProtection="0"/>
    <xf numFmtId="0" fontId="47" fillId="55" borderId="47" applyNumberFormat="0" applyAlignment="0" applyProtection="0"/>
    <xf numFmtId="0" fontId="47" fillId="55" borderId="47" applyNumberFormat="0" applyAlignment="0" applyProtection="0"/>
    <xf numFmtId="0" fontId="47" fillId="55" borderId="5" applyNumberFormat="0" applyAlignment="0" applyProtection="0"/>
    <xf numFmtId="0" fontId="47" fillId="55" borderId="4" applyNumberFormat="0" applyAlignment="0" applyProtection="0"/>
    <xf numFmtId="0" fontId="48" fillId="56" borderId="46"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48" applyNumberFormat="0" applyFill="0" applyAlignment="0" applyProtection="0"/>
    <xf numFmtId="0" fontId="49" fillId="0" borderId="48"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1" fillId="5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33" fillId="0" borderId="9" applyNumberFormat="0" applyFill="0" applyAlignment="0" applyProtection="0"/>
    <xf numFmtId="0" fontId="53" fillId="0" borderId="49" applyNumberFormat="0" applyFill="0" applyAlignment="0" applyProtection="0"/>
    <xf numFmtId="0" fontId="53" fillId="0" borderId="49" applyNumberFormat="0" applyFill="0" applyAlignment="0" applyProtection="0"/>
    <xf numFmtId="0" fontId="33" fillId="0" borderId="9" applyNumberFormat="0" applyFill="0" applyAlignment="0" applyProtection="0"/>
    <xf numFmtId="0" fontId="19" fillId="0" borderId="8"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2" applyNumberFormat="0" applyFill="0" applyAlignment="0" applyProtection="0"/>
    <xf numFmtId="0" fontId="34" fillId="0" borderId="12" applyNumberFormat="0" applyFill="0" applyAlignment="0" applyProtection="0"/>
    <xf numFmtId="0" fontId="55" fillId="0" borderId="50" applyNumberFormat="0" applyFill="0" applyAlignment="0" applyProtection="0"/>
    <xf numFmtId="0" fontId="55" fillId="0" borderId="50" applyNumberFormat="0" applyFill="0" applyAlignment="0" applyProtection="0"/>
    <xf numFmtId="0" fontId="34" fillId="0" borderId="11" applyNumberFormat="0" applyFill="0" applyAlignment="0" applyProtection="0"/>
    <xf numFmtId="0" fontId="22" fillId="0" borderId="10"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5" applyNumberFormat="0" applyFill="0" applyAlignment="0" applyProtection="0"/>
    <xf numFmtId="0" fontId="35" fillId="0" borderId="15" applyNumberFormat="0" applyFill="0" applyAlignment="0" applyProtection="0"/>
    <xf numFmtId="0" fontId="57" fillId="0" borderId="51" applyNumberFormat="0" applyFill="0" applyAlignment="0" applyProtection="0"/>
    <xf numFmtId="0" fontId="57" fillId="0" borderId="51" applyNumberFormat="0" applyFill="0" applyAlignment="0" applyProtection="0"/>
    <xf numFmtId="0" fontId="35" fillId="0" borderId="14"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20" fillId="0" borderId="0" applyNumberFormat="0" applyFill="0" applyBorder="0" applyAlignment="0" applyProtection="0"/>
    <xf numFmtId="0" fontId="16" fillId="6" borderId="3" applyNumberFormat="0" applyAlignment="0" applyProtection="0"/>
    <xf numFmtId="0" fontId="58" fillId="0" borderId="52"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9" fillId="58" borderId="0" applyNumberFormat="0" applyBorder="0" applyAlignment="0" applyProtection="0"/>
    <xf numFmtId="0" fontId="41" fillId="0" borderId="0"/>
    <xf numFmtId="0" fontId="2" fillId="59" borderId="53"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41"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41"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41"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41"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41"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41"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2" fillId="59" borderId="53" applyNumberFormat="0" applyFont="0" applyAlignment="0" applyProtection="0"/>
    <xf numFmtId="0" fontId="14"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54" borderId="0" applyNumberFormat="0" applyBorder="0" applyAlignment="0" applyProtection="0"/>
    <xf numFmtId="0" fontId="45" fillId="54" borderId="0" applyNumberFormat="0" applyBorder="0" applyAlignment="0" applyProtection="0"/>
    <xf numFmtId="0" fontId="45" fillId="54" borderId="0" applyNumberFormat="0" applyBorder="0" applyAlignment="0" applyProtection="0"/>
    <xf numFmtId="0" fontId="3" fillId="0" borderId="0"/>
    <xf numFmtId="0" fontId="41" fillId="0" borderId="0"/>
    <xf numFmtId="0" fontId="41" fillId="0" borderId="0"/>
    <xf numFmtId="0" fontId="60" fillId="0" borderId="0"/>
    <xf numFmtId="0" fontId="3" fillId="0" borderId="0"/>
    <xf numFmtId="0" fontId="41" fillId="0" borderId="0"/>
    <xf numFmtId="0" fontId="41" fillId="0" borderId="0"/>
    <xf numFmtId="0" fontId="6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41" fillId="0" borderId="0"/>
    <xf numFmtId="0" fontId="3" fillId="0" borderId="0"/>
    <xf numFmtId="0" fontId="3" fillId="0" borderId="0"/>
    <xf numFmtId="0" fontId="3" fillId="0" borderId="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6" fillId="0" borderId="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8" fillId="0" borderId="52" applyNumberFormat="0" applyFill="0" applyAlignment="0" applyProtection="0"/>
    <xf numFmtId="0" fontId="58" fillId="0" borderId="52" applyNumberFormat="0" applyFill="0" applyAlignment="0" applyProtection="0"/>
    <xf numFmtId="0" fontId="58" fillId="0" borderId="52" applyNumberFormat="0" applyFill="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55" borderId="47" applyNumberFormat="0" applyAlignment="0" applyProtection="0"/>
    <xf numFmtId="0" fontId="47" fillId="55" borderId="47" applyNumberFormat="0" applyAlignment="0" applyProtection="0"/>
    <xf numFmtId="0" fontId="47" fillId="55" borderId="5" applyNumberFormat="0" applyAlignment="0" applyProtection="0"/>
    <xf numFmtId="0" fontId="47" fillId="55" borderId="5" applyNumberFormat="0" applyAlignment="0" applyProtection="0"/>
    <xf numFmtId="0" fontId="47" fillId="55" borderId="47" applyNumberFormat="0" applyAlignment="0" applyProtection="0"/>
    <xf numFmtId="0" fontId="47" fillId="55" borderId="5" applyNumberFormat="0" applyAlignment="0" applyProtection="0"/>
    <xf numFmtId="9" fontId="41" fillId="0" borderId="0" applyFont="0" applyFill="0" applyBorder="0" applyAlignment="0" applyProtection="0"/>
    <xf numFmtId="0" fontId="34" fillId="0" borderId="11" applyNumberFormat="0" applyFill="0" applyAlignment="0" applyProtection="0"/>
    <xf numFmtId="0" fontId="35" fillId="0" borderId="14" applyNumberFormat="0" applyFill="0" applyAlignment="0" applyProtection="0"/>
    <xf numFmtId="164" fontId="2" fillId="0" borderId="0" applyFont="0" applyFill="0" applyBorder="0" applyAlignment="0" applyProtection="0"/>
    <xf numFmtId="0" fontId="31" fillId="0" borderId="0"/>
    <xf numFmtId="0" fontId="31" fillId="0" borderId="0"/>
    <xf numFmtId="0" fontId="33" fillId="0" borderId="9" applyNumberFormat="0" applyFill="0" applyAlignment="0" applyProtection="0"/>
    <xf numFmtId="0" fontId="34" fillId="0" borderId="11" applyNumberFormat="0" applyFill="0" applyAlignment="0" applyProtection="0"/>
    <xf numFmtId="0" fontId="35" fillId="0" borderId="14" applyNumberFormat="0" applyFill="0" applyAlignment="0" applyProtection="0"/>
    <xf numFmtId="0" fontId="35" fillId="0" borderId="0" applyNumberFormat="0" applyFill="0" applyBorder="0" applyAlignment="0" applyProtection="0"/>
    <xf numFmtId="0" fontId="37" fillId="0" borderId="0" applyNumberForma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435">
    <xf numFmtId="0" fontId="0" fillId="0" borderId="0" xfId="0"/>
    <xf numFmtId="0" fontId="65" fillId="0" borderId="0" xfId="0" applyFont="1"/>
    <xf numFmtId="0" fontId="66" fillId="0" borderId="0" xfId="0" applyFont="1"/>
    <xf numFmtId="0" fontId="67" fillId="0" borderId="0" xfId="0" applyFont="1" applyAlignment="1">
      <alignment horizontal="left" vertical="center"/>
    </xf>
    <xf numFmtId="10" fontId="7" fillId="27" borderId="18" xfId="0" applyNumberFormat="1" applyFont="1" applyFill="1" applyBorder="1" applyAlignment="1">
      <alignment horizontal="center" vertical="center"/>
    </xf>
    <xf numFmtId="49" fontId="7" fillId="27" borderId="18" xfId="0" applyNumberFormat="1" applyFont="1" applyFill="1" applyBorder="1" applyAlignment="1">
      <alignment horizontal="center" vertical="center"/>
    </xf>
    <xf numFmtId="9" fontId="68" fillId="61" borderId="18" xfId="0" applyNumberFormat="1" applyFont="1" applyFill="1" applyBorder="1" applyAlignment="1">
      <alignment horizontal="center" vertical="center"/>
    </xf>
    <xf numFmtId="0" fontId="68" fillId="61" borderId="18" xfId="0" applyFont="1" applyFill="1" applyBorder="1" applyAlignment="1">
      <alignment horizontal="center" vertical="center"/>
    </xf>
    <xf numFmtId="9" fontId="7" fillId="27" borderId="18" xfId="853" applyFont="1" applyFill="1" applyBorder="1" applyAlignment="1" applyProtection="1">
      <alignment horizontal="center" vertical="center"/>
    </xf>
    <xf numFmtId="0" fontId="69" fillId="0" borderId="0" xfId="0" applyFont="1"/>
    <xf numFmtId="0" fontId="70" fillId="0" borderId="0" xfId="0" applyFont="1"/>
    <xf numFmtId="0" fontId="68" fillId="60" borderId="0" xfId="0" applyFont="1" applyFill="1"/>
    <xf numFmtId="14" fontId="68" fillId="62" borderId="0" xfId="0" applyNumberFormat="1" applyFont="1" applyFill="1"/>
    <xf numFmtId="0" fontId="68" fillId="0" borderId="0" xfId="0" applyFont="1" applyAlignment="1">
      <alignment horizontal="center" vertical="center"/>
    </xf>
    <xf numFmtId="0" fontId="68" fillId="0" borderId="18" xfId="0" applyFont="1" applyBorder="1" applyAlignment="1">
      <alignment horizontal="center" vertical="center"/>
    </xf>
    <xf numFmtId="0" fontId="68" fillId="0" borderId="0" xfId="0" applyFont="1"/>
    <xf numFmtId="0" fontId="4" fillId="0" borderId="18" xfId="0" applyFont="1" applyBorder="1"/>
    <xf numFmtId="0" fontId="7" fillId="0" borderId="18" xfId="0" applyFont="1" applyBorder="1"/>
    <xf numFmtId="0" fontId="4" fillId="0" borderId="19" xfId="0" applyFont="1" applyBorder="1"/>
    <xf numFmtId="0" fontId="4" fillId="0" borderId="20" xfId="0" applyFont="1" applyBorder="1"/>
    <xf numFmtId="0" fontId="7" fillId="0" borderId="20" xfId="0" applyFont="1" applyBorder="1"/>
    <xf numFmtId="0" fontId="5" fillId="0" borderId="21" xfId="0" applyFont="1" applyBorder="1"/>
    <xf numFmtId="0" fontId="5" fillId="0" borderId="22" xfId="0" applyFont="1" applyBorder="1"/>
    <xf numFmtId="0" fontId="5" fillId="0" borderId="23" xfId="0" applyFont="1" applyBorder="1"/>
    <xf numFmtId="0" fontId="4" fillId="0" borderId="24" xfId="0" applyFont="1" applyBorder="1"/>
    <xf numFmtId="0" fontId="7" fillId="0" borderId="25" xfId="0" applyFont="1" applyBorder="1"/>
    <xf numFmtId="0" fontId="7" fillId="0" borderId="26" xfId="0" applyFont="1" applyBorder="1"/>
    <xf numFmtId="0" fontId="4" fillId="0" borderId="18" xfId="1115" applyFont="1" applyBorder="1"/>
    <xf numFmtId="0" fontId="7" fillId="60" borderId="0" xfId="0" applyFont="1" applyFill="1" applyAlignment="1">
      <alignment horizontal="left"/>
    </xf>
    <xf numFmtId="0" fontId="7" fillId="0" borderId="22" xfId="0" applyFont="1" applyBorder="1"/>
    <xf numFmtId="0" fontId="7" fillId="0" borderId="23" xfId="0" applyFont="1" applyBorder="1"/>
    <xf numFmtId="1" fontId="7" fillId="0" borderId="0" xfId="0" applyNumberFormat="1" applyFont="1" applyAlignment="1">
      <alignment vertical="center"/>
    </xf>
    <xf numFmtId="0" fontId="4" fillId="0" borderId="0" xfId="0" applyFont="1" applyAlignment="1">
      <alignment wrapText="1"/>
    </xf>
    <xf numFmtId="0" fontId="11" fillId="0" borderId="0" xfId="0" applyFont="1"/>
    <xf numFmtId="0" fontId="11" fillId="0" borderId="0" xfId="0" applyFont="1" applyAlignment="1">
      <alignment horizontal="center"/>
    </xf>
    <xf numFmtId="0" fontId="7" fillId="0" borderId="0" xfId="0" applyFont="1"/>
    <xf numFmtId="0" fontId="7" fillId="0" borderId="54" xfId="0" applyFont="1" applyBorder="1" applyAlignment="1">
      <alignment horizontal="center"/>
    </xf>
    <xf numFmtId="0" fontId="7" fillId="0" borderId="27" xfId="0" applyFont="1" applyBorder="1" applyAlignment="1">
      <alignment vertical="center" wrapText="1"/>
    </xf>
    <xf numFmtId="0" fontId="7" fillId="0" borderId="28" xfId="0" applyFont="1" applyBorder="1" applyAlignment="1">
      <alignment vertical="center" wrapText="1"/>
    </xf>
    <xf numFmtId="0" fontId="71" fillId="0" borderId="0" xfId="0" applyFont="1"/>
    <xf numFmtId="0" fontId="8" fillId="0" borderId="0" xfId="0" applyFont="1" applyAlignment="1">
      <alignment vertical="center"/>
    </xf>
    <xf numFmtId="0" fontId="0" fillId="0" borderId="18" xfId="0" applyBorder="1"/>
    <xf numFmtId="0" fontId="9" fillId="0" borderId="18" xfId="0" applyFont="1" applyBorder="1" applyAlignment="1">
      <alignment horizontal="left" vertical="center"/>
    </xf>
    <xf numFmtId="0" fontId="10" fillId="0" borderId="18" xfId="0" applyFont="1" applyBorder="1" applyAlignment="1">
      <alignment horizontal="left" vertical="center"/>
    </xf>
    <xf numFmtId="0" fontId="8" fillId="0" borderId="18" xfId="0" applyFont="1" applyBorder="1" applyAlignment="1">
      <alignment horizontal="center" vertical="center"/>
    </xf>
    <xf numFmtId="0" fontId="68" fillId="0" borderId="0" xfId="0" applyFont="1" applyAlignment="1">
      <alignment wrapText="1"/>
    </xf>
    <xf numFmtId="0" fontId="4" fillId="0" borderId="0" xfId="0" applyFont="1" applyAlignment="1">
      <alignment horizontal="center" wrapText="1"/>
    </xf>
    <xf numFmtId="0" fontId="39" fillId="0" borderId="18" xfId="0" applyFont="1" applyBorder="1" applyAlignment="1">
      <alignment horizontal="center" vertical="center" wrapText="1"/>
    </xf>
    <xf numFmtId="0" fontId="7" fillId="0" borderId="18" xfId="0" applyFont="1" applyBorder="1" applyAlignment="1">
      <alignment vertical="center"/>
    </xf>
    <xf numFmtId="0" fontId="68" fillId="0" borderId="18" xfId="0" applyFont="1" applyBorder="1"/>
    <xf numFmtId="0" fontId="11" fillId="0" borderId="18" xfId="0" applyFont="1" applyBorder="1" applyAlignment="1">
      <alignment horizontal="center"/>
    </xf>
    <xf numFmtId="0" fontId="36" fillId="0" borderId="18" xfId="0" applyFont="1" applyBorder="1" applyAlignment="1">
      <alignment vertical="center" wrapText="1"/>
    </xf>
    <xf numFmtId="0" fontId="7" fillId="27" borderId="18" xfId="0" applyFont="1" applyFill="1" applyBorder="1" applyAlignment="1">
      <alignment horizontal="center"/>
    </xf>
    <xf numFmtId="9" fontId="7" fillId="27" borderId="18" xfId="853" applyFont="1" applyFill="1" applyBorder="1" applyAlignment="1" applyProtection="1">
      <alignment horizontal="center"/>
    </xf>
    <xf numFmtId="0" fontId="7" fillId="0" borderId="18" xfId="0" applyFont="1" applyBorder="1" applyAlignment="1">
      <alignment horizontal="center" vertical="center" wrapText="1"/>
    </xf>
    <xf numFmtId="0" fontId="68" fillId="60" borderId="0" xfId="0" applyFont="1" applyFill="1" applyAlignment="1">
      <alignment horizontal="center"/>
    </xf>
    <xf numFmtId="10" fontId="68" fillId="0" borderId="0" xfId="0" applyNumberFormat="1" applyFont="1"/>
    <xf numFmtId="0" fontId="68" fillId="0" borderId="18" xfId="0" applyFont="1" applyBorder="1" applyAlignment="1">
      <alignment horizontal="left" vertical="center" wrapText="1"/>
    </xf>
    <xf numFmtId="0" fontId="66" fillId="0" borderId="18" xfId="0" applyFont="1" applyBorder="1" applyAlignment="1">
      <alignment horizontal="center" vertical="center"/>
    </xf>
    <xf numFmtId="0" fontId="68" fillId="0" borderId="18" xfId="0" applyFont="1" applyBorder="1" applyAlignment="1">
      <alignment horizontal="center" vertical="center" wrapText="1"/>
    </xf>
    <xf numFmtId="0" fontId="68" fillId="0" borderId="18" xfId="0" applyFont="1" applyBorder="1" applyAlignment="1">
      <alignment vertical="center" wrapText="1"/>
    </xf>
    <xf numFmtId="0" fontId="65" fillId="60" borderId="18" xfId="0" applyFont="1" applyFill="1" applyBorder="1"/>
    <xf numFmtId="10" fontId="7" fillId="0" borderId="18"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0" fontId="71" fillId="63" borderId="27" xfId="0" applyFont="1" applyFill="1" applyBorder="1" applyAlignment="1" applyProtection="1">
      <alignment horizontal="center" vertical="center"/>
      <protection locked="0"/>
    </xf>
    <xf numFmtId="14" fontId="68" fillId="60" borderId="0" xfId="0" applyNumberFormat="1" applyFont="1" applyFill="1"/>
    <xf numFmtId="10" fontId="71" fillId="0" borderId="29" xfId="0" applyNumberFormat="1" applyFont="1" applyBorder="1" applyAlignment="1">
      <alignment horizontal="center" vertical="center"/>
    </xf>
    <xf numFmtId="10" fontId="71" fillId="0" borderId="29" xfId="0" applyNumberFormat="1" applyFont="1" applyBorder="1" applyAlignment="1">
      <alignment horizontal="center" vertical="center" wrapText="1"/>
    </xf>
    <xf numFmtId="0" fontId="68" fillId="0" borderId="0" xfId="0" applyFont="1" applyAlignment="1">
      <alignment horizontal="center" vertical="center" wrapText="1"/>
    </xf>
    <xf numFmtId="0" fontId="68" fillId="0" borderId="0" xfId="0" applyFont="1" applyAlignment="1">
      <alignment horizontal="left" vertical="center" wrapText="1"/>
    </xf>
    <xf numFmtId="10" fontId="68" fillId="0" borderId="0" xfId="0" applyNumberFormat="1" applyFont="1" applyAlignment="1">
      <alignment horizontal="center" vertical="center" wrapText="1"/>
    </xf>
    <xf numFmtId="14" fontId="72" fillId="28" borderId="18" xfId="0" applyNumberFormat="1" applyFont="1" applyFill="1" applyBorder="1" applyAlignment="1">
      <alignment horizontal="center" vertical="center"/>
    </xf>
    <xf numFmtId="10" fontId="68" fillId="0" borderId="18" xfId="0" applyNumberFormat="1" applyFont="1" applyBorder="1" applyAlignment="1">
      <alignment horizontal="center" vertical="center" wrapText="1"/>
    </xf>
    <xf numFmtId="10" fontId="68" fillId="0" borderId="18" xfId="0" applyNumberFormat="1" applyFont="1" applyBorder="1" applyAlignment="1">
      <alignment horizontal="center" vertical="center"/>
    </xf>
    <xf numFmtId="1" fontId="66" fillId="0" borderId="18" xfId="0" applyNumberFormat="1" applyFont="1" applyBorder="1" applyAlignment="1">
      <alignment horizontal="center" vertical="center"/>
    </xf>
    <xf numFmtId="1" fontId="66" fillId="61" borderId="18" xfId="0" applyNumberFormat="1" applyFont="1" applyFill="1" applyBorder="1" applyAlignment="1">
      <alignment horizontal="center" vertical="center"/>
    </xf>
    <xf numFmtId="0" fontId="67" fillId="0" borderId="0" xfId="0" applyFont="1"/>
    <xf numFmtId="14" fontId="68" fillId="0" borderId="0" xfId="0" applyNumberFormat="1" applyFont="1"/>
    <xf numFmtId="0" fontId="66" fillId="0" borderId="0" xfId="0" applyFont="1" applyAlignment="1">
      <alignment vertical="center"/>
    </xf>
    <xf numFmtId="0" fontId="9" fillId="0" borderId="18" xfId="0" applyFont="1" applyBorder="1" applyAlignment="1">
      <alignment horizontal="center" vertical="center"/>
    </xf>
    <xf numFmtId="2" fontId="66" fillId="61" borderId="18" xfId="0" applyNumberFormat="1" applyFont="1" applyFill="1" applyBorder="1" applyAlignment="1">
      <alignment horizontal="center" vertical="center"/>
    </xf>
    <xf numFmtId="2" fontId="66" fillId="0" borderId="18" xfId="0" applyNumberFormat="1" applyFont="1" applyBorder="1" applyAlignment="1">
      <alignment horizontal="center" vertical="center"/>
    </xf>
    <xf numFmtId="0" fontId="4" fillId="0" borderId="0" xfId="0" applyFont="1" applyAlignment="1">
      <alignment vertical="center"/>
    </xf>
    <xf numFmtId="0" fontId="65" fillId="0" borderId="0" xfId="0" quotePrefix="1" applyFont="1"/>
    <xf numFmtId="9" fontId="68" fillId="0" borderId="18" xfId="1163" applyFont="1" applyBorder="1" applyAlignment="1">
      <alignment horizontal="left" vertical="center" wrapText="1"/>
    </xf>
    <xf numFmtId="9" fontId="68" fillId="0" borderId="0" xfId="0" applyNumberFormat="1" applyFont="1" applyAlignment="1">
      <alignment horizontal="center" vertical="center" wrapText="1"/>
    </xf>
    <xf numFmtId="0" fontId="71" fillId="65" borderId="27" xfId="0" applyFont="1" applyFill="1" applyBorder="1" applyAlignment="1">
      <alignment horizontal="center" vertical="center"/>
    </xf>
    <xf numFmtId="14" fontId="0" fillId="0" borderId="18" xfId="0" applyNumberFormat="1" applyBorder="1" applyAlignment="1">
      <alignment horizontal="left"/>
    </xf>
    <xf numFmtId="0" fontId="7" fillId="61" borderId="18" xfId="0" applyFont="1" applyFill="1" applyBorder="1" applyAlignment="1">
      <alignment horizontal="center"/>
    </xf>
    <xf numFmtId="49" fontId="7" fillId="66" borderId="18" xfId="0" applyNumberFormat="1" applyFont="1" applyFill="1" applyBorder="1" applyAlignment="1">
      <alignment horizontal="center"/>
    </xf>
    <xf numFmtId="0" fontId="68" fillId="66" borderId="18" xfId="0" applyFont="1" applyFill="1" applyBorder="1" applyAlignment="1">
      <alignment horizontal="center" vertical="center"/>
    </xf>
    <xf numFmtId="9" fontId="7" fillId="66" borderId="18" xfId="853" applyFont="1" applyFill="1" applyBorder="1" applyAlignment="1" applyProtection="1">
      <alignment horizontal="center" vertical="center"/>
    </xf>
    <xf numFmtId="9" fontId="7" fillId="66" borderId="18" xfId="853" applyFont="1" applyFill="1" applyBorder="1" applyAlignment="1" applyProtection="1">
      <alignment horizontal="center"/>
    </xf>
    <xf numFmtId="0" fontId="7" fillId="66" borderId="18" xfId="853" applyNumberFormat="1" applyFont="1" applyFill="1" applyBorder="1" applyAlignment="1" applyProtection="1">
      <alignment horizontal="center"/>
    </xf>
    <xf numFmtId="0" fontId="66" fillId="63" borderId="18" xfId="0" applyFont="1" applyFill="1" applyBorder="1" applyAlignment="1" applyProtection="1">
      <alignment horizontal="center" vertical="center"/>
      <protection locked="0"/>
    </xf>
    <xf numFmtId="0" fontId="70" fillId="0" borderId="18" xfId="0" applyFont="1" applyBorder="1" applyAlignment="1">
      <alignment vertical="center"/>
    </xf>
    <xf numFmtId="0" fontId="70" fillId="0" borderId="18" xfId="0" applyFont="1" applyBorder="1" applyAlignment="1">
      <alignment horizontal="center" vertical="center"/>
    </xf>
    <xf numFmtId="0" fontId="70" fillId="0" borderId="0" xfId="0" applyFont="1" applyAlignment="1">
      <alignment vertical="center"/>
    </xf>
    <xf numFmtId="0" fontId="70" fillId="0" borderId="18" xfId="0" applyFont="1" applyBorder="1" applyAlignment="1">
      <alignment horizontal="center" vertical="center" wrapText="1"/>
    </xf>
    <xf numFmtId="0" fontId="70" fillId="0" borderId="0" xfId="0" applyFont="1" applyAlignment="1">
      <alignment horizontal="center" vertical="center" wrapText="1"/>
    </xf>
    <xf numFmtId="0" fontId="8" fillId="0" borderId="18" xfId="0" applyFont="1" applyBorder="1" applyAlignment="1">
      <alignment vertical="center"/>
    </xf>
    <xf numFmtId="14" fontId="0" fillId="0" borderId="18" xfId="0" applyNumberFormat="1" applyBorder="1"/>
    <xf numFmtId="0" fontId="8" fillId="0" borderId="18" xfId="1047" applyFont="1" applyBorder="1" applyAlignment="1">
      <alignment horizontal="left" vertical="center"/>
    </xf>
    <xf numFmtId="0" fontId="70" fillId="66" borderId="18" xfId="0" applyFont="1" applyFill="1" applyBorder="1" applyAlignment="1">
      <alignment vertical="center"/>
    </xf>
    <xf numFmtId="0" fontId="70" fillId="0" borderId="18" xfId="0" applyFont="1" applyBorder="1" applyAlignment="1">
      <alignment vertical="center" wrapText="1"/>
    </xf>
    <xf numFmtId="9" fontId="68" fillId="0" borderId="0" xfId="0" applyNumberFormat="1" applyFont="1"/>
    <xf numFmtId="9" fontId="11" fillId="0" borderId="18" xfId="0" applyNumberFormat="1" applyFont="1" applyBorder="1" applyAlignment="1">
      <alignment horizontal="center"/>
    </xf>
    <xf numFmtId="9" fontId="68" fillId="0" borderId="18" xfId="0" applyNumberFormat="1" applyFont="1" applyBorder="1"/>
    <xf numFmtId="9" fontId="68" fillId="0" borderId="18" xfId="0" applyNumberFormat="1" applyFont="1" applyBorder="1" applyAlignment="1">
      <alignment horizontal="center" vertical="center"/>
    </xf>
    <xf numFmtId="0" fontId="7" fillId="67" borderId="18" xfId="0" applyFont="1" applyFill="1" applyBorder="1" applyAlignment="1">
      <alignment horizontal="center"/>
    </xf>
    <xf numFmtId="9" fontId="7" fillId="67" borderId="18" xfId="853" applyFont="1" applyFill="1" applyBorder="1" applyAlignment="1" applyProtection="1">
      <alignment horizontal="center"/>
    </xf>
    <xf numFmtId="9" fontId="68" fillId="67" borderId="18" xfId="0" applyNumberFormat="1" applyFont="1" applyFill="1" applyBorder="1" applyAlignment="1">
      <alignment horizontal="center" vertical="center"/>
    </xf>
    <xf numFmtId="0" fontId="68" fillId="67" borderId="18" xfId="0" applyFont="1" applyFill="1" applyBorder="1" applyAlignment="1">
      <alignment horizontal="center" vertical="center"/>
    </xf>
    <xf numFmtId="2" fontId="66" fillId="67" borderId="18" xfId="0" applyNumberFormat="1" applyFont="1" applyFill="1" applyBorder="1" applyAlignment="1">
      <alignment horizontal="center" vertical="center"/>
    </xf>
    <xf numFmtId="0" fontId="76" fillId="0" borderId="18" xfId="0" applyFont="1" applyBorder="1" applyAlignment="1">
      <alignment horizontal="center" vertical="center" wrapText="1"/>
    </xf>
    <xf numFmtId="0" fontId="68" fillId="67"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horizontal="center"/>
    </xf>
    <xf numFmtId="0" fontId="76" fillId="0" borderId="59" xfId="0" applyFont="1" applyBorder="1" applyAlignment="1">
      <alignment horizontal="center" vertical="center" wrapText="1"/>
    </xf>
    <xf numFmtId="0" fontId="66" fillId="63" borderId="59" xfId="0" applyFont="1" applyFill="1" applyBorder="1" applyAlignment="1" applyProtection="1">
      <alignment horizontal="center" vertical="center"/>
      <protection locked="0"/>
    </xf>
    <xf numFmtId="0" fontId="66" fillId="63" borderId="62"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66" fillId="63" borderId="27" xfId="0" applyFont="1" applyFill="1" applyBorder="1" applyAlignment="1" applyProtection="1">
      <alignment horizontal="center" vertical="center"/>
      <protection locked="0"/>
    </xf>
    <xf numFmtId="9" fontId="68" fillId="0" borderId="0" xfId="0" applyNumberFormat="1" applyFont="1" applyAlignment="1">
      <alignment wrapText="1"/>
    </xf>
    <xf numFmtId="0" fontId="68" fillId="68" borderId="0" xfId="0" applyFont="1" applyFill="1"/>
    <xf numFmtId="0" fontId="81" fillId="66" borderId="18" xfId="0" applyFont="1" applyFill="1" applyBorder="1" applyAlignment="1">
      <alignment vertical="center"/>
    </xf>
    <xf numFmtId="0" fontId="1" fillId="0" borderId="0" xfId="0" quotePrefix="1" applyFont="1"/>
    <xf numFmtId="0" fontId="1" fillId="0" borderId="0" xfId="0" applyFont="1"/>
    <xf numFmtId="0" fontId="66" fillId="0" borderId="0" xfId="0" applyFont="1" applyAlignment="1">
      <alignment horizontal="center" vertical="center" wrapText="1"/>
    </xf>
    <xf numFmtId="0" fontId="83" fillId="0" borderId="0" xfId="0" applyFont="1"/>
    <xf numFmtId="0" fontId="7" fillId="0" borderId="18" xfId="0" applyFont="1" applyBorder="1" applyAlignment="1">
      <alignment horizontal="center"/>
    </xf>
    <xf numFmtId="9" fontId="7" fillId="0" borderId="18" xfId="853" applyFont="1" applyFill="1" applyBorder="1" applyAlignment="1" applyProtection="1">
      <alignment horizontal="center"/>
    </xf>
    <xf numFmtId="1" fontId="7" fillId="0" borderId="0" xfId="0" applyNumberFormat="1" applyFont="1"/>
    <xf numFmtId="0" fontId="4" fillId="0" borderId="28" xfId="0" applyFont="1" applyBorder="1" applyAlignment="1">
      <alignment vertical="center" wrapText="1"/>
    </xf>
    <xf numFmtId="0" fontId="5" fillId="63" borderId="27" xfId="0" applyFont="1" applyFill="1" applyBorder="1" applyAlignment="1" applyProtection="1">
      <alignment horizontal="center" vertical="center"/>
      <protection locked="0"/>
    </xf>
    <xf numFmtId="0" fontId="5" fillId="65" borderId="27" xfId="0" applyFont="1" applyFill="1" applyBorder="1" applyAlignment="1">
      <alignment horizontal="center" vertical="center"/>
    </xf>
    <xf numFmtId="10" fontId="5" fillId="0" borderId="29" xfId="0" applyNumberFormat="1" applyFont="1" applyBorder="1" applyAlignment="1">
      <alignment horizontal="center" vertical="center"/>
    </xf>
    <xf numFmtId="9" fontId="7" fillId="0" borderId="18" xfId="853" applyFont="1" applyFill="1" applyBorder="1" applyAlignment="1" applyProtection="1">
      <alignment horizontal="center" vertical="center"/>
    </xf>
    <xf numFmtId="9" fontId="7" fillId="67" borderId="18" xfId="853" applyFont="1" applyFill="1" applyBorder="1" applyAlignment="1" applyProtection="1">
      <alignment horizontal="center" vertical="center"/>
    </xf>
    <xf numFmtId="1" fontId="66" fillId="67" borderId="18" xfId="0" applyNumberFormat="1" applyFont="1" applyFill="1" applyBorder="1" applyAlignment="1">
      <alignment horizontal="center" vertical="center"/>
    </xf>
    <xf numFmtId="0" fontId="0" fillId="0" borderId="18" xfId="0" applyBorder="1" applyAlignment="1">
      <alignment horizontal="left"/>
    </xf>
    <xf numFmtId="0" fontId="85" fillId="0" borderId="31" xfId="0" applyFont="1" applyBorder="1" applyAlignment="1">
      <alignment horizontal="center" vertical="center" wrapText="1"/>
    </xf>
    <xf numFmtId="49" fontId="89" fillId="0" borderId="31" xfId="0" applyNumberFormat="1" applyFont="1" applyBorder="1" applyAlignment="1">
      <alignment horizontal="center" vertical="center"/>
    </xf>
    <xf numFmtId="0" fontId="87" fillId="0" borderId="31" xfId="0" applyFont="1" applyBorder="1" applyAlignment="1">
      <alignment horizontal="center" vertical="center" wrapText="1"/>
    </xf>
    <xf numFmtId="0" fontId="4" fillId="0" borderId="18" xfId="0" applyFont="1" applyBorder="1" applyAlignment="1">
      <alignment wrapText="1"/>
    </xf>
    <xf numFmtId="0" fontId="7" fillId="0" borderId="27" xfId="0" applyFont="1" applyBorder="1" applyAlignment="1">
      <alignment horizontal="center" vertical="center" wrapText="1"/>
    </xf>
    <xf numFmtId="0" fontId="4" fillId="69" borderId="18" xfId="0" applyFont="1" applyFill="1" applyBorder="1" applyAlignment="1">
      <alignment vertical="center"/>
    </xf>
    <xf numFmtId="0" fontId="7" fillId="69" borderId="18" xfId="0" applyFont="1" applyFill="1" applyBorder="1"/>
    <xf numFmtId="1" fontId="7" fillId="69" borderId="0" xfId="0" quotePrefix="1" applyNumberFormat="1" applyFont="1" applyFill="1" applyAlignment="1">
      <alignment vertical="center"/>
    </xf>
    <xf numFmtId="1" fontId="7" fillId="69" borderId="0" xfId="0" applyNumberFormat="1" applyFont="1" applyFill="1" applyAlignment="1">
      <alignment vertical="center"/>
    </xf>
    <xf numFmtId="0" fontId="60" fillId="69" borderId="0" xfId="0" applyFont="1" applyFill="1" applyAlignment="1">
      <alignment horizontal="left" vertical="center"/>
    </xf>
    <xf numFmtId="0" fontId="7" fillId="69" borderId="0" xfId="0" applyFont="1" applyFill="1" applyAlignment="1">
      <alignment vertical="center"/>
    </xf>
    <xf numFmtId="0" fontId="7" fillId="69" borderId="0" xfId="0" applyFont="1" applyFill="1"/>
    <xf numFmtId="1" fontId="7" fillId="69" borderId="0" xfId="0" applyNumberFormat="1" applyFont="1" applyFill="1"/>
    <xf numFmtId="165" fontId="4" fillId="71" borderId="36" xfId="1163" applyNumberFormat="1" applyFont="1" applyFill="1" applyBorder="1" applyAlignment="1" applyProtection="1">
      <alignment horizontal="center" vertical="center" wrapText="1"/>
    </xf>
    <xf numFmtId="165" fontId="4" fillId="0" borderId="0" xfId="1163" applyNumberFormat="1" applyFont="1" applyFill="1" applyBorder="1" applyAlignment="1" applyProtection="1">
      <alignment horizontal="center" vertical="center"/>
    </xf>
    <xf numFmtId="165" fontId="4" fillId="70" borderId="71" xfId="1163" applyNumberFormat="1" applyFont="1" applyFill="1" applyBorder="1" applyAlignment="1" applyProtection="1">
      <alignment horizontal="center" vertical="center"/>
    </xf>
    <xf numFmtId="9" fontId="4" fillId="70" borderId="27" xfId="1163" applyFont="1" applyFill="1" applyBorder="1" applyAlignment="1" applyProtection="1">
      <alignment horizontal="center" vertical="center"/>
    </xf>
    <xf numFmtId="165" fontId="4" fillId="71" borderId="32" xfId="1163" applyNumberFormat="1" applyFont="1" applyFill="1" applyBorder="1" applyAlignment="1" applyProtection="1">
      <alignment horizontal="center" vertical="center"/>
    </xf>
    <xf numFmtId="165" fontId="4" fillId="0" borderId="71" xfId="1163" applyNumberFormat="1" applyFont="1" applyFill="1" applyBorder="1" applyAlignment="1" applyProtection="1">
      <alignment horizontal="center" vertical="center"/>
    </xf>
    <xf numFmtId="165" fontId="4" fillId="73" borderId="39" xfId="1163" applyNumberFormat="1" applyFont="1" applyFill="1" applyBorder="1" applyAlignment="1" applyProtection="1">
      <alignment horizontal="center" vertical="center"/>
    </xf>
    <xf numFmtId="165" fontId="4" fillId="73" borderId="29" xfId="1163" applyNumberFormat="1" applyFont="1" applyFill="1" applyBorder="1" applyAlignment="1" applyProtection="1">
      <alignment horizontal="center" vertical="center"/>
    </xf>
    <xf numFmtId="165" fontId="4" fillId="73" borderId="71" xfId="1163" applyNumberFormat="1" applyFont="1" applyFill="1" applyBorder="1" applyAlignment="1" applyProtection="1">
      <alignment horizontal="center" vertical="center"/>
    </xf>
    <xf numFmtId="165" fontId="4" fillId="73" borderId="27" xfId="1163" applyNumberFormat="1" applyFont="1" applyFill="1" applyBorder="1" applyAlignment="1" applyProtection="1">
      <alignment horizontal="center" vertical="center"/>
    </xf>
    <xf numFmtId="165" fontId="4" fillId="0" borderId="29" xfId="1163" applyNumberFormat="1" applyFont="1" applyFill="1" applyBorder="1" applyAlignment="1" applyProtection="1">
      <alignment horizontal="center" vertical="top" wrapText="1"/>
    </xf>
    <xf numFmtId="0" fontId="4" fillId="0" borderId="27" xfId="0" applyFont="1" applyBorder="1" applyAlignment="1">
      <alignment vertical="center" wrapText="1"/>
    </xf>
    <xf numFmtId="0" fontId="68" fillId="0" borderId="0" xfId="0" applyFont="1" applyAlignment="1">
      <alignment vertical="top"/>
    </xf>
    <xf numFmtId="0" fontId="66" fillId="63" borderId="20" xfId="0" applyFont="1" applyFill="1" applyBorder="1" applyAlignment="1" applyProtection="1">
      <alignment horizontal="center" vertical="center"/>
      <protection locked="0"/>
    </xf>
    <xf numFmtId="0" fontId="66" fillId="63" borderId="35" xfId="0" applyFont="1" applyFill="1" applyBorder="1" applyAlignment="1" applyProtection="1">
      <alignment horizontal="center" vertical="center"/>
      <protection locked="0"/>
    </xf>
    <xf numFmtId="0" fontId="66" fillId="63" borderId="19" xfId="0" applyFont="1" applyFill="1" applyBorder="1" applyAlignment="1" applyProtection="1">
      <alignment horizontal="center" vertical="center"/>
      <protection locked="0"/>
    </xf>
    <xf numFmtId="0" fontId="1" fillId="63" borderId="20" xfId="0" applyFont="1" applyFill="1" applyBorder="1" applyAlignment="1" applyProtection="1">
      <alignment horizontal="left" vertical="center"/>
      <protection locked="0"/>
    </xf>
    <xf numFmtId="0" fontId="66" fillId="63" borderId="35" xfId="0" applyFont="1" applyFill="1" applyBorder="1" applyAlignment="1" applyProtection="1">
      <alignment horizontal="left" vertical="center"/>
      <protection locked="0"/>
    </xf>
    <xf numFmtId="0" fontId="66" fillId="63" borderId="19" xfId="0" applyFont="1" applyFill="1" applyBorder="1" applyAlignment="1" applyProtection="1">
      <alignment horizontal="left" vertical="center"/>
      <protection locked="0"/>
    </xf>
    <xf numFmtId="0" fontId="1" fillId="0" borderId="30" xfId="0" applyFont="1" applyBorder="1" applyAlignment="1">
      <alignment horizontal="center" vertical="center"/>
    </xf>
    <xf numFmtId="0" fontId="66" fillId="0" borderId="0" xfId="0" applyFont="1" applyAlignment="1">
      <alignment horizontal="center" vertical="center"/>
    </xf>
    <xf numFmtId="14" fontId="66" fillId="63" borderId="18" xfId="0" applyNumberFormat="1" applyFont="1" applyFill="1" applyBorder="1" applyAlignment="1" applyProtection="1">
      <alignment horizontal="center" vertical="center"/>
      <protection locked="0"/>
    </xf>
    <xf numFmtId="0" fontId="1" fillId="63" borderId="35" xfId="0" applyFont="1" applyFill="1" applyBorder="1" applyAlignment="1" applyProtection="1">
      <alignment horizontal="left" vertical="center"/>
      <protection locked="0"/>
    </xf>
    <xf numFmtId="0" fontId="1" fillId="63" borderId="19" xfId="0" applyFont="1" applyFill="1" applyBorder="1" applyAlignment="1" applyProtection="1">
      <alignment horizontal="left" vertical="center"/>
      <protection locked="0"/>
    </xf>
    <xf numFmtId="0" fontId="82" fillId="0" borderId="0" xfId="0" applyFont="1" applyAlignment="1">
      <alignment horizontal="left" vertical="center"/>
    </xf>
    <xf numFmtId="0" fontId="1" fillId="0" borderId="0" xfId="0" applyFont="1" applyAlignment="1">
      <alignment horizontal="center"/>
    </xf>
    <xf numFmtId="0" fontId="66" fillId="0" borderId="0" xfId="0" applyFont="1" applyAlignment="1">
      <alignment horizontal="center"/>
    </xf>
    <xf numFmtId="14" fontId="66" fillId="0" borderId="20" xfId="0" applyNumberFormat="1" applyFont="1" applyBorder="1" applyAlignment="1">
      <alignment horizontal="center" vertical="center"/>
    </xf>
    <xf numFmtId="14" fontId="66" fillId="0" borderId="19" xfId="0" applyNumberFormat="1" applyFont="1" applyBorder="1" applyAlignment="1">
      <alignment horizontal="center" vertical="center"/>
    </xf>
    <xf numFmtId="0" fontId="66" fillId="0" borderId="18" xfId="0" applyFont="1" applyBorder="1" applyAlignment="1">
      <alignment horizontal="center" vertical="center"/>
    </xf>
    <xf numFmtId="0" fontId="3" fillId="0" borderId="0" xfId="0" applyFont="1" applyAlignment="1">
      <alignment horizontal="center" vertical="center" wrapText="1"/>
    </xf>
    <xf numFmtId="0" fontId="66" fillId="0" borderId="20" xfId="0" applyFont="1" applyBorder="1" applyAlignment="1">
      <alignment horizontal="center" vertical="center"/>
    </xf>
    <xf numFmtId="0" fontId="66" fillId="0" borderId="35" xfId="0" applyFont="1" applyBorder="1" applyAlignment="1">
      <alignment horizontal="center" vertical="center"/>
    </xf>
    <xf numFmtId="0" fontId="66" fillId="0" borderId="64" xfId="0" applyFont="1" applyBorder="1" applyAlignment="1">
      <alignment horizontal="center" vertical="center"/>
    </xf>
    <xf numFmtId="0" fontId="66" fillId="0" borderId="43" xfId="0" applyFont="1" applyBorder="1" applyAlignment="1">
      <alignment horizontal="center" vertical="center"/>
    </xf>
    <xf numFmtId="0" fontId="66" fillId="0" borderId="65" xfId="0" applyFont="1" applyBorder="1" applyAlignment="1">
      <alignment horizontal="center" vertical="center"/>
    </xf>
    <xf numFmtId="0" fontId="66" fillId="0" borderId="66" xfId="0" applyFont="1" applyBorder="1" applyAlignment="1">
      <alignment horizontal="center" vertical="center"/>
    </xf>
    <xf numFmtId="0" fontId="3" fillId="0" borderId="40" xfId="0" applyFont="1" applyBorder="1" applyAlignment="1">
      <alignment horizontal="center" vertical="center" wrapText="1"/>
    </xf>
    <xf numFmtId="0" fontId="3" fillId="0" borderId="67" xfId="0" applyFont="1" applyBorder="1" applyAlignment="1">
      <alignment horizontal="center" vertical="center" wrapText="1"/>
    </xf>
    <xf numFmtId="0" fontId="1" fillId="0" borderId="20" xfId="0" applyFont="1" applyBorder="1" applyAlignment="1">
      <alignment horizontal="center" vertical="center"/>
    </xf>
    <xf numFmtId="0" fontId="66" fillId="0" borderId="19" xfId="0" applyFont="1" applyBorder="1" applyAlignment="1">
      <alignment horizontal="center" vertical="center"/>
    </xf>
    <xf numFmtId="0" fontId="66" fillId="63" borderId="67" xfId="0" applyFont="1" applyFill="1" applyBorder="1" applyAlignment="1" applyProtection="1">
      <alignment horizontal="center" vertical="center"/>
      <protection locked="0"/>
    </xf>
    <xf numFmtId="0" fontId="66" fillId="63" borderId="41" xfId="0" applyFont="1" applyFill="1" applyBorder="1" applyAlignment="1" applyProtection="1">
      <alignment horizontal="center" vertical="center"/>
      <protection locked="0"/>
    </xf>
    <xf numFmtId="0" fontId="1" fillId="0" borderId="28" xfId="0" applyFont="1" applyBorder="1" applyAlignment="1">
      <alignment horizontal="left" vertical="center" wrapText="1"/>
    </xf>
    <xf numFmtId="0" fontId="66" fillId="0" borderId="70" xfId="0" applyFont="1" applyBorder="1" applyAlignment="1">
      <alignment horizontal="left" vertical="center"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1" fillId="0" borderId="18" xfId="0" applyFont="1" applyBorder="1" applyAlignment="1">
      <alignment horizontal="center" vertical="center"/>
    </xf>
    <xf numFmtId="0" fontId="75" fillId="0" borderId="0" xfId="0" applyFont="1" applyAlignment="1">
      <alignment horizontal="left" vertical="center" wrapText="1"/>
    </xf>
    <xf numFmtId="0" fontId="75" fillId="0" borderId="0" xfId="0" applyFont="1" applyAlignment="1">
      <alignment horizontal="left" vertical="center"/>
    </xf>
    <xf numFmtId="0" fontId="1" fillId="0" borderId="33"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38" xfId="0" applyFont="1" applyBorder="1" applyAlignment="1">
      <alignment horizontal="center" vertical="center" wrapText="1"/>
    </xf>
    <xf numFmtId="0" fontId="66" fillId="63" borderId="59" xfId="0" applyFont="1" applyFill="1" applyBorder="1" applyAlignment="1" applyProtection="1">
      <alignment horizontal="center" vertical="center"/>
      <protection locked="0"/>
    </xf>
    <xf numFmtId="0" fontId="66" fillId="63" borderId="62" xfId="0" applyFont="1" applyFill="1" applyBorder="1" applyAlignment="1" applyProtection="1">
      <alignment horizontal="center" vertical="center"/>
      <protection locked="0"/>
    </xf>
    <xf numFmtId="0" fontId="66" fillId="63" borderId="68" xfId="0" applyFont="1" applyFill="1" applyBorder="1" applyAlignment="1" applyProtection="1">
      <alignment horizontal="center" vertical="center"/>
      <protection locked="0"/>
    </xf>
    <xf numFmtId="0" fontId="66" fillId="63" borderId="69" xfId="0" applyFont="1" applyFill="1" applyBorder="1" applyAlignment="1" applyProtection="1">
      <alignment horizontal="center" vertical="center"/>
      <protection locked="0"/>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66" fillId="0" borderId="63" xfId="0" applyFont="1" applyBorder="1" applyAlignment="1">
      <alignment horizontal="center" vertical="center"/>
    </xf>
    <xf numFmtId="0" fontId="72" fillId="28" borderId="20" xfId="0" applyFont="1" applyFill="1" applyBorder="1" applyAlignment="1">
      <alignment vertical="center"/>
    </xf>
    <xf numFmtId="0" fontId="72" fillId="28" borderId="35" xfId="0" applyFont="1" applyFill="1" applyBorder="1" applyAlignment="1">
      <alignment vertical="center"/>
    </xf>
    <xf numFmtId="0" fontId="72" fillId="28" borderId="19" xfId="0" applyFont="1" applyFill="1" applyBorder="1" applyAlignment="1">
      <alignment vertical="center"/>
    </xf>
    <xf numFmtId="0" fontId="70" fillId="0" borderId="0" xfId="0" applyFont="1" applyAlignment="1">
      <alignment horizontal="left"/>
    </xf>
    <xf numFmtId="0" fontId="70" fillId="0" borderId="44" xfId="0" applyFont="1" applyBorder="1" applyAlignment="1">
      <alignment horizontal="left"/>
    </xf>
    <xf numFmtId="14" fontId="72" fillId="28" borderId="20" xfId="0" applyNumberFormat="1" applyFont="1" applyFill="1" applyBorder="1" applyAlignment="1">
      <alignment horizontal="center" vertical="center"/>
    </xf>
    <xf numFmtId="14" fontId="72" fillId="28" borderId="35" xfId="0" applyNumberFormat="1" applyFont="1" applyFill="1" applyBorder="1" applyAlignment="1">
      <alignment horizontal="center" vertical="center"/>
    </xf>
    <xf numFmtId="14" fontId="72" fillId="28" borderId="19" xfId="0" applyNumberFormat="1" applyFont="1" applyFill="1" applyBorder="1" applyAlignment="1">
      <alignment horizontal="center" vertical="center"/>
    </xf>
    <xf numFmtId="0" fontId="66" fillId="63" borderId="32" xfId="0" applyFont="1" applyFill="1" applyBorder="1" applyAlignment="1" applyProtection="1">
      <alignment horizontal="left" vertical="center" wrapText="1"/>
      <protection locked="0"/>
    </xf>
    <xf numFmtId="0" fontId="66" fillId="63" borderId="31" xfId="0" applyFont="1" applyFill="1" applyBorder="1" applyAlignment="1" applyProtection="1">
      <alignment horizontal="left" vertical="center" wrapText="1"/>
      <protection locked="0"/>
    </xf>
    <xf numFmtId="0" fontId="66" fillId="63" borderId="29" xfId="0" applyFont="1" applyFill="1" applyBorder="1" applyAlignment="1" applyProtection="1">
      <alignment horizontal="left" vertical="center" wrapText="1"/>
      <protection locked="0"/>
    </xf>
    <xf numFmtId="0" fontId="1" fillId="63" borderId="32" xfId="0" quotePrefix="1" applyFont="1" applyFill="1" applyBorder="1" applyAlignment="1" applyProtection="1">
      <alignment horizontal="left" vertical="center" wrapText="1"/>
      <protection locked="0"/>
    </xf>
    <xf numFmtId="0" fontId="73" fillId="0" borderId="32" xfId="0" quotePrefix="1" applyFont="1" applyBorder="1" applyAlignment="1">
      <alignment horizontal="center" vertical="center" wrapText="1"/>
    </xf>
    <xf numFmtId="0" fontId="73" fillId="0" borderId="31" xfId="0" applyFont="1" applyBorder="1" applyAlignment="1">
      <alignment horizontal="center" vertical="center" wrapText="1"/>
    </xf>
    <xf numFmtId="0" fontId="73" fillId="0" borderId="29" xfId="0" applyFont="1" applyBorder="1" applyAlignment="1">
      <alignment horizontal="center" vertical="center" wrapText="1"/>
    </xf>
    <xf numFmtId="0" fontId="66" fillId="63" borderId="32" xfId="0" quotePrefix="1" applyFont="1" applyFill="1" applyBorder="1" applyAlignment="1" applyProtection="1">
      <alignment horizontal="left" vertical="center" wrapText="1"/>
      <protection locked="0"/>
    </xf>
    <xf numFmtId="0" fontId="73" fillId="0" borderId="31" xfId="0" quotePrefix="1" applyFont="1" applyBorder="1" applyAlignment="1">
      <alignment horizontal="center" vertical="center" wrapText="1"/>
    </xf>
    <xf numFmtId="0" fontId="73" fillId="0" borderId="29" xfId="0" quotePrefix="1" applyFont="1" applyBorder="1" applyAlignment="1">
      <alignment horizontal="center" vertical="center" wrapText="1"/>
    </xf>
    <xf numFmtId="0" fontId="72" fillId="0" borderId="27" xfId="0" applyFont="1" applyBorder="1" applyAlignment="1">
      <alignment horizontal="center" vertical="center"/>
    </xf>
    <xf numFmtId="0" fontId="68" fillId="0" borderId="55" xfId="0" applyFont="1" applyBorder="1" applyAlignment="1">
      <alignment horizontal="left" vertical="center" wrapText="1"/>
    </xf>
    <xf numFmtId="0" fontId="68" fillId="0" borderId="55" xfId="0" applyFont="1" applyBorder="1" applyAlignment="1">
      <alignment horizontal="left" vertical="center"/>
    </xf>
    <xf numFmtId="0" fontId="7" fillId="0" borderId="33" xfId="0" applyFont="1" applyBorder="1" applyAlignment="1">
      <alignment vertical="center" wrapText="1"/>
    </xf>
    <xf numFmtId="0" fontId="36" fillId="0" borderId="36" xfId="0" applyFont="1" applyBorder="1" applyAlignment="1">
      <alignment vertical="center" wrapText="1"/>
    </xf>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34" xfId="0" applyFont="1" applyBorder="1" applyAlignment="1">
      <alignment vertical="center" wrapText="1"/>
    </xf>
    <xf numFmtId="0" fontId="36" fillId="0" borderId="39" xfId="0" applyFont="1" applyBorder="1" applyAlignment="1">
      <alignment vertical="center" wrapText="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9" xfId="0" applyFont="1" applyBorder="1" applyAlignment="1">
      <alignment horizontal="center" vertical="center" wrapText="1"/>
    </xf>
    <xf numFmtId="0" fontId="4" fillId="0" borderId="33" xfId="0" applyFont="1" applyBorder="1" applyAlignment="1">
      <alignment vertical="center" wrapText="1"/>
    </xf>
    <xf numFmtId="0" fontId="78" fillId="0" borderId="36" xfId="0" applyFont="1" applyBorder="1" applyAlignment="1">
      <alignment vertical="center" wrapText="1"/>
    </xf>
    <xf numFmtId="0" fontId="78" fillId="0" borderId="37" xfId="0" applyFont="1" applyBorder="1" applyAlignment="1">
      <alignment vertical="center" wrapText="1"/>
    </xf>
    <xf numFmtId="0" fontId="78" fillId="0" borderId="38" xfId="0" applyFont="1" applyBorder="1" applyAlignment="1">
      <alignment vertical="center" wrapText="1"/>
    </xf>
    <xf numFmtId="0" fontId="78" fillId="0" borderId="34" xfId="0" applyFont="1" applyBorder="1" applyAlignment="1">
      <alignment vertical="center" wrapText="1"/>
    </xf>
    <xf numFmtId="0" fontId="78" fillId="0" borderId="39" xfId="0" applyFont="1" applyBorder="1" applyAlignment="1">
      <alignment vertical="center" wrapText="1"/>
    </xf>
    <xf numFmtId="0" fontId="72" fillId="0" borderId="33" xfId="0" applyFont="1" applyBorder="1" applyAlignment="1">
      <alignment horizontal="center" vertical="center"/>
    </xf>
    <xf numFmtId="0" fontId="72" fillId="0" borderId="36" xfId="0" applyFont="1" applyBorder="1" applyAlignment="1">
      <alignment horizontal="center" vertical="center"/>
    </xf>
    <xf numFmtId="0" fontId="72" fillId="0" borderId="34" xfId="0" applyFont="1" applyBorder="1" applyAlignment="1">
      <alignment horizontal="center" vertical="center"/>
    </xf>
    <xf numFmtId="0" fontId="72" fillId="0" borderId="39" xfId="0" applyFont="1" applyBorder="1" applyAlignment="1">
      <alignment horizontal="center" vertical="center"/>
    </xf>
    <xf numFmtId="0" fontId="68" fillId="0" borderId="33" xfId="0" applyFont="1" applyBorder="1" applyAlignment="1">
      <alignment horizontal="center" vertical="center"/>
    </xf>
    <xf numFmtId="0" fontId="68" fillId="0" borderId="36" xfId="0" applyFont="1" applyBorder="1" applyAlignment="1">
      <alignment horizontal="center" vertical="center"/>
    </xf>
    <xf numFmtId="0" fontId="68" fillId="0" borderId="37" xfId="0" applyFont="1" applyBorder="1" applyAlignment="1">
      <alignment horizontal="center" vertical="center"/>
    </xf>
    <xf numFmtId="0" fontId="68" fillId="0" borderId="38" xfId="0" applyFont="1" applyBorder="1" applyAlignment="1">
      <alignment horizontal="center" vertical="center"/>
    </xf>
    <xf numFmtId="0" fontId="68" fillId="0" borderId="34" xfId="0" applyFont="1" applyBorder="1" applyAlignment="1">
      <alignment horizontal="center" vertical="center"/>
    </xf>
    <xf numFmtId="0" fontId="68" fillId="0" borderId="39" xfId="0" applyFont="1" applyBorder="1" applyAlignment="1">
      <alignment horizontal="center" vertical="center"/>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87" fillId="0" borderId="33" xfId="0" quotePrefix="1" applyFont="1" applyBorder="1" applyAlignment="1">
      <alignment horizontal="left" vertical="center" wrapText="1"/>
    </xf>
    <xf numFmtId="0" fontId="87" fillId="0" borderId="36" xfId="0" quotePrefix="1" applyFont="1" applyBorder="1" applyAlignment="1">
      <alignment horizontal="left" vertical="center" wrapText="1"/>
    </xf>
    <xf numFmtId="0" fontId="87" fillId="0" borderId="37" xfId="0" quotePrefix="1" applyFont="1" applyBorder="1" applyAlignment="1">
      <alignment horizontal="left" vertical="center" wrapText="1"/>
    </xf>
    <xf numFmtId="0" fontId="87" fillId="0" borderId="38" xfId="0" quotePrefix="1" applyFont="1" applyBorder="1" applyAlignment="1">
      <alignment horizontal="left" vertical="center" wrapText="1"/>
    </xf>
    <xf numFmtId="0" fontId="87" fillId="0" borderId="34" xfId="0" quotePrefix="1" applyFont="1" applyBorder="1" applyAlignment="1">
      <alignment horizontal="left" vertical="center" wrapText="1"/>
    </xf>
    <xf numFmtId="0" fontId="87" fillId="0" borderId="39" xfId="0" quotePrefix="1" applyFont="1" applyBorder="1" applyAlignment="1">
      <alignment horizontal="left" vertical="center" wrapText="1"/>
    </xf>
    <xf numFmtId="0" fontId="7" fillId="0" borderId="32" xfId="0" applyFont="1" applyBorder="1" applyAlignment="1">
      <alignment vertical="center" wrapText="1"/>
    </xf>
    <xf numFmtId="0" fontId="36" fillId="0" borderId="31" xfId="0" applyFont="1" applyBorder="1" applyAlignment="1">
      <alignment vertical="center" wrapText="1"/>
    </xf>
    <xf numFmtId="0" fontId="36" fillId="0" borderId="29" xfId="0" applyFont="1" applyBorder="1" applyAlignment="1">
      <alignment vertical="center" wrapText="1"/>
    </xf>
    <xf numFmtId="49" fontId="29" fillId="0" borderId="32" xfId="0" applyNumberFormat="1" applyFont="1" applyBorder="1" applyAlignment="1">
      <alignment horizontal="center" vertical="center" wrapText="1"/>
    </xf>
    <xf numFmtId="49" fontId="80" fillId="0" borderId="31" xfId="0" applyNumberFormat="1" applyFont="1" applyBorder="1" applyAlignment="1">
      <alignment horizontal="center" vertical="center" wrapText="1"/>
    </xf>
    <xf numFmtId="49" fontId="80" fillId="0" borderId="29" xfId="0" applyNumberFormat="1" applyFont="1" applyBorder="1" applyAlignment="1">
      <alignment horizontal="center" vertical="center" wrapText="1"/>
    </xf>
    <xf numFmtId="0" fontId="4" fillId="0" borderId="32" xfId="0" applyFont="1" applyBorder="1" applyAlignment="1">
      <alignment vertical="center" wrapText="1"/>
    </xf>
    <xf numFmtId="0" fontId="78" fillId="0" borderId="31" xfId="0" applyFont="1" applyBorder="1" applyAlignment="1">
      <alignment vertical="center" wrapText="1"/>
    </xf>
    <xf numFmtId="0" fontId="78" fillId="0" borderId="29" xfId="0" applyFont="1" applyBorder="1" applyAlignment="1">
      <alignment vertical="center" wrapText="1"/>
    </xf>
    <xf numFmtId="49" fontId="73" fillId="0" borderId="32" xfId="0" applyNumberFormat="1" applyFont="1" applyBorder="1" applyAlignment="1">
      <alignment horizontal="center" vertical="center"/>
    </xf>
    <xf numFmtId="49" fontId="73" fillId="0" borderId="31" xfId="0" applyNumberFormat="1" applyFont="1" applyBorder="1" applyAlignment="1">
      <alignment horizontal="center" vertical="center"/>
    </xf>
    <xf numFmtId="49" fontId="73" fillId="0" borderId="29" xfId="0" applyNumberFormat="1" applyFont="1" applyBorder="1" applyAlignment="1">
      <alignment horizontal="center" vertical="center"/>
    </xf>
    <xf numFmtId="0" fontId="72" fillId="0" borderId="40" xfId="0" applyFont="1" applyBorder="1" applyAlignment="1">
      <alignment horizontal="center" vertical="center" wrapText="1"/>
    </xf>
    <xf numFmtId="0" fontId="72" fillId="0" borderId="40" xfId="0" applyFont="1" applyBorder="1" applyAlignment="1">
      <alignment horizontal="center" vertical="center"/>
    </xf>
    <xf numFmtId="0" fontId="72" fillId="0" borderId="41" xfId="0" applyFont="1" applyBorder="1" applyAlignment="1">
      <alignment horizontal="center" vertical="center"/>
    </xf>
    <xf numFmtId="0" fontId="71" fillId="0" borderId="3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9" xfId="0" applyFont="1" applyBorder="1" applyAlignment="1">
      <alignment horizontal="center" vertical="center" wrapText="1"/>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32" xfId="0" applyFont="1" applyBorder="1" applyAlignment="1">
      <alignment horizontal="center" vertical="center" wrapText="1"/>
    </xf>
    <xf numFmtId="0" fontId="72" fillId="0" borderId="29" xfId="0" applyFont="1" applyBorder="1" applyAlignment="1">
      <alignment horizontal="center" vertical="center"/>
    </xf>
    <xf numFmtId="0" fontId="7" fillId="0" borderId="33" xfId="0" quotePrefix="1" applyFont="1" applyBorder="1" applyAlignment="1">
      <alignment vertical="center" wrapText="1"/>
    </xf>
    <xf numFmtId="0" fontId="5" fillId="65" borderId="32" xfId="0" applyFont="1" applyFill="1" applyBorder="1" applyAlignment="1">
      <alignment horizontal="center" vertical="center"/>
    </xf>
    <xf numFmtId="0" fontId="5" fillId="65" borderId="31" xfId="0" applyFont="1" applyFill="1" applyBorder="1" applyAlignment="1">
      <alignment horizontal="center" vertical="center"/>
    </xf>
    <xf numFmtId="0" fontId="5" fillId="65" borderId="29" xfId="0" applyFont="1" applyFill="1" applyBorder="1" applyAlignment="1">
      <alignment horizontal="center" vertical="center"/>
    </xf>
    <xf numFmtId="0" fontId="28" fillId="0" borderId="32"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9" xfId="0" applyFont="1" applyBorder="1" applyAlignment="1">
      <alignment horizontal="center" vertical="center" wrapText="1"/>
    </xf>
    <xf numFmtId="0" fontId="7" fillId="0" borderId="27" xfId="0" applyFont="1" applyBorder="1" applyAlignment="1">
      <alignment vertical="center" wrapText="1"/>
    </xf>
    <xf numFmtId="0" fontId="71" fillId="63" borderId="32" xfId="0" applyFont="1" applyFill="1" applyBorder="1" applyAlignment="1" applyProtection="1">
      <alignment horizontal="center" vertical="center"/>
      <protection locked="0"/>
    </xf>
    <xf numFmtId="0" fontId="71" fillId="63" borderId="31" xfId="0" applyFont="1" applyFill="1" applyBorder="1" applyAlignment="1" applyProtection="1">
      <alignment horizontal="center" vertical="center"/>
      <protection locked="0"/>
    </xf>
    <xf numFmtId="0" fontId="71" fillId="63" borderId="29" xfId="0" applyFont="1" applyFill="1" applyBorder="1" applyAlignment="1" applyProtection="1">
      <alignment horizontal="center" vertical="center"/>
      <protection locked="0"/>
    </xf>
    <xf numFmtId="0" fontId="86" fillId="0" borderId="40" xfId="0" applyFont="1" applyBorder="1" applyAlignment="1">
      <alignment horizontal="center" vertical="center" wrapText="1"/>
    </xf>
    <xf numFmtId="0" fontId="86" fillId="0" borderId="41"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29" xfId="0" applyFont="1" applyBorder="1" applyAlignment="1">
      <alignment horizontal="center" vertical="center" wrapText="1"/>
    </xf>
    <xf numFmtId="0" fontId="68" fillId="0" borderId="0" xfId="0" applyFont="1" applyAlignment="1">
      <alignment horizontal="justify" vertical="center" wrapText="1"/>
    </xf>
    <xf numFmtId="0" fontId="73" fillId="0" borderId="32" xfId="0" applyFont="1" applyBorder="1" applyAlignment="1">
      <alignment horizontal="center" vertical="center" wrapText="1"/>
    </xf>
    <xf numFmtId="0" fontId="1" fillId="64" borderId="32" xfId="0" applyFont="1" applyFill="1" applyBorder="1" applyAlignment="1" applyProtection="1">
      <alignment horizontal="left" vertical="center" wrapText="1"/>
      <protection locked="0"/>
    </xf>
    <xf numFmtId="0" fontId="66" fillId="64" borderId="31" xfId="0" applyFont="1" applyFill="1" applyBorder="1" applyAlignment="1" applyProtection="1">
      <alignment horizontal="left" vertical="center" wrapText="1"/>
      <protection locked="0"/>
    </xf>
    <xf numFmtId="0" fontId="66" fillId="64" borderId="29" xfId="0" applyFont="1" applyFill="1" applyBorder="1" applyAlignment="1" applyProtection="1">
      <alignment horizontal="left" vertical="center" wrapText="1"/>
      <protection locked="0"/>
    </xf>
    <xf numFmtId="49" fontId="89" fillId="0" borderId="32" xfId="0" applyNumberFormat="1" applyFont="1" applyBorder="1" applyAlignment="1">
      <alignment horizontal="center" vertical="center" wrapText="1"/>
    </xf>
    <xf numFmtId="49" fontId="29" fillId="0" borderId="32" xfId="0" applyNumberFormat="1" applyFont="1" applyBorder="1" applyAlignment="1">
      <alignment horizontal="center" vertical="center" wrapText="1" readingOrder="1"/>
    </xf>
    <xf numFmtId="49" fontId="29" fillId="0" borderId="31" xfId="0" applyNumberFormat="1" applyFont="1" applyBorder="1" applyAlignment="1">
      <alignment horizontal="center" vertical="center" wrapText="1" readingOrder="1"/>
    </xf>
    <xf numFmtId="49" fontId="29" fillId="0" borderId="29" xfId="0" applyNumberFormat="1" applyFont="1" applyBorder="1" applyAlignment="1">
      <alignment horizontal="center" vertical="center" wrapText="1" readingOrder="1"/>
    </xf>
    <xf numFmtId="0" fontId="4" fillId="0" borderId="32" xfId="0" applyFont="1" applyBorder="1" applyAlignment="1">
      <alignment horizontal="left" vertical="center" wrapText="1" readingOrder="1"/>
    </xf>
    <xf numFmtId="0" fontId="4" fillId="0" borderId="31"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4" fillId="0" borderId="33" xfId="0" applyFont="1" applyBorder="1" applyAlignment="1">
      <alignment horizontal="left" vertical="center" wrapText="1" readingOrder="1"/>
    </xf>
    <xf numFmtId="0" fontId="31" fillId="0" borderId="36" xfId="0" applyFont="1" applyBorder="1"/>
    <xf numFmtId="0" fontId="4" fillId="0" borderId="37" xfId="0" applyFont="1" applyBorder="1" applyAlignment="1">
      <alignment horizontal="left" vertical="center" wrapText="1" readingOrder="1"/>
    </xf>
    <xf numFmtId="0" fontId="31" fillId="0" borderId="38" xfId="0" applyFont="1" applyBorder="1"/>
    <xf numFmtId="0" fontId="4" fillId="0" borderId="34" xfId="0" applyFont="1" applyBorder="1" applyAlignment="1">
      <alignment horizontal="left" vertical="center" wrapText="1" readingOrder="1"/>
    </xf>
    <xf numFmtId="0" fontId="31" fillId="0" borderId="39" xfId="0" applyFont="1" applyBorder="1"/>
    <xf numFmtId="0" fontId="31" fillId="0" borderId="36" xfId="0" applyFont="1" applyBorder="1" applyAlignment="1">
      <alignment horizontal="left" vertical="center" wrapText="1" readingOrder="1"/>
    </xf>
    <xf numFmtId="0" fontId="31" fillId="0" borderId="38" xfId="0" applyFont="1" applyBorder="1" applyAlignment="1">
      <alignment horizontal="left" vertical="center" wrapText="1" readingOrder="1"/>
    </xf>
    <xf numFmtId="0" fontId="31" fillId="0" borderId="39" xfId="0" applyFont="1" applyBorder="1" applyAlignment="1">
      <alignment horizontal="left" vertical="center" wrapText="1" readingOrder="1"/>
    </xf>
    <xf numFmtId="0" fontId="1" fillId="64" borderId="32" xfId="0" quotePrefix="1" applyFont="1" applyFill="1" applyBorder="1" applyAlignment="1" applyProtection="1">
      <alignment horizontal="left" vertical="center" wrapText="1"/>
      <protection locked="0"/>
    </xf>
    <xf numFmtId="0" fontId="4" fillId="0" borderId="33" xfId="0" quotePrefix="1" applyFont="1" applyBorder="1" applyAlignment="1">
      <alignment horizontal="left" vertical="center" wrapText="1" readingOrder="1"/>
    </xf>
    <xf numFmtId="0" fontId="74" fillId="0" borderId="36"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74" fillId="0" borderId="39" xfId="0" applyFont="1" applyBorder="1" applyAlignment="1">
      <alignment horizontal="left" vertical="center" wrapText="1" readingOrder="1"/>
    </xf>
    <xf numFmtId="0" fontId="4" fillId="0" borderId="27" xfId="0" applyFont="1" applyBorder="1" applyAlignment="1">
      <alignment horizontal="left" vertical="center" wrapText="1" readingOrder="1"/>
    </xf>
    <xf numFmtId="0" fontId="74" fillId="0" borderId="36" xfId="0" applyFont="1" applyBorder="1"/>
    <xf numFmtId="0" fontId="74" fillId="0" borderId="38" xfId="0" applyFont="1" applyBorder="1"/>
    <xf numFmtId="0" fontId="74" fillId="0" borderId="39" xfId="0" applyFont="1" applyBorder="1"/>
    <xf numFmtId="0" fontId="29" fillId="0" borderId="32" xfId="0" applyFont="1" applyBorder="1" applyAlignment="1">
      <alignment horizontal="center" vertical="center" wrapText="1" readingOrder="1"/>
    </xf>
    <xf numFmtId="0" fontId="29" fillId="0" borderId="32" xfId="0" quotePrefix="1"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lignment horizontal="center" vertical="center" wrapText="1"/>
    </xf>
    <xf numFmtId="0" fontId="71" fillId="65" borderId="32" xfId="0" applyFont="1" applyFill="1" applyBorder="1" applyAlignment="1">
      <alignment horizontal="center" vertical="center"/>
    </xf>
    <xf numFmtId="0" fontId="71" fillId="65" borderId="31" xfId="0" applyFont="1" applyFill="1" applyBorder="1" applyAlignment="1">
      <alignment horizontal="center" vertical="center"/>
    </xf>
    <xf numFmtId="0" fontId="71" fillId="65" borderId="29" xfId="0" applyFont="1" applyFill="1" applyBorder="1" applyAlignment="1">
      <alignment horizontal="center" vertical="center"/>
    </xf>
    <xf numFmtId="49" fontId="23" fillId="0" borderId="32" xfId="0" applyNumberFormat="1" applyFont="1" applyBorder="1" applyAlignment="1">
      <alignment horizontal="center" vertical="center" wrapText="1"/>
    </xf>
    <xf numFmtId="49" fontId="40" fillId="0" borderId="31" xfId="0" applyNumberFormat="1" applyFont="1" applyBorder="1" applyAlignment="1">
      <alignment horizontal="center" vertical="center" wrapText="1"/>
    </xf>
    <xf numFmtId="49" fontId="40" fillId="0" borderId="29" xfId="0" applyNumberFormat="1" applyFont="1" applyBorder="1" applyAlignment="1">
      <alignment horizontal="center" vertical="center" wrapText="1"/>
    </xf>
    <xf numFmtId="0" fontId="3" fillId="63" borderId="32" xfId="0" quotePrefix="1" applyFont="1" applyFill="1" applyBorder="1" applyAlignment="1" applyProtection="1">
      <alignment horizontal="left" vertical="center" wrapText="1"/>
      <protection locked="0"/>
    </xf>
    <xf numFmtId="0" fontId="3" fillId="63" borderId="31" xfId="0" applyFont="1" applyFill="1" applyBorder="1" applyAlignment="1" applyProtection="1">
      <alignment horizontal="left" vertical="center" wrapText="1"/>
      <protection locked="0"/>
    </xf>
    <xf numFmtId="0" fontId="3" fillId="63" borderId="29" xfId="0" applyFont="1" applyFill="1" applyBorder="1" applyAlignment="1" applyProtection="1">
      <alignment horizontal="left" vertical="center" wrapText="1"/>
      <protection locked="0"/>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87" fillId="0" borderId="32" xfId="0" applyFont="1" applyBorder="1" applyAlignment="1">
      <alignment vertical="center" wrapText="1"/>
    </xf>
    <xf numFmtId="0" fontId="88" fillId="0" borderId="31" xfId="0" applyFont="1" applyBorder="1" applyAlignment="1">
      <alignment vertical="center" wrapText="1"/>
    </xf>
    <xf numFmtId="0" fontId="88" fillId="0" borderId="29" xfId="0" applyFont="1" applyBorder="1" applyAlignment="1">
      <alignment vertical="center" wrapText="1"/>
    </xf>
    <xf numFmtId="0" fontId="3" fillId="64" borderId="32" xfId="0" applyFont="1" applyFill="1" applyBorder="1" applyAlignment="1" applyProtection="1">
      <alignment horizontal="left" vertical="center" wrapText="1"/>
      <protection locked="0"/>
    </xf>
    <xf numFmtId="0" fontId="3" fillId="64" borderId="31" xfId="0" applyFont="1" applyFill="1" applyBorder="1" applyAlignment="1" applyProtection="1">
      <alignment horizontal="left" vertical="center" wrapText="1"/>
      <protection locked="0"/>
    </xf>
    <xf numFmtId="0" fontId="3" fillId="64" borderId="29" xfId="0" applyFont="1" applyFill="1" applyBorder="1" applyAlignment="1" applyProtection="1">
      <alignment horizontal="left" vertical="center" wrapText="1"/>
      <protection locked="0"/>
    </xf>
    <xf numFmtId="0" fontId="4" fillId="0" borderId="33" xfId="0" quotePrefix="1" applyFont="1" applyBorder="1" applyAlignment="1">
      <alignment vertical="center" wrapText="1"/>
    </xf>
    <xf numFmtId="0" fontId="29" fillId="0" borderId="32" xfId="0" applyFont="1" applyBorder="1" applyAlignment="1">
      <alignment horizontal="center" vertical="center" wrapText="1"/>
    </xf>
    <xf numFmtId="9" fontId="28" fillId="0" borderId="32" xfId="0" applyNumberFormat="1" applyFont="1" applyBorder="1" applyAlignment="1">
      <alignment horizontal="center" vertical="center" wrapText="1"/>
    </xf>
    <xf numFmtId="0" fontId="1" fillId="0" borderId="32" xfId="0" applyFont="1" applyBorder="1" applyAlignment="1">
      <alignment horizontal="center"/>
    </xf>
    <xf numFmtId="0" fontId="1" fillId="0" borderId="31" xfId="0" applyFont="1" applyBorder="1" applyAlignment="1">
      <alignment horizontal="center"/>
    </xf>
    <xf numFmtId="0" fontId="1" fillId="0" borderId="29" xfId="0" applyFont="1" applyBorder="1" applyAlignment="1">
      <alignment horizontal="center"/>
    </xf>
    <xf numFmtId="0" fontId="87" fillId="0" borderId="33" xfId="0" applyFont="1" applyBorder="1" applyAlignment="1">
      <alignment horizontal="center" vertical="center" wrapText="1"/>
    </xf>
    <xf numFmtId="0" fontId="88" fillId="0" borderId="36" xfId="0" applyFont="1" applyBorder="1" applyAlignment="1">
      <alignment horizontal="center" vertical="center" wrapText="1"/>
    </xf>
    <xf numFmtId="0" fontId="88" fillId="0" borderId="37" xfId="0" applyFont="1" applyBorder="1" applyAlignment="1">
      <alignment horizontal="center" vertical="center" wrapText="1"/>
    </xf>
    <xf numFmtId="0" fontId="88" fillId="0" borderId="38" xfId="0" applyFont="1" applyBorder="1" applyAlignment="1">
      <alignment horizontal="center" vertical="center" wrapText="1"/>
    </xf>
    <xf numFmtId="0" fontId="88" fillId="0" borderId="34" xfId="0" applyFont="1" applyBorder="1" applyAlignment="1">
      <alignment horizontal="center" vertical="center" wrapText="1"/>
    </xf>
    <xf numFmtId="0" fontId="88" fillId="0" borderId="39" xfId="0" applyFont="1" applyBorder="1" applyAlignment="1">
      <alignment horizontal="center" vertical="center" wrapText="1"/>
    </xf>
    <xf numFmtId="0" fontId="87" fillId="0" borderId="33" xfId="0" applyFont="1" applyBorder="1" applyAlignment="1">
      <alignment vertical="center" wrapText="1"/>
    </xf>
    <xf numFmtId="0" fontId="88" fillId="0" borderId="36" xfId="0" applyFont="1" applyBorder="1" applyAlignment="1">
      <alignment vertical="center" wrapText="1"/>
    </xf>
    <xf numFmtId="0" fontId="88" fillId="0" borderId="37" xfId="0" applyFont="1" applyBorder="1" applyAlignment="1">
      <alignment vertical="center" wrapText="1"/>
    </xf>
    <xf numFmtId="0" fontId="88" fillId="0" borderId="38" xfId="0" applyFont="1" applyBorder="1" applyAlignment="1">
      <alignment vertical="center" wrapText="1"/>
    </xf>
    <xf numFmtId="0" fontId="88" fillId="0" borderId="34" xfId="0" applyFont="1" applyBorder="1" applyAlignment="1">
      <alignment vertical="center" wrapText="1"/>
    </xf>
    <xf numFmtId="0" fontId="88" fillId="0" borderId="39" xfId="0" applyFont="1" applyBorder="1" applyAlignment="1">
      <alignment vertical="center" wrapText="1"/>
    </xf>
    <xf numFmtId="0" fontId="90" fillId="0" borderId="36" xfId="0" applyFont="1" applyBorder="1" applyAlignment="1">
      <alignment horizontal="center" vertical="center" wrapText="1"/>
    </xf>
    <xf numFmtId="0" fontId="90" fillId="0" borderId="37" xfId="0" applyFont="1" applyBorder="1" applyAlignment="1">
      <alignment horizontal="center" vertical="center" wrapText="1"/>
    </xf>
    <xf numFmtId="0" fontId="90" fillId="0" borderId="38" xfId="0" applyFont="1" applyBorder="1" applyAlignment="1">
      <alignment horizontal="center" vertical="center" wrapText="1"/>
    </xf>
    <xf numFmtId="0" fontId="90" fillId="0" borderId="34" xfId="0" applyFont="1" applyBorder="1" applyAlignment="1">
      <alignment horizontal="center" vertical="center" wrapText="1"/>
    </xf>
    <xf numFmtId="0" fontId="90" fillId="0" borderId="39" xfId="0" applyFont="1" applyBorder="1" applyAlignment="1">
      <alignment horizontal="center" vertical="center" wrapText="1"/>
    </xf>
    <xf numFmtId="0" fontId="4" fillId="0" borderId="36" xfId="0" applyFont="1" applyBorder="1" applyAlignment="1">
      <alignment horizontal="left" vertical="center" wrapText="1" readingOrder="1"/>
    </xf>
    <xf numFmtId="0" fontId="4" fillId="0" borderId="38" xfId="0" applyFont="1" applyBorder="1" applyAlignment="1">
      <alignment horizontal="left" vertical="center" wrapText="1" readingOrder="1"/>
    </xf>
    <xf numFmtId="0" fontId="4" fillId="0" borderId="39" xfId="0" applyFont="1" applyBorder="1" applyAlignment="1">
      <alignment horizontal="left" vertical="center" wrapText="1" readingOrder="1"/>
    </xf>
    <xf numFmtId="0" fontId="3" fillId="63" borderId="32" xfId="0" applyFont="1" applyFill="1" applyBorder="1" applyAlignment="1" applyProtection="1">
      <alignment horizontal="left" vertical="center" wrapText="1"/>
      <protection locked="0"/>
    </xf>
    <xf numFmtId="0" fontId="4" fillId="0" borderId="3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7" xfId="0" applyFont="1" applyBorder="1" applyAlignment="1">
      <alignment horizontal="center" vertical="center" wrapText="1"/>
    </xf>
    <xf numFmtId="165" fontId="4" fillId="73" borderId="33" xfId="1163" applyNumberFormat="1" applyFont="1" applyFill="1" applyBorder="1" applyAlignment="1" applyProtection="1">
      <alignment horizontal="center" vertical="center"/>
    </xf>
    <xf numFmtId="165" fontId="4" fillId="73" borderId="36" xfId="1163" applyNumberFormat="1" applyFont="1" applyFill="1" applyBorder="1" applyAlignment="1" applyProtection="1">
      <alignment horizontal="center" vertical="center"/>
    </xf>
    <xf numFmtId="165" fontId="4" fillId="73" borderId="34" xfId="1163" applyNumberFormat="1" applyFont="1" applyFill="1" applyBorder="1" applyAlignment="1" applyProtection="1">
      <alignment horizontal="center" vertical="center"/>
    </xf>
    <xf numFmtId="165" fontId="4" fillId="73" borderId="39" xfId="1163" applyNumberFormat="1" applyFont="1" applyFill="1" applyBorder="1" applyAlignment="1" applyProtection="1">
      <alignment horizontal="center" vertical="center"/>
    </xf>
    <xf numFmtId="165" fontId="4" fillId="0" borderId="27" xfId="1163" applyNumberFormat="1" applyFont="1" applyFill="1" applyBorder="1" applyAlignment="1" applyProtection="1">
      <alignment horizontal="center" vertical="center"/>
    </xf>
    <xf numFmtId="165" fontId="4" fillId="0" borderId="32" xfId="1163" applyNumberFormat="1" applyFont="1" applyFill="1" applyBorder="1" applyAlignment="1" applyProtection="1">
      <alignment horizontal="center" vertical="center" wrapText="1"/>
    </xf>
    <xf numFmtId="165" fontId="4" fillId="0" borderId="31" xfId="1163" applyNumberFormat="1" applyFont="1" applyFill="1" applyBorder="1" applyAlignment="1" applyProtection="1">
      <alignment horizontal="center" vertical="center" wrapText="1"/>
    </xf>
    <xf numFmtId="165" fontId="4" fillId="70" borderId="33" xfId="1163" applyNumberFormat="1" applyFont="1" applyFill="1" applyBorder="1" applyAlignment="1" applyProtection="1">
      <alignment horizontal="left" vertical="center"/>
    </xf>
    <xf numFmtId="165" fontId="4" fillId="70" borderId="36" xfId="1163" applyNumberFormat="1" applyFont="1" applyFill="1" applyBorder="1" applyAlignment="1" applyProtection="1">
      <alignment horizontal="left" vertical="center"/>
    </xf>
    <xf numFmtId="165" fontId="4" fillId="70" borderId="37" xfId="1163" applyNumberFormat="1" applyFont="1" applyFill="1" applyBorder="1" applyAlignment="1" applyProtection="1">
      <alignment horizontal="left" vertical="center"/>
    </xf>
    <xf numFmtId="165" fontId="4" fillId="70" borderId="38" xfId="1163" applyNumberFormat="1" applyFont="1" applyFill="1" applyBorder="1" applyAlignment="1" applyProtection="1">
      <alignment horizontal="left" vertical="center"/>
    </xf>
    <xf numFmtId="165" fontId="4" fillId="72" borderId="28" xfId="1163" applyNumberFormat="1" applyFont="1" applyFill="1" applyBorder="1" applyAlignment="1" applyProtection="1">
      <alignment horizontal="left" vertical="center" wrapText="1"/>
    </xf>
    <xf numFmtId="165" fontId="4" fillId="72" borderId="70" xfId="1163" applyNumberFormat="1" applyFont="1" applyFill="1" applyBorder="1" applyAlignment="1" applyProtection="1">
      <alignment horizontal="left" vertical="center" wrapText="1"/>
    </xf>
    <xf numFmtId="165" fontId="4" fillId="72" borderId="71" xfId="1163" applyNumberFormat="1" applyFont="1" applyFill="1" applyBorder="1" applyAlignment="1" applyProtection="1">
      <alignment horizontal="left" vertical="center" wrapText="1"/>
    </xf>
    <xf numFmtId="0" fontId="68" fillId="0" borderId="0" xfId="0" applyFont="1" applyAlignment="1">
      <alignment horizontal="left"/>
    </xf>
    <xf numFmtId="0" fontId="71" fillId="0" borderId="0" xfId="0" applyFont="1" applyAlignment="1">
      <alignment horizontal="center" vertical="center"/>
    </xf>
    <xf numFmtId="0" fontId="71" fillId="0" borderId="0" xfId="0" applyFont="1" applyAlignment="1">
      <alignment horizontal="center" vertical="center" wrapText="1"/>
    </xf>
    <xf numFmtId="0" fontId="0" fillId="0" borderId="0" xfId="0" applyAlignment="1">
      <alignment horizontal="center" vertical="center"/>
    </xf>
    <xf numFmtId="0" fontId="68" fillId="0" borderId="0" xfId="0" applyFont="1" applyAlignment="1">
      <alignment horizontal="left" vertical="top" wrapText="1"/>
    </xf>
  </cellXfs>
  <cellStyles count="1176">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2 4" xfId="1164" xr:uid="{00000000-0005-0000-0000-00003C020000}"/>
    <cellStyle name="Heading 2 3" xfId="573" xr:uid="{00000000-0005-0000-0000-00003D020000}"/>
    <cellStyle name="Heading 2 3 2" xfId="574" xr:uid="{00000000-0005-0000-0000-00003E020000}"/>
    <cellStyle name="Heading 2 4" xfId="575" xr:uid="{00000000-0005-0000-0000-00003F020000}"/>
    <cellStyle name="Heading 3" xfId="576" xr:uid="{00000000-0005-0000-0000-000040020000}"/>
    <cellStyle name="Heading 3 2" xfId="577" xr:uid="{00000000-0005-0000-0000-000041020000}"/>
    <cellStyle name="Heading 3 2 2" xfId="578" xr:uid="{00000000-0005-0000-0000-000042020000}"/>
    <cellStyle name="Heading 3 2 2 2" xfId="579" xr:uid="{00000000-0005-0000-0000-000043020000}"/>
    <cellStyle name="Heading 3 2 3" xfId="580" xr:uid="{00000000-0005-0000-0000-000044020000}"/>
    <cellStyle name="Heading 3 2 4" xfId="1165" xr:uid="{00000000-0005-0000-0000-000045020000}"/>
    <cellStyle name="Heading 3 3" xfId="581" xr:uid="{00000000-0005-0000-0000-000046020000}"/>
    <cellStyle name="Heading 3 3 2" xfId="582" xr:uid="{00000000-0005-0000-0000-000047020000}"/>
    <cellStyle name="Heading 3 4" xfId="583" xr:uid="{00000000-0005-0000-0000-000048020000}"/>
    <cellStyle name="Heading 4" xfId="584" xr:uid="{00000000-0005-0000-0000-000049020000}"/>
    <cellStyle name="Heading 4 2" xfId="585" xr:uid="{00000000-0005-0000-0000-00004A020000}"/>
    <cellStyle name="Heading 4 2 2" xfId="586" xr:uid="{00000000-0005-0000-0000-00004B020000}"/>
    <cellStyle name="Heading 4 2 2 2" xfId="587" xr:uid="{00000000-0005-0000-0000-00004C020000}"/>
    <cellStyle name="Heading 4 2 3" xfId="588" xr:uid="{00000000-0005-0000-0000-00004D020000}"/>
    <cellStyle name="Heading 4 3" xfId="589" xr:uid="{00000000-0005-0000-0000-00004E020000}"/>
    <cellStyle name="Heading 4 3 2" xfId="590" xr:uid="{00000000-0005-0000-0000-00004F020000}"/>
    <cellStyle name="Heading 4 4" xfId="591" xr:uid="{00000000-0005-0000-0000-000050020000}"/>
    <cellStyle name="Input 2" xfId="592" xr:uid="{00000000-0005-0000-0000-000051020000}"/>
    <cellStyle name="Komma 2" xfId="1166" xr:uid="{00000000-0005-0000-0000-000052020000}"/>
    <cellStyle name="Komma 2 2" xfId="1174" xr:uid="{00000000-0005-0000-0000-000053020000}"/>
    <cellStyle name="Linked Cell" xfId="593" xr:uid="{00000000-0005-0000-0000-000054020000}"/>
    <cellStyle name="Linked Cell 2" xfId="594" xr:uid="{00000000-0005-0000-0000-000055020000}"/>
    <cellStyle name="Linked Cell 2 2" xfId="595" xr:uid="{00000000-0005-0000-0000-000056020000}"/>
    <cellStyle name="Neutral" xfId="596" builtinId="28" customBuiltin="1"/>
    <cellStyle name="Normal 2" xfId="597" xr:uid="{00000000-0005-0000-0000-000058020000}"/>
    <cellStyle name="Note" xfId="598" xr:uid="{00000000-0005-0000-0000-000059020000}"/>
    <cellStyle name="Note 2" xfId="599" xr:uid="{00000000-0005-0000-0000-00005A020000}"/>
    <cellStyle name="Note 2 2" xfId="600" xr:uid="{00000000-0005-0000-0000-00005B020000}"/>
    <cellStyle name="Note 3" xfId="601" xr:uid="{00000000-0005-0000-0000-00005C020000}"/>
    <cellStyle name="Note 3 2" xfId="602" xr:uid="{00000000-0005-0000-0000-00005D020000}"/>
    <cellStyle name="Note 4" xfId="603" xr:uid="{00000000-0005-0000-0000-00005E020000}"/>
    <cellStyle name="Note 4 2" xfId="604" xr:uid="{00000000-0005-0000-0000-00005F020000}"/>
    <cellStyle name="Note 5" xfId="605" xr:uid="{00000000-0005-0000-0000-000060020000}"/>
    <cellStyle name="Note 5 2" xfId="606" xr:uid="{00000000-0005-0000-0000-000061020000}"/>
    <cellStyle name="Note 5 2 2" xfId="607" xr:uid="{00000000-0005-0000-0000-000062020000}"/>
    <cellStyle name="Note 6" xfId="608" xr:uid="{00000000-0005-0000-0000-000063020000}"/>
    <cellStyle name="Notiz 10" xfId="609" xr:uid="{00000000-0005-0000-0000-000064020000}"/>
    <cellStyle name="Notiz 2" xfId="610" xr:uid="{00000000-0005-0000-0000-000065020000}"/>
    <cellStyle name="Notiz 2 2" xfId="611" xr:uid="{00000000-0005-0000-0000-000066020000}"/>
    <cellStyle name="Notiz 2 2 2" xfId="612" xr:uid="{00000000-0005-0000-0000-000067020000}"/>
    <cellStyle name="Notiz 2 2 2 2" xfId="613" xr:uid="{00000000-0005-0000-0000-000068020000}"/>
    <cellStyle name="Notiz 2 2 2 2 2" xfId="614" xr:uid="{00000000-0005-0000-0000-000069020000}"/>
    <cellStyle name="Notiz 2 2 2 2 2 2" xfId="615" xr:uid="{00000000-0005-0000-0000-00006A020000}"/>
    <cellStyle name="Notiz 2 2 2 2 2 3" xfId="616" xr:uid="{00000000-0005-0000-0000-00006B020000}"/>
    <cellStyle name="Notiz 2 2 2 2 2 4" xfId="617" xr:uid="{00000000-0005-0000-0000-00006C020000}"/>
    <cellStyle name="Notiz 2 2 2 2 3" xfId="618" xr:uid="{00000000-0005-0000-0000-00006D020000}"/>
    <cellStyle name="Notiz 2 2 2 2 4" xfId="619" xr:uid="{00000000-0005-0000-0000-00006E020000}"/>
    <cellStyle name="Notiz 2 2 2 2 5" xfId="620" xr:uid="{00000000-0005-0000-0000-00006F020000}"/>
    <cellStyle name="Notiz 2 2 2 3" xfId="621" xr:uid="{00000000-0005-0000-0000-000070020000}"/>
    <cellStyle name="Notiz 2 2 2 3 2" xfId="622" xr:uid="{00000000-0005-0000-0000-000071020000}"/>
    <cellStyle name="Notiz 2 2 2 3 3" xfId="623" xr:uid="{00000000-0005-0000-0000-000072020000}"/>
    <cellStyle name="Notiz 2 2 2 3 4" xfId="624" xr:uid="{00000000-0005-0000-0000-000073020000}"/>
    <cellStyle name="Notiz 2 2 2 4" xfId="625" xr:uid="{00000000-0005-0000-0000-000074020000}"/>
    <cellStyle name="Notiz 2 2 2 5" xfId="626" xr:uid="{00000000-0005-0000-0000-000075020000}"/>
    <cellStyle name="Notiz 2 2 2 6" xfId="627" xr:uid="{00000000-0005-0000-0000-000076020000}"/>
    <cellStyle name="Notiz 2 2 3" xfId="628" xr:uid="{00000000-0005-0000-0000-000077020000}"/>
    <cellStyle name="Notiz 2 2 3 2" xfId="629" xr:uid="{00000000-0005-0000-0000-000078020000}"/>
    <cellStyle name="Notiz 2 2 3 2 2" xfId="630" xr:uid="{00000000-0005-0000-0000-000079020000}"/>
    <cellStyle name="Notiz 2 2 3 2 3" xfId="631" xr:uid="{00000000-0005-0000-0000-00007A020000}"/>
    <cellStyle name="Notiz 2 2 3 2 4" xfId="632" xr:uid="{00000000-0005-0000-0000-00007B020000}"/>
    <cellStyle name="Notiz 2 2 3 3" xfId="633" xr:uid="{00000000-0005-0000-0000-00007C020000}"/>
    <cellStyle name="Notiz 2 2 3 4" xfId="634" xr:uid="{00000000-0005-0000-0000-00007D020000}"/>
    <cellStyle name="Notiz 2 2 3 5" xfId="635" xr:uid="{00000000-0005-0000-0000-00007E020000}"/>
    <cellStyle name="Notiz 2 2 4" xfId="636" xr:uid="{00000000-0005-0000-0000-00007F020000}"/>
    <cellStyle name="Notiz 2 2 4 2" xfId="637" xr:uid="{00000000-0005-0000-0000-000080020000}"/>
    <cellStyle name="Notiz 2 2 4 2 2" xfId="638" xr:uid="{00000000-0005-0000-0000-000081020000}"/>
    <cellStyle name="Notiz 2 2 4 3" xfId="639" xr:uid="{00000000-0005-0000-0000-000082020000}"/>
    <cellStyle name="Notiz 2 2 4 3 2" xfId="640" xr:uid="{00000000-0005-0000-0000-000083020000}"/>
    <cellStyle name="Notiz 2 2 4 3 2 2" xfId="641" xr:uid="{00000000-0005-0000-0000-000084020000}"/>
    <cellStyle name="Notiz 2 2 4 3 3" xfId="642" xr:uid="{00000000-0005-0000-0000-000085020000}"/>
    <cellStyle name="Notiz 2 2 4 3 3 2" xfId="643" xr:uid="{00000000-0005-0000-0000-000086020000}"/>
    <cellStyle name="Notiz 2 2 4 3 4" xfId="644" xr:uid="{00000000-0005-0000-0000-000087020000}"/>
    <cellStyle name="Notiz 2 2 4 4" xfId="645" xr:uid="{00000000-0005-0000-0000-000088020000}"/>
    <cellStyle name="Notiz 2 2 4 4 2" xfId="646" xr:uid="{00000000-0005-0000-0000-000089020000}"/>
    <cellStyle name="Notiz 2 2 4 4 2 2" xfId="647" xr:uid="{00000000-0005-0000-0000-00008A020000}"/>
    <cellStyle name="Notiz 2 2 4 5" xfId="648" xr:uid="{00000000-0005-0000-0000-00008B020000}"/>
    <cellStyle name="Notiz 2 2 5" xfId="649" xr:uid="{00000000-0005-0000-0000-00008C020000}"/>
    <cellStyle name="Notiz 2 2 5 2" xfId="650" xr:uid="{00000000-0005-0000-0000-00008D020000}"/>
    <cellStyle name="Notiz 2 2 5 2 2" xfId="651" xr:uid="{00000000-0005-0000-0000-00008E020000}"/>
    <cellStyle name="Notiz 2 2 5 3" xfId="652" xr:uid="{00000000-0005-0000-0000-00008F020000}"/>
    <cellStyle name="Notiz 2 2 5 3 2" xfId="653" xr:uid="{00000000-0005-0000-0000-000090020000}"/>
    <cellStyle name="Notiz 2 2 5 4" xfId="654" xr:uid="{00000000-0005-0000-0000-000091020000}"/>
    <cellStyle name="Notiz 2 2 5 4 2" xfId="655" xr:uid="{00000000-0005-0000-0000-000092020000}"/>
    <cellStyle name="Notiz 2 2 5 4 3" xfId="656" xr:uid="{00000000-0005-0000-0000-000093020000}"/>
    <cellStyle name="Notiz 2 2 5 5" xfId="657" xr:uid="{00000000-0005-0000-0000-000094020000}"/>
    <cellStyle name="Notiz 2 2 6" xfId="658" xr:uid="{00000000-0005-0000-0000-000095020000}"/>
    <cellStyle name="Notiz 2 3" xfId="659" xr:uid="{00000000-0005-0000-0000-000096020000}"/>
    <cellStyle name="Notiz 2 3 2" xfId="660" xr:uid="{00000000-0005-0000-0000-000097020000}"/>
    <cellStyle name="Notiz 2 3 2 2" xfId="661" xr:uid="{00000000-0005-0000-0000-000098020000}"/>
    <cellStyle name="Notiz 2 3 2 2 2" xfId="662" xr:uid="{00000000-0005-0000-0000-000099020000}"/>
    <cellStyle name="Notiz 2 3 2 2 3" xfId="663" xr:uid="{00000000-0005-0000-0000-00009A020000}"/>
    <cellStyle name="Notiz 2 3 2 2 4" xfId="664" xr:uid="{00000000-0005-0000-0000-00009B020000}"/>
    <cellStyle name="Notiz 2 3 2 3" xfId="665" xr:uid="{00000000-0005-0000-0000-00009C020000}"/>
    <cellStyle name="Notiz 2 3 2 4" xfId="666" xr:uid="{00000000-0005-0000-0000-00009D020000}"/>
    <cellStyle name="Notiz 2 3 2 5" xfId="667" xr:uid="{00000000-0005-0000-0000-00009E020000}"/>
    <cellStyle name="Notiz 2 3 3" xfId="668" xr:uid="{00000000-0005-0000-0000-00009F020000}"/>
    <cellStyle name="Notiz 2 3 3 2" xfId="669" xr:uid="{00000000-0005-0000-0000-0000A0020000}"/>
    <cellStyle name="Notiz 2 3 3 3" xfId="670" xr:uid="{00000000-0005-0000-0000-0000A1020000}"/>
    <cellStyle name="Notiz 2 3 3 4" xfId="671" xr:uid="{00000000-0005-0000-0000-0000A2020000}"/>
    <cellStyle name="Notiz 2 3 4" xfId="672" xr:uid="{00000000-0005-0000-0000-0000A3020000}"/>
    <cellStyle name="Notiz 2 3 5" xfId="673" xr:uid="{00000000-0005-0000-0000-0000A4020000}"/>
    <cellStyle name="Notiz 2 3 6" xfId="674" xr:uid="{00000000-0005-0000-0000-0000A5020000}"/>
    <cellStyle name="Notiz 2 4" xfId="675" xr:uid="{00000000-0005-0000-0000-0000A6020000}"/>
    <cellStyle name="Notiz 2 4 2" xfId="676" xr:uid="{00000000-0005-0000-0000-0000A7020000}"/>
    <cellStyle name="Notiz 2 4 2 2" xfId="677" xr:uid="{00000000-0005-0000-0000-0000A8020000}"/>
    <cellStyle name="Notiz 2 4 2 3" xfId="678" xr:uid="{00000000-0005-0000-0000-0000A9020000}"/>
    <cellStyle name="Notiz 2 4 2 4" xfId="679" xr:uid="{00000000-0005-0000-0000-0000AA020000}"/>
    <cellStyle name="Notiz 2 4 3" xfId="680" xr:uid="{00000000-0005-0000-0000-0000AB020000}"/>
    <cellStyle name="Notiz 2 4 4" xfId="681" xr:uid="{00000000-0005-0000-0000-0000AC020000}"/>
    <cellStyle name="Notiz 2 4 5" xfId="682" xr:uid="{00000000-0005-0000-0000-0000AD020000}"/>
    <cellStyle name="Notiz 2 5" xfId="683" xr:uid="{00000000-0005-0000-0000-0000AE020000}"/>
    <cellStyle name="Notiz 2 5 2" xfId="684" xr:uid="{00000000-0005-0000-0000-0000AF020000}"/>
    <cellStyle name="Notiz 2 5 3" xfId="685" xr:uid="{00000000-0005-0000-0000-0000B0020000}"/>
    <cellStyle name="Notiz 2 5 4" xfId="686" xr:uid="{00000000-0005-0000-0000-0000B1020000}"/>
    <cellStyle name="Notiz 2 6" xfId="687" xr:uid="{00000000-0005-0000-0000-0000B2020000}"/>
    <cellStyle name="Notiz 2 7" xfId="688" xr:uid="{00000000-0005-0000-0000-0000B3020000}"/>
    <cellStyle name="Notiz 2 8" xfId="689" xr:uid="{00000000-0005-0000-0000-0000B4020000}"/>
    <cellStyle name="Notiz 3" xfId="690" xr:uid="{00000000-0005-0000-0000-0000B5020000}"/>
    <cellStyle name="Notiz 3 2" xfId="691" xr:uid="{00000000-0005-0000-0000-0000B6020000}"/>
    <cellStyle name="Notiz 3 2 2" xfId="692" xr:uid="{00000000-0005-0000-0000-0000B7020000}"/>
    <cellStyle name="Notiz 3 2 2 2" xfId="693" xr:uid="{00000000-0005-0000-0000-0000B8020000}"/>
    <cellStyle name="Notiz 3 2 2 2 2" xfId="694" xr:uid="{00000000-0005-0000-0000-0000B9020000}"/>
    <cellStyle name="Notiz 3 2 2 2 3" xfId="695" xr:uid="{00000000-0005-0000-0000-0000BA020000}"/>
    <cellStyle name="Notiz 3 2 2 2 4" xfId="696" xr:uid="{00000000-0005-0000-0000-0000BB020000}"/>
    <cellStyle name="Notiz 3 2 2 3" xfId="697" xr:uid="{00000000-0005-0000-0000-0000BC020000}"/>
    <cellStyle name="Notiz 3 2 2 4" xfId="698" xr:uid="{00000000-0005-0000-0000-0000BD020000}"/>
    <cellStyle name="Notiz 3 2 2 5" xfId="699" xr:uid="{00000000-0005-0000-0000-0000BE020000}"/>
    <cellStyle name="Notiz 3 2 3" xfId="700" xr:uid="{00000000-0005-0000-0000-0000BF020000}"/>
    <cellStyle name="Notiz 3 2 3 2" xfId="701" xr:uid="{00000000-0005-0000-0000-0000C0020000}"/>
    <cellStyle name="Notiz 3 2 3 3" xfId="702" xr:uid="{00000000-0005-0000-0000-0000C1020000}"/>
    <cellStyle name="Notiz 3 2 3 4" xfId="703" xr:uid="{00000000-0005-0000-0000-0000C2020000}"/>
    <cellStyle name="Notiz 3 2 4" xfId="704" xr:uid="{00000000-0005-0000-0000-0000C3020000}"/>
    <cellStyle name="Notiz 3 2 5" xfId="705" xr:uid="{00000000-0005-0000-0000-0000C4020000}"/>
    <cellStyle name="Notiz 3 2 6" xfId="706" xr:uid="{00000000-0005-0000-0000-0000C5020000}"/>
    <cellStyle name="Notiz 3 3" xfId="707" xr:uid="{00000000-0005-0000-0000-0000C6020000}"/>
    <cellStyle name="Notiz 3 3 2" xfId="708" xr:uid="{00000000-0005-0000-0000-0000C7020000}"/>
    <cellStyle name="Notiz 3 3 2 2" xfId="709" xr:uid="{00000000-0005-0000-0000-0000C8020000}"/>
    <cellStyle name="Notiz 3 3 2 3" xfId="710" xr:uid="{00000000-0005-0000-0000-0000C9020000}"/>
    <cellStyle name="Notiz 3 3 2 4" xfId="711" xr:uid="{00000000-0005-0000-0000-0000CA020000}"/>
    <cellStyle name="Notiz 3 3 3" xfId="712" xr:uid="{00000000-0005-0000-0000-0000CB020000}"/>
    <cellStyle name="Notiz 3 3 4" xfId="713" xr:uid="{00000000-0005-0000-0000-0000CC020000}"/>
    <cellStyle name="Notiz 3 3 5" xfId="714" xr:uid="{00000000-0005-0000-0000-0000CD020000}"/>
    <cellStyle name="Notiz 3 4" xfId="715" xr:uid="{00000000-0005-0000-0000-0000CE020000}"/>
    <cellStyle name="Notiz 3 4 2" xfId="716" xr:uid="{00000000-0005-0000-0000-0000CF020000}"/>
    <cellStyle name="Notiz 3 4 3" xfId="717" xr:uid="{00000000-0005-0000-0000-0000D0020000}"/>
    <cellStyle name="Notiz 3 4 4" xfId="718" xr:uid="{00000000-0005-0000-0000-0000D1020000}"/>
    <cellStyle name="Notiz 3 5" xfId="719" xr:uid="{00000000-0005-0000-0000-0000D2020000}"/>
    <cellStyle name="Notiz 3 6" xfId="720" xr:uid="{00000000-0005-0000-0000-0000D3020000}"/>
    <cellStyle name="Notiz 3 7" xfId="721" xr:uid="{00000000-0005-0000-0000-0000D4020000}"/>
    <cellStyle name="Notiz 4" xfId="722" xr:uid="{00000000-0005-0000-0000-0000D5020000}"/>
    <cellStyle name="Notiz 4 2" xfId="723" xr:uid="{00000000-0005-0000-0000-0000D6020000}"/>
    <cellStyle name="Notiz 4 2 2" xfId="724" xr:uid="{00000000-0005-0000-0000-0000D7020000}"/>
    <cellStyle name="Notiz 4 2 2 2" xfId="725" xr:uid="{00000000-0005-0000-0000-0000D8020000}"/>
    <cellStyle name="Notiz 4 2 2 3" xfId="726" xr:uid="{00000000-0005-0000-0000-0000D9020000}"/>
    <cellStyle name="Notiz 4 2 2 4" xfId="727" xr:uid="{00000000-0005-0000-0000-0000DA020000}"/>
    <cellStyle name="Notiz 4 2 3" xfId="728" xr:uid="{00000000-0005-0000-0000-0000DB020000}"/>
    <cellStyle name="Notiz 4 2 4" xfId="729" xr:uid="{00000000-0005-0000-0000-0000DC020000}"/>
    <cellStyle name="Notiz 4 2 5" xfId="730" xr:uid="{00000000-0005-0000-0000-0000DD020000}"/>
    <cellStyle name="Notiz 4 3" xfId="731" xr:uid="{00000000-0005-0000-0000-0000DE020000}"/>
    <cellStyle name="Notiz 4 3 2" xfId="732" xr:uid="{00000000-0005-0000-0000-0000DF020000}"/>
    <cellStyle name="Notiz 4 3 3" xfId="733" xr:uid="{00000000-0005-0000-0000-0000E0020000}"/>
    <cellStyle name="Notiz 4 3 4" xfId="734" xr:uid="{00000000-0005-0000-0000-0000E1020000}"/>
    <cellStyle name="Notiz 4 4" xfId="735" xr:uid="{00000000-0005-0000-0000-0000E2020000}"/>
    <cellStyle name="Notiz 4 5" xfId="736" xr:uid="{00000000-0005-0000-0000-0000E3020000}"/>
    <cellStyle name="Notiz 4 6" xfId="737" xr:uid="{00000000-0005-0000-0000-0000E4020000}"/>
    <cellStyle name="Notiz 5" xfId="738" xr:uid="{00000000-0005-0000-0000-0000E5020000}"/>
    <cellStyle name="Notiz 5 2" xfId="739" xr:uid="{00000000-0005-0000-0000-0000E6020000}"/>
    <cellStyle name="Notiz 5 2 2" xfId="740" xr:uid="{00000000-0005-0000-0000-0000E7020000}"/>
    <cellStyle name="Notiz 5 2 2 2" xfId="741" xr:uid="{00000000-0005-0000-0000-0000E8020000}"/>
    <cellStyle name="Notiz 5 2 2 3" xfId="742" xr:uid="{00000000-0005-0000-0000-0000E9020000}"/>
    <cellStyle name="Notiz 5 2 2 4" xfId="743" xr:uid="{00000000-0005-0000-0000-0000EA020000}"/>
    <cellStyle name="Notiz 5 2 3" xfId="744" xr:uid="{00000000-0005-0000-0000-0000EB020000}"/>
    <cellStyle name="Notiz 5 2 4" xfId="745" xr:uid="{00000000-0005-0000-0000-0000EC020000}"/>
    <cellStyle name="Notiz 5 2 5" xfId="746" xr:uid="{00000000-0005-0000-0000-0000ED020000}"/>
    <cellStyle name="Notiz 5 3" xfId="747" xr:uid="{00000000-0005-0000-0000-0000EE020000}"/>
    <cellStyle name="Notiz 5 3 2" xfId="748" xr:uid="{00000000-0005-0000-0000-0000EF020000}"/>
    <cellStyle name="Notiz 5 3 3" xfId="749" xr:uid="{00000000-0005-0000-0000-0000F0020000}"/>
    <cellStyle name="Notiz 5 3 4" xfId="750" xr:uid="{00000000-0005-0000-0000-0000F1020000}"/>
    <cellStyle name="Notiz 5 4" xfId="751" xr:uid="{00000000-0005-0000-0000-0000F2020000}"/>
    <cellStyle name="Notiz 5 5" xfId="752" xr:uid="{00000000-0005-0000-0000-0000F3020000}"/>
    <cellStyle name="Notiz 5 6" xfId="753" xr:uid="{00000000-0005-0000-0000-0000F4020000}"/>
    <cellStyle name="Notiz 6" xfId="754" xr:uid="{00000000-0005-0000-0000-0000F5020000}"/>
    <cellStyle name="Notiz 6 2" xfId="755" xr:uid="{00000000-0005-0000-0000-0000F6020000}"/>
    <cellStyle name="Notiz 6 2 2" xfId="756" xr:uid="{00000000-0005-0000-0000-0000F7020000}"/>
    <cellStyle name="Notiz 6 2 3" xfId="757" xr:uid="{00000000-0005-0000-0000-0000F8020000}"/>
    <cellStyle name="Notiz 6 2 4" xfId="758" xr:uid="{00000000-0005-0000-0000-0000F9020000}"/>
    <cellStyle name="Notiz 6 3" xfId="759" xr:uid="{00000000-0005-0000-0000-0000FA020000}"/>
    <cellStyle name="Notiz 6 4" xfId="760" xr:uid="{00000000-0005-0000-0000-0000FB020000}"/>
    <cellStyle name="Notiz 6 5" xfId="761" xr:uid="{00000000-0005-0000-0000-0000FC020000}"/>
    <cellStyle name="Notiz 7" xfId="762" xr:uid="{00000000-0005-0000-0000-0000FD020000}"/>
    <cellStyle name="Notiz 7 2" xfId="763" xr:uid="{00000000-0005-0000-0000-0000FE020000}"/>
    <cellStyle name="Notiz 7 3" xfId="764" xr:uid="{00000000-0005-0000-0000-0000FF020000}"/>
    <cellStyle name="Notiz 7 4" xfId="765" xr:uid="{00000000-0005-0000-0000-000000030000}"/>
    <cellStyle name="Notiz 8" xfId="766" xr:uid="{00000000-0005-0000-0000-000001030000}"/>
    <cellStyle name="Notiz 8 2" xfId="767" xr:uid="{00000000-0005-0000-0000-000002030000}"/>
    <cellStyle name="Notiz 9" xfId="768" xr:uid="{00000000-0005-0000-0000-000003030000}"/>
    <cellStyle name="Output 2" xfId="769" xr:uid="{00000000-0005-0000-0000-000004030000}"/>
    <cellStyle name="Percent 2" xfId="1175" xr:uid="{00000000-0005-0000-0000-000005030000}"/>
    <cellStyle name="Prozent" xfId="1163" builtinId="5"/>
    <cellStyle name="Prozent 10" xfId="770" xr:uid="{00000000-0005-0000-0000-000007030000}"/>
    <cellStyle name="Prozent 10 2" xfId="771" xr:uid="{00000000-0005-0000-0000-000008030000}"/>
    <cellStyle name="Prozent 10 2 2" xfId="772" xr:uid="{00000000-0005-0000-0000-000009030000}"/>
    <cellStyle name="Prozent 10 3" xfId="773" xr:uid="{00000000-0005-0000-0000-00000A030000}"/>
    <cellStyle name="Prozent 10 3 2" xfId="774" xr:uid="{00000000-0005-0000-0000-00000B030000}"/>
    <cellStyle name="Prozent 10 4" xfId="775" xr:uid="{00000000-0005-0000-0000-00000C030000}"/>
    <cellStyle name="Prozent 10 4 2" xfId="776" xr:uid="{00000000-0005-0000-0000-00000D030000}"/>
    <cellStyle name="Prozent 10 4 3" xfId="777" xr:uid="{00000000-0005-0000-0000-00000E030000}"/>
    <cellStyle name="Prozent 10 5" xfId="778" xr:uid="{00000000-0005-0000-0000-00000F030000}"/>
    <cellStyle name="Prozent 11" xfId="779" xr:uid="{00000000-0005-0000-0000-000010030000}"/>
    <cellStyle name="Prozent 11 2" xfId="780" xr:uid="{00000000-0005-0000-0000-000011030000}"/>
    <cellStyle name="Prozent 12" xfId="781" xr:uid="{00000000-0005-0000-0000-000012030000}"/>
    <cellStyle name="Prozent 12 2" xfId="782" xr:uid="{00000000-0005-0000-0000-000013030000}"/>
    <cellStyle name="Prozent 13" xfId="783" xr:uid="{00000000-0005-0000-0000-000014030000}"/>
    <cellStyle name="Prozent 14" xfId="784" xr:uid="{00000000-0005-0000-0000-000015030000}"/>
    <cellStyle name="Prozent 2" xfId="785" xr:uid="{00000000-0005-0000-0000-000016030000}"/>
    <cellStyle name="Prozent 3" xfId="786" xr:uid="{00000000-0005-0000-0000-000017030000}"/>
    <cellStyle name="Prozent 3 2" xfId="787" xr:uid="{00000000-0005-0000-0000-000018030000}"/>
    <cellStyle name="Prozent 3 2 2" xfId="788" xr:uid="{00000000-0005-0000-0000-000019030000}"/>
    <cellStyle name="Prozent 3 2 2 2" xfId="789" xr:uid="{00000000-0005-0000-0000-00001A030000}"/>
    <cellStyle name="Prozent 3 2 2 2 2" xfId="790" xr:uid="{00000000-0005-0000-0000-00001B030000}"/>
    <cellStyle name="Prozent 3 2 2 2 2 2" xfId="791" xr:uid="{00000000-0005-0000-0000-00001C030000}"/>
    <cellStyle name="Prozent 3 2 2 2 2 3" xfId="792" xr:uid="{00000000-0005-0000-0000-00001D030000}"/>
    <cellStyle name="Prozent 3 2 2 2 2 4" xfId="793" xr:uid="{00000000-0005-0000-0000-00001E030000}"/>
    <cellStyle name="Prozent 3 2 2 2 3" xfId="794" xr:uid="{00000000-0005-0000-0000-00001F030000}"/>
    <cellStyle name="Prozent 3 2 2 2 4" xfId="795" xr:uid="{00000000-0005-0000-0000-000020030000}"/>
    <cellStyle name="Prozent 3 2 2 2 5" xfId="796" xr:uid="{00000000-0005-0000-0000-000021030000}"/>
    <cellStyle name="Prozent 3 2 2 3" xfId="797" xr:uid="{00000000-0005-0000-0000-000022030000}"/>
    <cellStyle name="Prozent 3 2 2 3 2" xfId="798" xr:uid="{00000000-0005-0000-0000-000023030000}"/>
    <cellStyle name="Prozent 3 2 2 3 3" xfId="799" xr:uid="{00000000-0005-0000-0000-000024030000}"/>
    <cellStyle name="Prozent 3 2 2 3 4" xfId="800" xr:uid="{00000000-0005-0000-0000-000025030000}"/>
    <cellStyle name="Prozent 3 2 2 4" xfId="801" xr:uid="{00000000-0005-0000-0000-000026030000}"/>
    <cellStyle name="Prozent 3 2 2 5" xfId="802" xr:uid="{00000000-0005-0000-0000-000027030000}"/>
    <cellStyle name="Prozent 3 2 2 6" xfId="803" xr:uid="{00000000-0005-0000-0000-000028030000}"/>
    <cellStyle name="Prozent 3 2 3" xfId="804" xr:uid="{00000000-0005-0000-0000-000029030000}"/>
    <cellStyle name="Prozent 3 2 3 2" xfId="805" xr:uid="{00000000-0005-0000-0000-00002A030000}"/>
    <cellStyle name="Prozent 3 2 3 2 2" xfId="806" xr:uid="{00000000-0005-0000-0000-00002B030000}"/>
    <cellStyle name="Prozent 3 2 3 2 3" xfId="807" xr:uid="{00000000-0005-0000-0000-00002C030000}"/>
    <cellStyle name="Prozent 3 2 3 2 4" xfId="808" xr:uid="{00000000-0005-0000-0000-00002D030000}"/>
    <cellStyle name="Prozent 3 2 3 3" xfId="809" xr:uid="{00000000-0005-0000-0000-00002E030000}"/>
    <cellStyle name="Prozent 3 2 3 4" xfId="810" xr:uid="{00000000-0005-0000-0000-00002F030000}"/>
    <cellStyle name="Prozent 3 2 3 5" xfId="811" xr:uid="{00000000-0005-0000-0000-000030030000}"/>
    <cellStyle name="Prozent 3 2 4" xfId="812" xr:uid="{00000000-0005-0000-0000-000031030000}"/>
    <cellStyle name="Prozent 3 2 4 2" xfId="813" xr:uid="{00000000-0005-0000-0000-000032030000}"/>
    <cellStyle name="Prozent 3 2 4 2 2" xfId="814" xr:uid="{00000000-0005-0000-0000-000033030000}"/>
    <cellStyle name="Prozent 3 2 4 3" xfId="815" xr:uid="{00000000-0005-0000-0000-000034030000}"/>
    <cellStyle name="Prozent 3 2 4 4" xfId="816" xr:uid="{00000000-0005-0000-0000-000035030000}"/>
    <cellStyle name="Prozent 3 2 4 5" xfId="817" xr:uid="{00000000-0005-0000-0000-000036030000}"/>
    <cellStyle name="Prozent 3 2 5" xfId="818" xr:uid="{00000000-0005-0000-0000-000037030000}"/>
    <cellStyle name="Prozent 3 2 6" xfId="819" xr:uid="{00000000-0005-0000-0000-000038030000}"/>
    <cellStyle name="Prozent 3 3" xfId="820" xr:uid="{00000000-0005-0000-0000-000039030000}"/>
    <cellStyle name="Prozent 3 3 2" xfId="821" xr:uid="{00000000-0005-0000-0000-00003A030000}"/>
    <cellStyle name="Prozent 3 3 2 2" xfId="822" xr:uid="{00000000-0005-0000-0000-00003B030000}"/>
    <cellStyle name="Prozent 3 3 2 2 2" xfId="823" xr:uid="{00000000-0005-0000-0000-00003C030000}"/>
    <cellStyle name="Prozent 3 3 2 2 3" xfId="824" xr:uid="{00000000-0005-0000-0000-00003D030000}"/>
    <cellStyle name="Prozent 3 3 2 2 4" xfId="825" xr:uid="{00000000-0005-0000-0000-00003E030000}"/>
    <cellStyle name="Prozent 3 3 2 3" xfId="826" xr:uid="{00000000-0005-0000-0000-00003F030000}"/>
    <cellStyle name="Prozent 3 3 2 4" xfId="827" xr:uid="{00000000-0005-0000-0000-000040030000}"/>
    <cellStyle name="Prozent 3 3 2 5" xfId="828" xr:uid="{00000000-0005-0000-0000-000041030000}"/>
    <cellStyle name="Prozent 3 3 3" xfId="829" xr:uid="{00000000-0005-0000-0000-000042030000}"/>
    <cellStyle name="Prozent 3 3 3 2" xfId="830" xr:uid="{00000000-0005-0000-0000-000043030000}"/>
    <cellStyle name="Prozent 3 3 3 3" xfId="831" xr:uid="{00000000-0005-0000-0000-000044030000}"/>
    <cellStyle name="Prozent 3 3 3 4" xfId="832" xr:uid="{00000000-0005-0000-0000-000045030000}"/>
    <cellStyle name="Prozent 3 3 4" xfId="833" xr:uid="{00000000-0005-0000-0000-000046030000}"/>
    <cellStyle name="Prozent 3 3 5" xfId="834" xr:uid="{00000000-0005-0000-0000-000047030000}"/>
    <cellStyle name="Prozent 3 3 6" xfId="835" xr:uid="{00000000-0005-0000-0000-000048030000}"/>
    <cellStyle name="Prozent 3 4" xfId="836" xr:uid="{00000000-0005-0000-0000-000049030000}"/>
    <cellStyle name="Prozent 3 4 2" xfId="837" xr:uid="{00000000-0005-0000-0000-00004A030000}"/>
    <cellStyle name="Prozent 3 4 2 2" xfId="838" xr:uid="{00000000-0005-0000-0000-00004B030000}"/>
    <cellStyle name="Prozent 3 4 2 3" xfId="839" xr:uid="{00000000-0005-0000-0000-00004C030000}"/>
    <cellStyle name="Prozent 3 4 2 4" xfId="840" xr:uid="{00000000-0005-0000-0000-00004D030000}"/>
    <cellStyle name="Prozent 3 4 3" xfId="841" xr:uid="{00000000-0005-0000-0000-00004E030000}"/>
    <cellStyle name="Prozent 3 4 4" xfId="842" xr:uid="{00000000-0005-0000-0000-00004F030000}"/>
    <cellStyle name="Prozent 3 4 5" xfId="843" xr:uid="{00000000-0005-0000-0000-000050030000}"/>
    <cellStyle name="Prozent 3 5" xfId="844" xr:uid="{00000000-0005-0000-0000-000051030000}"/>
    <cellStyle name="Prozent 3 5 2" xfId="845" xr:uid="{00000000-0005-0000-0000-000052030000}"/>
    <cellStyle name="Prozent 3 5 3" xfId="846" xr:uid="{00000000-0005-0000-0000-000053030000}"/>
    <cellStyle name="Prozent 3 5 4" xfId="847" xr:uid="{00000000-0005-0000-0000-000054030000}"/>
    <cellStyle name="Prozent 3 6" xfId="848" xr:uid="{00000000-0005-0000-0000-000055030000}"/>
    <cellStyle name="Prozent 3 7" xfId="849" xr:uid="{00000000-0005-0000-0000-000056030000}"/>
    <cellStyle name="Prozent 3 8" xfId="850" xr:uid="{00000000-0005-0000-0000-000057030000}"/>
    <cellStyle name="Prozent 4" xfId="851" xr:uid="{00000000-0005-0000-0000-000058030000}"/>
    <cellStyle name="Prozent 4 2" xfId="852" xr:uid="{00000000-0005-0000-0000-000059030000}"/>
    <cellStyle name="Prozent 4 2 2" xfId="853" xr:uid="{00000000-0005-0000-0000-00005A030000}"/>
    <cellStyle name="Prozent 4 2 2 2" xfId="854" xr:uid="{00000000-0005-0000-0000-00005B030000}"/>
    <cellStyle name="Prozent 4 2 2 2 2" xfId="855" xr:uid="{00000000-0005-0000-0000-00005C030000}"/>
    <cellStyle name="Prozent 4 2 2 2 2 2" xfId="856" xr:uid="{00000000-0005-0000-0000-00005D030000}"/>
    <cellStyle name="Prozent 4 2 2 2 2 3" xfId="857" xr:uid="{00000000-0005-0000-0000-00005E030000}"/>
    <cellStyle name="Prozent 4 2 2 2 2 4" xfId="858" xr:uid="{00000000-0005-0000-0000-00005F030000}"/>
    <cellStyle name="Prozent 4 2 2 2 3" xfId="859" xr:uid="{00000000-0005-0000-0000-000060030000}"/>
    <cellStyle name="Prozent 4 2 2 2 4" xfId="860" xr:uid="{00000000-0005-0000-0000-000061030000}"/>
    <cellStyle name="Prozent 4 2 2 2 5" xfId="861" xr:uid="{00000000-0005-0000-0000-000062030000}"/>
    <cellStyle name="Prozent 4 2 2 3" xfId="862" xr:uid="{00000000-0005-0000-0000-000063030000}"/>
    <cellStyle name="Prozent 4 2 2 3 2" xfId="863" xr:uid="{00000000-0005-0000-0000-000064030000}"/>
    <cellStyle name="Prozent 4 2 2 3 3" xfId="864" xr:uid="{00000000-0005-0000-0000-000065030000}"/>
    <cellStyle name="Prozent 4 2 2 3 4" xfId="865" xr:uid="{00000000-0005-0000-0000-000066030000}"/>
    <cellStyle name="Prozent 4 2 2 4" xfId="866" xr:uid="{00000000-0005-0000-0000-000067030000}"/>
    <cellStyle name="Prozent 4 2 2 5" xfId="867" xr:uid="{00000000-0005-0000-0000-000068030000}"/>
    <cellStyle name="Prozent 4 2 2 6" xfId="868" xr:uid="{00000000-0005-0000-0000-000069030000}"/>
    <cellStyle name="Prozent 4 2 3" xfId="869" xr:uid="{00000000-0005-0000-0000-00006A030000}"/>
    <cellStyle name="Prozent 4 2 3 2" xfId="870" xr:uid="{00000000-0005-0000-0000-00006B030000}"/>
    <cellStyle name="Prozent 4 2 3 2 2" xfId="871" xr:uid="{00000000-0005-0000-0000-00006C030000}"/>
    <cellStyle name="Prozent 4 2 3 2 3" xfId="872" xr:uid="{00000000-0005-0000-0000-00006D030000}"/>
    <cellStyle name="Prozent 4 2 3 2 4" xfId="873" xr:uid="{00000000-0005-0000-0000-00006E030000}"/>
    <cellStyle name="Prozent 4 2 3 3" xfId="874" xr:uid="{00000000-0005-0000-0000-00006F030000}"/>
    <cellStyle name="Prozent 4 2 3 4" xfId="875" xr:uid="{00000000-0005-0000-0000-000070030000}"/>
    <cellStyle name="Prozent 4 2 3 5" xfId="876" xr:uid="{00000000-0005-0000-0000-000071030000}"/>
    <cellStyle name="Prozent 4 2 4" xfId="877" xr:uid="{00000000-0005-0000-0000-000072030000}"/>
    <cellStyle name="Prozent 4 2 4 2" xfId="878" xr:uid="{00000000-0005-0000-0000-000073030000}"/>
    <cellStyle name="Prozent 4 2 4 3" xfId="879" xr:uid="{00000000-0005-0000-0000-000074030000}"/>
    <cellStyle name="Prozent 4 2 4 4" xfId="880" xr:uid="{00000000-0005-0000-0000-000075030000}"/>
    <cellStyle name="Prozent 4 2 5" xfId="881" xr:uid="{00000000-0005-0000-0000-000076030000}"/>
    <cellStyle name="Prozent 4 2 6" xfId="882" xr:uid="{00000000-0005-0000-0000-000077030000}"/>
    <cellStyle name="Prozent 4 2 7" xfId="883" xr:uid="{00000000-0005-0000-0000-000078030000}"/>
    <cellStyle name="Prozent 4 3" xfId="884" xr:uid="{00000000-0005-0000-0000-000079030000}"/>
    <cellStyle name="Prozent 4 3 2" xfId="885" xr:uid="{00000000-0005-0000-0000-00007A030000}"/>
    <cellStyle name="Prozent 4 3 2 2" xfId="886" xr:uid="{00000000-0005-0000-0000-00007B030000}"/>
    <cellStyle name="Prozent 4 3 2 2 2" xfId="887" xr:uid="{00000000-0005-0000-0000-00007C030000}"/>
    <cellStyle name="Prozent 4 3 2 2 3" xfId="888" xr:uid="{00000000-0005-0000-0000-00007D030000}"/>
    <cellStyle name="Prozent 4 3 2 2 4" xfId="889" xr:uid="{00000000-0005-0000-0000-00007E030000}"/>
    <cellStyle name="Prozent 4 3 2 3" xfId="890" xr:uid="{00000000-0005-0000-0000-00007F030000}"/>
    <cellStyle name="Prozent 4 3 2 4" xfId="891" xr:uid="{00000000-0005-0000-0000-000080030000}"/>
    <cellStyle name="Prozent 4 3 2 5" xfId="892" xr:uid="{00000000-0005-0000-0000-000081030000}"/>
    <cellStyle name="Prozent 4 3 3" xfId="893" xr:uid="{00000000-0005-0000-0000-000082030000}"/>
    <cellStyle name="Prozent 4 3 3 2" xfId="894" xr:uid="{00000000-0005-0000-0000-000083030000}"/>
    <cellStyle name="Prozent 4 3 3 2 2" xfId="895" xr:uid="{00000000-0005-0000-0000-000084030000}"/>
    <cellStyle name="Prozent 4 3 3 2 3" xfId="896" xr:uid="{00000000-0005-0000-0000-000085030000}"/>
    <cellStyle name="Prozent 4 3 3 2 4" xfId="897" xr:uid="{00000000-0005-0000-0000-000086030000}"/>
    <cellStyle name="Prozent 4 3 3 3" xfId="898" xr:uid="{00000000-0005-0000-0000-000087030000}"/>
    <cellStyle name="Prozent 4 3 3 4" xfId="899" xr:uid="{00000000-0005-0000-0000-000088030000}"/>
    <cellStyle name="Prozent 4 3 3 5" xfId="900" xr:uid="{00000000-0005-0000-0000-000089030000}"/>
    <cellStyle name="Prozent 4 3 4" xfId="901" xr:uid="{00000000-0005-0000-0000-00008A030000}"/>
    <cellStyle name="Prozent 4 3 4 2" xfId="902" xr:uid="{00000000-0005-0000-0000-00008B030000}"/>
    <cellStyle name="Prozent 4 3 4 2 2" xfId="903" xr:uid="{00000000-0005-0000-0000-00008C030000}"/>
    <cellStyle name="Prozent 4 3 4 3" xfId="904" xr:uid="{00000000-0005-0000-0000-00008D030000}"/>
    <cellStyle name="Prozent 4 3 4 3 2" xfId="905" xr:uid="{00000000-0005-0000-0000-00008E030000}"/>
    <cellStyle name="Prozent 4 3 4 4" xfId="906" xr:uid="{00000000-0005-0000-0000-00008F030000}"/>
    <cellStyle name="Prozent 4 3 4 4 2" xfId="907" xr:uid="{00000000-0005-0000-0000-000090030000}"/>
    <cellStyle name="Prozent 4 3 4 4 3" xfId="908" xr:uid="{00000000-0005-0000-0000-000091030000}"/>
    <cellStyle name="Prozent 4 3 4 5" xfId="909" xr:uid="{00000000-0005-0000-0000-000092030000}"/>
    <cellStyle name="Prozent 4 3 5" xfId="910" xr:uid="{00000000-0005-0000-0000-000093030000}"/>
    <cellStyle name="Prozent 4 4" xfId="911" xr:uid="{00000000-0005-0000-0000-000094030000}"/>
    <cellStyle name="Prozent 4 4 2" xfId="912" xr:uid="{00000000-0005-0000-0000-000095030000}"/>
    <cellStyle name="Prozent 4 4 2 2" xfId="913" xr:uid="{00000000-0005-0000-0000-000096030000}"/>
    <cellStyle name="Prozent 4 4 2 3" xfId="914" xr:uid="{00000000-0005-0000-0000-000097030000}"/>
    <cellStyle name="Prozent 4 4 2 4" xfId="915" xr:uid="{00000000-0005-0000-0000-000098030000}"/>
    <cellStyle name="Prozent 4 4 3" xfId="916" xr:uid="{00000000-0005-0000-0000-000099030000}"/>
    <cellStyle name="Prozent 4 4 4" xfId="917" xr:uid="{00000000-0005-0000-0000-00009A030000}"/>
    <cellStyle name="Prozent 4 4 5" xfId="918" xr:uid="{00000000-0005-0000-0000-00009B030000}"/>
    <cellStyle name="Prozent 4 5" xfId="919" xr:uid="{00000000-0005-0000-0000-00009C030000}"/>
    <cellStyle name="Prozent 4 5 2" xfId="920" xr:uid="{00000000-0005-0000-0000-00009D030000}"/>
    <cellStyle name="Prozent 4 5 3" xfId="921" xr:uid="{00000000-0005-0000-0000-00009E030000}"/>
    <cellStyle name="Prozent 4 5 4" xfId="922" xr:uid="{00000000-0005-0000-0000-00009F030000}"/>
    <cellStyle name="Prozent 4 6" xfId="923" xr:uid="{00000000-0005-0000-0000-0000A0030000}"/>
    <cellStyle name="Prozent 4 7" xfId="924" xr:uid="{00000000-0005-0000-0000-0000A1030000}"/>
    <cellStyle name="Prozent 4 8" xfId="925" xr:uid="{00000000-0005-0000-0000-0000A2030000}"/>
    <cellStyle name="Prozent 5" xfId="926" xr:uid="{00000000-0005-0000-0000-0000A3030000}"/>
    <cellStyle name="Prozent 5 2" xfId="927" xr:uid="{00000000-0005-0000-0000-0000A4030000}"/>
    <cellStyle name="Prozent 5 2 2" xfId="928" xr:uid="{00000000-0005-0000-0000-0000A5030000}"/>
    <cellStyle name="Prozent 5 2 2 2" xfId="929" xr:uid="{00000000-0005-0000-0000-0000A6030000}"/>
    <cellStyle name="Prozent 5 2 2 2 2" xfId="930" xr:uid="{00000000-0005-0000-0000-0000A7030000}"/>
    <cellStyle name="Prozent 5 2 2 2 3" xfId="931" xr:uid="{00000000-0005-0000-0000-0000A8030000}"/>
    <cellStyle name="Prozent 5 2 2 2 4" xfId="932" xr:uid="{00000000-0005-0000-0000-0000A9030000}"/>
    <cellStyle name="Prozent 5 2 2 3" xfId="933" xr:uid="{00000000-0005-0000-0000-0000AA030000}"/>
    <cellStyle name="Prozent 5 2 2 4" xfId="934" xr:uid="{00000000-0005-0000-0000-0000AB030000}"/>
    <cellStyle name="Prozent 5 2 2 5" xfId="935" xr:uid="{00000000-0005-0000-0000-0000AC030000}"/>
    <cellStyle name="Prozent 5 2 3" xfId="936" xr:uid="{00000000-0005-0000-0000-0000AD030000}"/>
    <cellStyle name="Prozent 5 2 3 2" xfId="937" xr:uid="{00000000-0005-0000-0000-0000AE030000}"/>
    <cellStyle name="Prozent 5 2 3 3" xfId="938" xr:uid="{00000000-0005-0000-0000-0000AF030000}"/>
    <cellStyle name="Prozent 5 2 3 4" xfId="939" xr:uid="{00000000-0005-0000-0000-0000B0030000}"/>
    <cellStyle name="Prozent 5 2 4" xfId="940" xr:uid="{00000000-0005-0000-0000-0000B1030000}"/>
    <cellStyle name="Prozent 5 2 5" xfId="941" xr:uid="{00000000-0005-0000-0000-0000B2030000}"/>
    <cellStyle name="Prozent 5 2 6" xfId="942" xr:uid="{00000000-0005-0000-0000-0000B3030000}"/>
    <cellStyle name="Prozent 5 3" xfId="943" xr:uid="{00000000-0005-0000-0000-0000B4030000}"/>
    <cellStyle name="Prozent 5 3 2" xfId="944" xr:uid="{00000000-0005-0000-0000-0000B5030000}"/>
    <cellStyle name="Prozent 5 3 2 2" xfId="945" xr:uid="{00000000-0005-0000-0000-0000B6030000}"/>
    <cellStyle name="Prozent 5 3 2 3" xfId="946" xr:uid="{00000000-0005-0000-0000-0000B7030000}"/>
    <cellStyle name="Prozent 5 3 2 4" xfId="947" xr:uid="{00000000-0005-0000-0000-0000B8030000}"/>
    <cellStyle name="Prozent 5 3 3" xfId="948" xr:uid="{00000000-0005-0000-0000-0000B9030000}"/>
    <cellStyle name="Prozent 5 3 4" xfId="949" xr:uid="{00000000-0005-0000-0000-0000BA030000}"/>
    <cellStyle name="Prozent 5 3 5" xfId="950" xr:uid="{00000000-0005-0000-0000-0000BB030000}"/>
    <cellStyle name="Prozent 5 4" xfId="951" xr:uid="{00000000-0005-0000-0000-0000BC030000}"/>
    <cellStyle name="Prozent 5 4 2" xfId="952" xr:uid="{00000000-0005-0000-0000-0000BD030000}"/>
    <cellStyle name="Prozent 5 4 2 2" xfId="953" xr:uid="{00000000-0005-0000-0000-0000BE030000}"/>
    <cellStyle name="Prozent 5 4 3" xfId="954" xr:uid="{00000000-0005-0000-0000-0000BF030000}"/>
    <cellStyle name="Prozent 5 4 3 2" xfId="955" xr:uid="{00000000-0005-0000-0000-0000C0030000}"/>
    <cellStyle name="Prozent 5 4 3 2 2" xfId="956" xr:uid="{00000000-0005-0000-0000-0000C1030000}"/>
    <cellStyle name="Prozent 5 4 3 3" xfId="957" xr:uid="{00000000-0005-0000-0000-0000C2030000}"/>
    <cellStyle name="Prozent 5 4 3 3 2" xfId="958" xr:uid="{00000000-0005-0000-0000-0000C3030000}"/>
    <cellStyle name="Prozent 5 4 3 4" xfId="959" xr:uid="{00000000-0005-0000-0000-0000C4030000}"/>
    <cellStyle name="Prozent 5 4 4" xfId="960" xr:uid="{00000000-0005-0000-0000-0000C5030000}"/>
    <cellStyle name="Prozent 5 4 4 2" xfId="961" xr:uid="{00000000-0005-0000-0000-0000C6030000}"/>
    <cellStyle name="Prozent 5 4 4 2 2" xfId="962" xr:uid="{00000000-0005-0000-0000-0000C7030000}"/>
    <cellStyle name="Prozent 5 4 5" xfId="963" xr:uid="{00000000-0005-0000-0000-0000C8030000}"/>
    <cellStyle name="Prozent 5 5" xfId="964" xr:uid="{00000000-0005-0000-0000-0000C9030000}"/>
    <cellStyle name="Prozent 5 5 2" xfId="965" xr:uid="{00000000-0005-0000-0000-0000CA030000}"/>
    <cellStyle name="Prozent 5 5 2 2" xfId="966" xr:uid="{00000000-0005-0000-0000-0000CB030000}"/>
    <cellStyle name="Prozent 5 5 3" xfId="967" xr:uid="{00000000-0005-0000-0000-0000CC030000}"/>
    <cellStyle name="Prozent 5 5 3 2" xfId="968" xr:uid="{00000000-0005-0000-0000-0000CD030000}"/>
    <cellStyle name="Prozent 5 5 4" xfId="969" xr:uid="{00000000-0005-0000-0000-0000CE030000}"/>
    <cellStyle name="Prozent 5 5 4 2" xfId="970" xr:uid="{00000000-0005-0000-0000-0000CF030000}"/>
    <cellStyle name="Prozent 5 5 4 3" xfId="971" xr:uid="{00000000-0005-0000-0000-0000D0030000}"/>
    <cellStyle name="Prozent 5 5 5" xfId="972" xr:uid="{00000000-0005-0000-0000-0000D1030000}"/>
    <cellStyle name="Prozent 5 6" xfId="973" xr:uid="{00000000-0005-0000-0000-0000D2030000}"/>
    <cellStyle name="Prozent 6" xfId="974" xr:uid="{00000000-0005-0000-0000-0000D3030000}"/>
    <cellStyle name="Prozent 6 2" xfId="975" xr:uid="{00000000-0005-0000-0000-0000D4030000}"/>
    <cellStyle name="Prozent 6 2 2" xfId="976" xr:uid="{00000000-0005-0000-0000-0000D5030000}"/>
    <cellStyle name="Prozent 6 2 2 2" xfId="977" xr:uid="{00000000-0005-0000-0000-0000D6030000}"/>
    <cellStyle name="Prozent 6 2 2 3" xfId="978" xr:uid="{00000000-0005-0000-0000-0000D7030000}"/>
    <cellStyle name="Prozent 6 2 2 4" xfId="979" xr:uid="{00000000-0005-0000-0000-0000D8030000}"/>
    <cellStyle name="Prozent 6 2 3" xfId="980" xr:uid="{00000000-0005-0000-0000-0000D9030000}"/>
    <cellStyle name="Prozent 6 2 4" xfId="981" xr:uid="{00000000-0005-0000-0000-0000DA030000}"/>
    <cellStyle name="Prozent 6 2 5" xfId="982" xr:uid="{00000000-0005-0000-0000-0000DB030000}"/>
    <cellStyle name="Prozent 6 3" xfId="983" xr:uid="{00000000-0005-0000-0000-0000DC030000}"/>
    <cellStyle name="Prozent 6 3 2" xfId="984" xr:uid="{00000000-0005-0000-0000-0000DD030000}"/>
    <cellStyle name="Prozent 6 3 3" xfId="985" xr:uid="{00000000-0005-0000-0000-0000DE030000}"/>
    <cellStyle name="Prozent 6 3 4" xfId="986" xr:uid="{00000000-0005-0000-0000-0000DF030000}"/>
    <cellStyle name="Prozent 6 4" xfId="987" xr:uid="{00000000-0005-0000-0000-0000E0030000}"/>
    <cellStyle name="Prozent 6 5" xfId="988" xr:uid="{00000000-0005-0000-0000-0000E1030000}"/>
    <cellStyle name="Prozent 6 6" xfId="989" xr:uid="{00000000-0005-0000-0000-0000E2030000}"/>
    <cellStyle name="Prozent 7" xfId="990" xr:uid="{00000000-0005-0000-0000-0000E3030000}"/>
    <cellStyle name="Prozent 7 2" xfId="991" xr:uid="{00000000-0005-0000-0000-0000E4030000}"/>
    <cellStyle name="Prozent 7 2 2" xfId="992" xr:uid="{00000000-0005-0000-0000-0000E5030000}"/>
    <cellStyle name="Prozent 7 2 2 2" xfId="993" xr:uid="{00000000-0005-0000-0000-0000E6030000}"/>
    <cellStyle name="Prozent 7 2 2 3" xfId="994" xr:uid="{00000000-0005-0000-0000-0000E7030000}"/>
    <cellStyle name="Prozent 7 2 2 4" xfId="995" xr:uid="{00000000-0005-0000-0000-0000E8030000}"/>
    <cellStyle name="Prozent 7 2 3" xfId="996" xr:uid="{00000000-0005-0000-0000-0000E9030000}"/>
    <cellStyle name="Prozent 7 2 4" xfId="997" xr:uid="{00000000-0005-0000-0000-0000EA030000}"/>
    <cellStyle name="Prozent 7 2 5" xfId="998" xr:uid="{00000000-0005-0000-0000-0000EB030000}"/>
    <cellStyle name="Prozent 7 3" xfId="999" xr:uid="{00000000-0005-0000-0000-0000EC030000}"/>
    <cellStyle name="Prozent 7 3 2" xfId="1000" xr:uid="{00000000-0005-0000-0000-0000ED030000}"/>
    <cellStyle name="Prozent 7 3 3" xfId="1001" xr:uid="{00000000-0005-0000-0000-0000EE030000}"/>
    <cellStyle name="Prozent 7 3 4" xfId="1002" xr:uid="{00000000-0005-0000-0000-0000EF030000}"/>
    <cellStyle name="Prozent 7 4" xfId="1003" xr:uid="{00000000-0005-0000-0000-0000F0030000}"/>
    <cellStyle name="Prozent 7 5" xfId="1004" xr:uid="{00000000-0005-0000-0000-0000F1030000}"/>
    <cellStyle name="Prozent 7 6" xfId="1005" xr:uid="{00000000-0005-0000-0000-0000F2030000}"/>
    <cellStyle name="Prozent 8" xfId="1006" xr:uid="{00000000-0005-0000-0000-0000F3030000}"/>
    <cellStyle name="Prozent 8 2" xfId="1007" xr:uid="{00000000-0005-0000-0000-0000F4030000}"/>
    <cellStyle name="Prozent 8 2 2" xfId="1008" xr:uid="{00000000-0005-0000-0000-0000F5030000}"/>
    <cellStyle name="Prozent 8 2 2 2" xfId="1009" xr:uid="{00000000-0005-0000-0000-0000F6030000}"/>
    <cellStyle name="Prozent 8 2 3" xfId="1010" xr:uid="{00000000-0005-0000-0000-0000F7030000}"/>
    <cellStyle name="Prozent 8 2 4" xfId="1011" xr:uid="{00000000-0005-0000-0000-0000F8030000}"/>
    <cellStyle name="Prozent 8 3" xfId="1012" xr:uid="{00000000-0005-0000-0000-0000F9030000}"/>
    <cellStyle name="Prozent 8 3 2" xfId="1013" xr:uid="{00000000-0005-0000-0000-0000FA030000}"/>
    <cellStyle name="Prozent 8 3 2 2" xfId="1014" xr:uid="{00000000-0005-0000-0000-0000FB030000}"/>
    <cellStyle name="Prozent 8 3 2 2 2" xfId="1015" xr:uid="{00000000-0005-0000-0000-0000FC030000}"/>
    <cellStyle name="Prozent 8 3 2 3" xfId="1016" xr:uid="{00000000-0005-0000-0000-0000FD030000}"/>
    <cellStyle name="Prozent 8 3 2 3 2" xfId="1017" xr:uid="{00000000-0005-0000-0000-0000FE030000}"/>
    <cellStyle name="Prozent 8 3 2 3 3" xfId="1018" xr:uid="{00000000-0005-0000-0000-0000FF030000}"/>
    <cellStyle name="Prozent 8 3 2 4" xfId="1019" xr:uid="{00000000-0005-0000-0000-000000040000}"/>
    <cellStyle name="Prozent 8 3 2 5" xfId="1020" xr:uid="{00000000-0005-0000-0000-000001040000}"/>
    <cellStyle name="Prozent 8 3 3" xfId="1021" xr:uid="{00000000-0005-0000-0000-000002040000}"/>
    <cellStyle name="Prozent 8 3 3 2" xfId="1022" xr:uid="{00000000-0005-0000-0000-000003040000}"/>
    <cellStyle name="Prozent 8 3 3 2 2" xfId="1023" xr:uid="{00000000-0005-0000-0000-000004040000}"/>
    <cellStyle name="Prozent 8 3 3 3" xfId="1024" xr:uid="{00000000-0005-0000-0000-000005040000}"/>
    <cellStyle name="Prozent 8 3 3 4" xfId="1025" xr:uid="{00000000-0005-0000-0000-000006040000}"/>
    <cellStyle name="Prozent 8 3 4" xfId="1026" xr:uid="{00000000-0005-0000-0000-000007040000}"/>
    <cellStyle name="Prozent 8 3 5" xfId="1027" xr:uid="{00000000-0005-0000-0000-000008040000}"/>
    <cellStyle name="Prozent 8 3 6" xfId="1028" xr:uid="{00000000-0005-0000-0000-000009040000}"/>
    <cellStyle name="Prozent 8 4" xfId="1029" xr:uid="{00000000-0005-0000-0000-00000A040000}"/>
    <cellStyle name="Prozent 9" xfId="1030" xr:uid="{00000000-0005-0000-0000-00000B040000}"/>
    <cellStyle name="Prozent 9 2" xfId="1031" xr:uid="{00000000-0005-0000-0000-00000C040000}"/>
    <cellStyle name="Prozent 9 3" xfId="1032" xr:uid="{00000000-0005-0000-0000-00000D040000}"/>
    <cellStyle name="Prozent 9 4" xfId="1033" xr:uid="{00000000-0005-0000-0000-00000E040000}"/>
    <cellStyle name="Schlecht 2" xfId="1034" xr:uid="{00000000-0005-0000-0000-00000F040000}"/>
    <cellStyle name="Schlecht 3" xfId="1035" xr:uid="{00000000-0005-0000-0000-000010040000}"/>
    <cellStyle name="Schlecht 4" xfId="1036" xr:uid="{00000000-0005-0000-0000-000011040000}"/>
    <cellStyle name="Standard" xfId="0" builtinId="0"/>
    <cellStyle name="Standard 2" xfId="1037" xr:uid="{00000000-0005-0000-0000-000013040000}"/>
    <cellStyle name="Standard 2 2" xfId="1038" xr:uid="{00000000-0005-0000-0000-000014040000}"/>
    <cellStyle name="Standard 2 2 2" xfId="1039" xr:uid="{00000000-0005-0000-0000-000015040000}"/>
    <cellStyle name="Standard 2 2 3" xfId="1040" xr:uid="{00000000-0005-0000-0000-000016040000}"/>
    <cellStyle name="Standard 2 3" xfId="1041" xr:uid="{00000000-0005-0000-0000-000017040000}"/>
    <cellStyle name="Standard 2 4" xfId="1042" xr:uid="{00000000-0005-0000-0000-000018040000}"/>
    <cellStyle name="Standard 2 5" xfId="1043" xr:uid="{00000000-0005-0000-0000-000019040000}"/>
    <cellStyle name="Standard 2 6" xfId="1044" xr:uid="{00000000-0005-0000-0000-00001A040000}"/>
    <cellStyle name="Standard 3" xfId="1045" xr:uid="{00000000-0005-0000-0000-00001B040000}"/>
    <cellStyle name="Standard 3 2" xfId="1046" xr:uid="{00000000-0005-0000-0000-00001C040000}"/>
    <cellStyle name="Standard 3 2 2" xfId="1047" xr:uid="{00000000-0005-0000-0000-00001D040000}"/>
    <cellStyle name="Standard 3 2 2 2" xfId="1048" xr:uid="{00000000-0005-0000-0000-00001E040000}"/>
    <cellStyle name="Standard 3 2 2 2 2" xfId="1049" xr:uid="{00000000-0005-0000-0000-00001F040000}"/>
    <cellStyle name="Standard 3 2 2 2 2 2" xfId="1050" xr:uid="{00000000-0005-0000-0000-000020040000}"/>
    <cellStyle name="Standard 3 2 2 2 2 3" xfId="1051" xr:uid="{00000000-0005-0000-0000-000021040000}"/>
    <cellStyle name="Standard 3 2 2 2 2 4" xfId="1052" xr:uid="{00000000-0005-0000-0000-000022040000}"/>
    <cellStyle name="Standard 3 2 2 2 3" xfId="1053" xr:uid="{00000000-0005-0000-0000-000023040000}"/>
    <cellStyle name="Standard 3 2 2 2 4" xfId="1054" xr:uid="{00000000-0005-0000-0000-000024040000}"/>
    <cellStyle name="Standard 3 2 2 2 5" xfId="1055" xr:uid="{00000000-0005-0000-0000-000025040000}"/>
    <cellStyle name="Standard 3 2 2 3" xfId="1056" xr:uid="{00000000-0005-0000-0000-000026040000}"/>
    <cellStyle name="Standard 3 2 2 3 2" xfId="1057" xr:uid="{00000000-0005-0000-0000-000027040000}"/>
    <cellStyle name="Standard 3 2 2 3 3" xfId="1058" xr:uid="{00000000-0005-0000-0000-000028040000}"/>
    <cellStyle name="Standard 3 2 2 3 4" xfId="1059" xr:uid="{00000000-0005-0000-0000-000029040000}"/>
    <cellStyle name="Standard 3 2 2 4" xfId="1060" xr:uid="{00000000-0005-0000-0000-00002A040000}"/>
    <cellStyle name="Standard 3 2 2 5" xfId="1061" xr:uid="{00000000-0005-0000-0000-00002B040000}"/>
    <cellStyle name="Standard 3 2 2 6" xfId="1062" xr:uid="{00000000-0005-0000-0000-00002C040000}"/>
    <cellStyle name="Standard 3 2 3" xfId="1063" xr:uid="{00000000-0005-0000-0000-00002D040000}"/>
    <cellStyle name="Standard 3 2 3 2" xfId="1064" xr:uid="{00000000-0005-0000-0000-00002E040000}"/>
    <cellStyle name="Standard 3 2 3 2 2" xfId="1065" xr:uid="{00000000-0005-0000-0000-00002F040000}"/>
    <cellStyle name="Standard 3 2 3 2 3" xfId="1066" xr:uid="{00000000-0005-0000-0000-000030040000}"/>
    <cellStyle name="Standard 3 2 3 2 4" xfId="1067" xr:uid="{00000000-0005-0000-0000-000031040000}"/>
    <cellStyle name="Standard 3 2 3 3" xfId="1068" xr:uid="{00000000-0005-0000-0000-000032040000}"/>
    <cellStyle name="Standard 3 2 3 4" xfId="1069" xr:uid="{00000000-0005-0000-0000-000033040000}"/>
    <cellStyle name="Standard 3 2 3 5" xfId="1070" xr:uid="{00000000-0005-0000-0000-000034040000}"/>
    <cellStyle name="Standard 3 2 4" xfId="1071" xr:uid="{00000000-0005-0000-0000-000035040000}"/>
    <cellStyle name="Standard 3 2 4 2" xfId="1072" xr:uid="{00000000-0005-0000-0000-000036040000}"/>
    <cellStyle name="Standard 3 2 4 2 2" xfId="1073" xr:uid="{00000000-0005-0000-0000-000037040000}"/>
    <cellStyle name="Standard 3 2 4 3" xfId="1074" xr:uid="{00000000-0005-0000-0000-000038040000}"/>
    <cellStyle name="Standard 3 2 4 4" xfId="1075" xr:uid="{00000000-0005-0000-0000-000039040000}"/>
    <cellStyle name="Standard 3 2 4 5" xfId="1076" xr:uid="{00000000-0005-0000-0000-00003A040000}"/>
    <cellStyle name="Standard 3 2 5" xfId="1077" xr:uid="{00000000-0005-0000-0000-00003B040000}"/>
    <cellStyle name="Standard 3 2 6" xfId="1078" xr:uid="{00000000-0005-0000-0000-00003C040000}"/>
    <cellStyle name="Standard 3 2 7" xfId="1079" xr:uid="{00000000-0005-0000-0000-00003D040000}"/>
    <cellStyle name="Standard 3 3" xfId="1080" xr:uid="{00000000-0005-0000-0000-00003E040000}"/>
    <cellStyle name="Standard 3 3 2" xfId="1081" xr:uid="{00000000-0005-0000-0000-00003F040000}"/>
    <cellStyle name="Standard 3 3 2 2" xfId="1082" xr:uid="{00000000-0005-0000-0000-000040040000}"/>
    <cellStyle name="Standard 3 3 2 2 2" xfId="1083" xr:uid="{00000000-0005-0000-0000-000041040000}"/>
    <cellStyle name="Standard 3 3 2 2 3" xfId="1084" xr:uid="{00000000-0005-0000-0000-000042040000}"/>
    <cellStyle name="Standard 3 3 2 2 4" xfId="1085" xr:uid="{00000000-0005-0000-0000-000043040000}"/>
    <cellStyle name="Standard 3 3 2 3" xfId="1086" xr:uid="{00000000-0005-0000-0000-000044040000}"/>
    <cellStyle name="Standard 3 3 2 4" xfId="1087" xr:uid="{00000000-0005-0000-0000-000045040000}"/>
    <cellStyle name="Standard 3 3 2 5" xfId="1088" xr:uid="{00000000-0005-0000-0000-000046040000}"/>
    <cellStyle name="Standard 3 3 3" xfId="1089" xr:uid="{00000000-0005-0000-0000-000047040000}"/>
    <cellStyle name="Standard 3 3 3 2" xfId="1090" xr:uid="{00000000-0005-0000-0000-000048040000}"/>
    <cellStyle name="Standard 3 3 3 3" xfId="1091" xr:uid="{00000000-0005-0000-0000-000049040000}"/>
    <cellStyle name="Standard 3 3 3 4" xfId="1092" xr:uid="{00000000-0005-0000-0000-00004A040000}"/>
    <cellStyle name="Standard 3 3 4" xfId="1093" xr:uid="{00000000-0005-0000-0000-00004B040000}"/>
    <cellStyle name="Standard 3 3 5" xfId="1094" xr:uid="{00000000-0005-0000-0000-00004C040000}"/>
    <cellStyle name="Standard 3 3 6" xfId="1095" xr:uid="{00000000-0005-0000-0000-00004D040000}"/>
    <cellStyle name="Standard 3 4" xfId="1096" xr:uid="{00000000-0005-0000-0000-00004E040000}"/>
    <cellStyle name="Standard 3 4 2" xfId="1097" xr:uid="{00000000-0005-0000-0000-00004F040000}"/>
    <cellStyle name="Standard 3 4 2 2" xfId="1098" xr:uid="{00000000-0005-0000-0000-000050040000}"/>
    <cellStyle name="Standard 3 4 2 3" xfId="1099" xr:uid="{00000000-0005-0000-0000-000051040000}"/>
    <cellStyle name="Standard 3 4 2 4" xfId="1100" xr:uid="{00000000-0005-0000-0000-000052040000}"/>
    <cellStyle name="Standard 3 4 3" xfId="1101" xr:uid="{00000000-0005-0000-0000-000053040000}"/>
    <cellStyle name="Standard 3 4 4" xfId="1102" xr:uid="{00000000-0005-0000-0000-000054040000}"/>
    <cellStyle name="Standard 3 4 5" xfId="1103" xr:uid="{00000000-0005-0000-0000-000055040000}"/>
    <cellStyle name="Standard 3 5" xfId="1104" xr:uid="{00000000-0005-0000-0000-000056040000}"/>
    <cellStyle name="Standard 3 5 2" xfId="1105" xr:uid="{00000000-0005-0000-0000-000057040000}"/>
    <cellStyle name="Standard 3 5 3" xfId="1106" xr:uid="{00000000-0005-0000-0000-000058040000}"/>
    <cellStyle name="Standard 3 5 4" xfId="1107" xr:uid="{00000000-0005-0000-0000-000059040000}"/>
    <cellStyle name="Standard 3 6" xfId="1108" xr:uid="{00000000-0005-0000-0000-00005A040000}"/>
    <cellStyle name="Standard 3 6 2" xfId="1109" xr:uid="{00000000-0005-0000-0000-00005B040000}"/>
    <cellStyle name="Standard 3 7" xfId="1110" xr:uid="{00000000-0005-0000-0000-00005C040000}"/>
    <cellStyle name="Standard 3 8" xfId="1111" xr:uid="{00000000-0005-0000-0000-00005D040000}"/>
    <cellStyle name="Standard 4" xfId="1112" xr:uid="{00000000-0005-0000-0000-00005E040000}"/>
    <cellStyle name="Standard 5" xfId="1113" xr:uid="{00000000-0005-0000-0000-00005F040000}"/>
    <cellStyle name="Standard 5 2" xfId="1114" xr:uid="{00000000-0005-0000-0000-000060040000}"/>
    <cellStyle name="Standard 6" xfId="1167" xr:uid="{00000000-0005-0000-0000-000061040000}"/>
    <cellStyle name="Standard 7" xfId="1168" xr:uid="{00000000-0005-0000-0000-000062040000}"/>
    <cellStyle name="Standard_Werte" xfId="1115" xr:uid="{00000000-0005-0000-0000-000063040000}"/>
    <cellStyle name="Title" xfId="1116" xr:uid="{00000000-0005-0000-0000-000064040000}"/>
    <cellStyle name="Title 2" xfId="1117" xr:uid="{00000000-0005-0000-0000-000065040000}"/>
    <cellStyle name="Title 2 2" xfId="1118" xr:uid="{00000000-0005-0000-0000-000066040000}"/>
    <cellStyle name="Title 2 2 2" xfId="1119" xr:uid="{00000000-0005-0000-0000-000067040000}"/>
    <cellStyle name="Title 2 3" xfId="1120" xr:uid="{00000000-0005-0000-0000-000068040000}"/>
    <cellStyle name="Title 3" xfId="1121" xr:uid="{00000000-0005-0000-0000-000069040000}"/>
    <cellStyle name="Title 3 2" xfId="1122" xr:uid="{00000000-0005-0000-0000-00006A040000}"/>
    <cellStyle name="Title 4" xfId="1123" xr:uid="{00000000-0005-0000-0000-00006B040000}"/>
    <cellStyle name="Total 2" xfId="1124" xr:uid="{00000000-0005-0000-0000-00006C040000}"/>
    <cellStyle name="Überschrift 1 2" xfId="1125" xr:uid="{00000000-0005-0000-0000-00006D040000}"/>
    <cellStyle name="Überschrift 1 3" xfId="1126" xr:uid="{00000000-0005-0000-0000-00006E040000}"/>
    <cellStyle name="Überschrift 1 4" xfId="1127" xr:uid="{00000000-0005-0000-0000-00006F040000}"/>
    <cellStyle name="Überschrift 1 4 2" xfId="1169" xr:uid="{00000000-0005-0000-0000-000070040000}"/>
    <cellStyle name="Überschrift 1 5" xfId="1128" xr:uid="{00000000-0005-0000-0000-000071040000}"/>
    <cellStyle name="Überschrift 2 2" xfId="1129" xr:uid="{00000000-0005-0000-0000-000072040000}"/>
    <cellStyle name="Überschrift 2 3" xfId="1130" xr:uid="{00000000-0005-0000-0000-000073040000}"/>
    <cellStyle name="Überschrift 2 4" xfId="1131" xr:uid="{00000000-0005-0000-0000-000074040000}"/>
    <cellStyle name="Überschrift 2 4 2" xfId="1170" xr:uid="{00000000-0005-0000-0000-000075040000}"/>
    <cellStyle name="Überschrift 2 5" xfId="1132" xr:uid="{00000000-0005-0000-0000-000076040000}"/>
    <cellStyle name="Überschrift 3 2" xfId="1133" xr:uid="{00000000-0005-0000-0000-000077040000}"/>
    <cellStyle name="Überschrift 3 3" xfId="1134" xr:uid="{00000000-0005-0000-0000-000078040000}"/>
    <cellStyle name="Überschrift 3 4" xfId="1135" xr:uid="{00000000-0005-0000-0000-000079040000}"/>
    <cellStyle name="Überschrift 3 4 2" xfId="1171" xr:uid="{00000000-0005-0000-0000-00007A040000}"/>
    <cellStyle name="Überschrift 3 5" xfId="1136" xr:uid="{00000000-0005-0000-0000-00007B040000}"/>
    <cellStyle name="Überschrift 4 2" xfId="1137" xr:uid="{00000000-0005-0000-0000-00007C040000}"/>
    <cellStyle name="Überschrift 4 3" xfId="1138" xr:uid="{00000000-0005-0000-0000-00007D040000}"/>
    <cellStyle name="Überschrift 4 4" xfId="1139" xr:uid="{00000000-0005-0000-0000-00007E040000}"/>
    <cellStyle name="Überschrift 4 4 2" xfId="1172" xr:uid="{00000000-0005-0000-0000-00007F040000}"/>
    <cellStyle name="Überschrift 4 5" xfId="1140" xr:uid="{00000000-0005-0000-0000-000080040000}"/>
    <cellStyle name="Überschrift 5" xfId="1141" xr:uid="{00000000-0005-0000-0000-000081040000}"/>
    <cellStyle name="Überschrift 6" xfId="1142" xr:uid="{00000000-0005-0000-0000-000082040000}"/>
    <cellStyle name="Überschrift 7" xfId="1143" xr:uid="{00000000-0005-0000-0000-000083040000}"/>
    <cellStyle name="Überschrift 7 2" xfId="1173" xr:uid="{00000000-0005-0000-0000-000084040000}"/>
    <cellStyle name="Überschrift 8" xfId="1144" xr:uid="{00000000-0005-0000-0000-000085040000}"/>
    <cellStyle name="Verknüpfte Zelle 2" xfId="1145" xr:uid="{00000000-0005-0000-0000-000086040000}"/>
    <cellStyle name="Verknüpfte Zelle 3" xfId="1146" xr:uid="{00000000-0005-0000-0000-000087040000}"/>
    <cellStyle name="Verknüpfte Zelle 4" xfId="1147" xr:uid="{00000000-0005-0000-0000-000088040000}"/>
    <cellStyle name="Warnender Text 2" xfId="1148" xr:uid="{00000000-0005-0000-0000-000089040000}"/>
    <cellStyle name="Warnender Text 2 2" xfId="1149" xr:uid="{00000000-0005-0000-0000-00008A040000}"/>
    <cellStyle name="Warnender Text 2 3" xfId="1150" xr:uid="{00000000-0005-0000-0000-00008B040000}"/>
    <cellStyle name="Warnender Text 2 3 2" xfId="1151" xr:uid="{00000000-0005-0000-0000-00008C040000}"/>
    <cellStyle name="Warnender Text 2 3 2 2" xfId="1152" xr:uid="{00000000-0005-0000-0000-00008D040000}"/>
    <cellStyle name="Warnender Text 3" xfId="1153" xr:uid="{00000000-0005-0000-0000-00008E040000}"/>
    <cellStyle name="Warnender Text 4" xfId="1154" xr:uid="{00000000-0005-0000-0000-00008F040000}"/>
    <cellStyle name="Warnender Text 5" xfId="1155" xr:uid="{00000000-0005-0000-0000-000090040000}"/>
    <cellStyle name="Warnender Text 6" xfId="1156" xr:uid="{00000000-0005-0000-0000-000091040000}"/>
    <cellStyle name="Zelle überprüfen 2" xfId="1157" xr:uid="{00000000-0005-0000-0000-000092040000}"/>
    <cellStyle name="Zelle überprüfen 2 2" xfId="1158" xr:uid="{00000000-0005-0000-0000-000093040000}"/>
    <cellStyle name="Zelle überprüfen 2 3" xfId="1159" xr:uid="{00000000-0005-0000-0000-000094040000}"/>
    <cellStyle name="Zelle überprüfen 3" xfId="1160" xr:uid="{00000000-0005-0000-0000-000095040000}"/>
    <cellStyle name="Zelle überprüfen 3 2" xfId="1161" xr:uid="{00000000-0005-0000-0000-000096040000}"/>
    <cellStyle name="Zelle überprüfen 4" xfId="1162" xr:uid="{00000000-0005-0000-0000-000097040000}"/>
  </cellStyles>
  <dxfs count="13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0C0C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DCE6F1"/>
      <color rgb="FFC0C0C0"/>
      <color rgb="FFCCFFCC"/>
      <color rgb="FFFF7C80"/>
      <color rgb="FF808080"/>
      <color rgb="FF96969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800100</xdr:colOff>
      <xdr:row>11</xdr:row>
      <xdr:rowOff>9525</xdr:rowOff>
    </xdr:from>
    <xdr:to>
      <xdr:col>7</xdr:col>
      <xdr:colOff>0</xdr:colOff>
      <xdr:row>11</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5</xdr:row>
      <xdr:rowOff>9525</xdr:rowOff>
    </xdr:from>
    <xdr:to>
      <xdr:col>6</xdr:col>
      <xdr:colOff>0</xdr:colOff>
      <xdr:row>5</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1047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11</xdr:row>
      <xdr:rowOff>9525</xdr:rowOff>
    </xdr:from>
    <xdr:to>
      <xdr:col>13</xdr:col>
      <xdr:colOff>0</xdr:colOff>
      <xdr:row>11</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13</xdr:row>
      <xdr:rowOff>9525</xdr:rowOff>
    </xdr:from>
    <xdr:to>
      <xdr:col>13</xdr:col>
      <xdr:colOff>0</xdr:colOff>
      <xdr:row>13</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2152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25</xdr:row>
      <xdr:rowOff>9525</xdr:rowOff>
    </xdr:from>
    <xdr:to>
      <xdr:col>13</xdr:col>
      <xdr:colOff>0</xdr:colOff>
      <xdr:row>25</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3505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81396</xdr:colOff>
      <xdr:row>5</xdr:row>
      <xdr:rowOff>9525</xdr:rowOff>
    </xdr:from>
    <xdr:to>
      <xdr:col>12</xdr:col>
      <xdr:colOff>186171</xdr:colOff>
      <xdr:row>5</xdr:row>
      <xdr:rowOff>104775</xdr:rowOff>
    </xdr:to>
    <xdr:pic>
      <xdr:nvPicPr>
        <xdr:cNvPr id="12" name="Grafik 2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421" y="1047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32</xdr:row>
      <xdr:rowOff>9525</xdr:rowOff>
    </xdr:from>
    <xdr:to>
      <xdr:col>4</xdr:col>
      <xdr:colOff>0</xdr:colOff>
      <xdr:row>32</xdr:row>
      <xdr:rowOff>104775</xdr:rowOff>
    </xdr:to>
    <xdr:pic>
      <xdr:nvPicPr>
        <xdr:cNvPr id="13" name="Grafik 2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425" y="550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514350</xdr:colOff>
      <xdr:row>32</xdr:row>
      <xdr:rowOff>9525</xdr:rowOff>
    </xdr:from>
    <xdr:to>
      <xdr:col>5</xdr:col>
      <xdr:colOff>0</xdr:colOff>
      <xdr:row>32</xdr:row>
      <xdr:rowOff>104775</xdr:rowOff>
    </xdr:to>
    <xdr:pic>
      <xdr:nvPicPr>
        <xdr:cNvPr id="14" name="Grafik 2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5" y="570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32</xdr:row>
      <xdr:rowOff>9525</xdr:rowOff>
    </xdr:from>
    <xdr:to>
      <xdr:col>6</xdr:col>
      <xdr:colOff>0</xdr:colOff>
      <xdr:row>32</xdr:row>
      <xdr:rowOff>104775</xdr:rowOff>
    </xdr:to>
    <xdr:pic>
      <xdr:nvPicPr>
        <xdr:cNvPr id="15" name="Grafik 2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570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857250</xdr:colOff>
      <xdr:row>32</xdr:row>
      <xdr:rowOff>9525</xdr:rowOff>
    </xdr:from>
    <xdr:to>
      <xdr:col>8</xdr:col>
      <xdr:colOff>961485</xdr:colOff>
      <xdr:row>32</xdr:row>
      <xdr:rowOff>104775</xdr:rowOff>
    </xdr:to>
    <xdr:pic>
      <xdr:nvPicPr>
        <xdr:cNvPr id="17" name="Grafik 2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762000</xdr:colOff>
      <xdr:row>32</xdr:row>
      <xdr:rowOff>9525</xdr:rowOff>
    </xdr:from>
    <xdr:to>
      <xdr:col>10</xdr:col>
      <xdr:colOff>0</xdr:colOff>
      <xdr:row>32</xdr:row>
      <xdr:rowOff>104775</xdr:rowOff>
    </xdr:to>
    <xdr:pic>
      <xdr:nvPicPr>
        <xdr:cNvPr id="18" name="Grafik 2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762000</xdr:colOff>
      <xdr:row>33</xdr:row>
      <xdr:rowOff>9525</xdr:rowOff>
    </xdr:from>
    <xdr:to>
      <xdr:col>10</xdr:col>
      <xdr:colOff>0</xdr:colOff>
      <xdr:row>33</xdr:row>
      <xdr:rowOff>104775</xdr:rowOff>
    </xdr:to>
    <xdr:pic>
      <xdr:nvPicPr>
        <xdr:cNvPr id="19" name="Grafik 27">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6134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800100</xdr:colOff>
      <xdr:row>33</xdr:row>
      <xdr:rowOff>9525</xdr:rowOff>
    </xdr:from>
    <xdr:to>
      <xdr:col>7</xdr:col>
      <xdr:colOff>0</xdr:colOff>
      <xdr:row>33</xdr:row>
      <xdr:rowOff>104775</xdr:rowOff>
    </xdr:to>
    <xdr:pic>
      <xdr:nvPicPr>
        <xdr:cNvPr id="21" name="Grafik 2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5" y="6134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714375</xdr:colOff>
      <xdr:row>32</xdr:row>
      <xdr:rowOff>9525</xdr:rowOff>
    </xdr:from>
    <xdr:to>
      <xdr:col>1</xdr:col>
      <xdr:colOff>819150</xdr:colOff>
      <xdr:row>32</xdr:row>
      <xdr:rowOff>104775</xdr:rowOff>
    </xdr:to>
    <xdr:pic>
      <xdr:nvPicPr>
        <xdr:cNvPr id="22" name="Grafik 2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5619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771525</xdr:colOff>
      <xdr:row>34</xdr:row>
      <xdr:rowOff>9525</xdr:rowOff>
    </xdr:from>
    <xdr:to>
      <xdr:col>10</xdr:col>
      <xdr:colOff>0</xdr:colOff>
      <xdr:row>34</xdr:row>
      <xdr:rowOff>114300</xdr:rowOff>
    </xdr:to>
    <xdr:pic>
      <xdr:nvPicPr>
        <xdr:cNvPr id="20" name="Grafik 2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3175" y="5953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752475</xdr:colOff>
      <xdr:row>36</xdr:row>
      <xdr:rowOff>9525</xdr:rowOff>
    </xdr:from>
    <xdr:to>
      <xdr:col>9</xdr:col>
      <xdr:colOff>857250</xdr:colOff>
      <xdr:row>36</xdr:row>
      <xdr:rowOff>104775</xdr:rowOff>
    </xdr:to>
    <xdr:pic>
      <xdr:nvPicPr>
        <xdr:cNvPr id="23" name="Grafik 27">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6248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609600</xdr:colOff>
      <xdr:row>32</xdr:row>
      <xdr:rowOff>0</xdr:rowOff>
    </xdr:from>
    <xdr:to>
      <xdr:col>1</xdr:col>
      <xdr:colOff>704850</xdr:colOff>
      <xdr:row>32</xdr:row>
      <xdr:rowOff>104775</xdr:rowOff>
    </xdr:to>
    <xdr:pic>
      <xdr:nvPicPr>
        <xdr:cNvPr id="24" name="Grafik 29">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5495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381000</xdr:colOff>
      <xdr:row>0</xdr:row>
      <xdr:rowOff>0</xdr:rowOff>
    </xdr:from>
    <xdr:to>
      <xdr:col>13</xdr:col>
      <xdr:colOff>51694</xdr:colOff>
      <xdr:row>4</xdr:row>
      <xdr:rowOff>89098</xdr:rowOff>
    </xdr:to>
    <xdr:pic>
      <xdr:nvPicPr>
        <xdr:cNvPr id="25" name="Grafik 24">
          <a:extLst>
            <a:ext uri="{FF2B5EF4-FFF2-40B4-BE49-F238E27FC236}">
              <a16:creationId xmlns:a16="http://schemas.microsoft.com/office/drawing/2014/main" id="{9D4FBF7F-4D41-4B44-9343-5DA08536B8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24575" y="0"/>
          <a:ext cx="1670944" cy="736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7</xdr:row>
      <xdr:rowOff>9525</xdr:rowOff>
    </xdr:from>
    <xdr:to>
      <xdr:col>6</xdr:col>
      <xdr:colOff>0</xdr:colOff>
      <xdr:row>7</xdr:row>
      <xdr:rowOff>114300</xdr:rowOff>
    </xdr:to>
    <xdr:pic>
      <xdr:nvPicPr>
        <xdr:cNvPr id="3242" name="Grafik 18">
          <a:extLst>
            <a:ext uri="{FF2B5EF4-FFF2-40B4-BE49-F238E27FC236}">
              <a16:creationId xmlns:a16="http://schemas.microsoft.com/office/drawing/2014/main" id="{00000000-0008-0000-0400-0000A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542925</xdr:colOff>
      <xdr:row>5</xdr:row>
      <xdr:rowOff>9525</xdr:rowOff>
    </xdr:from>
    <xdr:to>
      <xdr:col>15</xdr:col>
      <xdr:colOff>0</xdr:colOff>
      <xdr:row>5</xdr:row>
      <xdr:rowOff>114300</xdr:rowOff>
    </xdr:to>
    <xdr:pic>
      <xdr:nvPicPr>
        <xdr:cNvPr id="3243" name="Grafik 18">
          <a:extLst>
            <a:ext uri="{FF2B5EF4-FFF2-40B4-BE49-F238E27FC236}">
              <a16:creationId xmlns:a16="http://schemas.microsoft.com/office/drawing/2014/main" id="{00000000-0008-0000-0400-0000AB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542925</xdr:colOff>
      <xdr:row>7</xdr:row>
      <xdr:rowOff>9525</xdr:rowOff>
    </xdr:from>
    <xdr:to>
      <xdr:col>15</xdr:col>
      <xdr:colOff>0</xdr:colOff>
      <xdr:row>7</xdr:row>
      <xdr:rowOff>114300</xdr:rowOff>
    </xdr:to>
    <xdr:pic>
      <xdr:nvPicPr>
        <xdr:cNvPr id="3244" name="Grafik 18">
          <a:extLst>
            <a:ext uri="{FF2B5EF4-FFF2-40B4-BE49-F238E27FC236}">
              <a16:creationId xmlns:a16="http://schemas.microsoft.com/office/drawing/2014/main" id="{00000000-0008-0000-0400-0000AC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9</xdr:row>
      <xdr:rowOff>9525</xdr:rowOff>
    </xdr:from>
    <xdr:to>
      <xdr:col>1</xdr:col>
      <xdr:colOff>200025</xdr:colOff>
      <xdr:row>9</xdr:row>
      <xdr:rowOff>114300</xdr:rowOff>
    </xdr:to>
    <xdr:pic>
      <xdr:nvPicPr>
        <xdr:cNvPr id="3245" name="Grafik 6">
          <a:extLst>
            <a:ext uri="{FF2B5EF4-FFF2-40B4-BE49-F238E27FC236}">
              <a16:creationId xmlns:a16="http://schemas.microsoft.com/office/drawing/2014/main" id="{00000000-0008-0000-0400-0000AD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9</xdr:row>
      <xdr:rowOff>9525</xdr:rowOff>
    </xdr:from>
    <xdr:to>
      <xdr:col>2</xdr:col>
      <xdr:colOff>285750</xdr:colOff>
      <xdr:row>9</xdr:row>
      <xdr:rowOff>114300</xdr:rowOff>
    </xdr:to>
    <xdr:pic>
      <xdr:nvPicPr>
        <xdr:cNvPr id="3246" name="Grafik 6">
          <a:extLst>
            <a:ext uri="{FF2B5EF4-FFF2-40B4-BE49-F238E27FC236}">
              <a16:creationId xmlns:a16="http://schemas.microsoft.com/office/drawing/2014/main" id="{00000000-0008-0000-0400-0000AE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11</xdr:row>
      <xdr:rowOff>9525</xdr:rowOff>
    </xdr:from>
    <xdr:to>
      <xdr:col>15</xdr:col>
      <xdr:colOff>523875</xdr:colOff>
      <xdr:row>11</xdr:row>
      <xdr:rowOff>114300</xdr:rowOff>
    </xdr:to>
    <xdr:pic>
      <xdr:nvPicPr>
        <xdr:cNvPr id="3247" name="Grafik 18">
          <a:extLst>
            <a:ext uri="{FF2B5EF4-FFF2-40B4-BE49-F238E27FC236}">
              <a16:creationId xmlns:a16="http://schemas.microsoft.com/office/drawing/2014/main" id="{00000000-0008-0000-0400-0000AF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18</xdr:row>
      <xdr:rowOff>9525</xdr:rowOff>
    </xdr:from>
    <xdr:to>
      <xdr:col>15</xdr:col>
      <xdr:colOff>523875</xdr:colOff>
      <xdr:row>18</xdr:row>
      <xdr:rowOff>114300</xdr:rowOff>
    </xdr:to>
    <xdr:pic>
      <xdr:nvPicPr>
        <xdr:cNvPr id="3248" name="Grafik 18">
          <a:extLst>
            <a:ext uri="{FF2B5EF4-FFF2-40B4-BE49-F238E27FC236}">
              <a16:creationId xmlns:a16="http://schemas.microsoft.com/office/drawing/2014/main" id="{00000000-0008-0000-0400-0000B0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21</xdr:row>
      <xdr:rowOff>9525</xdr:rowOff>
    </xdr:from>
    <xdr:to>
      <xdr:col>15</xdr:col>
      <xdr:colOff>523875</xdr:colOff>
      <xdr:row>21</xdr:row>
      <xdr:rowOff>114300</xdr:rowOff>
    </xdr:to>
    <xdr:pic>
      <xdr:nvPicPr>
        <xdr:cNvPr id="3249" name="Grafik 18">
          <a:extLst>
            <a:ext uri="{FF2B5EF4-FFF2-40B4-BE49-F238E27FC236}">
              <a16:creationId xmlns:a16="http://schemas.microsoft.com/office/drawing/2014/main" id="{00000000-0008-0000-0400-0000B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191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60</xdr:row>
      <xdr:rowOff>9525</xdr:rowOff>
    </xdr:from>
    <xdr:to>
      <xdr:col>15</xdr:col>
      <xdr:colOff>523875</xdr:colOff>
      <xdr:row>60</xdr:row>
      <xdr:rowOff>114300</xdr:rowOff>
    </xdr:to>
    <xdr:pic>
      <xdr:nvPicPr>
        <xdr:cNvPr id="3250" name="Grafik 18">
          <a:extLst>
            <a:ext uri="{FF2B5EF4-FFF2-40B4-BE49-F238E27FC236}">
              <a16:creationId xmlns:a16="http://schemas.microsoft.com/office/drawing/2014/main" id="{00000000-0008-0000-0400-0000B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205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57</xdr:row>
      <xdr:rowOff>9525</xdr:rowOff>
    </xdr:from>
    <xdr:to>
      <xdr:col>15</xdr:col>
      <xdr:colOff>523875</xdr:colOff>
      <xdr:row>57</xdr:row>
      <xdr:rowOff>114300</xdr:rowOff>
    </xdr:to>
    <xdr:pic>
      <xdr:nvPicPr>
        <xdr:cNvPr id="3252" name="Grafik 18">
          <a:extLst>
            <a:ext uri="{FF2B5EF4-FFF2-40B4-BE49-F238E27FC236}">
              <a16:creationId xmlns:a16="http://schemas.microsoft.com/office/drawing/2014/main" id="{00000000-0008-0000-0400-0000B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90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33</xdr:row>
      <xdr:rowOff>9525</xdr:rowOff>
    </xdr:from>
    <xdr:to>
      <xdr:col>15</xdr:col>
      <xdr:colOff>523875</xdr:colOff>
      <xdr:row>33</xdr:row>
      <xdr:rowOff>114300</xdr:rowOff>
    </xdr:to>
    <xdr:pic>
      <xdr:nvPicPr>
        <xdr:cNvPr id="3254" name="Grafik 18">
          <a:extLst>
            <a:ext uri="{FF2B5EF4-FFF2-40B4-BE49-F238E27FC236}">
              <a16:creationId xmlns:a16="http://schemas.microsoft.com/office/drawing/2014/main" id="{00000000-0008-0000-0400-0000B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36</xdr:row>
      <xdr:rowOff>9525</xdr:rowOff>
    </xdr:from>
    <xdr:to>
      <xdr:col>15</xdr:col>
      <xdr:colOff>523875</xdr:colOff>
      <xdr:row>36</xdr:row>
      <xdr:rowOff>114300</xdr:rowOff>
    </xdr:to>
    <xdr:pic>
      <xdr:nvPicPr>
        <xdr:cNvPr id="3255" name="Grafik 18">
          <a:extLst>
            <a:ext uri="{FF2B5EF4-FFF2-40B4-BE49-F238E27FC236}">
              <a16:creationId xmlns:a16="http://schemas.microsoft.com/office/drawing/2014/main" id="{00000000-0008-0000-0400-0000B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30</xdr:row>
      <xdr:rowOff>9525</xdr:rowOff>
    </xdr:from>
    <xdr:to>
      <xdr:col>15</xdr:col>
      <xdr:colOff>523875</xdr:colOff>
      <xdr:row>30</xdr:row>
      <xdr:rowOff>114300</xdr:rowOff>
    </xdr:to>
    <xdr:pic>
      <xdr:nvPicPr>
        <xdr:cNvPr id="3256" name="Grafik 18">
          <a:extLst>
            <a:ext uri="{FF2B5EF4-FFF2-40B4-BE49-F238E27FC236}">
              <a16:creationId xmlns:a16="http://schemas.microsoft.com/office/drawing/2014/main" id="{00000000-0008-0000-0400-0000B8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947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4752975</xdr:colOff>
      <xdr:row>10</xdr:row>
      <xdr:rowOff>9525</xdr:rowOff>
    </xdr:from>
    <xdr:to>
      <xdr:col>17</xdr:col>
      <xdr:colOff>4857750</xdr:colOff>
      <xdr:row>10</xdr:row>
      <xdr:rowOff>114300</xdr:rowOff>
    </xdr:to>
    <xdr:pic>
      <xdr:nvPicPr>
        <xdr:cNvPr id="3258" name="Grafik 18">
          <a:extLst>
            <a:ext uri="{FF2B5EF4-FFF2-40B4-BE49-F238E27FC236}">
              <a16:creationId xmlns:a16="http://schemas.microsoft.com/office/drawing/2014/main" id="{00000000-0008-0000-0400-0000B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35</xdr:row>
      <xdr:rowOff>9525</xdr:rowOff>
    </xdr:from>
    <xdr:to>
      <xdr:col>15</xdr:col>
      <xdr:colOff>523875</xdr:colOff>
      <xdr:row>35</xdr:row>
      <xdr:rowOff>95250</xdr:rowOff>
    </xdr:to>
    <xdr:pic>
      <xdr:nvPicPr>
        <xdr:cNvPr id="19" name="Grafik 2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9</xdr:row>
      <xdr:rowOff>9525</xdr:rowOff>
    </xdr:from>
    <xdr:to>
      <xdr:col>15</xdr:col>
      <xdr:colOff>523875</xdr:colOff>
      <xdr:row>9</xdr:row>
      <xdr:rowOff>114300</xdr:rowOff>
    </xdr:to>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45</xdr:row>
      <xdr:rowOff>9525</xdr:rowOff>
    </xdr:from>
    <xdr:to>
      <xdr:col>15</xdr:col>
      <xdr:colOff>523875</xdr:colOff>
      <xdr:row>45</xdr:row>
      <xdr:rowOff>114300</xdr:rowOff>
    </xdr:to>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79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24</xdr:row>
      <xdr:rowOff>9525</xdr:rowOff>
    </xdr:from>
    <xdr:ext cx="114300"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36</xdr:row>
      <xdr:rowOff>9525</xdr:rowOff>
    </xdr:from>
    <xdr:ext cx="114300" cy="104775"/>
    <xdr:pic>
      <xdr:nvPicPr>
        <xdr:cNvPr id="23" name="Grafik 18">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36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42</xdr:row>
      <xdr:rowOff>9525</xdr:rowOff>
    </xdr:from>
    <xdr:ext cx="114300"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45</xdr:row>
      <xdr:rowOff>9525</xdr:rowOff>
    </xdr:from>
    <xdr:ext cx="114300"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45</xdr:row>
      <xdr:rowOff>9525</xdr:rowOff>
    </xdr:from>
    <xdr:ext cx="114300"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45</xdr:row>
      <xdr:rowOff>9525</xdr:rowOff>
    </xdr:from>
    <xdr:ext cx="114300" cy="104775"/>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5" name="Grafik 18">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60</xdr:row>
      <xdr:rowOff>9525</xdr:rowOff>
    </xdr:from>
    <xdr:ext cx="114300" cy="104775"/>
    <xdr:pic>
      <xdr:nvPicPr>
        <xdr:cNvPr id="39" name="Grafik 1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64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60</xdr:row>
      <xdr:rowOff>9525</xdr:rowOff>
    </xdr:from>
    <xdr:ext cx="114300" cy="104775"/>
    <xdr:pic>
      <xdr:nvPicPr>
        <xdr:cNvPr id="40" name="Grafik 18">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64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36</xdr:row>
      <xdr:rowOff>9525</xdr:rowOff>
    </xdr:from>
    <xdr:ext cx="114300" cy="104775"/>
    <xdr:pic>
      <xdr:nvPicPr>
        <xdr:cNvPr id="42" name="Grafik 18">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429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53</xdr:row>
      <xdr:rowOff>0</xdr:rowOff>
    </xdr:from>
    <xdr:ext cx="114300" cy="104775"/>
    <xdr:pic>
      <xdr:nvPicPr>
        <xdr:cNvPr id="46" name="Grafik 18">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86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48</xdr:row>
      <xdr:rowOff>9525</xdr:rowOff>
    </xdr:from>
    <xdr:ext cx="114300" cy="104775"/>
    <xdr:pic>
      <xdr:nvPicPr>
        <xdr:cNvPr id="47" name="Grafik 18">
          <a:extLst>
            <a:ext uri="{FF2B5EF4-FFF2-40B4-BE49-F238E27FC236}">
              <a16:creationId xmlns:a16="http://schemas.microsoft.com/office/drawing/2014/main" id="{ACD6642C-A561-4166-8A7A-1DFCA4C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11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27</xdr:row>
      <xdr:rowOff>9525</xdr:rowOff>
    </xdr:from>
    <xdr:ext cx="114300" cy="104775"/>
    <xdr:pic>
      <xdr:nvPicPr>
        <xdr:cNvPr id="48" name="Grafik 18">
          <a:extLst>
            <a:ext uri="{FF2B5EF4-FFF2-40B4-BE49-F238E27FC236}">
              <a16:creationId xmlns:a16="http://schemas.microsoft.com/office/drawing/2014/main" id="{3564D02F-3C7E-4588-82F4-9F636C930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13</xdr:col>
      <xdr:colOff>304800</xdr:colOff>
      <xdr:row>0</xdr:row>
      <xdr:rowOff>0</xdr:rowOff>
    </xdr:from>
    <xdr:to>
      <xdr:col>16</xdr:col>
      <xdr:colOff>246956</xdr:colOff>
      <xdr:row>4</xdr:row>
      <xdr:rowOff>55760</xdr:rowOff>
    </xdr:to>
    <xdr:pic>
      <xdr:nvPicPr>
        <xdr:cNvPr id="49" name="Grafik 48">
          <a:extLst>
            <a:ext uri="{FF2B5EF4-FFF2-40B4-BE49-F238E27FC236}">
              <a16:creationId xmlns:a16="http://schemas.microsoft.com/office/drawing/2014/main" id="{40EE78B8-8B8E-40BB-A7B4-A0A1EBCC9D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24850" y="0"/>
          <a:ext cx="1670944" cy="736798"/>
        </a:xfrm>
        <a:prstGeom prst="rect">
          <a:avLst/>
        </a:prstGeom>
      </xdr:spPr>
    </xdr:pic>
    <xdr:clientData/>
  </xdr:twoCellAnchor>
  <xdr:twoCellAnchor editAs="oneCell">
    <xdr:from>
      <xdr:col>1</xdr:col>
      <xdr:colOff>85725</xdr:colOff>
      <xdr:row>9</xdr:row>
      <xdr:rowOff>9525</xdr:rowOff>
    </xdr:from>
    <xdr:to>
      <xdr:col>1</xdr:col>
      <xdr:colOff>200025</xdr:colOff>
      <xdr:row>9</xdr:row>
      <xdr:rowOff>114300</xdr:rowOff>
    </xdr:to>
    <xdr:pic>
      <xdr:nvPicPr>
        <xdr:cNvPr id="50" name="Grafik 6">
          <a:extLst>
            <a:ext uri="{FF2B5EF4-FFF2-40B4-BE49-F238E27FC236}">
              <a16:creationId xmlns:a16="http://schemas.microsoft.com/office/drawing/2014/main" id="{23C8AE14-4B2D-4EF5-9FCD-157684F253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9</xdr:row>
      <xdr:rowOff>9525</xdr:rowOff>
    </xdr:from>
    <xdr:to>
      <xdr:col>2</xdr:col>
      <xdr:colOff>285750</xdr:colOff>
      <xdr:row>9</xdr:row>
      <xdr:rowOff>114300</xdr:rowOff>
    </xdr:to>
    <xdr:pic>
      <xdr:nvPicPr>
        <xdr:cNvPr id="51" name="Grafik 6">
          <a:extLst>
            <a:ext uri="{FF2B5EF4-FFF2-40B4-BE49-F238E27FC236}">
              <a16:creationId xmlns:a16="http://schemas.microsoft.com/office/drawing/2014/main" id="{11108691-174E-43BD-B7CC-F974FD48ED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9</xdr:row>
      <xdr:rowOff>9525</xdr:rowOff>
    </xdr:from>
    <xdr:to>
      <xdr:col>15</xdr:col>
      <xdr:colOff>523875</xdr:colOff>
      <xdr:row>9</xdr:row>
      <xdr:rowOff>114300</xdr:rowOff>
    </xdr:to>
    <xdr:pic>
      <xdr:nvPicPr>
        <xdr:cNvPr id="52" name="Grafik 18">
          <a:extLst>
            <a:ext uri="{FF2B5EF4-FFF2-40B4-BE49-F238E27FC236}">
              <a16:creationId xmlns:a16="http://schemas.microsoft.com/office/drawing/2014/main" id="{C387A9EF-0D4C-4B27-9388-20BBAC5A1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104775</xdr:rowOff>
    </xdr:from>
    <xdr:to>
      <xdr:col>10</xdr:col>
      <xdr:colOff>1924050</xdr:colOff>
      <xdr:row>2</xdr:row>
      <xdr:rowOff>104775</xdr:rowOff>
    </xdr:to>
    <xdr:pic>
      <xdr:nvPicPr>
        <xdr:cNvPr id="5160" name="Grafik 1">
          <a:extLst>
            <a:ext uri="{FF2B5EF4-FFF2-40B4-BE49-F238E27FC236}">
              <a16:creationId xmlns:a16="http://schemas.microsoft.com/office/drawing/2014/main" id="{00000000-0008-0000-0700-000028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5</xdr:row>
      <xdr:rowOff>9525</xdr:rowOff>
    </xdr:from>
    <xdr:to>
      <xdr:col>10</xdr:col>
      <xdr:colOff>0</xdr:colOff>
      <xdr:row>5</xdr:row>
      <xdr:rowOff>114300</xdr:rowOff>
    </xdr:to>
    <xdr:pic>
      <xdr:nvPicPr>
        <xdr:cNvPr id="5161" name="Grafik 18">
          <a:extLst>
            <a:ext uri="{FF2B5EF4-FFF2-40B4-BE49-F238E27FC236}">
              <a16:creationId xmlns:a16="http://schemas.microsoft.com/office/drawing/2014/main" id="{00000000-0008-0000-0700-000029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7</xdr:row>
      <xdr:rowOff>9525</xdr:rowOff>
    </xdr:from>
    <xdr:to>
      <xdr:col>10</xdr:col>
      <xdr:colOff>0</xdr:colOff>
      <xdr:row>7</xdr:row>
      <xdr:rowOff>114300</xdr:rowOff>
    </xdr:to>
    <xdr:pic>
      <xdr:nvPicPr>
        <xdr:cNvPr id="5162" name="Grafik 18">
          <a:extLst>
            <a:ext uri="{FF2B5EF4-FFF2-40B4-BE49-F238E27FC236}">
              <a16:creationId xmlns:a16="http://schemas.microsoft.com/office/drawing/2014/main" id="{00000000-0008-0000-0700-00002A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5163" name="Grafik 18">
          <a:extLst>
            <a:ext uri="{FF2B5EF4-FFF2-40B4-BE49-F238E27FC236}">
              <a16:creationId xmlns:a16="http://schemas.microsoft.com/office/drawing/2014/main" id="{00000000-0008-0000-0700-00002B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30" dataDxfId="128" headerRowBorderDxfId="129">
  <autoFilter ref="A67:S88" xr:uid="{00000000-0009-0000-0100-000001000000}"/>
  <tableColumns count="19">
    <tableColumn id="1" xr3:uid="{00000000-0010-0000-0000-000001000000}" name="Baden-Württemberg" dataDxfId="127"/>
    <tableColumn id="2" xr3:uid="{00000000-0010-0000-0000-000002000000}" name="Bayern" dataDxfId="126"/>
    <tableColumn id="3" xr3:uid="{00000000-0010-0000-0000-000003000000}" name="Berlin" dataDxfId="125"/>
    <tableColumn id="4" xr3:uid="{00000000-0010-0000-0000-000004000000}" name="Brandenburg" dataDxfId="124"/>
    <tableColumn id="5" xr3:uid="{00000000-0010-0000-0000-000005000000}" name="Bremen" dataDxfId="123"/>
    <tableColumn id="6" xr3:uid="{00000000-0010-0000-0000-000006000000}" name="Hamburg" dataDxfId="122"/>
    <tableColumn id="7" xr3:uid="{00000000-0010-0000-0000-000007000000}" name="Hessen" dataDxfId="121"/>
    <tableColumn id="8" xr3:uid="{00000000-0010-0000-0000-000008000000}" name="Mecklenburg-Vorpommern" dataDxfId="120"/>
    <tableColumn id="9" xr3:uid="{00000000-0010-0000-0000-000009000000}" name="Niedersachsen" dataDxfId="119"/>
    <tableColumn id="10" xr3:uid="{00000000-0010-0000-0000-00000A000000}" name="Nordrhein-Westfalen" dataDxfId="118"/>
    <tableColumn id="11" xr3:uid="{00000000-0010-0000-0000-00000B000000}" name="Rheinland-Pfalz" dataDxfId="117"/>
    <tableColumn id="12" xr3:uid="{00000000-0010-0000-0000-00000C000000}" name="Saarland" dataDxfId="116"/>
    <tableColumn id="13" xr3:uid="{00000000-0010-0000-0000-00000D000000}" name="Sachsen" dataDxfId="115"/>
    <tableColumn id="14" xr3:uid="{00000000-0010-0000-0000-00000E000000}" name="Sachsen-Anhalt" dataDxfId="114"/>
    <tableColumn id="15" xr3:uid="{00000000-0010-0000-0000-00000F000000}" name="Schleswig-Holstein" dataDxfId="113"/>
    <tableColumn id="16" xr3:uid="{00000000-0010-0000-0000-000010000000}" name="Thüringen" dataDxfId="112"/>
    <tableColumn id="17" xr3:uid="{00000000-0010-0000-0000-000011000000}" name="Schweiz" dataDxfId="111"/>
    <tableColumn id="18" xr3:uid="{00000000-0010-0000-0000-000012000000}" name="Österreich" dataDxfId="110"/>
    <tableColumn id="19" xr3:uid="{00000000-0010-0000-0000-000013000000}" name="Italien" dataDxfId="109"/>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42"/>
  <sheetViews>
    <sheetView showGridLines="0" zoomScaleNormal="100" zoomScaleSheetLayoutView="106" workbookViewId="0">
      <selection activeCell="D8" sqref="D8:M8"/>
    </sheetView>
  </sheetViews>
  <sheetFormatPr baseColWidth="10" defaultColWidth="9.140625" defaultRowHeight="12.75" x14ac:dyDescent="0.2"/>
  <cols>
    <col min="1" max="1" width="1.140625" style="2" customWidth="1"/>
    <col min="2" max="2" width="12.42578125" style="2" customWidth="1"/>
    <col min="3" max="3" width="2.28515625" style="2" customWidth="1"/>
    <col min="4" max="6" width="9.28515625" style="2" customWidth="1"/>
    <col min="7" max="7" width="13.5703125" style="2" customWidth="1"/>
    <col min="8" max="8" width="22.5703125" style="2" customWidth="1"/>
    <col min="9" max="9" width="14.42578125" style="2" customWidth="1"/>
    <col min="10" max="10" width="13" style="2" customWidth="1"/>
    <col min="11" max="11" width="2.28515625" style="2" customWidth="1"/>
    <col min="12" max="12" width="11.85546875" style="2" customWidth="1"/>
    <col min="13" max="13" width="2.85546875" style="2" customWidth="1"/>
    <col min="14" max="16384" width="9.140625" style="2"/>
  </cols>
  <sheetData>
    <row r="1" spans="2:13" ht="9.75" customHeight="1" x14ac:dyDescent="0.2"/>
    <row r="2" spans="2:13" ht="12.75" customHeight="1" x14ac:dyDescent="0.2">
      <c r="B2" s="128" t="s">
        <v>615</v>
      </c>
    </row>
    <row r="3" spans="2:13" ht="15.75" customHeight="1" x14ac:dyDescent="0.2">
      <c r="B3" s="3" t="s">
        <v>484</v>
      </c>
      <c r="C3" s="3"/>
    </row>
    <row r="5" spans="2:13" ht="30.75" customHeight="1" x14ac:dyDescent="0.2"/>
    <row r="6" spans="2:13" ht="15" customHeight="1" x14ac:dyDescent="0.2">
      <c r="B6" s="128" t="s">
        <v>589</v>
      </c>
      <c r="D6" s="168" t="s">
        <v>286</v>
      </c>
      <c r="E6" s="169"/>
      <c r="F6" s="170"/>
      <c r="G6" s="78"/>
      <c r="H6" s="78"/>
      <c r="K6" s="179" t="s">
        <v>588</v>
      </c>
      <c r="L6" s="179"/>
      <c r="M6" s="179"/>
    </row>
    <row r="7" spans="2:13" ht="6.75" customHeight="1" x14ac:dyDescent="0.2">
      <c r="D7" s="78"/>
      <c r="E7" s="78"/>
      <c r="F7" s="78"/>
      <c r="G7" s="78"/>
      <c r="H7" s="78"/>
      <c r="I7" s="78"/>
      <c r="J7" s="78"/>
    </row>
    <row r="8" spans="2:13" ht="15" customHeight="1" x14ac:dyDescent="0.2">
      <c r="B8" s="128" t="s">
        <v>269</v>
      </c>
      <c r="D8" s="171"/>
      <c r="E8" s="177"/>
      <c r="F8" s="177"/>
      <c r="G8" s="177"/>
      <c r="H8" s="177"/>
      <c r="I8" s="177"/>
      <c r="J8" s="177"/>
      <c r="K8" s="177"/>
      <c r="L8" s="177"/>
      <c r="M8" s="178"/>
    </row>
    <row r="9" spans="2:13" ht="6.75" customHeight="1" x14ac:dyDescent="0.2">
      <c r="D9" s="78"/>
      <c r="E9" s="78"/>
      <c r="F9" s="78"/>
      <c r="G9" s="78"/>
      <c r="H9" s="78"/>
      <c r="I9" s="78"/>
      <c r="J9" s="78"/>
    </row>
    <row r="10" spans="2:13" ht="15" customHeight="1" x14ac:dyDescent="0.2">
      <c r="B10" s="128" t="s">
        <v>270</v>
      </c>
      <c r="D10" s="171"/>
      <c r="E10" s="177"/>
      <c r="F10" s="177"/>
      <c r="G10" s="177"/>
      <c r="H10" s="177"/>
      <c r="I10" s="177"/>
      <c r="J10" s="177"/>
      <c r="K10" s="177"/>
      <c r="L10" s="177"/>
      <c r="M10" s="178"/>
    </row>
    <row r="11" spans="2:13" ht="6.75" customHeight="1" x14ac:dyDescent="0.2">
      <c r="D11" s="78"/>
      <c r="E11" s="78"/>
      <c r="F11" s="78"/>
      <c r="G11" s="78"/>
      <c r="H11" s="78"/>
      <c r="I11" s="78"/>
      <c r="J11" s="78"/>
    </row>
    <row r="12" spans="2:13" ht="15" customHeight="1" x14ac:dyDescent="0.2">
      <c r="B12" s="128" t="s">
        <v>271</v>
      </c>
      <c r="D12" s="171"/>
      <c r="E12" s="172"/>
      <c r="F12" s="172"/>
      <c r="G12" s="173"/>
      <c r="H12" s="174" t="s">
        <v>274</v>
      </c>
      <c r="I12" s="175"/>
      <c r="J12" s="175"/>
      <c r="L12" s="176"/>
      <c r="M12" s="176"/>
    </row>
    <row r="13" spans="2:13" ht="6.75" customHeight="1" x14ac:dyDescent="0.2">
      <c r="H13" s="118"/>
      <c r="I13" s="118"/>
      <c r="J13" s="117"/>
    </row>
    <row r="14" spans="2:13" ht="15" customHeight="1" x14ac:dyDescent="0.2">
      <c r="H14" s="180" t="s">
        <v>272</v>
      </c>
      <c r="I14" s="181"/>
      <c r="J14" s="181"/>
      <c r="L14" s="182" t="str">
        <f>IF(D6="","",Datenquelle!F105)</f>
        <v>-----</v>
      </c>
      <c r="M14" s="183"/>
    </row>
    <row r="15" spans="2:13" ht="6.75" customHeight="1" x14ac:dyDescent="0.2">
      <c r="H15" s="118"/>
      <c r="I15" s="118"/>
      <c r="J15" s="117"/>
    </row>
    <row r="16" spans="2:13" ht="15" customHeight="1" x14ac:dyDescent="0.2">
      <c r="H16" s="180" t="s">
        <v>273</v>
      </c>
      <c r="I16" s="181"/>
      <c r="J16" s="181"/>
      <c r="L16" s="184">
        <v>2022</v>
      </c>
      <c r="M16" s="184"/>
    </row>
    <row r="17" spans="2:20" ht="9.75" customHeight="1" x14ac:dyDescent="0.2">
      <c r="H17" s="118"/>
      <c r="I17" s="118"/>
      <c r="J17" s="118"/>
    </row>
    <row r="18" spans="2:20" ht="3" customHeight="1" x14ac:dyDescent="0.2"/>
    <row r="19" spans="2:20" ht="3" customHeight="1" x14ac:dyDescent="0.2"/>
    <row r="20" spans="2:20" s="78" customFormat="1" ht="3" customHeight="1" x14ac:dyDescent="0.25"/>
    <row r="21" spans="2:20" s="78" customFormat="1" ht="3" customHeight="1" x14ac:dyDescent="0.25"/>
    <row r="22" spans="2:20" s="78" customFormat="1" ht="3" customHeight="1" x14ac:dyDescent="0.25"/>
    <row r="23" spans="2:20" s="78" customFormat="1" ht="15" customHeight="1" x14ac:dyDescent="0.25">
      <c r="B23" s="194" t="s">
        <v>275</v>
      </c>
      <c r="C23" s="187"/>
      <c r="D23" s="187"/>
      <c r="E23" s="187"/>
      <c r="F23" s="187"/>
      <c r="G23" s="195"/>
      <c r="H23" s="185"/>
      <c r="I23" s="185"/>
      <c r="J23" s="185"/>
      <c r="K23" s="185"/>
      <c r="L23" s="185"/>
      <c r="M23" s="185"/>
    </row>
    <row r="24" spans="2:20" s="78" customFormat="1" ht="15" customHeight="1" x14ac:dyDescent="0.25">
      <c r="B24" s="168"/>
      <c r="C24" s="169"/>
      <c r="D24" s="169"/>
      <c r="E24" s="169"/>
      <c r="F24" s="169"/>
      <c r="G24" s="170"/>
      <c r="H24" s="175"/>
      <c r="I24" s="175"/>
      <c r="J24" s="175"/>
      <c r="K24" s="175"/>
      <c r="L24" s="175"/>
      <c r="M24" s="175"/>
    </row>
    <row r="25" spans="2:20" s="78" customFormat="1" ht="15" customHeight="1" x14ac:dyDescent="0.25"/>
    <row r="26" spans="2:20" s="78" customFormat="1" ht="15" customHeight="1" x14ac:dyDescent="0.25">
      <c r="B26" s="202" t="s">
        <v>276</v>
      </c>
      <c r="C26" s="184"/>
      <c r="D26" s="184"/>
      <c r="E26" s="184"/>
      <c r="F26" s="184"/>
      <c r="G26" s="184"/>
      <c r="H26" s="184" t="s">
        <v>6</v>
      </c>
      <c r="I26" s="184"/>
      <c r="J26" s="184"/>
      <c r="K26" s="184"/>
      <c r="L26" s="184"/>
      <c r="M26" s="184"/>
    </row>
    <row r="27" spans="2:20" ht="15" customHeight="1" x14ac:dyDescent="0.2">
      <c r="B27" s="168"/>
      <c r="C27" s="169"/>
      <c r="D27" s="169"/>
      <c r="E27" s="169"/>
      <c r="F27" s="169"/>
      <c r="G27" s="170"/>
      <c r="H27" s="202" t="s">
        <v>277</v>
      </c>
      <c r="I27" s="184"/>
      <c r="J27" s="184"/>
      <c r="K27" s="184"/>
      <c r="L27" s="184"/>
      <c r="M27" s="184"/>
    </row>
    <row r="28" spans="2:20" ht="15" customHeight="1" x14ac:dyDescent="0.2"/>
    <row r="29" spans="2:20" ht="14.25" customHeight="1" thickBot="1" x14ac:dyDescent="0.25">
      <c r="B29" s="203"/>
      <c r="C29" s="203"/>
      <c r="D29" s="204"/>
      <c r="E29" s="204"/>
      <c r="F29" s="204"/>
      <c r="G29" s="204"/>
      <c r="H29" s="204"/>
      <c r="I29" s="204"/>
      <c r="J29" s="204"/>
    </row>
    <row r="30" spans="2:20" ht="37.5" customHeight="1" x14ac:dyDescent="0.2">
      <c r="B30" s="192" t="s">
        <v>278</v>
      </c>
      <c r="C30" s="122"/>
      <c r="D30" s="213" t="s">
        <v>284</v>
      </c>
      <c r="E30" s="214"/>
      <c r="F30" s="214"/>
      <c r="G30" s="214"/>
      <c r="H30" s="214" t="s">
        <v>285</v>
      </c>
      <c r="I30" s="214"/>
      <c r="J30" s="215"/>
      <c r="L30" s="205" t="s">
        <v>281</v>
      </c>
      <c r="M30" s="206"/>
    </row>
    <row r="31" spans="2:20" ht="26.25" customHeight="1" x14ac:dyDescent="0.2">
      <c r="B31" s="193"/>
      <c r="C31" s="122"/>
      <c r="D31" s="216" t="s">
        <v>279</v>
      </c>
      <c r="E31" s="217"/>
      <c r="F31" s="217"/>
      <c r="G31" s="116" t="s">
        <v>225</v>
      </c>
      <c r="H31" s="217" t="s">
        <v>280</v>
      </c>
      <c r="I31" s="218"/>
      <c r="J31" s="219" t="s">
        <v>240</v>
      </c>
      <c r="L31" s="207"/>
      <c r="M31" s="208"/>
      <c r="O31" s="127"/>
    </row>
    <row r="32" spans="2:20" ht="39.950000000000003" customHeight="1" x14ac:dyDescent="0.2">
      <c r="B32" s="193"/>
      <c r="C32" s="122"/>
      <c r="D32" s="119" t="s">
        <v>236</v>
      </c>
      <c r="E32" s="114" t="s">
        <v>235</v>
      </c>
      <c r="F32" s="114" t="s">
        <v>238</v>
      </c>
      <c r="G32" s="114" t="s">
        <v>239</v>
      </c>
      <c r="H32" s="114" t="s">
        <v>619</v>
      </c>
      <c r="I32" s="114" t="s">
        <v>620</v>
      </c>
      <c r="J32" s="220"/>
      <c r="L32" s="207"/>
      <c r="M32" s="208"/>
      <c r="P32" s="128"/>
      <c r="Q32" s="128"/>
      <c r="R32" s="128"/>
      <c r="T32" s="128"/>
    </row>
    <row r="33" spans="2:13" ht="16.5" customHeight="1" x14ac:dyDescent="0.2">
      <c r="B33" s="196"/>
      <c r="C33" s="117"/>
      <c r="D33" s="120"/>
      <c r="E33" s="94"/>
      <c r="F33" s="94"/>
      <c r="G33" s="94"/>
      <c r="H33" s="94"/>
      <c r="I33" s="94"/>
      <c r="J33" s="121"/>
      <c r="L33" s="209"/>
      <c r="M33" s="210"/>
    </row>
    <row r="34" spans="2:13" ht="16.5" customHeight="1" x14ac:dyDescent="0.2">
      <c r="B34" s="196"/>
      <c r="C34" s="117"/>
      <c r="D34" s="221" t="str">
        <f>IF(AND(D33="",E33="",F33="",G33=""),"",SUM(D33:G33))</f>
        <v/>
      </c>
      <c r="E34" s="187"/>
      <c r="F34" s="187"/>
      <c r="G34" s="195"/>
      <c r="H34" s="186" t="str">
        <f>IF(AND(H33="",I33="",J33=""),"",SUM(H33:J33))</f>
        <v/>
      </c>
      <c r="I34" s="187"/>
      <c r="J34" s="188"/>
      <c r="L34" s="209"/>
      <c r="M34" s="210"/>
    </row>
    <row r="35" spans="2:13" ht="16.5" customHeight="1" thickBot="1" x14ac:dyDescent="0.25">
      <c r="B35" s="197"/>
      <c r="C35" s="117"/>
      <c r="D35" s="189" t="str">
        <f>IF(OR(D34="",H34=""),"",(D34+H34))</f>
        <v/>
      </c>
      <c r="E35" s="190"/>
      <c r="F35" s="190"/>
      <c r="G35" s="190"/>
      <c r="H35" s="190"/>
      <c r="I35" s="190"/>
      <c r="J35" s="191"/>
      <c r="L35" s="211"/>
      <c r="M35" s="212"/>
    </row>
    <row r="36" spans="2:13" ht="9" customHeight="1" thickBot="1" x14ac:dyDescent="0.25">
      <c r="B36" s="117"/>
      <c r="C36" s="117"/>
      <c r="D36" s="117"/>
      <c r="E36" s="117"/>
      <c r="F36" s="117"/>
      <c r="G36" s="117"/>
      <c r="H36" s="117"/>
      <c r="I36" s="117"/>
      <c r="J36" s="117"/>
    </row>
    <row r="37" spans="2:13" ht="27" customHeight="1" thickBot="1" x14ac:dyDescent="0.25">
      <c r="B37" s="198" t="s">
        <v>282</v>
      </c>
      <c r="C37" s="199"/>
      <c r="D37" s="199"/>
      <c r="E37" s="199"/>
      <c r="F37" s="199"/>
      <c r="G37" s="199"/>
      <c r="H37" s="199"/>
      <c r="I37" s="199"/>
      <c r="J37" s="123"/>
      <c r="L37" s="128"/>
    </row>
    <row r="38" spans="2:13" ht="9" customHeight="1" x14ac:dyDescent="0.2">
      <c r="B38" s="117"/>
      <c r="C38" s="117"/>
      <c r="D38" s="117"/>
      <c r="E38" s="117"/>
      <c r="F38" s="117"/>
      <c r="G38" s="117"/>
      <c r="H38" s="117"/>
      <c r="I38" s="117"/>
      <c r="J38" s="117"/>
    </row>
    <row r="39" spans="2:13" ht="7.5" customHeight="1" x14ac:dyDescent="0.2">
      <c r="C39" s="129"/>
      <c r="D39" s="78"/>
      <c r="E39" s="78"/>
      <c r="F39" s="78"/>
      <c r="G39" s="78"/>
      <c r="H39" s="78"/>
      <c r="I39" s="78"/>
      <c r="J39" s="78"/>
    </row>
    <row r="40" spans="2:13" ht="21.75" customHeight="1" x14ac:dyDescent="0.2">
      <c r="B40" s="201" t="s">
        <v>616</v>
      </c>
      <c r="C40" s="201"/>
      <c r="D40" s="201"/>
      <c r="E40" s="201"/>
      <c r="F40" s="201"/>
      <c r="G40" s="201"/>
      <c r="H40" s="201"/>
      <c r="I40" s="201"/>
      <c r="J40" s="201"/>
      <c r="K40" s="201"/>
      <c r="L40" s="201"/>
      <c r="M40" s="201"/>
    </row>
    <row r="41" spans="2:13" ht="7.5" customHeight="1" x14ac:dyDescent="0.2"/>
    <row r="42" spans="2:13" ht="138" customHeight="1" x14ac:dyDescent="0.2">
      <c r="B42" s="200" t="s">
        <v>283</v>
      </c>
      <c r="C42" s="200"/>
      <c r="D42" s="200"/>
      <c r="E42" s="200"/>
      <c r="F42" s="200"/>
      <c r="G42" s="200"/>
      <c r="H42" s="200"/>
      <c r="I42" s="200"/>
      <c r="J42" s="200"/>
      <c r="K42" s="200"/>
      <c r="L42" s="200"/>
      <c r="M42" s="200"/>
    </row>
  </sheetData>
  <sheetProtection algorithmName="SHA-512" hashValue="YNGzjA8cyKdiGQUfjkw50ZnrkQl9gAsDrS08d/IdaKSlmTKRo/NzEnygT0EL1iZNCIZuQcVRTfFXeTNvohPW4g==" saltValue="AHRAMIgB7/tWyxdhJWcwKQ==" spinCount="100000" sheet="1" objects="1" scenarios="1" selectLockedCells="1"/>
  <dataConsolidate/>
  <mergeCells count="35">
    <mergeCell ref="B37:I37"/>
    <mergeCell ref="B42:M42"/>
    <mergeCell ref="B40:M40"/>
    <mergeCell ref="B26:G26"/>
    <mergeCell ref="B27:G27"/>
    <mergeCell ref="B29:J29"/>
    <mergeCell ref="L30:M32"/>
    <mergeCell ref="L33:M35"/>
    <mergeCell ref="H27:M27"/>
    <mergeCell ref="H26:M26"/>
    <mergeCell ref="D30:G30"/>
    <mergeCell ref="H30:J30"/>
    <mergeCell ref="D31:F31"/>
    <mergeCell ref="H31:I31"/>
    <mergeCell ref="J31:J32"/>
    <mergeCell ref="D34:G34"/>
    <mergeCell ref="H34:J34"/>
    <mergeCell ref="D35:J35"/>
    <mergeCell ref="B30:B32"/>
    <mergeCell ref="B23:G23"/>
    <mergeCell ref="B24:G24"/>
    <mergeCell ref="B33:B35"/>
    <mergeCell ref="H14:J14"/>
    <mergeCell ref="H16:J16"/>
    <mergeCell ref="L14:M14"/>
    <mergeCell ref="L16:M16"/>
    <mergeCell ref="H24:M24"/>
    <mergeCell ref="H23:M23"/>
    <mergeCell ref="D6:F6"/>
    <mergeCell ref="D12:G12"/>
    <mergeCell ref="H12:J12"/>
    <mergeCell ref="L12:M12"/>
    <mergeCell ref="D10:M10"/>
    <mergeCell ref="D8:M8"/>
    <mergeCell ref="K6:M6"/>
  </mergeCells>
  <conditionalFormatting sqref="D6:E6">
    <cfRule type="expression" dxfId="108" priority="20" stopIfTrue="1">
      <formula>LEN(TRIM(D6))=0</formula>
    </cfRule>
  </conditionalFormatting>
  <conditionalFormatting sqref="D12:F12">
    <cfRule type="expression" dxfId="107" priority="19" stopIfTrue="1">
      <formula>LEN(TRIM(D12))=0</formula>
    </cfRule>
  </conditionalFormatting>
  <conditionalFormatting sqref="L12">
    <cfRule type="expression" dxfId="106" priority="18" stopIfTrue="1">
      <formula>LEN(TRIM(L12))=0</formula>
    </cfRule>
  </conditionalFormatting>
  <conditionalFormatting sqref="B27 D27:G27">
    <cfRule type="expression" dxfId="105" priority="15" stopIfTrue="1">
      <formula>LEN(TRIM(B27))=0</formula>
    </cfRule>
  </conditionalFormatting>
  <conditionalFormatting sqref="D33:J33">
    <cfRule type="expression" dxfId="104" priority="13" stopIfTrue="1">
      <formula>LEN(TRIM(D33))=0</formula>
    </cfRule>
  </conditionalFormatting>
  <conditionalFormatting sqref="B33">
    <cfRule type="expression" dxfId="103" priority="4" stopIfTrue="1">
      <formula>LEN(TRIM(B33))=0</formula>
    </cfRule>
  </conditionalFormatting>
  <conditionalFormatting sqref="D36:J36 D39 D38:J38">
    <cfRule type="containsBlanks" dxfId="102" priority="9">
      <formula>LEN(TRIM(D36))=0</formula>
    </cfRule>
    <cfRule type="cellIs" dxfId="101" priority="11" operator="greaterThan">
      <formula>$B$33</formula>
    </cfRule>
  </conditionalFormatting>
  <conditionalFormatting sqref="L33">
    <cfRule type="expression" dxfId="100" priority="6" stopIfTrue="1">
      <formula>LEN(TRIM(L33))=0</formula>
    </cfRule>
  </conditionalFormatting>
  <conditionalFormatting sqref="J37">
    <cfRule type="expression" dxfId="99" priority="5" stopIfTrue="1">
      <formula>LEN(TRIM(J37))=0</formula>
    </cfRule>
  </conditionalFormatting>
  <conditionalFormatting sqref="B33:B35">
    <cfRule type="cellIs" dxfId="98" priority="12" operator="greaterThan">
      <formula>$L$33+$D$35</formula>
    </cfRule>
  </conditionalFormatting>
  <conditionalFormatting sqref="D8">
    <cfRule type="expression" dxfId="97" priority="3" stopIfTrue="1">
      <formula>LEN(TRIM(D8))=0</formula>
    </cfRule>
  </conditionalFormatting>
  <conditionalFormatting sqref="D10">
    <cfRule type="expression" dxfId="96" priority="2" stopIfTrue="1">
      <formula>LEN(TRIM(D10))=0</formula>
    </cfRule>
  </conditionalFormatting>
  <conditionalFormatting sqref="B24 D24:G24">
    <cfRule type="expression" dxfId="95" priority="1" stopIfTrue="1">
      <formula>LEN(TRIM(B24))=0</formula>
    </cfRule>
  </conditionalFormatting>
  <dataValidations count="11">
    <dataValidation type="list" allowBlank="1" showInputMessage="1" showErrorMessage="1" sqref="D6:F6" xr:uid="{00000000-0002-0000-0000-000000000000}">
      <formula1>Zentrum</formula1>
    </dataValidation>
    <dataValidation type="whole" allowBlank="1" showInputMessage="1" showErrorMessage="1" errorTitle="Eingabefehler" error="Der Wert in dem Feld „davon Operative Primärfälle Leber“ kann nicht größer sein als die Anzahl der Primärfälle Leber." sqref="H34" xr:uid="{00000000-0002-0000-0000-000001000000}">
      <formula1>0</formula1>
      <formula2>B34</formula2>
    </dataValidation>
    <dataValidation type="whole" allowBlank="1" showInputMessage="1" showErrorMessage="1" errorTitle="Eingabefehler" error="Anzahl der Primärfälle kann nicht kleiner sein als die Anzahl der &quot;davon Operative Primärfälle&quot;." sqref="D34" xr:uid="{00000000-0002-0000-0000-000002000000}">
      <formula1>I34</formula1>
      <formula2>5000</formula2>
    </dataValidation>
    <dataValidation type="whole" allowBlank="1" showInputMessage="1" showErrorMessage="1" errorTitle="Input data error" error="Whole number between 0 and 5000." sqref="J37 B33:B35 D33:J33" xr:uid="{00000000-0002-0000-0000-000003000000}">
      <formula1>0</formula1>
      <formula2>5000</formula2>
    </dataValidation>
    <dataValidation allowBlank="1" showInputMessage="1" showErrorMessage="1" errorTitle="Eingabefehler" error="Anzahl der Primärfälle kann nicht kleiner sein als die Anzahl der &quot;davon Operative Primärfälle&quot;." sqref="D38:D39 D35:D36 E35:J36 E38:J38" xr:uid="{00000000-0002-0000-0000-000004000000}"/>
    <dataValidation type="whole" allowBlank="1" showInputMessage="1" showErrorMessage="1" errorTitle="Eingabefehler" error="Ganze Zahl zwisschen 0-5000." sqref="C33:C36 B38 B36 C38" xr:uid="{00000000-0002-0000-0000-000005000000}">
      <formula1>0</formula1>
      <formula2>5000</formula2>
    </dataValidation>
    <dataValidation allowBlank="1" showInputMessage="1" showErrorMessage="1" errorTitle="Eingabefehler" error="Ganze Zahl zwisschen 0-5000." sqref="C39 L30 B37" xr:uid="{00000000-0002-0000-0000-000006000000}"/>
    <dataValidation type="list" allowBlank="1" showInputMessage="1" showErrorMessage="1" errorTitle="Imput data error" error="Only values from the dropdown list are allowed" sqref="B27:G27" xr:uid="{00000000-0002-0000-0000-000007000000}">
      <formula1>Tumordokumentation</formula1>
    </dataValidation>
    <dataValidation type="date" allowBlank="1" showErrorMessage="1" errorTitle="Input data error" error="Format: dd.mm.yyyy_x000a__x000a_Time period between 01.10.2022 - 31.01.2024." sqref="L12:M12" xr:uid="{00000000-0002-0000-0000-000008000000}">
      <formula1>44835</formula1>
      <formula2>45322</formula2>
    </dataValidation>
    <dataValidation type="whole" allowBlank="1" showInputMessage="1" showErrorMessage="1" errorTitle="Input data error" error="„Non-surgical primary cases“ cannot be greater than &quot;Primary cases&quot;." sqref="L33:M35" xr:uid="{00000000-0002-0000-0000-000009000000}">
      <formula1>0</formula1>
      <formula2>B33</formula2>
    </dataValidation>
    <dataValidation type="textLength" allowBlank="1" showInputMessage="1" showErrorMessage="1" errorTitle="Input data error" error="Text up to 100 characters." sqref="D12:G12" xr:uid="{00000000-0002-0000-0000-00000A000000}">
      <formula1>0</formula1>
      <formula2>100</formula2>
    </dataValidation>
  </dataValidations>
  <pageMargins left="0.25" right="0.25" top="0.75" bottom="0.75" header="0.3" footer="0.3"/>
  <pageSetup paperSize="9" scale="80" orientation="portrait" r:id="rId1"/>
  <headerFooter>
    <oddFooter xml:space="preserve">&amp;L&amp;"Arial,Standard"&amp;7&amp;F&amp;C&amp;"Arial,Standard"&amp;7 © DKG  Alle Rechte vorbehalten&amp;R&amp;"Arial,Standard"&amp;7&amp;P   </oddFooter>
  </headerFooter>
  <ignoredErrors>
    <ignoredError sqref="D34 H34"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Input data error" error="Only values from the dropdown list are allowed" xr:uid="{00000000-0002-0000-0000-00000B000000}">
          <x14:formula1>
            <xm:f>Datenquelle!$A$112:$A$307</xm:f>
          </x14:formula1>
          <xm:sqref>B24:G24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
  <sheetViews>
    <sheetView zoomScale="110" zoomScaleNormal="110" workbookViewId="0">
      <selection activeCell="A8" sqref="A8"/>
    </sheetView>
  </sheetViews>
  <sheetFormatPr baseColWidth="10" defaultColWidth="11.42578125" defaultRowHeight="12" x14ac:dyDescent="0.25"/>
  <cols>
    <col min="1" max="1" width="61.140625" style="97" customWidth="1"/>
    <col min="2" max="2" width="24.28515625" style="97" customWidth="1"/>
    <col min="3" max="3" width="27.5703125" style="97" customWidth="1"/>
    <col min="4" max="4" width="23.5703125" style="97" customWidth="1"/>
    <col min="5" max="10" width="18.28515625" style="97" customWidth="1"/>
    <col min="11" max="16384" width="11.42578125" style="97"/>
  </cols>
  <sheetData>
    <row r="1" spans="1:9" s="99" customFormat="1" ht="91.5" customHeight="1" x14ac:dyDescent="0.25">
      <c r="A1" s="98"/>
      <c r="B1" s="98" t="s">
        <v>243</v>
      </c>
      <c r="C1" s="98" t="s">
        <v>244</v>
      </c>
      <c r="D1" s="98" t="s">
        <v>245</v>
      </c>
      <c r="E1" s="98" t="s">
        <v>246</v>
      </c>
      <c r="F1" s="98" t="s">
        <v>247</v>
      </c>
      <c r="G1" s="98" t="s">
        <v>248</v>
      </c>
      <c r="H1" s="98" t="s">
        <v>249</v>
      </c>
      <c r="I1" s="98" t="s">
        <v>229</v>
      </c>
    </row>
    <row r="2" spans="1:9" ht="27" customHeight="1" x14ac:dyDescent="0.25">
      <c r="A2" s="104" t="s">
        <v>230</v>
      </c>
      <c r="B2" s="96">
        <f>'Basic data'!D33</f>
        <v>0</v>
      </c>
      <c r="C2" s="96">
        <f>'Basic data'!E33</f>
        <v>0</v>
      </c>
      <c r="D2" s="96">
        <f>'Basic data'!F33</f>
        <v>0</v>
      </c>
      <c r="E2" s="96">
        <f>'Basic data'!G33</f>
        <v>0</v>
      </c>
      <c r="F2" s="96">
        <f>'Basic data'!H33</f>
        <v>0</v>
      </c>
      <c r="G2" s="96">
        <f>'Basic data'!I33</f>
        <v>0</v>
      </c>
      <c r="H2" s="96">
        <f>'Basic data'!J33</f>
        <v>0</v>
      </c>
      <c r="I2" s="95" t="str">
        <f>'Basic data'!D35</f>
        <v/>
      </c>
    </row>
    <row r="3" spans="1:9" x14ac:dyDescent="0.25">
      <c r="A3" s="104" t="s">
        <v>232</v>
      </c>
      <c r="B3" s="103"/>
      <c r="C3" s="103"/>
      <c r="D3" s="103"/>
      <c r="E3" s="103"/>
      <c r="F3" s="103"/>
      <c r="G3" s="103"/>
      <c r="H3" s="103"/>
      <c r="I3" s="95" t="str">
        <f>'Basic data'!D34</f>
        <v/>
      </c>
    </row>
    <row r="4" spans="1:9" x14ac:dyDescent="0.25">
      <c r="A4" s="104" t="s">
        <v>233</v>
      </c>
      <c r="B4" s="103"/>
      <c r="C4" s="103"/>
      <c r="D4" s="103"/>
      <c r="E4" s="103"/>
      <c r="F4" s="103"/>
      <c r="G4" s="103"/>
      <c r="H4" s="103"/>
      <c r="I4" s="95" t="str">
        <f>'Basic data'!H34</f>
        <v/>
      </c>
    </row>
    <row r="5" spans="1:9" ht="15.75" customHeight="1" x14ac:dyDescent="0.25">
      <c r="A5" s="95" t="s">
        <v>231</v>
      </c>
      <c r="B5" s="103"/>
      <c r="C5" s="103"/>
      <c r="D5" s="103"/>
      <c r="E5" s="103"/>
      <c r="F5" s="103"/>
      <c r="G5" s="103"/>
      <c r="H5" s="103"/>
      <c r="I5" s="95">
        <f>'Basic data'!B33</f>
        <v>0</v>
      </c>
    </row>
    <row r="6" spans="1:9" x14ac:dyDescent="0.25">
      <c r="A6" s="95" t="s">
        <v>237</v>
      </c>
      <c r="B6" s="103"/>
      <c r="C6" s="103"/>
      <c r="D6" s="103"/>
      <c r="E6" s="103"/>
      <c r="F6" s="103"/>
      <c r="G6" s="103"/>
      <c r="H6" s="103"/>
      <c r="I6" s="95">
        <f>'Basic data'!L33</f>
        <v>0</v>
      </c>
    </row>
    <row r="7" spans="1:9" ht="36" customHeight="1" x14ac:dyDescent="0.25">
      <c r="A7" s="104" t="s">
        <v>241</v>
      </c>
      <c r="B7" s="126"/>
      <c r="C7" s="126"/>
      <c r="D7" s="126"/>
      <c r="E7" s="126"/>
      <c r="F7" s="126"/>
      <c r="G7" s="126"/>
      <c r="H7" s="126"/>
      <c r="I7" s="95">
        <f>'Basic data'!J37</f>
        <v>0</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6"/>
  <sheetViews>
    <sheetView workbookViewId="0">
      <selection activeCell="F36" sqref="F36"/>
    </sheetView>
  </sheetViews>
  <sheetFormatPr baseColWidth="10" defaultColWidth="11.42578125" defaultRowHeight="15" x14ac:dyDescent="0.25"/>
  <cols>
    <col min="1" max="1" width="37.85546875" customWidth="1"/>
    <col min="2" max="2" width="47.140625" customWidth="1"/>
    <col min="3" max="3" width="42.42578125" customWidth="1"/>
    <col min="4" max="4" width="20.85546875" customWidth="1"/>
  </cols>
  <sheetData>
    <row r="1" spans="1:4" x14ac:dyDescent="0.25">
      <c r="A1" s="100" t="s">
        <v>2</v>
      </c>
      <c r="B1" s="41" t="str">
        <f>IF('Basic data'!D12=0,"",'Basic data'!D12)</f>
        <v/>
      </c>
    </row>
    <row r="2" spans="1:4" x14ac:dyDescent="0.25">
      <c r="A2" s="100" t="s">
        <v>3</v>
      </c>
      <c r="B2" s="101" t="str">
        <f>IF('Basic data'!L12=0,"",'Basic data'!L12)</f>
        <v/>
      </c>
    </row>
    <row r="3" spans="1:4" x14ac:dyDescent="0.25">
      <c r="A3" s="100" t="s">
        <v>4</v>
      </c>
      <c r="B3" s="101" t="str">
        <f>IF('Basic data'!L14=0,"",'Basic data'!L14)</f>
        <v>-----</v>
      </c>
    </row>
    <row r="5" spans="1:4" x14ac:dyDescent="0.25">
      <c r="A5" s="102" t="s">
        <v>9</v>
      </c>
      <c r="B5" s="102" t="s">
        <v>5</v>
      </c>
      <c r="C5" s="102" t="s">
        <v>227</v>
      </c>
      <c r="D5" s="102" t="s">
        <v>226</v>
      </c>
    </row>
    <row r="6" spans="1:4" x14ac:dyDescent="0.25">
      <c r="A6" s="41" t="str">
        <f>IF('Basic data'!B24=0,"",'Basic data'!B24)</f>
        <v/>
      </c>
      <c r="B6" s="41" t="str">
        <f>IF('Basic data'!B27=0,"",'Basic data'!B27)</f>
        <v/>
      </c>
      <c r="C6" s="41" t="str">
        <f>IF('Basic data'!H24=0,"",'Basic data'!H24)</f>
        <v/>
      </c>
      <c r="D6" s="41" t="str">
        <f>IF('Basic data'!H27=0,"",'Basic data'!H27)</f>
        <v>No</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07"/>
  <sheetViews>
    <sheetView workbookViewId="0">
      <selection activeCell="A3" sqref="A3"/>
    </sheetView>
  </sheetViews>
  <sheetFormatPr baseColWidth="10" defaultColWidth="9.140625" defaultRowHeight="11.25" x14ac:dyDescent="0.2"/>
  <cols>
    <col min="1" max="1" width="34.140625" style="15" customWidth="1"/>
    <col min="2" max="2" width="50.42578125" style="15" customWidth="1"/>
    <col min="3" max="3" width="69.28515625" style="15" customWidth="1"/>
    <col min="4" max="4" width="20.42578125" style="15" customWidth="1"/>
    <col min="5" max="5" width="9.140625" style="15" customWidth="1"/>
    <col min="6" max="6" width="23.7109375" style="15" customWidth="1"/>
    <col min="7" max="7" width="9.140625" style="15" customWidth="1"/>
    <col min="8" max="8" width="24.7109375" style="15" customWidth="1"/>
    <col min="9" max="9" width="14.85546875" style="15" customWidth="1"/>
    <col min="10" max="10" width="19.28515625" style="15" customWidth="1"/>
    <col min="11" max="11" width="15" style="15" customWidth="1"/>
    <col min="12" max="13" width="9.140625" style="15" customWidth="1"/>
    <col min="14" max="14" width="15.28515625" style="15" customWidth="1"/>
    <col min="15" max="15" width="18.140625" style="15" customWidth="1"/>
    <col min="16" max="16384" width="9.140625" style="15"/>
  </cols>
  <sheetData>
    <row r="1" spans="1:6" x14ac:dyDescent="0.2">
      <c r="A1" s="27" t="s">
        <v>10</v>
      </c>
      <c r="B1" s="147" t="s">
        <v>591</v>
      </c>
      <c r="C1" s="147" t="s">
        <v>593</v>
      </c>
      <c r="D1" s="149"/>
    </row>
    <row r="2" spans="1:6" x14ac:dyDescent="0.2">
      <c r="A2" s="28" t="s">
        <v>595</v>
      </c>
      <c r="B2" s="147" t="s">
        <v>11</v>
      </c>
      <c r="C2" s="147" t="s">
        <v>11</v>
      </c>
      <c r="D2" s="150"/>
      <c r="E2" s="15" t="s">
        <v>61</v>
      </c>
    </row>
    <row r="3" spans="1:6" x14ac:dyDescent="0.2">
      <c r="B3" s="147" t="s">
        <v>12</v>
      </c>
      <c r="C3" s="147" t="s">
        <v>12</v>
      </c>
      <c r="D3" s="150"/>
      <c r="E3" s="77" t="str">
        <f>'Basic data'!L14</f>
        <v>-----</v>
      </c>
      <c r="F3" s="15">
        <f>IF(E3&gt;E4,0,DATEDIF(E3,E4,"y"))</f>
        <v>0</v>
      </c>
    </row>
    <row r="4" spans="1:6" x14ac:dyDescent="0.2">
      <c r="B4" s="147" t="s">
        <v>251</v>
      </c>
      <c r="C4" s="147" t="s">
        <v>251</v>
      </c>
      <c r="D4" s="150"/>
      <c r="E4" s="12">
        <v>44561</v>
      </c>
    </row>
    <row r="5" spans="1:6" x14ac:dyDescent="0.2">
      <c r="B5" s="147" t="s">
        <v>14</v>
      </c>
      <c r="C5" s="147" t="s">
        <v>13</v>
      </c>
      <c r="D5" s="150" t="s">
        <v>594</v>
      </c>
    </row>
    <row r="6" spans="1:6" x14ac:dyDescent="0.2">
      <c r="B6" s="147" t="s">
        <v>15</v>
      </c>
      <c r="C6" s="147" t="s">
        <v>14</v>
      </c>
      <c r="D6" s="150"/>
    </row>
    <row r="7" spans="1:6" x14ac:dyDescent="0.2">
      <c r="B7" s="147" t="s">
        <v>252</v>
      </c>
      <c r="C7" s="147" t="s">
        <v>15</v>
      </c>
      <c r="D7" s="150"/>
    </row>
    <row r="8" spans="1:6" x14ac:dyDescent="0.2">
      <c r="B8" s="147" t="s">
        <v>253</v>
      </c>
      <c r="C8" s="147" t="s">
        <v>252</v>
      </c>
      <c r="D8" s="150"/>
    </row>
    <row r="9" spans="1:6" x14ac:dyDescent="0.2">
      <c r="B9" s="147" t="s">
        <v>16</v>
      </c>
      <c r="C9" s="147" t="s">
        <v>253</v>
      </c>
      <c r="D9" s="150"/>
    </row>
    <row r="10" spans="1:6" x14ac:dyDescent="0.2">
      <c r="B10" s="147" t="s">
        <v>254</v>
      </c>
      <c r="C10" s="147" t="s">
        <v>16</v>
      </c>
      <c r="D10" s="150"/>
    </row>
    <row r="11" spans="1:6" x14ac:dyDescent="0.2">
      <c r="B11" s="147" t="s">
        <v>17</v>
      </c>
      <c r="C11" s="147" t="s">
        <v>262</v>
      </c>
      <c r="D11" s="150" t="s">
        <v>50</v>
      </c>
    </row>
    <row r="12" spans="1:6" x14ac:dyDescent="0.2">
      <c r="B12" s="147" t="s">
        <v>257</v>
      </c>
      <c r="C12" s="147" t="s">
        <v>254</v>
      </c>
      <c r="D12" s="150"/>
    </row>
    <row r="13" spans="1:6" x14ac:dyDescent="0.2">
      <c r="B13" s="147" t="s">
        <v>18</v>
      </c>
      <c r="C13" s="147" t="s">
        <v>17</v>
      </c>
      <c r="D13" s="150"/>
    </row>
    <row r="14" spans="1:6" x14ac:dyDescent="0.2">
      <c r="B14" s="147" t="s">
        <v>19</v>
      </c>
      <c r="C14" s="147" t="s">
        <v>257</v>
      </c>
      <c r="D14" s="150" t="s">
        <v>27</v>
      </c>
    </row>
    <row r="15" spans="1:6" x14ac:dyDescent="0.2">
      <c r="B15" s="147" t="s">
        <v>20</v>
      </c>
      <c r="C15" s="147" t="s">
        <v>18</v>
      </c>
      <c r="D15" s="150"/>
    </row>
    <row r="16" spans="1:6" x14ac:dyDescent="0.2">
      <c r="B16" s="147" t="s">
        <v>22</v>
      </c>
      <c r="C16" s="147" t="s">
        <v>19</v>
      </c>
      <c r="D16" s="150"/>
    </row>
    <row r="17" spans="2:4" x14ac:dyDescent="0.2">
      <c r="B17" s="147" t="s">
        <v>21</v>
      </c>
      <c r="C17" s="147" t="s">
        <v>20</v>
      </c>
      <c r="D17" s="150"/>
    </row>
    <row r="18" spans="2:4" x14ac:dyDescent="0.2">
      <c r="B18" s="147" t="s">
        <v>23</v>
      </c>
      <c r="C18" s="147" t="s">
        <v>22</v>
      </c>
      <c r="D18" s="150"/>
    </row>
    <row r="19" spans="2:4" x14ac:dyDescent="0.2">
      <c r="B19" s="147" t="s">
        <v>24</v>
      </c>
      <c r="C19" s="147" t="s">
        <v>21</v>
      </c>
      <c r="D19" s="150"/>
    </row>
    <row r="20" spans="2:4" x14ac:dyDescent="0.2">
      <c r="B20" s="147" t="s">
        <v>25</v>
      </c>
      <c r="C20" s="147" t="s">
        <v>23</v>
      </c>
      <c r="D20" s="151"/>
    </row>
    <row r="21" spans="2:4" x14ac:dyDescent="0.2">
      <c r="B21" s="147" t="s">
        <v>26</v>
      </c>
      <c r="C21" s="147" t="s">
        <v>24</v>
      </c>
      <c r="D21" s="150"/>
    </row>
    <row r="22" spans="2:4" x14ac:dyDescent="0.2">
      <c r="B22" s="147" t="s">
        <v>28</v>
      </c>
      <c r="C22" s="147" t="s">
        <v>25</v>
      </c>
      <c r="D22" s="150"/>
    </row>
    <row r="23" spans="2:4" x14ac:dyDescent="0.2">
      <c r="B23" s="147" t="s">
        <v>30</v>
      </c>
      <c r="C23" s="148" t="s">
        <v>26</v>
      </c>
      <c r="D23" s="150" t="s">
        <v>27</v>
      </c>
    </row>
    <row r="24" spans="2:4" x14ac:dyDescent="0.2">
      <c r="B24" s="147" t="s">
        <v>29</v>
      </c>
      <c r="C24" s="147" t="s">
        <v>28</v>
      </c>
      <c r="D24" s="150" t="s">
        <v>27</v>
      </c>
    </row>
    <row r="25" spans="2:4" x14ac:dyDescent="0.2">
      <c r="B25" s="147" t="s">
        <v>242</v>
      </c>
      <c r="C25" s="147" t="s">
        <v>30</v>
      </c>
      <c r="D25" s="150"/>
    </row>
    <row r="26" spans="2:4" x14ac:dyDescent="0.2">
      <c r="B26" s="147" t="s">
        <v>31</v>
      </c>
      <c r="C26" s="147" t="s">
        <v>29</v>
      </c>
      <c r="D26" s="150"/>
    </row>
    <row r="27" spans="2:4" x14ac:dyDescent="0.2">
      <c r="B27" s="147" t="s">
        <v>34</v>
      </c>
      <c r="C27" s="147" t="s">
        <v>32</v>
      </c>
      <c r="D27" s="150" t="s">
        <v>33</v>
      </c>
    </row>
    <row r="28" spans="2:4" x14ac:dyDescent="0.2">
      <c r="B28" s="147" t="s">
        <v>35</v>
      </c>
      <c r="C28" s="147" t="s">
        <v>242</v>
      </c>
      <c r="D28" s="150"/>
    </row>
    <row r="29" spans="2:4" x14ac:dyDescent="0.2">
      <c r="B29" s="147" t="s">
        <v>36</v>
      </c>
      <c r="C29" s="147" t="s">
        <v>258</v>
      </c>
      <c r="D29" s="150" t="s">
        <v>50</v>
      </c>
    </row>
    <row r="30" spans="2:4" x14ac:dyDescent="0.2">
      <c r="B30" s="147" t="s">
        <v>255</v>
      </c>
      <c r="C30" s="147" t="s">
        <v>31</v>
      </c>
      <c r="D30" s="150"/>
    </row>
    <row r="31" spans="2:4" x14ac:dyDescent="0.2">
      <c r="B31" s="147" t="s">
        <v>38</v>
      </c>
      <c r="C31" s="147" t="s">
        <v>34</v>
      </c>
      <c r="D31" s="150" t="s">
        <v>27</v>
      </c>
    </row>
    <row r="32" spans="2:4" x14ac:dyDescent="0.2">
      <c r="B32" s="147" t="s">
        <v>39</v>
      </c>
      <c r="C32" s="147" t="s">
        <v>35</v>
      </c>
      <c r="D32" s="150"/>
    </row>
    <row r="33" spans="2:4" x14ac:dyDescent="0.2">
      <c r="B33" s="147" t="s">
        <v>41</v>
      </c>
      <c r="C33" s="147" t="s">
        <v>36</v>
      </c>
      <c r="D33" s="150"/>
    </row>
    <row r="34" spans="2:4" x14ac:dyDescent="0.2">
      <c r="B34" s="147" t="s">
        <v>42</v>
      </c>
      <c r="C34" s="147" t="s">
        <v>255</v>
      </c>
      <c r="D34" s="150"/>
    </row>
    <row r="35" spans="2:4" x14ac:dyDescent="0.2">
      <c r="B35" s="147" t="s">
        <v>43</v>
      </c>
      <c r="C35" s="147" t="s">
        <v>38</v>
      </c>
      <c r="D35" s="150"/>
    </row>
    <row r="36" spans="2:4" x14ac:dyDescent="0.2">
      <c r="B36" s="147" t="s">
        <v>44</v>
      </c>
      <c r="C36" s="147" t="s">
        <v>259</v>
      </c>
      <c r="D36" s="150" t="s">
        <v>50</v>
      </c>
    </row>
    <row r="37" spans="2:4" x14ac:dyDescent="0.2">
      <c r="B37" s="147" t="s">
        <v>45</v>
      </c>
      <c r="C37" s="147" t="s">
        <v>39</v>
      </c>
      <c r="D37" s="150"/>
    </row>
    <row r="38" spans="2:4" x14ac:dyDescent="0.2">
      <c r="B38" s="147" t="s">
        <v>40</v>
      </c>
      <c r="C38" s="147" t="s">
        <v>41</v>
      </c>
      <c r="D38" s="150"/>
    </row>
    <row r="39" spans="2:4" x14ac:dyDescent="0.2">
      <c r="B39" s="147" t="s">
        <v>46</v>
      </c>
      <c r="C39" s="147" t="s">
        <v>42</v>
      </c>
      <c r="D39" s="150"/>
    </row>
    <row r="40" spans="2:4" x14ac:dyDescent="0.2">
      <c r="B40" s="147" t="s">
        <v>37</v>
      </c>
      <c r="C40" s="147" t="s">
        <v>43</v>
      </c>
      <c r="D40" s="150"/>
    </row>
    <row r="41" spans="2:4" x14ac:dyDescent="0.2">
      <c r="B41" s="147" t="s">
        <v>53</v>
      </c>
      <c r="C41" s="147" t="s">
        <v>44</v>
      </c>
      <c r="D41" s="150"/>
    </row>
    <row r="42" spans="2:4" x14ac:dyDescent="0.2">
      <c r="B42" s="147" t="s">
        <v>47</v>
      </c>
      <c r="C42" s="147" t="s">
        <v>45</v>
      </c>
      <c r="D42" s="150"/>
    </row>
    <row r="43" spans="2:4" x14ac:dyDescent="0.2">
      <c r="B43" s="147" t="s">
        <v>261</v>
      </c>
      <c r="C43" s="147" t="s">
        <v>40</v>
      </c>
      <c r="D43" s="150"/>
    </row>
    <row r="44" spans="2:4" x14ac:dyDescent="0.2">
      <c r="B44" s="148" t="s">
        <v>48</v>
      </c>
      <c r="C44" s="147" t="s">
        <v>46</v>
      </c>
      <c r="D44" s="150"/>
    </row>
    <row r="45" spans="2:4" x14ac:dyDescent="0.2">
      <c r="B45" s="147" t="s">
        <v>51</v>
      </c>
      <c r="C45" s="147" t="s">
        <v>37</v>
      </c>
      <c r="D45" s="150"/>
    </row>
    <row r="46" spans="2:4" x14ac:dyDescent="0.2">
      <c r="B46" s="148" t="s">
        <v>54</v>
      </c>
      <c r="C46" s="147" t="s">
        <v>49</v>
      </c>
      <c r="D46" s="150" t="s">
        <v>50</v>
      </c>
    </row>
    <row r="47" spans="2:4" x14ac:dyDescent="0.2">
      <c r="B47" s="147" t="s">
        <v>55</v>
      </c>
      <c r="C47" s="147" t="s">
        <v>52</v>
      </c>
      <c r="D47" s="150" t="s">
        <v>50</v>
      </c>
    </row>
    <row r="48" spans="2:4" x14ac:dyDescent="0.2">
      <c r="B48" s="147" t="s">
        <v>256</v>
      </c>
      <c r="C48" s="147" t="s">
        <v>53</v>
      </c>
      <c r="D48" s="152"/>
    </row>
    <row r="49" spans="2:4" x14ac:dyDescent="0.2">
      <c r="B49" s="148" t="s">
        <v>57</v>
      </c>
      <c r="C49" s="147" t="s">
        <v>47</v>
      </c>
      <c r="D49" s="150" t="s">
        <v>27</v>
      </c>
    </row>
    <row r="50" spans="2:4" x14ac:dyDescent="0.2">
      <c r="B50" s="148" t="s">
        <v>56</v>
      </c>
      <c r="C50" s="153" t="s">
        <v>261</v>
      </c>
      <c r="D50" s="153" t="s">
        <v>27</v>
      </c>
    </row>
    <row r="51" spans="2:4" x14ac:dyDescent="0.2">
      <c r="B51" s="148" t="s">
        <v>286</v>
      </c>
      <c r="C51" s="147" t="s">
        <v>48</v>
      </c>
      <c r="D51" s="150"/>
    </row>
    <row r="52" spans="2:4" x14ac:dyDescent="0.2">
      <c r="B52" s="148" t="s">
        <v>592</v>
      </c>
      <c r="C52" s="147" t="s">
        <v>51</v>
      </c>
      <c r="D52" s="150" t="s">
        <v>260</v>
      </c>
    </row>
    <row r="53" spans="2:4" x14ac:dyDescent="0.2">
      <c r="B53" s="17"/>
      <c r="C53" s="147" t="s">
        <v>263</v>
      </c>
      <c r="D53" s="150" t="s">
        <v>50</v>
      </c>
    </row>
    <row r="54" spans="2:4" x14ac:dyDescent="0.2">
      <c r="C54" s="147" t="s">
        <v>54</v>
      </c>
      <c r="D54" s="150"/>
    </row>
    <row r="55" spans="2:4" x14ac:dyDescent="0.2">
      <c r="C55" s="148" t="s">
        <v>55</v>
      </c>
      <c r="D55" s="154"/>
    </row>
    <row r="56" spans="2:4" x14ac:dyDescent="0.2">
      <c r="B56" s="35"/>
      <c r="C56" s="148" t="s">
        <v>256</v>
      </c>
      <c r="D56" s="154"/>
    </row>
    <row r="57" spans="2:4" x14ac:dyDescent="0.2">
      <c r="B57" s="82"/>
      <c r="C57" s="148" t="s">
        <v>57</v>
      </c>
      <c r="D57" s="154"/>
    </row>
    <row r="58" spans="2:4" x14ac:dyDescent="0.2">
      <c r="B58" s="82"/>
      <c r="C58" s="148" t="s">
        <v>60</v>
      </c>
      <c r="D58" s="154" t="s">
        <v>50</v>
      </c>
    </row>
    <row r="59" spans="2:4" x14ac:dyDescent="0.2">
      <c r="B59" s="82"/>
      <c r="C59" s="148" t="s">
        <v>228</v>
      </c>
      <c r="D59" s="154" t="s">
        <v>50</v>
      </c>
    </row>
    <row r="60" spans="2:4" x14ac:dyDescent="0.2">
      <c r="B60" s="82"/>
      <c r="C60" s="148" t="s">
        <v>56</v>
      </c>
      <c r="D60" s="150" t="s">
        <v>27</v>
      </c>
    </row>
    <row r="61" spans="2:4" x14ac:dyDescent="0.2">
      <c r="B61" s="82"/>
      <c r="C61" s="148" t="s">
        <v>58</v>
      </c>
      <c r="D61" s="154"/>
    </row>
    <row r="62" spans="2:4" x14ac:dyDescent="0.2">
      <c r="B62" s="82"/>
      <c r="C62" s="148" t="s">
        <v>59</v>
      </c>
      <c r="D62" s="154"/>
    </row>
    <row r="63" spans="2:4" x14ac:dyDescent="0.2">
      <c r="B63" s="82"/>
    </row>
    <row r="64" spans="2:4" x14ac:dyDescent="0.2">
      <c r="B64" s="82"/>
    </row>
    <row r="65" spans="1:19" x14ac:dyDescent="0.2">
      <c r="B65" s="82"/>
      <c r="C65" s="35"/>
      <c r="D65" s="133"/>
    </row>
    <row r="66" spans="1:19" x14ac:dyDescent="0.2">
      <c r="C66" s="82"/>
      <c r="D66" s="31"/>
    </row>
    <row r="67" spans="1:19" x14ac:dyDescent="0.2">
      <c r="A67" s="21" t="s">
        <v>62</v>
      </c>
      <c r="B67" s="22" t="s">
        <v>63</v>
      </c>
      <c r="C67" s="23" t="s">
        <v>64</v>
      </c>
      <c r="D67" s="22" t="s">
        <v>65</v>
      </c>
      <c r="E67" s="22" t="s">
        <v>66</v>
      </c>
      <c r="F67" s="22" t="s">
        <v>67</v>
      </c>
      <c r="G67" s="22" t="s">
        <v>68</v>
      </c>
      <c r="H67" s="22" t="s">
        <v>69</v>
      </c>
      <c r="I67" s="22" t="s">
        <v>70</v>
      </c>
      <c r="J67" s="22" t="s">
        <v>71</v>
      </c>
      <c r="K67" s="22" t="s">
        <v>72</v>
      </c>
      <c r="L67" s="22" t="s">
        <v>73</v>
      </c>
      <c r="M67" s="22" t="s">
        <v>74</v>
      </c>
      <c r="N67" s="22" t="s">
        <v>75</v>
      </c>
      <c r="O67" s="22" t="s">
        <v>76</v>
      </c>
      <c r="P67" s="22" t="s">
        <v>77</v>
      </c>
      <c r="Q67" s="22" t="s">
        <v>78</v>
      </c>
      <c r="R67" s="22" t="s">
        <v>79</v>
      </c>
      <c r="S67" s="23" t="s">
        <v>80</v>
      </c>
    </row>
    <row r="68" spans="1:19" x14ac:dyDescent="0.2">
      <c r="A68" s="18" t="s">
        <v>81</v>
      </c>
      <c r="B68" s="16" t="s">
        <v>82</v>
      </c>
      <c r="C68" s="19" t="s">
        <v>83</v>
      </c>
      <c r="D68" s="16" t="s">
        <v>84</v>
      </c>
      <c r="E68" s="16" t="s">
        <v>85</v>
      </c>
      <c r="F68" s="16" t="s">
        <v>86</v>
      </c>
      <c r="G68" s="16" t="s">
        <v>87</v>
      </c>
      <c r="H68" s="16" t="s">
        <v>88</v>
      </c>
      <c r="I68" s="16" t="s">
        <v>89</v>
      </c>
      <c r="J68" s="16" t="s">
        <v>90</v>
      </c>
      <c r="K68" s="16" t="s">
        <v>91</v>
      </c>
      <c r="L68" s="16" t="s">
        <v>92</v>
      </c>
      <c r="M68" s="16" t="s">
        <v>93</v>
      </c>
      <c r="N68" s="16" t="s">
        <v>94</v>
      </c>
      <c r="O68" s="16" t="s">
        <v>95</v>
      </c>
      <c r="P68" s="16" t="s">
        <v>96</v>
      </c>
      <c r="Q68" s="29" t="s">
        <v>97</v>
      </c>
      <c r="R68" s="16" t="s">
        <v>98</v>
      </c>
      <c r="S68" s="30" t="s">
        <v>99</v>
      </c>
    </row>
    <row r="69" spans="1:19" x14ac:dyDescent="0.2">
      <c r="A69" s="18" t="s">
        <v>100</v>
      </c>
      <c r="B69" s="16" t="s">
        <v>101</v>
      </c>
      <c r="C69" s="19" t="s">
        <v>84</v>
      </c>
      <c r="D69" s="16" t="s">
        <v>102</v>
      </c>
      <c r="E69" s="16" t="s">
        <v>103</v>
      </c>
      <c r="F69" s="16" t="s">
        <v>103</v>
      </c>
      <c r="G69" s="16" t="s">
        <v>104</v>
      </c>
      <c r="H69" s="16" t="s">
        <v>105</v>
      </c>
      <c r="I69" s="16" t="s">
        <v>106</v>
      </c>
      <c r="J69" s="16" t="s">
        <v>107</v>
      </c>
      <c r="K69" s="16" t="s">
        <v>108</v>
      </c>
      <c r="L69" s="16" t="s">
        <v>109</v>
      </c>
      <c r="M69" s="16" t="s">
        <v>110</v>
      </c>
      <c r="N69" s="16" t="s">
        <v>111</v>
      </c>
      <c r="O69" s="16" t="s">
        <v>112</v>
      </c>
      <c r="P69" s="16" t="s">
        <v>113</v>
      </c>
      <c r="Q69" s="16" t="s">
        <v>58</v>
      </c>
      <c r="R69" s="17" t="s">
        <v>58</v>
      </c>
      <c r="S69" s="19" t="s">
        <v>58</v>
      </c>
    </row>
    <row r="70" spans="1:19" x14ac:dyDescent="0.2">
      <c r="A70" s="18" t="s">
        <v>114</v>
      </c>
      <c r="B70" s="16" t="s">
        <v>115</v>
      </c>
      <c r="C70" s="19" t="s">
        <v>116</v>
      </c>
      <c r="D70" s="16" t="s">
        <v>117</v>
      </c>
      <c r="E70" s="16" t="s">
        <v>58</v>
      </c>
      <c r="F70" s="16" t="s">
        <v>58</v>
      </c>
      <c r="G70" s="16" t="s">
        <v>118</v>
      </c>
      <c r="H70" s="16" t="s">
        <v>119</v>
      </c>
      <c r="I70" s="16" t="s">
        <v>120</v>
      </c>
      <c r="J70" s="16" t="s">
        <v>121</v>
      </c>
      <c r="K70" s="16" t="s">
        <v>122</v>
      </c>
      <c r="L70" s="16" t="s">
        <v>103</v>
      </c>
      <c r="M70" s="16" t="s">
        <v>123</v>
      </c>
      <c r="N70" s="16" t="s">
        <v>124</v>
      </c>
      <c r="O70" s="16" t="s">
        <v>125</v>
      </c>
      <c r="P70" s="16" t="s">
        <v>126</v>
      </c>
      <c r="Q70" s="17"/>
      <c r="R70" s="17"/>
      <c r="S70" s="20"/>
    </row>
    <row r="71" spans="1:19" x14ac:dyDescent="0.2">
      <c r="A71" s="18" t="s">
        <v>127</v>
      </c>
      <c r="B71" s="16" t="s">
        <v>128</v>
      </c>
      <c r="C71" s="19" t="s">
        <v>129</v>
      </c>
      <c r="D71" s="16" t="s">
        <v>103</v>
      </c>
      <c r="E71" s="16" t="s">
        <v>59</v>
      </c>
      <c r="F71" s="16" t="s">
        <v>59</v>
      </c>
      <c r="G71" s="16" t="s">
        <v>130</v>
      </c>
      <c r="H71" s="16" t="s">
        <v>131</v>
      </c>
      <c r="I71" s="16" t="s">
        <v>132</v>
      </c>
      <c r="J71" s="16" t="s">
        <v>133</v>
      </c>
      <c r="K71" s="16" t="s">
        <v>103</v>
      </c>
      <c r="L71" s="16" t="s">
        <v>58</v>
      </c>
      <c r="M71" s="16" t="s">
        <v>134</v>
      </c>
      <c r="N71" s="16" t="s">
        <v>117</v>
      </c>
      <c r="O71" s="16" t="s">
        <v>103</v>
      </c>
      <c r="P71" s="16" t="s">
        <v>135</v>
      </c>
      <c r="Q71" s="17"/>
      <c r="R71" s="17"/>
      <c r="S71" s="20"/>
    </row>
    <row r="72" spans="1:19" x14ac:dyDescent="0.2">
      <c r="A72" s="18" t="s">
        <v>136</v>
      </c>
      <c r="B72" s="16" t="s">
        <v>137</v>
      </c>
      <c r="C72" s="19" t="s">
        <v>138</v>
      </c>
      <c r="D72" s="16" t="s">
        <v>58</v>
      </c>
      <c r="E72" s="16"/>
      <c r="F72" s="16"/>
      <c r="G72" s="16" t="s">
        <v>139</v>
      </c>
      <c r="H72" s="16" t="s">
        <v>117</v>
      </c>
      <c r="I72" s="16" t="s">
        <v>140</v>
      </c>
      <c r="J72" s="16" t="s">
        <v>141</v>
      </c>
      <c r="K72" s="16" t="s">
        <v>58</v>
      </c>
      <c r="L72" s="16" t="s">
        <v>59</v>
      </c>
      <c r="M72" s="16" t="s">
        <v>142</v>
      </c>
      <c r="N72" s="17" t="s">
        <v>103</v>
      </c>
      <c r="O72" s="16" t="s">
        <v>58</v>
      </c>
      <c r="P72" s="16" t="s">
        <v>143</v>
      </c>
      <c r="Q72" s="17"/>
      <c r="R72" s="17"/>
      <c r="S72" s="20"/>
    </row>
    <row r="73" spans="1:19" x14ac:dyDescent="0.2">
      <c r="A73" s="18" t="s">
        <v>144</v>
      </c>
      <c r="B73" s="16" t="s">
        <v>145</v>
      </c>
      <c r="C73" s="19" t="s">
        <v>146</v>
      </c>
      <c r="D73" s="16" t="s">
        <v>59</v>
      </c>
      <c r="E73" s="17"/>
      <c r="F73" s="17"/>
      <c r="G73" s="16" t="s">
        <v>103</v>
      </c>
      <c r="H73" s="16" t="s">
        <v>103</v>
      </c>
      <c r="I73" s="16" t="s">
        <v>147</v>
      </c>
      <c r="J73" s="16" t="s">
        <v>148</v>
      </c>
      <c r="K73" s="16" t="s">
        <v>59</v>
      </c>
      <c r="L73" s="16"/>
      <c r="M73" s="16" t="s">
        <v>117</v>
      </c>
      <c r="N73" s="17" t="s">
        <v>58</v>
      </c>
      <c r="O73" s="16" t="s">
        <v>59</v>
      </c>
      <c r="P73" s="16" t="s">
        <v>149</v>
      </c>
      <c r="Q73" s="17"/>
      <c r="R73" s="17"/>
      <c r="S73" s="20"/>
    </row>
    <row r="74" spans="1:19" x14ac:dyDescent="0.2">
      <c r="A74" s="18" t="s">
        <v>150</v>
      </c>
      <c r="B74" s="16" t="s">
        <v>151</v>
      </c>
      <c r="C74" s="19" t="s">
        <v>117</v>
      </c>
      <c r="D74" s="17"/>
      <c r="E74" s="17"/>
      <c r="F74" s="17"/>
      <c r="G74" s="16" t="s">
        <v>58</v>
      </c>
      <c r="H74" s="16" t="s">
        <v>58</v>
      </c>
      <c r="I74" s="16" t="s">
        <v>103</v>
      </c>
      <c r="J74" s="16" t="s">
        <v>103</v>
      </c>
      <c r="K74" s="16"/>
      <c r="L74" s="17"/>
      <c r="M74" s="16" t="s">
        <v>103</v>
      </c>
      <c r="N74" s="17" t="s">
        <v>59</v>
      </c>
      <c r="O74" s="16"/>
      <c r="P74" s="16" t="s">
        <v>117</v>
      </c>
      <c r="Q74" s="17"/>
      <c r="R74" s="17"/>
      <c r="S74" s="20"/>
    </row>
    <row r="75" spans="1:19" x14ac:dyDescent="0.2">
      <c r="A75" s="18" t="s">
        <v>152</v>
      </c>
      <c r="B75" s="16" t="s">
        <v>103</v>
      </c>
      <c r="C75" s="19" t="s">
        <v>103</v>
      </c>
      <c r="D75" s="17"/>
      <c r="E75" s="17"/>
      <c r="F75" s="17"/>
      <c r="G75" s="16" t="s">
        <v>59</v>
      </c>
      <c r="H75" s="16" t="s">
        <v>59</v>
      </c>
      <c r="I75" s="16" t="s">
        <v>58</v>
      </c>
      <c r="J75" s="16" t="s">
        <v>58</v>
      </c>
      <c r="K75" s="17"/>
      <c r="L75" s="17"/>
      <c r="M75" s="16" t="s">
        <v>58</v>
      </c>
      <c r="N75" s="17"/>
      <c r="O75" s="17"/>
      <c r="P75" s="16" t="s">
        <v>103</v>
      </c>
      <c r="Q75" s="17"/>
      <c r="R75" s="17"/>
      <c r="S75" s="20"/>
    </row>
    <row r="76" spans="1:19" x14ac:dyDescent="0.2">
      <c r="A76" s="18" t="s">
        <v>153</v>
      </c>
      <c r="B76" s="16" t="s">
        <v>58</v>
      </c>
      <c r="C76" s="19" t="s">
        <v>58</v>
      </c>
      <c r="D76" s="17"/>
      <c r="E76" s="17"/>
      <c r="F76" s="17"/>
      <c r="G76" s="16"/>
      <c r="H76" s="17"/>
      <c r="I76" s="16" t="s">
        <v>59</v>
      </c>
      <c r="J76" s="16" t="s">
        <v>59</v>
      </c>
      <c r="K76" s="17"/>
      <c r="L76" s="17"/>
      <c r="M76" s="17" t="s">
        <v>59</v>
      </c>
      <c r="N76" s="16"/>
      <c r="O76" s="16"/>
      <c r="P76" s="16" t="s">
        <v>58</v>
      </c>
      <c r="Q76" s="17"/>
      <c r="R76" s="17"/>
      <c r="S76" s="20"/>
    </row>
    <row r="77" spans="1:19" x14ac:dyDescent="0.2">
      <c r="A77" s="18" t="s">
        <v>154</v>
      </c>
      <c r="B77" s="16" t="s">
        <v>59</v>
      </c>
      <c r="C77" s="19" t="s">
        <v>59</v>
      </c>
      <c r="D77" s="17"/>
      <c r="E77" s="17"/>
      <c r="F77" s="17"/>
      <c r="G77" s="17"/>
      <c r="H77" s="17"/>
      <c r="I77" s="17"/>
      <c r="J77" s="16"/>
      <c r="K77" s="17"/>
      <c r="L77" s="17"/>
      <c r="M77" s="17"/>
      <c r="N77" s="17"/>
      <c r="O77" s="17"/>
      <c r="P77" s="16" t="s">
        <v>59</v>
      </c>
      <c r="Q77" s="17"/>
      <c r="R77" s="17"/>
      <c r="S77" s="20"/>
    </row>
    <row r="78" spans="1:19" x14ac:dyDescent="0.2">
      <c r="A78" s="18" t="s">
        <v>155</v>
      </c>
      <c r="B78" s="16"/>
      <c r="C78" s="20"/>
      <c r="D78" s="17"/>
      <c r="E78" s="17"/>
      <c r="F78" s="17"/>
      <c r="G78" s="17"/>
      <c r="H78" s="17"/>
      <c r="I78" s="17"/>
      <c r="J78" s="17"/>
      <c r="K78" s="17"/>
      <c r="L78" s="17"/>
      <c r="M78" s="17"/>
      <c r="N78" s="17"/>
      <c r="O78" s="17"/>
      <c r="P78" s="17"/>
      <c r="Q78" s="17"/>
      <c r="R78" s="17"/>
      <c r="S78" s="20"/>
    </row>
    <row r="79" spans="1:19" x14ac:dyDescent="0.2">
      <c r="A79" s="18" t="s">
        <v>156</v>
      </c>
      <c r="B79" s="17"/>
      <c r="C79" s="20"/>
      <c r="D79" s="17"/>
      <c r="E79" s="17"/>
      <c r="F79" s="17"/>
      <c r="G79" s="17"/>
      <c r="H79" s="17"/>
      <c r="I79" s="17"/>
      <c r="J79" s="17"/>
      <c r="K79" s="17"/>
      <c r="L79" s="17"/>
      <c r="M79" s="17"/>
      <c r="N79" s="17"/>
      <c r="O79" s="17"/>
      <c r="P79" s="17"/>
      <c r="Q79" s="17"/>
      <c r="R79" s="17"/>
      <c r="S79" s="20"/>
    </row>
    <row r="80" spans="1:19" x14ac:dyDescent="0.2">
      <c r="A80" s="18" t="s">
        <v>157</v>
      </c>
      <c r="B80" s="17"/>
      <c r="C80" s="20"/>
      <c r="D80" s="17"/>
      <c r="E80" s="17"/>
      <c r="F80" s="17"/>
      <c r="G80" s="17"/>
      <c r="H80" s="17"/>
      <c r="I80" s="17"/>
      <c r="J80" s="17"/>
      <c r="K80" s="17"/>
      <c r="L80" s="17"/>
      <c r="M80" s="17"/>
      <c r="N80" s="17"/>
      <c r="O80" s="17"/>
      <c r="P80" s="17"/>
      <c r="Q80" s="17"/>
      <c r="R80" s="17"/>
      <c r="S80" s="20"/>
    </row>
    <row r="81" spans="1:19" x14ac:dyDescent="0.2">
      <c r="A81" s="18" t="s">
        <v>158</v>
      </c>
      <c r="B81" s="17"/>
      <c r="C81" s="20"/>
      <c r="D81" s="17"/>
      <c r="E81" s="17"/>
      <c r="F81" s="17"/>
      <c r="G81" s="17"/>
      <c r="H81" s="17"/>
      <c r="I81" s="17"/>
      <c r="J81" s="17"/>
      <c r="K81" s="17"/>
      <c r="L81" s="17"/>
      <c r="M81" s="17"/>
      <c r="N81" s="17"/>
      <c r="O81" s="17"/>
      <c r="P81" s="17"/>
      <c r="Q81" s="17"/>
      <c r="R81" s="17"/>
      <c r="S81" s="20"/>
    </row>
    <row r="82" spans="1:19" x14ac:dyDescent="0.2">
      <c r="A82" s="18" t="s">
        <v>159</v>
      </c>
      <c r="B82" s="17"/>
      <c r="C82" s="20"/>
      <c r="D82" s="17"/>
      <c r="E82" s="17"/>
      <c r="F82" s="17"/>
      <c r="G82" s="17"/>
      <c r="H82" s="17"/>
      <c r="I82" s="17"/>
      <c r="J82" s="17"/>
      <c r="K82" s="17"/>
      <c r="L82" s="17"/>
      <c r="M82" s="17"/>
      <c r="N82" s="17"/>
      <c r="O82" s="17"/>
      <c r="P82" s="17"/>
      <c r="Q82" s="17"/>
      <c r="R82" s="17"/>
      <c r="S82" s="20"/>
    </row>
    <row r="83" spans="1:19" x14ac:dyDescent="0.2">
      <c r="A83" s="18" t="s">
        <v>160</v>
      </c>
      <c r="B83" s="17"/>
      <c r="C83" s="20"/>
      <c r="D83" s="17"/>
      <c r="E83" s="17"/>
      <c r="F83" s="17"/>
      <c r="G83" s="17"/>
      <c r="H83" s="17"/>
      <c r="I83" s="17"/>
      <c r="J83" s="17"/>
      <c r="K83" s="17"/>
      <c r="L83" s="17"/>
      <c r="M83" s="17"/>
      <c r="N83" s="17"/>
      <c r="O83" s="17"/>
      <c r="P83" s="17"/>
      <c r="Q83" s="17"/>
      <c r="R83" s="17"/>
      <c r="S83" s="20"/>
    </row>
    <row r="84" spans="1:19" x14ac:dyDescent="0.2">
      <c r="A84" s="18" t="s">
        <v>161</v>
      </c>
      <c r="B84" s="17"/>
      <c r="C84" s="20"/>
      <c r="D84" s="17"/>
      <c r="E84" s="17"/>
      <c r="F84" s="17"/>
      <c r="G84" s="17"/>
      <c r="H84" s="17"/>
      <c r="I84" s="17"/>
      <c r="J84" s="17"/>
      <c r="K84" s="17"/>
      <c r="L84" s="17"/>
      <c r="M84" s="17"/>
      <c r="N84" s="17"/>
      <c r="O84" s="17"/>
      <c r="P84" s="17"/>
      <c r="Q84" s="17"/>
      <c r="R84" s="17"/>
      <c r="S84" s="20"/>
    </row>
    <row r="85" spans="1:19" x14ac:dyDescent="0.2">
      <c r="A85" s="18" t="s">
        <v>162</v>
      </c>
      <c r="B85" s="17"/>
      <c r="C85" s="20"/>
      <c r="D85" s="17"/>
      <c r="E85" s="17"/>
      <c r="F85" s="17"/>
      <c r="G85" s="17"/>
      <c r="H85" s="17"/>
      <c r="I85" s="17"/>
      <c r="J85" s="17"/>
      <c r="K85" s="17"/>
      <c r="L85" s="17"/>
      <c r="M85" s="17"/>
      <c r="N85" s="17"/>
      <c r="O85" s="17"/>
      <c r="P85" s="17"/>
      <c r="Q85" s="17"/>
      <c r="R85" s="17"/>
      <c r="S85" s="20"/>
    </row>
    <row r="86" spans="1:19" x14ac:dyDescent="0.2">
      <c r="A86" s="18" t="s">
        <v>103</v>
      </c>
      <c r="B86" s="17"/>
      <c r="C86" s="20"/>
      <c r="D86" s="17"/>
      <c r="E86" s="17"/>
      <c r="F86" s="17"/>
      <c r="G86" s="17"/>
      <c r="H86" s="17"/>
      <c r="I86" s="17"/>
      <c r="J86" s="17"/>
      <c r="K86" s="17"/>
      <c r="L86" s="17"/>
      <c r="M86" s="17"/>
      <c r="N86" s="17"/>
      <c r="O86" s="17"/>
      <c r="P86" s="17"/>
      <c r="Q86" s="17"/>
      <c r="R86" s="17"/>
      <c r="S86" s="20"/>
    </row>
    <row r="87" spans="1:19" x14ac:dyDescent="0.2">
      <c r="A87" s="18" t="s">
        <v>58</v>
      </c>
      <c r="B87" s="17"/>
      <c r="C87" s="20"/>
      <c r="D87" s="17"/>
      <c r="E87" s="17"/>
      <c r="F87" s="17"/>
      <c r="G87" s="17"/>
      <c r="H87" s="17"/>
      <c r="I87" s="17"/>
      <c r="J87" s="17"/>
      <c r="K87" s="17"/>
      <c r="L87" s="17"/>
      <c r="M87" s="17"/>
      <c r="N87" s="17"/>
      <c r="O87" s="17"/>
      <c r="P87" s="17"/>
      <c r="Q87" s="17"/>
      <c r="R87" s="17"/>
      <c r="S87" s="20"/>
    </row>
    <row r="88" spans="1:19" x14ac:dyDescent="0.2">
      <c r="A88" s="24" t="s">
        <v>59</v>
      </c>
      <c r="B88" s="25"/>
      <c r="C88" s="26"/>
      <c r="D88" s="17"/>
      <c r="E88" s="17"/>
      <c r="F88" s="17"/>
      <c r="G88" s="17"/>
      <c r="H88" s="17"/>
      <c r="I88" s="17"/>
      <c r="J88" s="17"/>
      <c r="K88" s="17"/>
      <c r="L88" s="17"/>
      <c r="M88" s="17"/>
      <c r="N88" s="17"/>
      <c r="O88" s="17"/>
      <c r="P88" s="17"/>
      <c r="Q88" s="17"/>
      <c r="R88" s="17"/>
      <c r="S88" s="20"/>
    </row>
    <row r="91" spans="1:19" x14ac:dyDescent="0.2">
      <c r="A91" s="15" t="s">
        <v>163</v>
      </c>
      <c r="B91" s="15" t="s">
        <v>164</v>
      </c>
    </row>
    <row r="92" spans="1:19" x14ac:dyDescent="0.2">
      <c r="B92" s="15" t="s">
        <v>8</v>
      </c>
    </row>
    <row r="96" spans="1:19" x14ac:dyDescent="0.2">
      <c r="A96" s="15" t="s">
        <v>165</v>
      </c>
      <c r="B96" s="15" t="s">
        <v>222</v>
      </c>
    </row>
    <row r="97" spans="1:12" x14ac:dyDescent="0.2">
      <c r="B97" s="32" t="s">
        <v>166</v>
      </c>
    </row>
    <row r="98" spans="1:12" x14ac:dyDescent="0.2">
      <c r="B98" s="32" t="s">
        <v>167</v>
      </c>
    </row>
    <row r="99" spans="1:12" x14ac:dyDescent="0.2">
      <c r="B99" s="32" t="s">
        <v>168</v>
      </c>
    </row>
    <row r="100" spans="1:12" x14ac:dyDescent="0.2">
      <c r="B100" s="32" t="s">
        <v>169</v>
      </c>
    </row>
    <row r="103" spans="1:12" x14ac:dyDescent="0.2">
      <c r="F103" s="55" t="s">
        <v>267</v>
      </c>
    </row>
    <row r="104" spans="1:12" ht="15" x14ac:dyDescent="0.25">
      <c r="A104" s="33" t="s">
        <v>7</v>
      </c>
      <c r="B104" s="33" t="s">
        <v>1</v>
      </c>
      <c r="C104" s="33" t="s">
        <v>170</v>
      </c>
      <c r="D104" s="33" t="s">
        <v>9</v>
      </c>
      <c r="E104" s="33"/>
      <c r="F104" s="34" t="s">
        <v>171</v>
      </c>
      <c r="G104"/>
      <c r="H104" s="33"/>
      <c r="I104" s="33"/>
      <c r="J104" s="33"/>
      <c r="K104" s="33"/>
    </row>
    <row r="105" spans="1:12" s="11" customFormat="1" ht="12.75" customHeight="1" x14ac:dyDescent="0.2">
      <c r="A105" s="11" t="str">
        <f>IF('Basic data'!D6="","",'Basic data'!D6)</f>
        <v>Not listed</v>
      </c>
      <c r="B105" s="11" t="str">
        <f>IF($A$105="","",VLOOKUP($A$105,$A$108:$F$108,2,FALSE))</f>
        <v>-----</v>
      </c>
      <c r="C105" s="11" t="str">
        <f>IF($A$105="","",VLOOKUP($A$105,$A$108:$F$108,3,FALSE))</f>
        <v>-----</v>
      </c>
      <c r="D105" s="11" t="str">
        <f>IF($A$105="","",VLOOKUP($A$105,$A$108:$F$108,4,FALSE))</f>
        <v>-----</v>
      </c>
      <c r="F105" s="65" t="str">
        <f>IF($A$105="","",VLOOKUP($A$105,$A$108:$F$108,6,FALSE))</f>
        <v>-----</v>
      </c>
    </row>
    <row r="107" spans="1:12" ht="15" x14ac:dyDescent="0.25">
      <c r="A107" s="33" t="s">
        <v>7</v>
      </c>
      <c r="B107" s="33" t="s">
        <v>1</v>
      </c>
      <c r="C107" s="33" t="s">
        <v>170</v>
      </c>
      <c r="D107" s="33" t="s">
        <v>9</v>
      </c>
      <c r="E107" s="33"/>
      <c r="F107" s="34" t="s">
        <v>171</v>
      </c>
      <c r="G107"/>
      <c r="H107" s="33"/>
      <c r="I107" s="33"/>
      <c r="J107" s="33"/>
      <c r="K107" s="33"/>
      <c r="L107" s="33"/>
    </row>
    <row r="108" spans="1:12" ht="15" x14ac:dyDescent="0.25">
      <c r="A108" s="35" t="s">
        <v>286</v>
      </c>
      <c r="B108" s="35" t="s">
        <v>172</v>
      </c>
      <c r="C108" s="35" t="s">
        <v>172</v>
      </c>
      <c r="D108" s="35" t="s">
        <v>172</v>
      </c>
      <c r="E108"/>
      <c r="F108" s="36" t="s">
        <v>172</v>
      </c>
      <c r="G108"/>
      <c r="H108"/>
      <c r="I108"/>
      <c r="J108"/>
      <c r="K108"/>
      <c r="L108"/>
    </row>
    <row r="111" spans="1:12" x14ac:dyDescent="0.2">
      <c r="A111" s="15" t="s">
        <v>287</v>
      </c>
    </row>
    <row r="112" spans="1:12" x14ac:dyDescent="0.2">
      <c r="A112" s="15" t="s">
        <v>288</v>
      </c>
    </row>
    <row r="113" spans="1:1" x14ac:dyDescent="0.2">
      <c r="A113" s="15" t="s">
        <v>289</v>
      </c>
    </row>
    <row r="114" spans="1:1" x14ac:dyDescent="0.2">
      <c r="A114" s="15" t="s">
        <v>290</v>
      </c>
    </row>
    <row r="115" spans="1:1" x14ac:dyDescent="0.2">
      <c r="A115" s="15" t="s">
        <v>291</v>
      </c>
    </row>
    <row r="116" spans="1:1" x14ac:dyDescent="0.2">
      <c r="A116" s="15" t="s">
        <v>292</v>
      </c>
    </row>
    <row r="117" spans="1:1" x14ac:dyDescent="0.2">
      <c r="A117" s="15" t="s">
        <v>293</v>
      </c>
    </row>
    <row r="118" spans="1:1" x14ac:dyDescent="0.2">
      <c r="A118" s="15" t="s">
        <v>294</v>
      </c>
    </row>
    <row r="119" spans="1:1" x14ac:dyDescent="0.2">
      <c r="A119" s="15" t="s">
        <v>295</v>
      </c>
    </row>
    <row r="120" spans="1:1" x14ac:dyDescent="0.2">
      <c r="A120" s="15" t="s">
        <v>296</v>
      </c>
    </row>
    <row r="121" spans="1:1" x14ac:dyDescent="0.2">
      <c r="A121" s="15" t="s">
        <v>297</v>
      </c>
    </row>
    <row r="122" spans="1:1" x14ac:dyDescent="0.2">
      <c r="A122" s="15" t="s">
        <v>298</v>
      </c>
    </row>
    <row r="123" spans="1:1" x14ac:dyDescent="0.2">
      <c r="A123" s="15" t="s">
        <v>299</v>
      </c>
    </row>
    <row r="124" spans="1:1" x14ac:dyDescent="0.2">
      <c r="A124" s="15" t="s">
        <v>300</v>
      </c>
    </row>
    <row r="125" spans="1:1" x14ac:dyDescent="0.2">
      <c r="A125" s="15" t="s">
        <v>301</v>
      </c>
    </row>
    <row r="126" spans="1:1" x14ac:dyDescent="0.2">
      <c r="A126" s="15" t="s">
        <v>302</v>
      </c>
    </row>
    <row r="127" spans="1:1" x14ac:dyDescent="0.2">
      <c r="A127" s="15" t="s">
        <v>303</v>
      </c>
    </row>
    <row r="128" spans="1:1" x14ac:dyDescent="0.2">
      <c r="A128" s="15" t="s">
        <v>304</v>
      </c>
    </row>
    <row r="129" spans="1:1" x14ac:dyDescent="0.2">
      <c r="A129" s="15" t="s">
        <v>305</v>
      </c>
    </row>
    <row r="130" spans="1:1" x14ac:dyDescent="0.2">
      <c r="A130" s="15" t="s">
        <v>306</v>
      </c>
    </row>
    <row r="131" spans="1:1" x14ac:dyDescent="0.2">
      <c r="A131" s="15" t="s">
        <v>307</v>
      </c>
    </row>
    <row r="132" spans="1:1" x14ac:dyDescent="0.2">
      <c r="A132" s="15" t="s">
        <v>308</v>
      </c>
    </row>
    <row r="133" spans="1:1" x14ac:dyDescent="0.2">
      <c r="A133" s="15" t="s">
        <v>309</v>
      </c>
    </row>
    <row r="134" spans="1:1" x14ac:dyDescent="0.2">
      <c r="A134" s="15" t="s">
        <v>310</v>
      </c>
    </row>
    <row r="135" spans="1:1" x14ac:dyDescent="0.2">
      <c r="A135" s="15" t="s">
        <v>311</v>
      </c>
    </row>
    <row r="136" spans="1:1" x14ac:dyDescent="0.2">
      <c r="A136" s="15" t="s">
        <v>312</v>
      </c>
    </row>
    <row r="137" spans="1:1" x14ac:dyDescent="0.2">
      <c r="A137" s="15" t="s">
        <v>313</v>
      </c>
    </row>
    <row r="138" spans="1:1" x14ac:dyDescent="0.2">
      <c r="A138" s="15" t="s">
        <v>314</v>
      </c>
    </row>
    <row r="139" spans="1:1" x14ac:dyDescent="0.2">
      <c r="A139" s="15" t="s">
        <v>315</v>
      </c>
    </row>
    <row r="140" spans="1:1" x14ac:dyDescent="0.2">
      <c r="A140" s="15" t="s">
        <v>316</v>
      </c>
    </row>
    <row r="141" spans="1:1" x14ac:dyDescent="0.2">
      <c r="A141" s="15" t="s">
        <v>317</v>
      </c>
    </row>
    <row r="142" spans="1:1" x14ac:dyDescent="0.2">
      <c r="A142" s="15" t="s">
        <v>318</v>
      </c>
    </row>
    <row r="143" spans="1:1" x14ac:dyDescent="0.2">
      <c r="A143" s="15" t="s">
        <v>319</v>
      </c>
    </row>
    <row r="144" spans="1:1" x14ac:dyDescent="0.2">
      <c r="A144" s="15" t="s">
        <v>320</v>
      </c>
    </row>
    <row r="145" spans="1:1" x14ac:dyDescent="0.2">
      <c r="A145" s="15" t="s">
        <v>321</v>
      </c>
    </row>
    <row r="146" spans="1:1" x14ac:dyDescent="0.2">
      <c r="A146" s="15" t="s">
        <v>322</v>
      </c>
    </row>
    <row r="147" spans="1:1" x14ac:dyDescent="0.2">
      <c r="A147" s="15" t="s">
        <v>323</v>
      </c>
    </row>
    <row r="148" spans="1:1" x14ac:dyDescent="0.2">
      <c r="A148" s="15" t="s">
        <v>324</v>
      </c>
    </row>
    <row r="149" spans="1:1" x14ac:dyDescent="0.2">
      <c r="A149" s="15" t="s">
        <v>325</v>
      </c>
    </row>
    <row r="150" spans="1:1" x14ac:dyDescent="0.2">
      <c r="A150" s="15" t="s">
        <v>326</v>
      </c>
    </row>
    <row r="151" spans="1:1" x14ac:dyDescent="0.2">
      <c r="A151" s="15" t="s">
        <v>327</v>
      </c>
    </row>
    <row r="152" spans="1:1" x14ac:dyDescent="0.2">
      <c r="A152" s="15" t="s">
        <v>328</v>
      </c>
    </row>
    <row r="153" spans="1:1" x14ac:dyDescent="0.2">
      <c r="A153" s="15" t="s">
        <v>329</v>
      </c>
    </row>
    <row r="154" spans="1:1" x14ac:dyDescent="0.2">
      <c r="A154" s="15" t="s">
        <v>330</v>
      </c>
    </row>
    <row r="155" spans="1:1" x14ac:dyDescent="0.2">
      <c r="A155" s="15" t="s">
        <v>331</v>
      </c>
    </row>
    <row r="156" spans="1:1" x14ac:dyDescent="0.2">
      <c r="A156" s="15" t="s">
        <v>332</v>
      </c>
    </row>
    <row r="157" spans="1:1" x14ac:dyDescent="0.2">
      <c r="A157" s="15" t="s">
        <v>333</v>
      </c>
    </row>
    <row r="158" spans="1:1" x14ac:dyDescent="0.2">
      <c r="A158" s="15" t="s">
        <v>334</v>
      </c>
    </row>
    <row r="159" spans="1:1" x14ac:dyDescent="0.2">
      <c r="A159" s="15" t="s">
        <v>335</v>
      </c>
    </row>
    <row r="160" spans="1:1" x14ac:dyDescent="0.2">
      <c r="A160" s="15" t="s">
        <v>336</v>
      </c>
    </row>
    <row r="161" spans="1:1" x14ac:dyDescent="0.2">
      <c r="A161" s="15" t="s">
        <v>337</v>
      </c>
    </row>
    <row r="162" spans="1:1" x14ac:dyDescent="0.2">
      <c r="A162" s="15" t="s">
        <v>338</v>
      </c>
    </row>
    <row r="163" spans="1:1" x14ac:dyDescent="0.2">
      <c r="A163" s="15" t="s">
        <v>339</v>
      </c>
    </row>
    <row r="164" spans="1:1" x14ac:dyDescent="0.2">
      <c r="A164" s="15" t="s">
        <v>340</v>
      </c>
    </row>
    <row r="165" spans="1:1" x14ac:dyDescent="0.2">
      <c r="A165" s="15" t="s">
        <v>341</v>
      </c>
    </row>
    <row r="166" spans="1:1" x14ac:dyDescent="0.2">
      <c r="A166" s="15" t="s">
        <v>342</v>
      </c>
    </row>
    <row r="167" spans="1:1" x14ac:dyDescent="0.2">
      <c r="A167" s="15" t="s">
        <v>343</v>
      </c>
    </row>
    <row r="168" spans="1:1" x14ac:dyDescent="0.2">
      <c r="A168" s="15" t="s">
        <v>344</v>
      </c>
    </row>
    <row r="169" spans="1:1" x14ac:dyDescent="0.2">
      <c r="A169" s="15" t="s">
        <v>345</v>
      </c>
    </row>
    <row r="170" spans="1:1" x14ac:dyDescent="0.2">
      <c r="A170" s="15" t="s">
        <v>346</v>
      </c>
    </row>
    <row r="171" spans="1:1" x14ac:dyDescent="0.2">
      <c r="A171" s="15" t="s">
        <v>347</v>
      </c>
    </row>
    <row r="172" spans="1:1" x14ac:dyDescent="0.2">
      <c r="A172" s="15" t="s">
        <v>348</v>
      </c>
    </row>
    <row r="173" spans="1:1" x14ac:dyDescent="0.2">
      <c r="A173" s="15" t="s">
        <v>349</v>
      </c>
    </row>
    <row r="174" spans="1:1" x14ac:dyDescent="0.2">
      <c r="A174" s="15" t="s">
        <v>350</v>
      </c>
    </row>
    <row r="175" spans="1:1" x14ac:dyDescent="0.2">
      <c r="A175" s="15" t="s">
        <v>351</v>
      </c>
    </row>
    <row r="176" spans="1:1" x14ac:dyDescent="0.2">
      <c r="A176" s="15" t="s">
        <v>352</v>
      </c>
    </row>
    <row r="177" spans="1:1" x14ac:dyDescent="0.2">
      <c r="A177" s="15" t="s">
        <v>353</v>
      </c>
    </row>
    <row r="178" spans="1:1" x14ac:dyDescent="0.2">
      <c r="A178" s="15" t="s">
        <v>354</v>
      </c>
    </row>
    <row r="179" spans="1:1" x14ac:dyDescent="0.2">
      <c r="A179" s="15" t="s">
        <v>355</v>
      </c>
    </row>
    <row r="180" spans="1:1" x14ac:dyDescent="0.2">
      <c r="A180" s="15" t="s">
        <v>356</v>
      </c>
    </row>
    <row r="181" spans="1:1" x14ac:dyDescent="0.2">
      <c r="A181" s="15" t="s">
        <v>357</v>
      </c>
    </row>
    <row r="182" spans="1:1" x14ac:dyDescent="0.2">
      <c r="A182" s="15" t="s">
        <v>358</v>
      </c>
    </row>
    <row r="183" spans="1:1" x14ac:dyDescent="0.2">
      <c r="A183" s="15" t="s">
        <v>359</v>
      </c>
    </row>
    <row r="184" spans="1:1" x14ac:dyDescent="0.2">
      <c r="A184" s="15" t="s">
        <v>360</v>
      </c>
    </row>
    <row r="185" spans="1:1" x14ac:dyDescent="0.2">
      <c r="A185" s="15" t="s">
        <v>361</v>
      </c>
    </row>
    <row r="186" spans="1:1" x14ac:dyDescent="0.2">
      <c r="A186" s="15" t="s">
        <v>362</v>
      </c>
    </row>
    <row r="187" spans="1:1" x14ac:dyDescent="0.2">
      <c r="A187" s="15" t="s">
        <v>363</v>
      </c>
    </row>
    <row r="188" spans="1:1" x14ac:dyDescent="0.2">
      <c r="A188" s="15" t="s">
        <v>364</v>
      </c>
    </row>
    <row r="189" spans="1:1" x14ac:dyDescent="0.2">
      <c r="A189" s="15" t="s">
        <v>365</v>
      </c>
    </row>
    <row r="190" spans="1:1" x14ac:dyDescent="0.2">
      <c r="A190" s="15" t="s">
        <v>366</v>
      </c>
    </row>
    <row r="191" spans="1:1" x14ac:dyDescent="0.2">
      <c r="A191" s="15" t="s">
        <v>367</v>
      </c>
    </row>
    <row r="192" spans="1:1" x14ac:dyDescent="0.2">
      <c r="A192" s="15" t="s">
        <v>368</v>
      </c>
    </row>
    <row r="193" spans="1:1" x14ac:dyDescent="0.2">
      <c r="A193" s="15" t="s">
        <v>369</v>
      </c>
    </row>
    <row r="194" spans="1:1" x14ac:dyDescent="0.2">
      <c r="A194" s="15" t="s">
        <v>370</v>
      </c>
    </row>
    <row r="195" spans="1:1" x14ac:dyDescent="0.2">
      <c r="A195" s="15" t="s">
        <v>371</v>
      </c>
    </row>
    <row r="196" spans="1:1" x14ac:dyDescent="0.2">
      <c r="A196" s="15" t="s">
        <v>372</v>
      </c>
    </row>
    <row r="197" spans="1:1" x14ac:dyDescent="0.2">
      <c r="A197" s="15" t="s">
        <v>373</v>
      </c>
    </row>
    <row r="198" spans="1:1" x14ac:dyDescent="0.2">
      <c r="A198" s="15" t="s">
        <v>374</v>
      </c>
    </row>
    <row r="199" spans="1:1" x14ac:dyDescent="0.2">
      <c r="A199" s="15" t="s">
        <v>375</v>
      </c>
    </row>
    <row r="200" spans="1:1" x14ac:dyDescent="0.2">
      <c r="A200" s="15" t="s">
        <v>376</v>
      </c>
    </row>
    <row r="201" spans="1:1" x14ac:dyDescent="0.2">
      <c r="A201" s="15" t="s">
        <v>377</v>
      </c>
    </row>
    <row r="202" spans="1:1" x14ac:dyDescent="0.2">
      <c r="A202" s="15" t="s">
        <v>378</v>
      </c>
    </row>
    <row r="203" spans="1:1" x14ac:dyDescent="0.2">
      <c r="A203" s="15" t="s">
        <v>379</v>
      </c>
    </row>
    <row r="204" spans="1:1" x14ac:dyDescent="0.2">
      <c r="A204" s="15" t="s">
        <v>380</v>
      </c>
    </row>
    <row r="205" spans="1:1" x14ac:dyDescent="0.2">
      <c r="A205" s="15" t="s">
        <v>381</v>
      </c>
    </row>
    <row r="206" spans="1:1" x14ac:dyDescent="0.2">
      <c r="A206" s="15" t="s">
        <v>382</v>
      </c>
    </row>
    <row r="207" spans="1:1" x14ac:dyDescent="0.2">
      <c r="A207" s="15" t="s">
        <v>383</v>
      </c>
    </row>
    <row r="208" spans="1:1" x14ac:dyDescent="0.2">
      <c r="A208" s="15" t="s">
        <v>384</v>
      </c>
    </row>
    <row r="209" spans="1:1" x14ac:dyDescent="0.2">
      <c r="A209" s="15" t="s">
        <v>385</v>
      </c>
    </row>
    <row r="210" spans="1:1" x14ac:dyDescent="0.2">
      <c r="A210" s="15" t="s">
        <v>386</v>
      </c>
    </row>
    <row r="211" spans="1:1" x14ac:dyDescent="0.2">
      <c r="A211" s="15" t="s">
        <v>387</v>
      </c>
    </row>
    <row r="212" spans="1:1" x14ac:dyDescent="0.2">
      <c r="A212" s="15" t="s">
        <v>388</v>
      </c>
    </row>
    <row r="213" spans="1:1" x14ac:dyDescent="0.2">
      <c r="A213" s="15" t="s">
        <v>389</v>
      </c>
    </row>
    <row r="214" spans="1:1" x14ac:dyDescent="0.2">
      <c r="A214" s="15" t="s">
        <v>390</v>
      </c>
    </row>
    <row r="215" spans="1:1" x14ac:dyDescent="0.2">
      <c r="A215" s="15" t="s">
        <v>391</v>
      </c>
    </row>
    <row r="216" spans="1:1" x14ac:dyDescent="0.2">
      <c r="A216" s="15" t="s">
        <v>392</v>
      </c>
    </row>
    <row r="217" spans="1:1" x14ac:dyDescent="0.2">
      <c r="A217" s="15" t="s">
        <v>393</v>
      </c>
    </row>
    <row r="218" spans="1:1" x14ac:dyDescent="0.2">
      <c r="A218" s="15" t="s">
        <v>394</v>
      </c>
    </row>
    <row r="219" spans="1:1" x14ac:dyDescent="0.2">
      <c r="A219" s="15" t="s">
        <v>395</v>
      </c>
    </row>
    <row r="220" spans="1:1" x14ac:dyDescent="0.2">
      <c r="A220" s="15" t="s">
        <v>396</v>
      </c>
    </row>
    <row r="221" spans="1:1" x14ac:dyDescent="0.2">
      <c r="A221" s="15" t="s">
        <v>397</v>
      </c>
    </row>
    <row r="222" spans="1:1" x14ac:dyDescent="0.2">
      <c r="A222" s="15" t="s">
        <v>398</v>
      </c>
    </row>
    <row r="223" spans="1:1" x14ac:dyDescent="0.2">
      <c r="A223" s="15" t="s">
        <v>399</v>
      </c>
    </row>
    <row r="224" spans="1:1" x14ac:dyDescent="0.2">
      <c r="A224" s="15" t="s">
        <v>400</v>
      </c>
    </row>
    <row r="225" spans="1:1" x14ac:dyDescent="0.2">
      <c r="A225" s="15" t="s">
        <v>401</v>
      </c>
    </row>
    <row r="226" spans="1:1" x14ac:dyDescent="0.2">
      <c r="A226" s="15" t="s">
        <v>402</v>
      </c>
    </row>
    <row r="227" spans="1:1" x14ac:dyDescent="0.2">
      <c r="A227" s="15" t="s">
        <v>403</v>
      </c>
    </row>
    <row r="228" spans="1:1" x14ac:dyDescent="0.2">
      <c r="A228" s="15" t="s">
        <v>404</v>
      </c>
    </row>
    <row r="229" spans="1:1" x14ac:dyDescent="0.2">
      <c r="A229" s="15" t="s">
        <v>405</v>
      </c>
    </row>
    <row r="230" spans="1:1" x14ac:dyDescent="0.2">
      <c r="A230" s="15" t="s">
        <v>406</v>
      </c>
    </row>
    <row r="231" spans="1:1" x14ac:dyDescent="0.2">
      <c r="A231" s="15" t="s">
        <v>407</v>
      </c>
    </row>
    <row r="232" spans="1:1" x14ac:dyDescent="0.2">
      <c r="A232" s="15" t="s">
        <v>408</v>
      </c>
    </row>
    <row r="233" spans="1:1" x14ac:dyDescent="0.2">
      <c r="A233" s="15" t="s">
        <v>409</v>
      </c>
    </row>
    <row r="234" spans="1:1" x14ac:dyDescent="0.2">
      <c r="A234" s="15" t="s">
        <v>410</v>
      </c>
    </row>
    <row r="235" spans="1:1" x14ac:dyDescent="0.2">
      <c r="A235" s="15" t="s">
        <v>411</v>
      </c>
    </row>
    <row r="236" spans="1:1" x14ac:dyDescent="0.2">
      <c r="A236" s="15" t="s">
        <v>412</v>
      </c>
    </row>
    <row r="237" spans="1:1" x14ac:dyDescent="0.2">
      <c r="A237" s="15" t="s">
        <v>413</v>
      </c>
    </row>
    <row r="238" spans="1:1" x14ac:dyDescent="0.2">
      <c r="A238" s="15" t="s">
        <v>414</v>
      </c>
    </row>
    <row r="239" spans="1:1" x14ac:dyDescent="0.2">
      <c r="A239" s="15" t="s">
        <v>415</v>
      </c>
    </row>
    <row r="240" spans="1:1" x14ac:dyDescent="0.2">
      <c r="A240" s="15" t="s">
        <v>416</v>
      </c>
    </row>
    <row r="241" spans="1:1" x14ac:dyDescent="0.2">
      <c r="A241" s="15" t="s">
        <v>417</v>
      </c>
    </row>
    <row r="242" spans="1:1" x14ac:dyDescent="0.2">
      <c r="A242" s="15" t="s">
        <v>418</v>
      </c>
    </row>
    <row r="243" spans="1:1" x14ac:dyDescent="0.2">
      <c r="A243" s="15" t="s">
        <v>419</v>
      </c>
    </row>
    <row r="244" spans="1:1" x14ac:dyDescent="0.2">
      <c r="A244" s="15" t="s">
        <v>420</v>
      </c>
    </row>
    <row r="245" spans="1:1" x14ac:dyDescent="0.2">
      <c r="A245" s="15" t="s">
        <v>421</v>
      </c>
    </row>
    <row r="246" spans="1:1" x14ac:dyDescent="0.2">
      <c r="A246" s="15" t="s">
        <v>422</v>
      </c>
    </row>
    <row r="247" spans="1:1" x14ac:dyDescent="0.2">
      <c r="A247" s="15" t="s">
        <v>423</v>
      </c>
    </row>
    <row r="248" spans="1:1" x14ac:dyDescent="0.2">
      <c r="A248" s="15" t="s">
        <v>424</v>
      </c>
    </row>
    <row r="249" spans="1:1" x14ac:dyDescent="0.2">
      <c r="A249" s="15" t="s">
        <v>425</v>
      </c>
    </row>
    <row r="250" spans="1:1" x14ac:dyDescent="0.2">
      <c r="A250" s="15" t="s">
        <v>426</v>
      </c>
    </row>
    <row r="251" spans="1:1" x14ac:dyDescent="0.2">
      <c r="A251" s="15" t="s">
        <v>427</v>
      </c>
    </row>
    <row r="252" spans="1:1" x14ac:dyDescent="0.2">
      <c r="A252" s="15" t="s">
        <v>428</v>
      </c>
    </row>
    <row r="253" spans="1:1" x14ac:dyDescent="0.2">
      <c r="A253" s="15" t="s">
        <v>429</v>
      </c>
    </row>
    <row r="254" spans="1:1" x14ac:dyDescent="0.2">
      <c r="A254" s="15" t="s">
        <v>430</v>
      </c>
    </row>
    <row r="255" spans="1:1" x14ac:dyDescent="0.2">
      <c r="A255" s="15" t="s">
        <v>431</v>
      </c>
    </row>
    <row r="256" spans="1:1" x14ac:dyDescent="0.2">
      <c r="A256" s="15" t="s">
        <v>432</v>
      </c>
    </row>
    <row r="257" spans="1:1" x14ac:dyDescent="0.2">
      <c r="A257" s="15" t="s">
        <v>433</v>
      </c>
    </row>
    <row r="258" spans="1:1" x14ac:dyDescent="0.2">
      <c r="A258" s="15" t="s">
        <v>434</v>
      </c>
    </row>
    <row r="259" spans="1:1" x14ac:dyDescent="0.2">
      <c r="A259" s="15" t="s">
        <v>435</v>
      </c>
    </row>
    <row r="260" spans="1:1" x14ac:dyDescent="0.2">
      <c r="A260" s="15" t="s">
        <v>436</v>
      </c>
    </row>
    <row r="261" spans="1:1" x14ac:dyDescent="0.2">
      <c r="A261" s="15" t="s">
        <v>437</v>
      </c>
    </row>
    <row r="262" spans="1:1" x14ac:dyDescent="0.2">
      <c r="A262" s="15" t="s">
        <v>438</v>
      </c>
    </row>
    <row r="263" spans="1:1" x14ac:dyDescent="0.2">
      <c r="A263" s="15" t="s">
        <v>439</v>
      </c>
    </row>
    <row r="264" spans="1:1" x14ac:dyDescent="0.2">
      <c r="A264" s="15" t="s">
        <v>440</v>
      </c>
    </row>
    <row r="265" spans="1:1" x14ac:dyDescent="0.2">
      <c r="A265" s="15" t="s">
        <v>441</v>
      </c>
    </row>
    <row r="266" spans="1:1" x14ac:dyDescent="0.2">
      <c r="A266" s="15" t="s">
        <v>442</v>
      </c>
    </row>
    <row r="267" spans="1:1" x14ac:dyDescent="0.2">
      <c r="A267" s="15" t="s">
        <v>443</v>
      </c>
    </row>
    <row r="268" spans="1:1" x14ac:dyDescent="0.2">
      <c r="A268" s="15" t="s">
        <v>444</v>
      </c>
    </row>
    <row r="269" spans="1:1" x14ac:dyDescent="0.2">
      <c r="A269" s="15" t="s">
        <v>445</v>
      </c>
    </row>
    <row r="270" spans="1:1" x14ac:dyDescent="0.2">
      <c r="A270" s="15" t="s">
        <v>446</v>
      </c>
    </row>
    <row r="271" spans="1:1" x14ac:dyDescent="0.2">
      <c r="A271" s="15" t="s">
        <v>447</v>
      </c>
    </row>
    <row r="272" spans="1:1" x14ac:dyDescent="0.2">
      <c r="A272" s="15" t="s">
        <v>448</v>
      </c>
    </row>
    <row r="273" spans="1:1" x14ac:dyDescent="0.2">
      <c r="A273" s="15" t="s">
        <v>449</v>
      </c>
    </row>
    <row r="274" spans="1:1" x14ac:dyDescent="0.2">
      <c r="A274" s="15" t="s">
        <v>450</v>
      </c>
    </row>
    <row r="275" spans="1:1" x14ac:dyDescent="0.2">
      <c r="A275" s="15" t="s">
        <v>451</v>
      </c>
    </row>
    <row r="276" spans="1:1" x14ac:dyDescent="0.2">
      <c r="A276" s="15" t="s">
        <v>452</v>
      </c>
    </row>
    <row r="277" spans="1:1" x14ac:dyDescent="0.2">
      <c r="A277" s="15" t="s">
        <v>453</v>
      </c>
    </row>
    <row r="278" spans="1:1" x14ac:dyDescent="0.2">
      <c r="A278" s="15" t="s">
        <v>454</v>
      </c>
    </row>
    <row r="279" spans="1:1" x14ac:dyDescent="0.2">
      <c r="A279" s="15" t="s">
        <v>455</v>
      </c>
    </row>
    <row r="280" spans="1:1" x14ac:dyDescent="0.2">
      <c r="A280" s="15" t="s">
        <v>456</v>
      </c>
    </row>
    <row r="281" spans="1:1" x14ac:dyDescent="0.2">
      <c r="A281" s="15" t="s">
        <v>457</v>
      </c>
    </row>
    <row r="282" spans="1:1" x14ac:dyDescent="0.2">
      <c r="A282" s="15" t="s">
        <v>458</v>
      </c>
    </row>
    <row r="283" spans="1:1" x14ac:dyDescent="0.2">
      <c r="A283" s="15" t="s">
        <v>459</v>
      </c>
    </row>
    <row r="284" spans="1:1" x14ac:dyDescent="0.2">
      <c r="A284" s="15" t="s">
        <v>460</v>
      </c>
    </row>
    <row r="285" spans="1:1" x14ac:dyDescent="0.2">
      <c r="A285" s="15" t="s">
        <v>461</v>
      </c>
    </row>
    <row r="286" spans="1:1" x14ac:dyDescent="0.2">
      <c r="A286" s="15" t="s">
        <v>462</v>
      </c>
    </row>
    <row r="287" spans="1:1" x14ac:dyDescent="0.2">
      <c r="A287" s="15" t="s">
        <v>463</v>
      </c>
    </row>
    <row r="288" spans="1:1" x14ac:dyDescent="0.2">
      <c r="A288" s="15" t="s">
        <v>464</v>
      </c>
    </row>
    <row r="289" spans="1:1" x14ac:dyDescent="0.2">
      <c r="A289" s="15" t="s">
        <v>465</v>
      </c>
    </row>
    <row r="290" spans="1:1" x14ac:dyDescent="0.2">
      <c r="A290" s="15" t="s">
        <v>466</v>
      </c>
    </row>
    <row r="291" spans="1:1" x14ac:dyDescent="0.2">
      <c r="A291" s="15" t="s">
        <v>467</v>
      </c>
    </row>
    <row r="292" spans="1:1" x14ac:dyDescent="0.2">
      <c r="A292" s="15" t="s">
        <v>468</v>
      </c>
    </row>
    <row r="293" spans="1:1" x14ac:dyDescent="0.2">
      <c r="A293" s="15" t="s">
        <v>469</v>
      </c>
    </row>
    <row r="294" spans="1:1" x14ac:dyDescent="0.2">
      <c r="A294" s="15" t="s">
        <v>470</v>
      </c>
    </row>
    <row r="295" spans="1:1" x14ac:dyDescent="0.2">
      <c r="A295" s="15" t="s">
        <v>471</v>
      </c>
    </row>
    <row r="296" spans="1:1" x14ac:dyDescent="0.2">
      <c r="A296" s="15" t="s">
        <v>472</v>
      </c>
    </row>
    <row r="297" spans="1:1" x14ac:dyDescent="0.2">
      <c r="A297" s="15" t="s">
        <v>473</v>
      </c>
    </row>
    <row r="298" spans="1:1" x14ac:dyDescent="0.2">
      <c r="A298" s="15" t="s">
        <v>474</v>
      </c>
    </row>
    <row r="299" spans="1:1" x14ac:dyDescent="0.2">
      <c r="A299" s="15" t="s">
        <v>475</v>
      </c>
    </row>
    <row r="300" spans="1:1" x14ac:dyDescent="0.2">
      <c r="A300" s="15" t="s">
        <v>476</v>
      </c>
    </row>
    <row r="301" spans="1:1" x14ac:dyDescent="0.2">
      <c r="A301" s="15" t="s">
        <v>477</v>
      </c>
    </row>
    <row r="302" spans="1:1" x14ac:dyDescent="0.2">
      <c r="A302" s="15" t="s">
        <v>478</v>
      </c>
    </row>
    <row r="303" spans="1:1" x14ac:dyDescent="0.2">
      <c r="A303" s="15" t="s">
        <v>479</v>
      </c>
    </row>
    <row r="304" spans="1:1" x14ac:dyDescent="0.2">
      <c r="A304" s="15" t="s">
        <v>480</v>
      </c>
    </row>
    <row r="305" spans="1:1" x14ac:dyDescent="0.2">
      <c r="A305" s="15" t="s">
        <v>481</v>
      </c>
    </row>
    <row r="306" spans="1:1" x14ac:dyDescent="0.2">
      <c r="A306" s="15" t="s">
        <v>482</v>
      </c>
    </row>
    <row r="307" spans="1:1" x14ac:dyDescent="0.2">
      <c r="A307" s="15" t="s">
        <v>483</v>
      </c>
    </row>
  </sheetData>
  <pageMargins left="0.7" right="0.7" top="0.78740157499999996" bottom="0.78740157499999996" header="0.3" footer="0.3"/>
  <pageSetup paperSize="9" orientation="portrait" horizontalDpi="0" verticalDpi="0"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82"/>
  <sheetViews>
    <sheetView showGridLines="0" tabSelected="1" zoomScaleNormal="100" workbookViewId="0">
      <pane ySplit="11" topLeftCell="A12" activePane="bottomLeft" state="frozen"/>
      <selection pane="bottomLeft" activeCell="R12" sqref="R12:R14"/>
    </sheetView>
  </sheetViews>
  <sheetFormatPr baseColWidth="10" defaultColWidth="9.140625" defaultRowHeight="12.75" x14ac:dyDescent="0.2"/>
  <cols>
    <col min="1" max="1" width="3.42578125" style="2" customWidth="1"/>
    <col min="2" max="2" width="3.140625" style="2" customWidth="1"/>
    <col min="3" max="3" width="4.42578125" style="2" customWidth="1"/>
    <col min="4" max="4" width="17.42578125" style="2" customWidth="1"/>
    <col min="5" max="5" width="11.28515625" style="2" customWidth="1"/>
    <col min="6" max="6" width="14.28515625" style="2" customWidth="1"/>
    <col min="7" max="7" width="15.140625" style="2" customWidth="1"/>
    <col min="8" max="8" width="13.5703125" style="2" customWidth="1"/>
    <col min="9" max="9" width="13.85546875" style="2" customWidth="1"/>
    <col min="10" max="10" width="8.28515625" style="2" customWidth="1"/>
    <col min="11" max="11" width="8" style="2" customWidth="1"/>
    <col min="12" max="12" width="3.85546875" style="2" customWidth="1"/>
    <col min="13" max="13" width="3.28515625" style="2" customWidth="1"/>
    <col min="14" max="14" width="8.140625" style="2" customWidth="1"/>
    <col min="15" max="15" width="9.85546875" style="2" customWidth="1"/>
    <col min="16" max="16" width="8" style="2" customWidth="1"/>
    <col min="17" max="17" width="8.28515625" style="2" customWidth="1"/>
    <col min="18" max="19" width="73" style="2" customWidth="1"/>
    <col min="20" max="20" width="0" style="2" hidden="1" customWidth="1"/>
    <col min="21" max="16384" width="9.140625" style="2"/>
  </cols>
  <sheetData>
    <row r="1" spans="1:19" ht="9.75" customHeight="1" x14ac:dyDescent="0.2"/>
    <row r="2" spans="1:19" ht="12.75" customHeight="1" x14ac:dyDescent="0.2">
      <c r="A2" s="2" t="str">
        <f>'Basic data'!B2</f>
        <v>Annex CR Version M1.1 (Audit year 2023 / Indicator year 2022)</v>
      </c>
    </row>
    <row r="3" spans="1:19" ht="16.5" customHeight="1" x14ac:dyDescent="0.25">
      <c r="A3" s="76" t="s">
        <v>485</v>
      </c>
      <c r="B3" s="76"/>
    </row>
    <row r="4" spans="1:19" ht="15" customHeight="1" x14ac:dyDescent="0.2"/>
    <row r="5" spans="1:19" ht="15" customHeight="1" x14ac:dyDescent="0.2"/>
    <row r="6" spans="1:19" ht="15" customHeight="1" x14ac:dyDescent="0.2">
      <c r="A6" s="10" t="s">
        <v>269</v>
      </c>
      <c r="B6" s="10"/>
      <c r="E6" s="222" t="str">
        <f>IF('Basic data'!D8=0,"",'Basic data'!D8)</f>
        <v/>
      </c>
      <c r="F6" s="223"/>
      <c r="G6" s="223"/>
      <c r="H6" s="223"/>
      <c r="I6" s="223"/>
      <c r="J6" s="223"/>
      <c r="K6" s="223"/>
      <c r="L6" s="223"/>
      <c r="M6" s="223"/>
      <c r="N6" s="223"/>
      <c r="O6" s="224"/>
    </row>
    <row r="7" spans="1:19" ht="6.75" customHeight="1" x14ac:dyDescent="0.2"/>
    <row r="8" spans="1:19" ht="15" customHeight="1" x14ac:dyDescent="0.2">
      <c r="A8" s="10" t="s">
        <v>268</v>
      </c>
      <c r="B8" s="10"/>
      <c r="E8" s="222" t="str">
        <f>IF('Basic data'!D6=0,"",'Basic data'!D6)</f>
        <v>Not listed</v>
      </c>
      <c r="F8" s="224"/>
      <c r="J8" s="225" t="s">
        <v>486</v>
      </c>
      <c r="K8" s="226"/>
      <c r="L8" s="227" t="str">
        <f>IF('Basic data'!L12=0,"",'Basic data'!L12)</f>
        <v/>
      </c>
      <c r="M8" s="228"/>
      <c r="N8" s="228"/>
      <c r="O8" s="229"/>
    </row>
    <row r="9" spans="1:19" s="78" customFormat="1" ht="15.75" customHeight="1" thickBot="1" x14ac:dyDescent="0.3">
      <c r="A9" s="241"/>
      <c r="B9" s="241"/>
      <c r="C9" s="242"/>
      <c r="D9" s="242"/>
      <c r="E9" s="242"/>
      <c r="F9" s="242"/>
      <c r="G9" s="242"/>
      <c r="H9" s="242"/>
      <c r="I9" s="242"/>
      <c r="J9" s="242"/>
      <c r="K9" s="242"/>
      <c r="L9" s="242"/>
      <c r="M9" s="242"/>
    </row>
    <row r="10" spans="1:19" ht="16.5" customHeight="1" thickBot="1" x14ac:dyDescent="0.25">
      <c r="A10" s="261" t="s">
        <v>494</v>
      </c>
      <c r="B10" s="262"/>
      <c r="C10" s="319" t="s">
        <v>572</v>
      </c>
      <c r="D10" s="296" t="s">
        <v>495</v>
      </c>
      <c r="E10" s="296" t="s">
        <v>496</v>
      </c>
      <c r="F10" s="296"/>
      <c r="G10" s="296" t="s">
        <v>497</v>
      </c>
      <c r="H10" s="296"/>
      <c r="I10" s="295" t="s">
        <v>498</v>
      </c>
      <c r="J10" s="296"/>
      <c r="K10" s="298" t="s">
        <v>587</v>
      </c>
      <c r="L10" s="300" t="s">
        <v>499</v>
      </c>
      <c r="M10" s="301"/>
      <c r="N10" s="298" t="s">
        <v>587</v>
      </c>
      <c r="O10" s="296" t="s">
        <v>500</v>
      </c>
      <c r="P10" s="304"/>
      <c r="Q10" s="306" t="s">
        <v>501</v>
      </c>
      <c r="R10" s="240" t="s">
        <v>584</v>
      </c>
      <c r="S10" s="240"/>
    </row>
    <row r="11" spans="1:19" ht="25.5" customHeight="1" thickBot="1" x14ac:dyDescent="0.25">
      <c r="A11" s="263"/>
      <c r="B11" s="264"/>
      <c r="C11" s="320"/>
      <c r="D11" s="297"/>
      <c r="E11" s="297"/>
      <c r="F11" s="297"/>
      <c r="G11" s="297"/>
      <c r="H11" s="297"/>
      <c r="I11" s="297"/>
      <c r="J11" s="297"/>
      <c r="K11" s="299"/>
      <c r="L11" s="302"/>
      <c r="M11" s="303"/>
      <c r="N11" s="299"/>
      <c r="O11" s="297"/>
      <c r="P11" s="305"/>
      <c r="Q11" s="307"/>
      <c r="R11" s="146" t="s">
        <v>585</v>
      </c>
      <c r="S11" s="146" t="s">
        <v>586</v>
      </c>
    </row>
    <row r="12" spans="1:19" ht="27" customHeight="1" thickBot="1" x14ac:dyDescent="0.25">
      <c r="A12" s="265" t="s">
        <v>265</v>
      </c>
      <c r="B12" s="266"/>
      <c r="C12" s="292" t="s">
        <v>502</v>
      </c>
      <c r="D12" s="283" t="s">
        <v>583</v>
      </c>
      <c r="E12" s="243" t="s">
        <v>503</v>
      </c>
      <c r="F12" s="244"/>
      <c r="G12" s="243" t="s">
        <v>504</v>
      </c>
      <c r="H12" s="244"/>
      <c r="I12" s="308" t="s">
        <v>505</v>
      </c>
      <c r="J12" s="244"/>
      <c r="K12" s="312"/>
      <c r="L12" s="249" t="s">
        <v>506</v>
      </c>
      <c r="M12" s="250"/>
      <c r="N12" s="312"/>
      <c r="O12" s="315" t="s">
        <v>569</v>
      </c>
      <c r="P12" s="309">
        <f>IF('Basic data'!B33="",0,'Basic data'!B33)</f>
        <v>0</v>
      </c>
      <c r="Q12" s="234" t="str">
        <f>IF(P12=0,Berechnung1!$F$5,IF(OR(P12&lt; Berechnung1!E27,P12&gt; Berechnung1!F27),Berechnung1!$G$5,IF(OR(ROUND(P12,4)&lt;Berechnung1!J27,ROUND(P12,4)&gt;Berechnung1!K27),Berechnung1!$D$5,IF(OR(ROUND(P12,4)&lt;Berechnung1!G27,ROUND(P12,4)&gt;Berechnung1!H27),Berechnung1!$E$5,Berechnung1!$C$5))))</f>
        <v>Incomplete</v>
      </c>
      <c r="R12" s="233"/>
      <c r="S12" s="237"/>
    </row>
    <row r="13" spans="1:19" ht="27" customHeight="1" thickBot="1" x14ac:dyDescent="0.25">
      <c r="A13" s="267"/>
      <c r="B13" s="268"/>
      <c r="C13" s="293"/>
      <c r="D13" s="284"/>
      <c r="E13" s="245"/>
      <c r="F13" s="246"/>
      <c r="G13" s="245"/>
      <c r="H13" s="246"/>
      <c r="I13" s="245"/>
      <c r="J13" s="246"/>
      <c r="K13" s="313"/>
      <c r="L13" s="251"/>
      <c r="M13" s="252"/>
      <c r="N13" s="313"/>
      <c r="O13" s="315"/>
      <c r="P13" s="310"/>
      <c r="Q13" s="235"/>
      <c r="R13" s="231"/>
      <c r="S13" s="231"/>
    </row>
    <row r="14" spans="1:19" ht="27" customHeight="1" thickBot="1" x14ac:dyDescent="0.25">
      <c r="A14" s="269"/>
      <c r="B14" s="270"/>
      <c r="C14" s="294"/>
      <c r="D14" s="285"/>
      <c r="E14" s="247"/>
      <c r="F14" s="248"/>
      <c r="G14" s="247"/>
      <c r="H14" s="248"/>
      <c r="I14" s="247"/>
      <c r="J14" s="248"/>
      <c r="K14" s="314"/>
      <c r="L14" s="253"/>
      <c r="M14" s="254"/>
      <c r="N14" s="314"/>
      <c r="O14" s="315"/>
      <c r="P14" s="311"/>
      <c r="Q14" s="236"/>
      <c r="R14" s="232"/>
      <c r="S14" s="232"/>
    </row>
    <row r="15" spans="1:19" ht="27" customHeight="1" thickBot="1" x14ac:dyDescent="0.25">
      <c r="A15" s="391" t="s">
        <v>266</v>
      </c>
      <c r="B15" s="392"/>
      <c r="C15" s="143"/>
      <c r="D15" s="379" t="s">
        <v>507</v>
      </c>
      <c r="E15" s="277" t="s">
        <v>172</v>
      </c>
      <c r="F15" s="278"/>
      <c r="G15" s="397" t="s">
        <v>507</v>
      </c>
      <c r="H15" s="398"/>
      <c r="I15" s="277" t="s">
        <v>172</v>
      </c>
      <c r="J15" s="278"/>
      <c r="K15" s="144"/>
      <c r="L15" s="321" t="s">
        <v>568</v>
      </c>
      <c r="M15" s="403"/>
      <c r="N15" s="142"/>
      <c r="O15" s="315" t="s">
        <v>569</v>
      </c>
      <c r="P15" s="316"/>
      <c r="Q15" s="234" t="str">
        <f>IF(P15="",Berechnung1!$F$5,IF(P15=0,Berechnung1!H5,IF(OR(P15&lt;Berechnung1!E30,P15&gt;Berechnung1!F30),Berechnung1!$G$5,IF(OR(ROUND(P15,4)&lt;Berechnung1!J30,ROUND(P15,4)&gt;Berechnung1!K30),Berechnung1!$D$5,IF(OR(ROUND(P15,4)&lt;Berechnung1!G30,ROUND(P15,4)&gt;Berechnung1!H30),Berechnung1!$E$5,Berechnung1!$C$5)))))</f>
        <v>Incomplete</v>
      </c>
      <c r="R15" s="233"/>
      <c r="S15" s="237"/>
    </row>
    <row r="16" spans="1:19" ht="27" customHeight="1" thickBot="1" x14ac:dyDescent="0.25">
      <c r="A16" s="393"/>
      <c r="B16" s="394"/>
      <c r="C16" s="143"/>
      <c r="D16" s="380"/>
      <c r="E16" s="279"/>
      <c r="F16" s="280"/>
      <c r="G16" s="399"/>
      <c r="H16" s="400"/>
      <c r="I16" s="279"/>
      <c r="J16" s="280"/>
      <c r="K16" s="144"/>
      <c r="L16" s="404"/>
      <c r="M16" s="405"/>
      <c r="N16" s="142"/>
      <c r="O16" s="315"/>
      <c r="P16" s="317"/>
      <c r="Q16" s="235"/>
      <c r="R16" s="231"/>
      <c r="S16" s="231"/>
    </row>
    <row r="17" spans="1:19" ht="27" customHeight="1" thickBot="1" x14ac:dyDescent="0.25">
      <c r="A17" s="395"/>
      <c r="B17" s="396"/>
      <c r="C17" s="143"/>
      <c r="D17" s="381"/>
      <c r="E17" s="281"/>
      <c r="F17" s="282"/>
      <c r="G17" s="401"/>
      <c r="H17" s="402"/>
      <c r="I17" s="281"/>
      <c r="J17" s="282"/>
      <c r="K17" s="144"/>
      <c r="L17" s="406"/>
      <c r="M17" s="407"/>
      <c r="N17" s="142"/>
      <c r="O17" s="315"/>
      <c r="P17" s="318"/>
      <c r="Q17" s="236"/>
      <c r="R17" s="232"/>
      <c r="S17" s="232"/>
    </row>
    <row r="18" spans="1:19" ht="27" customHeight="1" thickBot="1" x14ac:dyDescent="0.25">
      <c r="A18" s="271">
        <v>2</v>
      </c>
      <c r="B18" s="272"/>
      <c r="C18" s="286" t="s">
        <v>508</v>
      </c>
      <c r="D18" s="289" t="s">
        <v>509</v>
      </c>
      <c r="E18" s="255" t="s">
        <v>510</v>
      </c>
      <c r="F18" s="256"/>
      <c r="G18" s="255" t="s">
        <v>511</v>
      </c>
      <c r="H18" s="256"/>
      <c r="I18" s="255" t="s">
        <v>573</v>
      </c>
      <c r="J18" s="256"/>
      <c r="K18" s="327"/>
      <c r="L18" s="321" t="s">
        <v>176</v>
      </c>
      <c r="M18" s="322"/>
      <c r="N18" s="312"/>
      <c r="O18" s="37" t="s">
        <v>570</v>
      </c>
      <c r="P18" s="64"/>
      <c r="Q18" s="234" t="str">
        <f>IF(P20=Berechnung1!D33,Berechnung1!$F$5,IF(OR(P20&lt; Berechnung1!E33,P20&gt; Berechnung1!F33),Berechnung1!$G$5,IF(OR(ROUND(P20,4)&lt;Berechnung1!J33,ROUND(P20,4)&gt;Berechnung1!K33),Berechnung1!$D$5,IF(OR(ROUND(P20,4)&lt;Berechnung1!G33,ROUND(P20,4)&gt;Berechnung1!H33),Berechnung1!$E$5,Berechnung1!$C$5))))</f>
        <v>Incomplete</v>
      </c>
      <c r="R18" s="233"/>
      <c r="S18" s="230"/>
    </row>
    <row r="19" spans="1:19" ht="27" customHeight="1" thickBot="1" x14ac:dyDescent="0.25">
      <c r="A19" s="273"/>
      <c r="B19" s="274"/>
      <c r="C19" s="287"/>
      <c r="D19" s="290"/>
      <c r="E19" s="257"/>
      <c r="F19" s="258"/>
      <c r="G19" s="257"/>
      <c r="H19" s="258"/>
      <c r="I19" s="257"/>
      <c r="J19" s="258"/>
      <c r="K19" s="328"/>
      <c r="L19" s="323"/>
      <c r="M19" s="324"/>
      <c r="N19" s="313"/>
      <c r="O19" s="37" t="s">
        <v>571</v>
      </c>
      <c r="P19" s="86">
        <f>IF('Basic data'!B33="",0,'Basic data'!B33)</f>
        <v>0</v>
      </c>
      <c r="Q19" s="238"/>
      <c r="R19" s="231"/>
      <c r="S19" s="231"/>
    </row>
    <row r="20" spans="1:19" ht="27" customHeight="1" thickBot="1" x14ac:dyDescent="0.25">
      <c r="A20" s="275"/>
      <c r="B20" s="276"/>
      <c r="C20" s="288"/>
      <c r="D20" s="291"/>
      <c r="E20" s="259"/>
      <c r="F20" s="260"/>
      <c r="G20" s="259"/>
      <c r="H20" s="260"/>
      <c r="I20" s="259"/>
      <c r="J20" s="260"/>
      <c r="K20" s="329"/>
      <c r="L20" s="325"/>
      <c r="M20" s="326"/>
      <c r="N20" s="314"/>
      <c r="O20" s="37" t="s">
        <v>178</v>
      </c>
      <c r="P20" s="67" t="str">
        <f>IF(P18="","n.d.",IF(P19="","n.d.",IF(P19=0,"",P18/P19)))</f>
        <v>n.d.</v>
      </c>
      <c r="Q20" s="239"/>
      <c r="R20" s="232"/>
      <c r="S20" s="232"/>
    </row>
    <row r="21" spans="1:19" ht="30" customHeight="1" thickBot="1" x14ac:dyDescent="0.25">
      <c r="A21" s="373">
        <v>3</v>
      </c>
      <c r="B21" s="373" t="s">
        <v>514</v>
      </c>
      <c r="C21" s="386"/>
      <c r="D21" s="289" t="s">
        <v>515</v>
      </c>
      <c r="E21" s="255" t="s">
        <v>516</v>
      </c>
      <c r="F21" s="256"/>
      <c r="G21" s="255" t="s">
        <v>511</v>
      </c>
      <c r="H21" s="256"/>
      <c r="I21" s="255" t="s">
        <v>517</v>
      </c>
      <c r="J21" s="256"/>
      <c r="K21" s="327"/>
      <c r="L21" s="321" t="s">
        <v>518</v>
      </c>
      <c r="M21" s="322"/>
      <c r="N21" s="327"/>
      <c r="O21" s="37" t="s">
        <v>570</v>
      </c>
      <c r="P21" s="64"/>
      <c r="Q21" s="331" t="str">
        <f>IF(P23=Berechnung1!D36,Berechnung1!$F$5,IF(OR(P23&lt; Berechnung1!E36,P23&gt; Berechnung1!F36),Berechnung1!$G$5,IF(OR(ROUND(P23,4)&lt;Berechnung1!J36,ROUND(P23,4)&gt;Berechnung1!K36),Berechnung1!$D$5,IF(OR(ROUND(P23,4)&lt;Berechnung1!G36,ROUND(P23,4)&gt;Berechnung1!H36),Berechnung1!$E$5,Berechnung1!$C$5))))</f>
        <v>Incomplete</v>
      </c>
      <c r="R21" s="370"/>
      <c r="S21" s="230"/>
    </row>
    <row r="22" spans="1:19" ht="30" customHeight="1" thickBot="1" x14ac:dyDescent="0.25">
      <c r="A22" s="374"/>
      <c r="B22" s="374"/>
      <c r="C22" s="362"/>
      <c r="D22" s="290"/>
      <c r="E22" s="257"/>
      <c r="F22" s="258"/>
      <c r="G22" s="257"/>
      <c r="H22" s="258"/>
      <c r="I22" s="257"/>
      <c r="J22" s="258"/>
      <c r="K22" s="328"/>
      <c r="L22" s="323"/>
      <c r="M22" s="324"/>
      <c r="N22" s="328"/>
      <c r="O22" s="37" t="s">
        <v>571</v>
      </c>
      <c r="P22" s="86">
        <f>IF('Basic data'!D34="",0,'Basic data'!D34)</f>
        <v>0</v>
      </c>
      <c r="Q22" s="235"/>
      <c r="R22" s="371"/>
      <c r="S22" s="231"/>
    </row>
    <row r="23" spans="1:19" ht="30" customHeight="1" thickBot="1" x14ac:dyDescent="0.25">
      <c r="A23" s="374"/>
      <c r="B23" s="375"/>
      <c r="C23" s="362"/>
      <c r="D23" s="291"/>
      <c r="E23" s="259"/>
      <c r="F23" s="260"/>
      <c r="G23" s="259"/>
      <c r="H23" s="260"/>
      <c r="I23" s="259"/>
      <c r="J23" s="260"/>
      <c r="K23" s="329"/>
      <c r="L23" s="325"/>
      <c r="M23" s="326"/>
      <c r="N23" s="329"/>
      <c r="O23" s="37" t="s">
        <v>178</v>
      </c>
      <c r="P23" s="66" t="str">
        <f>IF(P21="","n.d.",IF(P22="","n.d.",IF(P22=0,"",P21/P22)))</f>
        <v>n.d.</v>
      </c>
      <c r="Q23" s="236"/>
      <c r="R23" s="372"/>
      <c r="S23" s="232"/>
    </row>
    <row r="24" spans="1:19" ht="30" customHeight="1" thickBot="1" x14ac:dyDescent="0.25">
      <c r="A24" s="374"/>
      <c r="B24" s="376" t="s">
        <v>519</v>
      </c>
      <c r="C24" s="362"/>
      <c r="D24" s="289" t="s">
        <v>520</v>
      </c>
      <c r="E24" s="255" t="s">
        <v>516</v>
      </c>
      <c r="F24" s="256"/>
      <c r="G24" s="255" t="s">
        <v>521</v>
      </c>
      <c r="H24" s="256"/>
      <c r="I24" s="385" t="s">
        <v>522</v>
      </c>
      <c r="J24" s="256"/>
      <c r="K24" s="327"/>
      <c r="L24" s="321" t="s">
        <v>518</v>
      </c>
      <c r="M24" s="322"/>
      <c r="N24" s="327"/>
      <c r="O24" s="38" t="s">
        <v>570</v>
      </c>
      <c r="P24" s="64"/>
      <c r="Q24" s="331" t="str">
        <f>IF(P26=Berechnung1!D39,Berechnung1!$F$5,IF(OR(P26&lt; Berechnung1!E39,P26&gt; Berechnung1!F39),Berechnung1!$G$5,IF(OR(ROUND(P26,4)&lt;Berechnung1!J39,ROUND(P26,4)&gt;Berechnung1!K39),Berechnung1!$D$5,IF(OR(ROUND(P26,4)&lt;Berechnung1!G39,ROUND(P26,4)&gt;Berechnung1!H39),Berechnung1!$E$5,Berechnung1!$C$5))))</f>
        <v>Incomplete</v>
      </c>
      <c r="R24" s="382"/>
      <c r="S24" s="230"/>
    </row>
    <row r="25" spans="1:19" ht="30" customHeight="1" thickBot="1" x14ac:dyDescent="0.25">
      <c r="A25" s="374"/>
      <c r="B25" s="377"/>
      <c r="C25" s="362"/>
      <c r="D25" s="290"/>
      <c r="E25" s="257"/>
      <c r="F25" s="258"/>
      <c r="G25" s="257"/>
      <c r="H25" s="258"/>
      <c r="I25" s="257"/>
      <c r="J25" s="258"/>
      <c r="K25" s="328"/>
      <c r="L25" s="323"/>
      <c r="M25" s="324"/>
      <c r="N25" s="328"/>
      <c r="O25" s="37" t="s">
        <v>571</v>
      </c>
      <c r="P25" s="86">
        <f>IF('Basic data'!H34="",0,'Basic data'!H34)</f>
        <v>0</v>
      </c>
      <c r="Q25" s="235"/>
      <c r="R25" s="383"/>
      <c r="S25" s="231"/>
    </row>
    <row r="26" spans="1:19" ht="30" customHeight="1" thickBot="1" x14ac:dyDescent="0.25">
      <c r="A26" s="375"/>
      <c r="B26" s="378"/>
      <c r="C26" s="363"/>
      <c r="D26" s="291"/>
      <c r="E26" s="259"/>
      <c r="F26" s="260"/>
      <c r="G26" s="259"/>
      <c r="H26" s="260"/>
      <c r="I26" s="259"/>
      <c r="J26" s="260"/>
      <c r="K26" s="329"/>
      <c r="L26" s="325"/>
      <c r="M26" s="326"/>
      <c r="N26" s="329"/>
      <c r="O26" s="37" t="s">
        <v>178</v>
      </c>
      <c r="P26" s="66" t="str">
        <f>IF(P24="","n.d.",IF(P25="","n.d.",IF(P25=0,"",P24/P25)))</f>
        <v>n.d.</v>
      </c>
      <c r="Q26" s="236"/>
      <c r="R26" s="384"/>
      <c r="S26" s="232"/>
    </row>
    <row r="27" spans="1:19" ht="30" customHeight="1" thickBot="1" x14ac:dyDescent="0.25">
      <c r="A27" s="271">
        <v>4</v>
      </c>
      <c r="B27" s="272"/>
      <c r="C27" s="367"/>
      <c r="D27" s="283" t="s">
        <v>523</v>
      </c>
      <c r="E27" s="243" t="s">
        <v>524</v>
      </c>
      <c r="F27" s="244"/>
      <c r="G27" s="243" t="s">
        <v>525</v>
      </c>
      <c r="H27" s="244"/>
      <c r="I27" s="308" t="s">
        <v>526</v>
      </c>
      <c r="J27" s="244"/>
      <c r="K27" s="312"/>
      <c r="L27" s="249" t="s">
        <v>513</v>
      </c>
      <c r="M27" s="250"/>
      <c r="N27" s="312"/>
      <c r="O27" s="38" t="s">
        <v>570</v>
      </c>
      <c r="P27" s="64"/>
      <c r="Q27" s="331" t="str">
        <f>IF(AND(P27&lt;&gt;"",P28&lt;&gt;"",P27=0,P28=0),Berechnung1!$H$5,IF(P29=Berechnung1!D42,Berechnung1!$F$5,IF(OR(P29&lt;Berechnung1!E42,P29&gt;Berechnung1!F42),Berechnung1!$G$5,IF(OR(ROUND(P29,4)&lt;Berechnung1!J42,ROUND(P29,4)&gt;Berechnung1!K42),Berechnung1!$D$5,IF(OR(ROUND(P29,4)&lt;Berechnung1!G42,ROUND(P29,4)&gt;Berechnung1!H42),Berechnung1!$E$5,Berechnung1!$C$5)))))</f>
        <v>Incomplete</v>
      </c>
      <c r="R27" s="332"/>
      <c r="S27" s="230"/>
    </row>
    <row r="28" spans="1:19" ht="30" customHeight="1" thickBot="1" x14ac:dyDescent="0.25">
      <c r="A28" s="273"/>
      <c r="B28" s="274"/>
      <c r="C28" s="368"/>
      <c r="D28" s="284"/>
      <c r="E28" s="245"/>
      <c r="F28" s="246"/>
      <c r="G28" s="245"/>
      <c r="H28" s="246"/>
      <c r="I28" s="245"/>
      <c r="J28" s="246"/>
      <c r="K28" s="313"/>
      <c r="L28" s="251"/>
      <c r="M28" s="252"/>
      <c r="N28" s="313"/>
      <c r="O28" s="37" t="s">
        <v>571</v>
      </c>
      <c r="P28" s="86">
        <f>$P$15</f>
        <v>0</v>
      </c>
      <c r="Q28" s="235"/>
      <c r="R28" s="333"/>
      <c r="S28" s="231"/>
    </row>
    <row r="29" spans="1:19" ht="30" customHeight="1" thickBot="1" x14ac:dyDescent="0.25">
      <c r="A29" s="275"/>
      <c r="B29" s="276"/>
      <c r="C29" s="369"/>
      <c r="D29" s="285"/>
      <c r="E29" s="247"/>
      <c r="F29" s="248"/>
      <c r="G29" s="247"/>
      <c r="H29" s="248"/>
      <c r="I29" s="247"/>
      <c r="J29" s="248"/>
      <c r="K29" s="314"/>
      <c r="L29" s="253"/>
      <c r="M29" s="254"/>
      <c r="N29" s="314"/>
      <c r="O29" s="37" t="s">
        <v>178</v>
      </c>
      <c r="P29" s="66" t="str">
        <f>IF(P27="","n.d.",IF(P28="","n.d.",IF(P28=0,"",P27/P28)))</f>
        <v>n.d.</v>
      </c>
      <c r="Q29" s="236"/>
      <c r="R29" s="334"/>
      <c r="S29" s="232"/>
    </row>
    <row r="30" spans="1:19" ht="30" customHeight="1" thickBot="1" x14ac:dyDescent="0.25">
      <c r="A30" s="271">
        <v>5</v>
      </c>
      <c r="B30" s="272"/>
      <c r="C30" s="367"/>
      <c r="D30" s="283" t="s">
        <v>527</v>
      </c>
      <c r="E30" s="243" t="s">
        <v>528</v>
      </c>
      <c r="F30" s="244"/>
      <c r="G30" s="243" t="s">
        <v>529</v>
      </c>
      <c r="H30" s="244"/>
      <c r="I30" s="397" t="s">
        <v>530</v>
      </c>
      <c r="J30" s="256"/>
      <c r="K30" s="312" t="s">
        <v>531</v>
      </c>
      <c r="L30" s="249" t="s">
        <v>568</v>
      </c>
      <c r="M30" s="250"/>
      <c r="N30" s="312" t="s">
        <v>532</v>
      </c>
      <c r="O30" s="38" t="s">
        <v>570</v>
      </c>
      <c r="P30" s="64"/>
      <c r="Q30" s="331" t="str">
        <f>IF(P32=Berechnung1!D45,Berechnung1!$F$5,IF(OR(P32&lt; Berechnung1!E45,P32&gt; Berechnung1!F45),Berechnung1!$G$5,IF(OR(ROUND(P32,4)&lt;Berechnung1!J45,ROUND(P32,4)&gt;Berechnung1!K45),Berechnung1!$D$5,IF(OR(ROUND(P32,4)&lt;Berechnung1!G45,ROUND(P32,4)&gt;Berechnung1!H45),Berechnung1!$E$5,Berechnung1!$C$5))))</f>
        <v>Incomplete</v>
      </c>
      <c r="R30" s="332"/>
      <c r="S30" s="230"/>
    </row>
    <row r="31" spans="1:19" ht="30" customHeight="1" thickBot="1" x14ac:dyDescent="0.25">
      <c r="A31" s="273"/>
      <c r="B31" s="274"/>
      <c r="C31" s="368"/>
      <c r="D31" s="284"/>
      <c r="E31" s="245"/>
      <c r="F31" s="246"/>
      <c r="G31" s="245"/>
      <c r="H31" s="246"/>
      <c r="I31" s="257"/>
      <c r="J31" s="258"/>
      <c r="K31" s="313"/>
      <c r="L31" s="251"/>
      <c r="M31" s="252"/>
      <c r="N31" s="313"/>
      <c r="O31" s="37" t="s">
        <v>571</v>
      </c>
      <c r="P31" s="86">
        <f>IF(OR(P12="",P15=""),0,SUM(P12+P15))</f>
        <v>0</v>
      </c>
      <c r="Q31" s="235"/>
      <c r="R31" s="333"/>
      <c r="S31" s="231"/>
    </row>
    <row r="32" spans="1:19" ht="30" customHeight="1" thickBot="1" x14ac:dyDescent="0.25">
      <c r="A32" s="275"/>
      <c r="B32" s="276"/>
      <c r="C32" s="369"/>
      <c r="D32" s="285"/>
      <c r="E32" s="247"/>
      <c r="F32" s="248"/>
      <c r="G32" s="247"/>
      <c r="H32" s="248"/>
      <c r="I32" s="259"/>
      <c r="J32" s="260"/>
      <c r="K32" s="314"/>
      <c r="L32" s="253"/>
      <c r="M32" s="254"/>
      <c r="N32" s="314"/>
      <c r="O32" s="37" t="s">
        <v>178</v>
      </c>
      <c r="P32" s="66" t="str">
        <f>IF(P30="","n.d.",IF(P31="","n.d.",IF(P31=0,"",P30/P31)))</f>
        <v>n.d.</v>
      </c>
      <c r="Q32" s="236"/>
      <c r="R32" s="334"/>
      <c r="S32" s="232"/>
    </row>
    <row r="33" spans="1:20" ht="30" customHeight="1" thickBot="1" x14ac:dyDescent="0.25">
      <c r="A33" s="271">
        <v>6</v>
      </c>
      <c r="B33" s="272"/>
      <c r="C33" s="367"/>
      <c r="D33" s="283" t="s">
        <v>533</v>
      </c>
      <c r="E33" s="243" t="s">
        <v>617</v>
      </c>
      <c r="F33" s="244"/>
      <c r="G33" s="243" t="s">
        <v>534</v>
      </c>
      <c r="H33" s="244"/>
      <c r="I33" s="255" t="s">
        <v>530</v>
      </c>
      <c r="J33" s="256"/>
      <c r="K33" s="312" t="s">
        <v>535</v>
      </c>
      <c r="L33" s="249" t="s">
        <v>568</v>
      </c>
      <c r="M33" s="250"/>
      <c r="N33" s="387"/>
      <c r="O33" s="38" t="s">
        <v>570</v>
      </c>
      <c r="P33" s="64"/>
      <c r="Q33" s="331" t="str">
        <f>IF(P35=Berechnung1!D48,Berechnung1!$F$5,IF(OR(P35&lt; Berechnung1!E48,P35&gt; Berechnung1!F48),Berechnung1!$G$5,IF(OR(ROUND(P35,4)&lt;Berechnung1!J48,ROUND(P35,4)&gt;Berechnung1!K48),Berechnung1!$D$5,IF(OR(ROUND(P35,4)&lt;Berechnung1!G48,ROUND(P35,4)&gt;Berechnung1!H48),Berechnung1!$E$5,Berechnung1!$C$5))))</f>
        <v>Incomplete</v>
      </c>
      <c r="R33" s="332"/>
      <c r="S33" s="230"/>
    </row>
    <row r="34" spans="1:20" ht="30" customHeight="1" thickBot="1" x14ac:dyDescent="0.25">
      <c r="A34" s="273"/>
      <c r="B34" s="274"/>
      <c r="C34" s="368"/>
      <c r="D34" s="284"/>
      <c r="E34" s="245"/>
      <c r="F34" s="246"/>
      <c r="G34" s="245"/>
      <c r="H34" s="246"/>
      <c r="I34" s="257"/>
      <c r="J34" s="258"/>
      <c r="K34" s="313"/>
      <c r="L34" s="251"/>
      <c r="M34" s="252"/>
      <c r="N34" s="313"/>
      <c r="O34" s="37" t="s">
        <v>571</v>
      </c>
      <c r="P34" s="86">
        <f>IF(OR(P12="",P15=""),0,SUM(P12+P15))</f>
        <v>0</v>
      </c>
      <c r="Q34" s="235"/>
      <c r="R34" s="333"/>
      <c r="S34" s="231"/>
    </row>
    <row r="35" spans="1:20" ht="30" customHeight="1" thickBot="1" x14ac:dyDescent="0.25">
      <c r="A35" s="275"/>
      <c r="B35" s="276"/>
      <c r="C35" s="369"/>
      <c r="D35" s="285"/>
      <c r="E35" s="247"/>
      <c r="F35" s="248"/>
      <c r="G35" s="247"/>
      <c r="H35" s="248"/>
      <c r="I35" s="259"/>
      <c r="J35" s="260"/>
      <c r="K35" s="314"/>
      <c r="L35" s="253"/>
      <c r="M35" s="254"/>
      <c r="N35" s="314"/>
      <c r="O35" s="37" t="s">
        <v>178</v>
      </c>
      <c r="P35" s="66" t="str">
        <f>IF(P33="","n.d.",IF(P34="","n.d.",IF(P34=0,"",P33/P34)))</f>
        <v>n.d.</v>
      </c>
      <c r="Q35" s="236"/>
      <c r="R35" s="334"/>
      <c r="S35" s="232"/>
    </row>
    <row r="36" spans="1:20" ht="30" customHeight="1" thickBot="1" x14ac:dyDescent="0.25">
      <c r="A36" s="271">
        <v>7</v>
      </c>
      <c r="B36" s="272"/>
      <c r="C36" s="286" t="s">
        <v>179</v>
      </c>
      <c r="D36" s="283" t="s">
        <v>622</v>
      </c>
      <c r="E36" s="243" t="s">
        <v>536</v>
      </c>
      <c r="F36" s="244"/>
      <c r="G36" s="243" t="s">
        <v>618</v>
      </c>
      <c r="H36" s="244"/>
      <c r="I36" s="243" t="s">
        <v>512</v>
      </c>
      <c r="J36" s="244"/>
      <c r="K36" s="312"/>
      <c r="L36" s="249" t="s">
        <v>621</v>
      </c>
      <c r="M36" s="250"/>
      <c r="N36" s="388"/>
      <c r="O36" s="38" t="s">
        <v>570</v>
      </c>
      <c r="P36" s="64"/>
      <c r="Q36" s="331" t="str">
        <f>IF(P38=Berechnung1!D51,Berechnung1!$F$5,IF(OR(P38&lt; Berechnung1!E51,P38&gt; Berechnung1!F51),Berechnung1!$G$5,IF(OR(ROUND(P38,4)&lt;Berechnung1!J51,ROUND(P38,4)&gt;Berechnung1!K51),Berechnung1!$D$5,IF(OR(ROUND(P38,4)&lt;Berechnung1!G51,ROUND(P38,4)&gt;Berechnung1!H51),Berechnung1!$E$5,Berechnung1!$C$5))))</f>
        <v>Incomplete</v>
      </c>
      <c r="R36" s="332"/>
      <c r="S36" s="230"/>
    </row>
    <row r="37" spans="1:20" ht="30" customHeight="1" thickBot="1" x14ac:dyDescent="0.25">
      <c r="A37" s="273"/>
      <c r="B37" s="274"/>
      <c r="C37" s="287"/>
      <c r="D37" s="284"/>
      <c r="E37" s="245"/>
      <c r="F37" s="246"/>
      <c r="G37" s="245"/>
      <c r="H37" s="246"/>
      <c r="I37" s="245"/>
      <c r="J37" s="246"/>
      <c r="K37" s="313"/>
      <c r="L37" s="251"/>
      <c r="M37" s="252"/>
      <c r="N37" s="389"/>
      <c r="O37" s="37" t="s">
        <v>571</v>
      </c>
      <c r="P37" s="86">
        <f>IF('Basic data'!B33="",0,'Basic data'!B33)</f>
        <v>0</v>
      </c>
      <c r="Q37" s="235"/>
      <c r="R37" s="333"/>
      <c r="S37" s="231"/>
    </row>
    <row r="38" spans="1:20" ht="30" customHeight="1" thickBot="1" x14ac:dyDescent="0.25">
      <c r="A38" s="275"/>
      <c r="B38" s="276"/>
      <c r="C38" s="288"/>
      <c r="D38" s="285"/>
      <c r="E38" s="247"/>
      <c r="F38" s="248"/>
      <c r="G38" s="247"/>
      <c r="H38" s="248"/>
      <c r="I38" s="247"/>
      <c r="J38" s="248"/>
      <c r="K38" s="314"/>
      <c r="L38" s="253"/>
      <c r="M38" s="254"/>
      <c r="N38" s="390"/>
      <c r="O38" s="37" t="s">
        <v>178</v>
      </c>
      <c r="P38" s="66" t="str">
        <f>IF(P36="","n.d.",IF(P37="","n.d.",IF(P37=0,"",P36/P37)))</f>
        <v>n.d.</v>
      </c>
      <c r="Q38" s="236"/>
      <c r="R38" s="334"/>
      <c r="S38" s="232"/>
    </row>
    <row r="39" spans="1:20" ht="30" customHeight="1" thickBot="1" x14ac:dyDescent="0.25">
      <c r="A39" s="271">
        <v>8</v>
      </c>
      <c r="B39" s="272"/>
      <c r="C39" s="335" t="s">
        <v>508</v>
      </c>
      <c r="D39" s="283" t="s">
        <v>538</v>
      </c>
      <c r="E39" s="243" t="s">
        <v>539</v>
      </c>
      <c r="F39" s="244"/>
      <c r="G39" s="243" t="s">
        <v>540</v>
      </c>
      <c r="H39" s="244"/>
      <c r="I39" s="243" t="s">
        <v>541</v>
      </c>
      <c r="J39" s="244"/>
      <c r="K39" s="312"/>
      <c r="L39" s="249" t="s">
        <v>513</v>
      </c>
      <c r="M39" s="250"/>
      <c r="N39" s="312"/>
      <c r="O39" s="38" t="s">
        <v>570</v>
      </c>
      <c r="P39" s="64"/>
      <c r="Q39" s="331" t="str">
        <f>IF(P41=Berechnung1!D54,Berechnung1!$F$5,IF(OR(P41&lt; Berechnung1!E54,P41&gt; Berechnung1!F54),Berechnung1!$G$5,IF(OR(ROUND(P41,4)&lt;Berechnung1!J54,ROUND(P41,4)&gt;Berechnung1!K54),Berechnung1!$D$5,IF(OR(ROUND(P41,4)&lt;Berechnung1!G54,ROUND(P41,4)&gt;Berechnung1!H54),Berechnung1!$E$5,Berechnung1!$C$5))))</f>
        <v>Incomplete</v>
      </c>
      <c r="R39" s="332"/>
      <c r="S39" s="230"/>
    </row>
    <row r="40" spans="1:20" ht="30" customHeight="1" thickBot="1" x14ac:dyDescent="0.25">
      <c r="A40" s="273"/>
      <c r="B40" s="274"/>
      <c r="C40" s="287"/>
      <c r="D40" s="284"/>
      <c r="E40" s="245"/>
      <c r="F40" s="246"/>
      <c r="G40" s="245"/>
      <c r="H40" s="246"/>
      <c r="I40" s="245"/>
      <c r="J40" s="246"/>
      <c r="K40" s="313"/>
      <c r="L40" s="251"/>
      <c r="M40" s="252"/>
      <c r="N40" s="313"/>
      <c r="O40" s="37" t="s">
        <v>571</v>
      </c>
      <c r="P40" s="64"/>
      <c r="Q40" s="235"/>
      <c r="R40" s="333"/>
      <c r="S40" s="231"/>
      <c r="T40" s="2">
        <f>IF('Basic data'!B33="",0,'Basic data'!B33)</f>
        <v>0</v>
      </c>
    </row>
    <row r="41" spans="1:20" ht="30" customHeight="1" thickBot="1" x14ac:dyDescent="0.25">
      <c r="A41" s="275"/>
      <c r="B41" s="276"/>
      <c r="C41" s="288"/>
      <c r="D41" s="285"/>
      <c r="E41" s="247"/>
      <c r="F41" s="248"/>
      <c r="G41" s="247"/>
      <c r="H41" s="248"/>
      <c r="I41" s="247"/>
      <c r="J41" s="248"/>
      <c r="K41" s="314"/>
      <c r="L41" s="253"/>
      <c r="M41" s="254"/>
      <c r="N41" s="314"/>
      <c r="O41" s="37" t="s">
        <v>178</v>
      </c>
      <c r="P41" s="66" t="str">
        <f>IF(P39="","n.d.",IF(P40="","n.d.",IF(P40=0,"",P39/P40)))</f>
        <v>n.d.</v>
      </c>
      <c r="Q41" s="236"/>
      <c r="R41" s="334"/>
      <c r="S41" s="232"/>
    </row>
    <row r="42" spans="1:20" ht="35.25" customHeight="1" thickBot="1" x14ac:dyDescent="0.25">
      <c r="A42" s="271">
        <v>9</v>
      </c>
      <c r="B42" s="272"/>
      <c r="C42" s="335" t="s">
        <v>508</v>
      </c>
      <c r="D42" s="283" t="s">
        <v>542</v>
      </c>
      <c r="E42" s="243" t="s">
        <v>543</v>
      </c>
      <c r="F42" s="244"/>
      <c r="G42" s="243" t="s">
        <v>596</v>
      </c>
      <c r="H42" s="244"/>
      <c r="I42" s="255" t="s">
        <v>544</v>
      </c>
      <c r="J42" s="256"/>
      <c r="K42" s="312"/>
      <c r="L42" s="249" t="s">
        <v>513</v>
      </c>
      <c r="M42" s="250"/>
      <c r="N42" s="312"/>
      <c r="O42" s="38" t="s">
        <v>570</v>
      </c>
      <c r="P42" s="64"/>
      <c r="Q42" s="331" t="str">
        <f>IF(AND(P42&lt;&gt;"",P43&lt;&gt;"",P42=0,P43=0),Berechnung1!$H$5,IF(P44=Berechnung1!D57,Berechnung1!$F$5,IF(OR(P44&lt;Berechnung1!E57,P44&gt;Berechnung1!F57),Berechnung1!$G$5,IF(OR(ROUND(P44,4)&lt;Berechnung1!J57,ROUND(P44,4)&gt;Berechnung1!K57),Berechnung1!$D$5,IF(OR(ROUND(P44,4)&lt;Berechnung1!G57,ROUND(P44,4)&gt;Berechnung1!H57),Berechnung1!$E$5,Berechnung1!$C$5)))))</f>
        <v>Incomplete</v>
      </c>
      <c r="R42" s="332"/>
      <c r="S42" s="230"/>
    </row>
    <row r="43" spans="1:20" ht="35.25" customHeight="1" thickBot="1" x14ac:dyDescent="0.25">
      <c r="A43" s="273"/>
      <c r="B43" s="274"/>
      <c r="C43" s="287"/>
      <c r="D43" s="284"/>
      <c r="E43" s="245"/>
      <c r="F43" s="246"/>
      <c r="G43" s="245"/>
      <c r="H43" s="246"/>
      <c r="I43" s="257"/>
      <c r="J43" s="258"/>
      <c r="K43" s="313"/>
      <c r="L43" s="251"/>
      <c r="M43" s="252"/>
      <c r="N43" s="313"/>
      <c r="O43" s="37" t="s">
        <v>571</v>
      </c>
      <c r="P43" s="86">
        <f>IF('Basic data'!D34="",0,'Basic data'!D34)</f>
        <v>0</v>
      </c>
      <c r="Q43" s="235"/>
      <c r="R43" s="333"/>
      <c r="S43" s="231"/>
    </row>
    <row r="44" spans="1:20" ht="35.25" customHeight="1" thickBot="1" x14ac:dyDescent="0.25">
      <c r="A44" s="275"/>
      <c r="B44" s="276"/>
      <c r="C44" s="288"/>
      <c r="D44" s="285"/>
      <c r="E44" s="247"/>
      <c r="F44" s="248"/>
      <c r="G44" s="247"/>
      <c r="H44" s="248"/>
      <c r="I44" s="259"/>
      <c r="J44" s="260"/>
      <c r="K44" s="314"/>
      <c r="L44" s="253"/>
      <c r="M44" s="254"/>
      <c r="N44" s="314"/>
      <c r="O44" s="37" t="s">
        <v>178</v>
      </c>
      <c r="P44" s="66" t="str">
        <f>IF(P42="","n.d.",IF(P43="","n.d.",IF(P43=0,"n.d.",P42/P43)))</f>
        <v>n.d.</v>
      </c>
      <c r="Q44" s="236"/>
      <c r="R44" s="334"/>
      <c r="S44" s="232"/>
    </row>
    <row r="45" spans="1:20" ht="30" customHeight="1" thickBot="1" x14ac:dyDescent="0.25">
      <c r="A45" s="271">
        <v>10</v>
      </c>
      <c r="B45" s="272"/>
      <c r="C45" s="336" t="s">
        <v>545</v>
      </c>
      <c r="D45" s="339" t="s">
        <v>597</v>
      </c>
      <c r="E45" s="342" t="s">
        <v>598</v>
      </c>
      <c r="F45" s="343"/>
      <c r="G45" s="342" t="s">
        <v>599</v>
      </c>
      <c r="H45" s="343"/>
      <c r="I45" s="342" t="s">
        <v>546</v>
      </c>
      <c r="J45" s="348"/>
      <c r="K45" s="327" t="s">
        <v>600</v>
      </c>
      <c r="L45" s="321" t="s">
        <v>568</v>
      </c>
      <c r="M45" s="322"/>
      <c r="N45" s="327"/>
      <c r="O45" s="38" t="s">
        <v>570</v>
      </c>
      <c r="P45" s="64"/>
      <c r="Q45" s="331" t="str">
        <f>IF(P47=Berechnung1!D60,Berechnung1!$F$5,IF(OR(P47&lt; Berechnung1!E60,P47&gt; Berechnung1!F60),Berechnung1!$G$5,IF(OR(ROUND(P47,4)&lt;Berechnung1!J60,ROUND(P47,4)&gt;Berechnung1!K60),Berechnung1!$D$5,IF(OR(ROUND(P47,4)&lt;Berechnung1!G60,ROUND(P47,4)&gt;Berechnung1!H60),Berechnung1!$E$5,Berechnung1!$C$5))))</f>
        <v>Incomplete</v>
      </c>
      <c r="R45" s="332"/>
      <c r="S45" s="230"/>
    </row>
    <row r="46" spans="1:20" ht="30" customHeight="1" thickBot="1" x14ac:dyDescent="0.25">
      <c r="A46" s="273"/>
      <c r="B46" s="274"/>
      <c r="C46" s="337"/>
      <c r="D46" s="340"/>
      <c r="E46" s="344"/>
      <c r="F46" s="345"/>
      <c r="G46" s="344"/>
      <c r="H46" s="345"/>
      <c r="I46" s="344"/>
      <c r="J46" s="349"/>
      <c r="K46" s="328"/>
      <c r="L46" s="323"/>
      <c r="M46" s="324"/>
      <c r="N46" s="328"/>
      <c r="O46" s="37" t="s">
        <v>571</v>
      </c>
      <c r="P46" s="86">
        <f>IF('Basic data'!J33="",0,'Basic data'!J33)</f>
        <v>0</v>
      </c>
      <c r="Q46" s="235"/>
      <c r="R46" s="333"/>
      <c r="S46" s="231"/>
    </row>
    <row r="47" spans="1:20" ht="30" customHeight="1" thickBot="1" x14ac:dyDescent="0.25">
      <c r="A47" s="275"/>
      <c r="B47" s="276"/>
      <c r="C47" s="338"/>
      <c r="D47" s="341"/>
      <c r="E47" s="346"/>
      <c r="F47" s="347"/>
      <c r="G47" s="346"/>
      <c r="H47" s="347"/>
      <c r="I47" s="346"/>
      <c r="J47" s="350"/>
      <c r="K47" s="329"/>
      <c r="L47" s="325"/>
      <c r="M47" s="326"/>
      <c r="N47" s="329"/>
      <c r="O47" s="37" t="s">
        <v>178</v>
      </c>
      <c r="P47" s="66" t="str">
        <f>IF(P45="","n.d.",IF(P46="","n.d.",IF(P46=0,"",P45/P46)))</f>
        <v>n.d.</v>
      </c>
      <c r="Q47" s="236"/>
      <c r="R47" s="334"/>
      <c r="S47" s="232"/>
    </row>
    <row r="48" spans="1:20" ht="30" customHeight="1" thickBot="1" x14ac:dyDescent="0.25">
      <c r="A48" s="412" t="s">
        <v>601</v>
      </c>
      <c r="B48" s="415" t="s">
        <v>602</v>
      </c>
      <c r="C48" s="336"/>
      <c r="D48" s="339" t="s">
        <v>547</v>
      </c>
      <c r="E48" s="342" t="s">
        <v>548</v>
      </c>
      <c r="F48" s="408"/>
      <c r="G48" s="342" t="s">
        <v>549</v>
      </c>
      <c r="H48" s="408"/>
      <c r="I48" s="342" t="s">
        <v>550</v>
      </c>
      <c r="J48" s="408"/>
      <c r="K48" s="327"/>
      <c r="L48" s="321" t="s">
        <v>180</v>
      </c>
      <c r="M48" s="322"/>
      <c r="N48" s="327"/>
      <c r="O48" s="134" t="s">
        <v>570</v>
      </c>
      <c r="P48" s="135"/>
      <c r="Q48" s="361" t="str">
        <f>IF(AND(P48&lt;&gt;"",P49&lt;&gt;"",P48=0,P49=0),Berechnung1!$H$5,IF(P50="",Berechnung1!$D$17,IF(P50=Berechnung1!D63,Berechnung1!$F$5,IF(OR(P50&lt;Berechnung1!E63,P50&gt;Berechnung1!F63),Berechnung1!$G$5,IF(OR(ROUND(P50,4)&lt;Berechnung1!J63,ROUND(P50,4)&gt;Berechnung1!K63),Berechnung1!$D$5,IF(OR(ROUND(P50,4)&lt;Berechnung1!G63,ROUND(P50,4)&gt;Berechnung1!H63),Berechnung1!$E$5,Berechnung1!$C$5))))))</f>
        <v>Incomplete</v>
      </c>
      <c r="R48" s="332"/>
      <c r="S48" s="230"/>
    </row>
    <row r="49" spans="1:19" ht="30" customHeight="1" thickBot="1" x14ac:dyDescent="0.25">
      <c r="A49" s="413"/>
      <c r="B49" s="415"/>
      <c r="C49" s="337"/>
      <c r="D49" s="340"/>
      <c r="E49" s="344"/>
      <c r="F49" s="409"/>
      <c r="G49" s="344"/>
      <c r="H49" s="409"/>
      <c r="I49" s="344"/>
      <c r="J49" s="409"/>
      <c r="K49" s="328"/>
      <c r="L49" s="323"/>
      <c r="M49" s="324"/>
      <c r="N49" s="328"/>
      <c r="O49" s="134" t="s">
        <v>571</v>
      </c>
      <c r="P49" s="136">
        <f>IF('Basic data'!J33="",0,'Basic data'!J33)</f>
        <v>0</v>
      </c>
      <c r="Q49" s="362"/>
      <c r="R49" s="333"/>
      <c r="S49" s="231"/>
    </row>
    <row r="50" spans="1:19" ht="30" customHeight="1" thickBot="1" x14ac:dyDescent="0.25">
      <c r="A50" s="413"/>
      <c r="B50" s="415"/>
      <c r="C50" s="338"/>
      <c r="D50" s="341"/>
      <c r="E50" s="346"/>
      <c r="F50" s="410"/>
      <c r="G50" s="346"/>
      <c r="H50" s="410"/>
      <c r="I50" s="346"/>
      <c r="J50" s="410"/>
      <c r="K50" s="329"/>
      <c r="L50" s="325"/>
      <c r="M50" s="326"/>
      <c r="N50" s="329"/>
      <c r="O50" s="134" t="s">
        <v>178</v>
      </c>
      <c r="P50" s="137" t="str">
        <f>IF(P48="","n.d.",IF(AND(P48=0,P49=0),"",P48/P49))</f>
        <v>n.d.</v>
      </c>
      <c r="Q50" s="363"/>
      <c r="R50" s="334"/>
      <c r="S50" s="232"/>
    </row>
    <row r="51" spans="1:19" ht="30" customHeight="1" thickBot="1" x14ac:dyDescent="0.25">
      <c r="A51" s="413"/>
      <c r="B51" s="415" t="s">
        <v>603</v>
      </c>
      <c r="C51" s="360"/>
      <c r="D51" s="339" t="s">
        <v>551</v>
      </c>
      <c r="E51" s="342" t="s">
        <v>552</v>
      </c>
      <c r="F51" s="357"/>
      <c r="G51" s="342" t="s">
        <v>553</v>
      </c>
      <c r="H51" s="357"/>
      <c r="I51" s="342" t="s">
        <v>625</v>
      </c>
      <c r="J51" s="353"/>
      <c r="K51" s="312"/>
      <c r="L51" s="249" t="s">
        <v>537</v>
      </c>
      <c r="M51" s="250"/>
      <c r="N51" s="312"/>
      <c r="O51" s="38" t="s">
        <v>570</v>
      </c>
      <c r="P51" s="64"/>
      <c r="Q51" s="361" t="str">
        <f>IF(AND(P51&lt;&gt;"",P52&lt;&gt;"",P51=0,P52=0),Berechnung1!$H$5,IF(P53="",Berechnung1!$D$5,IF(P53=Berechnung1!D66,Berechnung1!$F$5,IF(OR(P53&lt;Berechnung1!E66,P53&gt;Berechnung1!F66),Berechnung1!$G$5,IF(OR(ROUND(P53,4)&lt;Berechnung1!J66,ROUND(P53,4)&gt;Berechnung1!K66),Berechnung1!$D$5,IF(OR(ROUND(P53,4)&lt;Berechnung1!G66,ROUND(P53,4)&gt;Berechnung1!H66),Berechnung1!$E$5,Berechnung1!$C$5))))))</f>
        <v>Incomplete</v>
      </c>
      <c r="R51" s="351"/>
      <c r="S51" s="230"/>
    </row>
    <row r="52" spans="1:19" ht="32.25" customHeight="1" thickBot="1" x14ac:dyDescent="0.25">
      <c r="A52" s="413"/>
      <c r="B52" s="415"/>
      <c r="C52" s="337"/>
      <c r="D52" s="340"/>
      <c r="E52" s="344"/>
      <c r="F52" s="358"/>
      <c r="G52" s="344"/>
      <c r="H52" s="358"/>
      <c r="I52" s="344"/>
      <c r="J52" s="354"/>
      <c r="K52" s="313"/>
      <c r="L52" s="251"/>
      <c r="M52" s="252"/>
      <c r="N52" s="313"/>
      <c r="O52" s="37" t="s">
        <v>571</v>
      </c>
      <c r="P52" s="86">
        <f>IF('Basic data'!I33="",0,'Basic data'!I33)</f>
        <v>0</v>
      </c>
      <c r="Q52" s="362"/>
      <c r="R52" s="333"/>
      <c r="S52" s="231"/>
    </row>
    <row r="53" spans="1:19" ht="30" customHeight="1" thickBot="1" x14ac:dyDescent="0.25">
      <c r="A53" s="414"/>
      <c r="B53" s="415"/>
      <c r="C53" s="338"/>
      <c r="D53" s="341"/>
      <c r="E53" s="346"/>
      <c r="F53" s="359"/>
      <c r="G53" s="346"/>
      <c r="H53" s="359"/>
      <c r="I53" s="346"/>
      <c r="J53" s="355"/>
      <c r="K53" s="314"/>
      <c r="L53" s="253"/>
      <c r="M53" s="254"/>
      <c r="N53" s="314"/>
      <c r="O53" s="37" t="s">
        <v>178</v>
      </c>
      <c r="P53" s="66" t="str">
        <f>IF(P51="","n.d.",IF(AND(P51=0,P52=0),"",P51/P52))</f>
        <v>n.d.</v>
      </c>
      <c r="Q53" s="363"/>
      <c r="R53" s="334"/>
      <c r="S53" s="232"/>
    </row>
    <row r="54" spans="1:19" ht="30" customHeight="1" thickBot="1" x14ac:dyDescent="0.25">
      <c r="A54" s="271">
        <v>12</v>
      </c>
      <c r="B54" s="272"/>
      <c r="C54" s="336" t="s">
        <v>554</v>
      </c>
      <c r="D54" s="339" t="s">
        <v>623</v>
      </c>
      <c r="E54" s="342" t="s">
        <v>555</v>
      </c>
      <c r="F54" s="343"/>
      <c r="G54" s="342" t="s">
        <v>626</v>
      </c>
      <c r="H54" s="343"/>
      <c r="I54" s="352" t="s">
        <v>556</v>
      </c>
      <c r="J54" s="348"/>
      <c r="K54" s="312"/>
      <c r="L54" s="321" t="s">
        <v>557</v>
      </c>
      <c r="M54" s="322"/>
      <c r="N54" s="312"/>
      <c r="O54" s="315" t="s">
        <v>569</v>
      </c>
      <c r="P54" s="364">
        <f>IF('Basic data'!J37="",0,'Basic data'!J37)</f>
        <v>0</v>
      </c>
      <c r="Q54" s="234" t="str">
        <f>IF(P54=0,Berechnung1!$F$5,IF(OR(P54&lt; Berechnung1!E69,P54&gt; Berechnung1!F69),Berechnung1!$G$5,IF(OR(ROUND(P54,4)&lt;Berechnung1!J69,ROUND(P54,4)&gt;Berechnung1!K69),Berechnung1!$D$5,IF(OR(ROUND(P54,4)&lt;Berechnung1!G69,ROUND(P54,4)&gt;Berechnung1!H69),Berechnung1!$E$5,Berechnung1!$C$5))))</f>
        <v>Incomplete</v>
      </c>
      <c r="R54" s="351"/>
      <c r="S54" s="230"/>
    </row>
    <row r="55" spans="1:19" ht="30" customHeight="1" thickBot="1" x14ac:dyDescent="0.25">
      <c r="A55" s="273"/>
      <c r="B55" s="274"/>
      <c r="C55" s="337"/>
      <c r="D55" s="340"/>
      <c r="E55" s="344"/>
      <c r="F55" s="345"/>
      <c r="G55" s="344"/>
      <c r="H55" s="345"/>
      <c r="I55" s="344"/>
      <c r="J55" s="349"/>
      <c r="K55" s="313"/>
      <c r="L55" s="323"/>
      <c r="M55" s="324"/>
      <c r="N55" s="313"/>
      <c r="O55" s="315"/>
      <c r="P55" s="365"/>
      <c r="Q55" s="235"/>
      <c r="R55" s="333"/>
      <c r="S55" s="231"/>
    </row>
    <row r="56" spans="1:19" ht="30" customHeight="1" thickBot="1" x14ac:dyDescent="0.25">
      <c r="A56" s="275"/>
      <c r="B56" s="276"/>
      <c r="C56" s="338"/>
      <c r="D56" s="341"/>
      <c r="E56" s="346"/>
      <c r="F56" s="347"/>
      <c r="G56" s="346"/>
      <c r="H56" s="347"/>
      <c r="I56" s="346"/>
      <c r="J56" s="350"/>
      <c r="K56" s="314"/>
      <c r="L56" s="325"/>
      <c r="M56" s="326"/>
      <c r="N56" s="314"/>
      <c r="O56" s="315"/>
      <c r="P56" s="366"/>
      <c r="Q56" s="236"/>
      <c r="R56" s="334"/>
      <c r="S56" s="232"/>
    </row>
    <row r="57" spans="1:19" ht="30" customHeight="1" thickBot="1" x14ac:dyDescent="0.25">
      <c r="A57" s="271">
        <v>13</v>
      </c>
      <c r="B57" s="272"/>
      <c r="C57" s="336"/>
      <c r="D57" s="356" t="s">
        <v>558</v>
      </c>
      <c r="E57" s="342" t="s">
        <v>559</v>
      </c>
      <c r="F57" s="357"/>
      <c r="G57" s="342" t="s">
        <v>560</v>
      </c>
      <c r="H57" s="357"/>
      <c r="I57" s="342" t="s">
        <v>627</v>
      </c>
      <c r="J57" s="353"/>
      <c r="K57" s="327"/>
      <c r="L57" s="321" t="s">
        <v>561</v>
      </c>
      <c r="M57" s="322"/>
      <c r="N57" s="312"/>
      <c r="O57" s="38" t="s">
        <v>570</v>
      </c>
      <c r="P57" s="64"/>
      <c r="Q57" s="331" t="str">
        <f>IF(P59=Berechnung1!D72,Berechnung1!$F$5,IF(OR(P59&lt; Berechnung1!E72,P59&gt; Berechnung1!F72),Berechnung1!$G$5,IF(OR(P59&lt;Berechnung1!J72,P59&gt;Berechnung1!K72),Berechnung1!$D$5,IF(OR(ROUND(P59,4)&lt;Berechnung1!G72,ROUND(P59,4)&gt;Berechnung1!H72),Berechnung1!$E$5,Berechnung1!$C$5))))</f>
        <v>Incomplete</v>
      </c>
      <c r="R57" s="351"/>
      <c r="S57" s="230"/>
    </row>
    <row r="58" spans="1:19" ht="30" customHeight="1" thickBot="1" x14ac:dyDescent="0.25">
      <c r="A58" s="273"/>
      <c r="B58" s="274"/>
      <c r="C58" s="337"/>
      <c r="D58" s="356"/>
      <c r="E58" s="344"/>
      <c r="F58" s="358"/>
      <c r="G58" s="344"/>
      <c r="H58" s="358"/>
      <c r="I58" s="344"/>
      <c r="J58" s="354"/>
      <c r="K58" s="328"/>
      <c r="L58" s="323"/>
      <c r="M58" s="324"/>
      <c r="N58" s="313"/>
      <c r="O58" s="37" t="s">
        <v>571</v>
      </c>
      <c r="P58" s="86">
        <f>IF(OR('Basic data'!D33="",'Basic data'!E33="",'Basic data'!F33=""),0,SUM('Basic data'!D33:F33))</f>
        <v>0</v>
      </c>
      <c r="Q58" s="235"/>
      <c r="R58" s="333"/>
      <c r="S58" s="231"/>
    </row>
    <row r="59" spans="1:19" ht="30" customHeight="1" thickBot="1" x14ac:dyDescent="0.25">
      <c r="A59" s="275"/>
      <c r="B59" s="276"/>
      <c r="C59" s="338"/>
      <c r="D59" s="356"/>
      <c r="E59" s="346"/>
      <c r="F59" s="359"/>
      <c r="G59" s="346"/>
      <c r="H59" s="359"/>
      <c r="I59" s="346"/>
      <c r="J59" s="355"/>
      <c r="K59" s="329"/>
      <c r="L59" s="325"/>
      <c r="M59" s="326"/>
      <c r="N59" s="314"/>
      <c r="O59" s="37" t="s">
        <v>178</v>
      </c>
      <c r="P59" s="66" t="str">
        <f>IF(P57="","n.d.",IF(P58="","n.d.",IF(P58=0,"",P57/P58)))</f>
        <v>n.d.</v>
      </c>
      <c r="Q59" s="236"/>
      <c r="R59" s="334"/>
      <c r="S59" s="232"/>
    </row>
    <row r="60" spans="1:19" ht="30" customHeight="1" thickBot="1" x14ac:dyDescent="0.25">
      <c r="A60" s="271">
        <v>14</v>
      </c>
      <c r="B60" s="272"/>
      <c r="C60" s="336"/>
      <c r="D60" s="339" t="s">
        <v>562</v>
      </c>
      <c r="E60" s="342" t="s">
        <v>563</v>
      </c>
      <c r="F60" s="343"/>
      <c r="G60" s="342" t="s">
        <v>564</v>
      </c>
      <c r="H60" s="343"/>
      <c r="I60" s="342" t="s">
        <v>627</v>
      </c>
      <c r="J60" s="353"/>
      <c r="K60" s="312"/>
      <c r="L60" s="249" t="s">
        <v>614</v>
      </c>
      <c r="M60" s="250"/>
      <c r="N60" s="312"/>
      <c r="O60" s="38" t="s">
        <v>570</v>
      </c>
      <c r="P60" s="64"/>
      <c r="Q60" s="331" t="str">
        <f>IF(P62=Berechnung1!D75,Berechnung1!$F$5,IF(OR(P62&lt; Berechnung1!E75,P62&gt; Berechnung1!F75),Berechnung1!$G$5,IF(OR(P62&lt;Berechnung1!J75,P62&gt;Berechnung1!K75),Berechnung1!$D$5,IF(OR(ROUND(P62,4)&lt;Berechnung1!G75,ROUND(P62,3)&gt;Berechnung1!H75),Berechnung1!$E$5,Berechnung1!$C$5))))</f>
        <v>Incomplete</v>
      </c>
      <c r="R60" s="332"/>
      <c r="S60" s="230"/>
    </row>
    <row r="61" spans="1:19" ht="30" customHeight="1" thickBot="1" x14ac:dyDescent="0.25">
      <c r="A61" s="273"/>
      <c r="B61" s="274"/>
      <c r="C61" s="337"/>
      <c r="D61" s="340"/>
      <c r="E61" s="344"/>
      <c r="F61" s="345"/>
      <c r="G61" s="344"/>
      <c r="H61" s="345"/>
      <c r="I61" s="344"/>
      <c r="J61" s="354"/>
      <c r="K61" s="313"/>
      <c r="L61" s="251"/>
      <c r="M61" s="252"/>
      <c r="N61" s="313"/>
      <c r="O61" s="37" t="s">
        <v>571</v>
      </c>
      <c r="P61" s="86">
        <f>IF(OR('Basic data'!D33="",'Basic data'!E33="",'Basic data'!F33=""),0,SUM('Basic data'!D33:F33))</f>
        <v>0</v>
      </c>
      <c r="Q61" s="235"/>
      <c r="R61" s="333"/>
      <c r="S61" s="231"/>
    </row>
    <row r="62" spans="1:19" ht="30" customHeight="1" thickBot="1" x14ac:dyDescent="0.25">
      <c r="A62" s="275"/>
      <c r="B62" s="276"/>
      <c r="C62" s="338"/>
      <c r="D62" s="341"/>
      <c r="E62" s="346"/>
      <c r="F62" s="347"/>
      <c r="G62" s="346"/>
      <c r="H62" s="347"/>
      <c r="I62" s="346"/>
      <c r="J62" s="355"/>
      <c r="K62" s="314"/>
      <c r="L62" s="253"/>
      <c r="M62" s="254"/>
      <c r="N62" s="314"/>
      <c r="O62" s="37" t="s">
        <v>178</v>
      </c>
      <c r="P62" s="66" t="str">
        <f>IF(P60="","n.d.",IF(P61="","n.d.",IF(P61=0,"",P60/P61)))</f>
        <v>n.d.</v>
      </c>
      <c r="Q62" s="236"/>
      <c r="R62" s="334"/>
      <c r="S62" s="232"/>
    </row>
    <row r="63" spans="1:19" ht="30" customHeight="1" thickBot="1" x14ac:dyDescent="0.25">
      <c r="A63" s="412">
        <v>15</v>
      </c>
      <c r="B63" s="272"/>
      <c r="C63" s="336" t="s">
        <v>508</v>
      </c>
      <c r="D63" s="339" t="s">
        <v>604</v>
      </c>
      <c r="E63" s="342" t="s">
        <v>605</v>
      </c>
      <c r="F63" s="343"/>
      <c r="G63" s="342" t="s">
        <v>606</v>
      </c>
      <c r="H63" s="343"/>
      <c r="I63" s="342" t="s">
        <v>607</v>
      </c>
      <c r="J63" s="353"/>
      <c r="K63" s="327"/>
      <c r="L63" s="321" t="s">
        <v>568</v>
      </c>
      <c r="M63" s="322"/>
      <c r="N63" s="327"/>
      <c r="O63" s="134" t="s">
        <v>570</v>
      </c>
      <c r="P63" s="135"/>
      <c r="Q63" s="331" t="str">
        <f>IF(AND(P63&lt;&gt;"",P64&lt;&gt;"",P63=0,P64=0),Berechnung1!$H$5,IF(P65="",Berechnung1!$D$5,IF(P65=Berechnung1!D78,Berechnung1!$F$5,IF(OR(P65&lt;Berechnung1!E78,P65&gt;Berechnung1!F78),Berechnung1!$G$5,IF(OR(ROUND(P65,4)&lt;Berechnung1!J78,ROUND(P65,4)&gt;Berechnung1!K78),Berechnung1!$D$5,IF(OR(ROUND(P65,4)&lt;Berechnung1!G78,ROUND(P65,4)&gt;Berechnung1!H78),Berechnung1!$E$5,Berechnung1!$C$5))))))</f>
        <v>Incomplete</v>
      </c>
      <c r="R63" s="382"/>
      <c r="S63" s="411"/>
    </row>
    <row r="64" spans="1:19" ht="30" customHeight="1" thickBot="1" x14ac:dyDescent="0.25">
      <c r="A64" s="273"/>
      <c r="B64" s="274"/>
      <c r="C64" s="337"/>
      <c r="D64" s="340"/>
      <c r="E64" s="344"/>
      <c r="F64" s="345"/>
      <c r="G64" s="344"/>
      <c r="H64" s="345"/>
      <c r="I64" s="344"/>
      <c r="J64" s="354"/>
      <c r="K64" s="328"/>
      <c r="L64" s="323"/>
      <c r="M64" s="324"/>
      <c r="N64" s="328"/>
      <c r="O64" s="166" t="s">
        <v>571</v>
      </c>
      <c r="P64" s="135"/>
      <c r="Q64" s="235"/>
      <c r="R64" s="383"/>
      <c r="S64" s="371"/>
    </row>
    <row r="65" spans="1:19" ht="30" customHeight="1" thickBot="1" x14ac:dyDescent="0.25">
      <c r="A65" s="275"/>
      <c r="B65" s="276"/>
      <c r="C65" s="338"/>
      <c r="D65" s="341"/>
      <c r="E65" s="346"/>
      <c r="F65" s="347"/>
      <c r="G65" s="346"/>
      <c r="H65" s="347"/>
      <c r="I65" s="346"/>
      <c r="J65" s="355"/>
      <c r="K65" s="329"/>
      <c r="L65" s="325"/>
      <c r="M65" s="326"/>
      <c r="N65" s="329"/>
      <c r="O65" s="166" t="s">
        <v>178</v>
      </c>
      <c r="P65" s="137" t="str">
        <f>IF(P63="","n.d.",IF(P64="","n.d.",IF(P64=0,"",P63/P64)))</f>
        <v>n.d.</v>
      </c>
      <c r="Q65" s="236"/>
      <c r="R65" s="384"/>
      <c r="S65" s="372"/>
    </row>
    <row r="66" spans="1:19" ht="7.5" customHeight="1" x14ac:dyDescent="0.2"/>
    <row r="67" spans="1:19" ht="15" customHeight="1" thickBot="1" x14ac:dyDescent="0.3">
      <c r="A67" s="9" t="s">
        <v>487</v>
      </c>
    </row>
    <row r="68" spans="1:19" ht="18" customHeight="1" thickBot="1" x14ac:dyDescent="0.25">
      <c r="C68" s="423" t="s">
        <v>613</v>
      </c>
      <c r="D68" s="424"/>
      <c r="E68" s="157" t="s">
        <v>590</v>
      </c>
      <c r="F68" s="158" t="str">
        <f>CONCATENATE(TEXT(Berechnung1!C9,"0,00%")," (",Berechnung1!C6,")")</f>
        <v>0,00% (0)</v>
      </c>
      <c r="G68" s="420" t="str">
        <f>CONCATENATE(TEXT(Berechnung1!D10,"0,00%")," (",Berechnung1!D7,")")</f>
        <v>0,00% (0)</v>
      </c>
      <c r="H68" s="421" t="s">
        <v>611</v>
      </c>
    </row>
    <row r="69" spans="1:19" ht="23.25" customHeight="1" thickBot="1" x14ac:dyDescent="0.25">
      <c r="C69" s="425"/>
      <c r="D69" s="426"/>
      <c r="E69" s="155" t="s">
        <v>574</v>
      </c>
      <c r="F69" s="159" t="str">
        <f>CONCATENATE(TEXT(Berechnung1!K9,"0,00%")," (",Berechnung1!K6,")")</f>
        <v>0,00% (0)</v>
      </c>
      <c r="G69" s="420"/>
      <c r="H69" s="422"/>
    </row>
    <row r="70" spans="1:19" ht="18" customHeight="1" thickBot="1" x14ac:dyDescent="0.25">
      <c r="C70" s="427" t="s">
        <v>612</v>
      </c>
      <c r="D70" s="428"/>
      <c r="E70" s="428"/>
      <c r="F70" s="429"/>
      <c r="G70" s="160" t="str">
        <f>CONCATENATE(TEXT(Berechnung1!E10,"0,00%")," (",Berechnung1!E7,")")</f>
        <v>0,00% (0)</v>
      </c>
      <c r="H70" s="165" t="str">
        <f>CONCATENATE(TEXT(Berechnung1!E11,"0,00%")," (",Berechnung1!E8,")")</f>
        <v>0,00% (0)</v>
      </c>
    </row>
    <row r="71" spans="1:19" ht="18" customHeight="1" thickBot="1" x14ac:dyDescent="0.25">
      <c r="C71" s="416" t="s">
        <v>491</v>
      </c>
      <c r="D71" s="417"/>
      <c r="E71" s="161" t="s">
        <v>492</v>
      </c>
      <c r="F71" s="162" t="str">
        <f>CONCATENATE(TEXT(Berechnung1!G9,"0,00%")," (",Berechnung1!G6,")")</f>
        <v>0,00% (0)</v>
      </c>
      <c r="G71" s="420" t="str">
        <f>CONCATENATE(TEXT(Berechnung1!G10,"0,00%")," (",Berechnung1!G8,")")</f>
        <v>100,00% (18)</v>
      </c>
      <c r="H71" s="420"/>
    </row>
    <row r="72" spans="1:19" ht="18" customHeight="1" thickBot="1" x14ac:dyDescent="0.25">
      <c r="C72" s="418"/>
      <c r="D72" s="419"/>
      <c r="E72" s="163" t="s">
        <v>493</v>
      </c>
      <c r="F72" s="164" t="str">
        <f>CONCATENATE(TEXT(Berechnung1!F9,"0,00%")," (",Berechnung1!F6,")")</f>
        <v>100,00% (18)</v>
      </c>
      <c r="G72" s="420"/>
      <c r="H72" s="420"/>
    </row>
    <row r="73" spans="1:19" ht="7.5" customHeight="1" x14ac:dyDescent="0.2">
      <c r="C73" s="156"/>
      <c r="D73" s="156"/>
      <c r="E73" s="156"/>
      <c r="F73" s="156"/>
      <c r="G73" s="156"/>
      <c r="H73" s="156"/>
    </row>
    <row r="74" spans="1:19" ht="13.5" customHeight="1" x14ac:dyDescent="0.2">
      <c r="A74" s="130" t="s">
        <v>565</v>
      </c>
      <c r="B74" s="39"/>
    </row>
    <row r="75" spans="1:19" ht="27.75" customHeight="1" x14ac:dyDescent="0.2">
      <c r="A75" s="330" t="s">
        <v>608</v>
      </c>
      <c r="B75" s="330"/>
      <c r="C75" s="330"/>
      <c r="D75" s="330"/>
      <c r="E75" s="330"/>
      <c r="F75" s="330"/>
      <c r="G75" s="330"/>
      <c r="H75" s="330"/>
      <c r="I75" s="330"/>
      <c r="J75" s="330"/>
      <c r="K75" s="330"/>
      <c r="L75" s="330"/>
      <c r="M75" s="330"/>
      <c r="N75" s="330"/>
      <c r="O75" s="330"/>
      <c r="P75" s="330"/>
      <c r="Q75" s="330"/>
    </row>
    <row r="76" spans="1:19" ht="115.5" customHeight="1" x14ac:dyDescent="0.2">
      <c r="A76" s="330" t="s">
        <v>566</v>
      </c>
      <c r="B76" s="330"/>
      <c r="C76" s="330"/>
      <c r="D76" s="330"/>
      <c r="E76" s="330"/>
      <c r="F76" s="330"/>
      <c r="G76" s="330"/>
      <c r="H76" s="330"/>
      <c r="I76" s="330"/>
      <c r="J76" s="330"/>
      <c r="K76" s="330"/>
      <c r="L76" s="330"/>
      <c r="M76" s="330"/>
      <c r="N76" s="330"/>
      <c r="O76" s="330"/>
      <c r="P76" s="330"/>
      <c r="Q76" s="330"/>
    </row>
    <row r="77" spans="1:19" x14ac:dyDescent="0.2">
      <c r="A77" s="130" t="s">
        <v>567</v>
      </c>
    </row>
    <row r="78" spans="1:19" ht="102.75" customHeight="1" x14ac:dyDescent="0.2">
      <c r="A78" s="434" t="s">
        <v>630</v>
      </c>
      <c r="B78" s="434"/>
      <c r="C78" s="434"/>
      <c r="D78" s="434"/>
      <c r="E78" s="434"/>
      <c r="F78" s="434"/>
      <c r="G78" s="434"/>
      <c r="H78" s="434"/>
      <c r="I78" s="434"/>
      <c r="J78" s="434"/>
      <c r="K78" s="434"/>
      <c r="L78" s="434"/>
      <c r="M78" s="434"/>
      <c r="N78" s="434"/>
      <c r="O78" s="434"/>
      <c r="P78" s="434"/>
      <c r="Q78" s="434"/>
    </row>
    <row r="79" spans="1:19" ht="13.9" customHeight="1" x14ac:dyDescent="0.2">
      <c r="A79" s="167" t="s">
        <v>631</v>
      </c>
      <c r="B79" s="167"/>
      <c r="C79" s="167"/>
      <c r="D79" s="167"/>
      <c r="E79" s="167"/>
      <c r="F79" s="15"/>
      <c r="G79" s="15"/>
      <c r="H79" s="15"/>
      <c r="I79" s="15"/>
      <c r="J79" s="15"/>
      <c r="K79" s="15"/>
    </row>
    <row r="80" spans="1:19" x14ac:dyDescent="0.2">
      <c r="A80" s="167" t="s">
        <v>628</v>
      </c>
      <c r="B80" s="167"/>
      <c r="C80" s="167"/>
      <c r="D80" s="167"/>
      <c r="E80" s="167"/>
      <c r="F80" s="15"/>
      <c r="G80" s="15"/>
      <c r="H80" s="15"/>
      <c r="I80" s="15"/>
      <c r="J80" s="15"/>
      <c r="K80" s="15"/>
    </row>
    <row r="81" spans="1:11" x14ac:dyDescent="0.2">
      <c r="A81" s="167" t="s">
        <v>629</v>
      </c>
      <c r="B81" s="167"/>
      <c r="C81" s="167"/>
      <c r="E81" s="167"/>
      <c r="F81" s="15"/>
      <c r="G81" s="15"/>
      <c r="H81" s="15"/>
      <c r="I81" s="15"/>
      <c r="J81" s="15"/>
      <c r="K81" s="15"/>
    </row>
    <row r="82" spans="1:11" x14ac:dyDescent="0.2">
      <c r="A82" s="167" t="s">
        <v>624</v>
      </c>
      <c r="B82" s="167"/>
      <c r="C82" s="167"/>
      <c r="E82" s="167"/>
      <c r="F82" s="15"/>
      <c r="G82" s="15"/>
      <c r="H82" s="15"/>
      <c r="I82" s="15"/>
      <c r="J82" s="15"/>
      <c r="K82" s="15"/>
    </row>
  </sheetData>
  <sheetProtection algorithmName="SHA-512" hashValue="yFEvxjbBx/UNy82BmXf74rVQgLVsFVpQhS7J6cRHlna5Zt5g76k5wkqEJHzWLnwA/oxs/TelNnvUHCC4VtISYg==" saltValue="RNEDIa/tZTj6/nC9fkdymA==" spinCount="100000" sheet="1" objects="1" scenarios="1" selectLockedCells="1"/>
  <mergeCells count="246">
    <mergeCell ref="A78:Q78"/>
    <mergeCell ref="S39:S41"/>
    <mergeCell ref="Q63:Q65"/>
    <mergeCell ref="R63:R65"/>
    <mergeCell ref="S63:S65"/>
    <mergeCell ref="A48:A53"/>
    <mergeCell ref="B48:B50"/>
    <mergeCell ref="B51:B53"/>
    <mergeCell ref="C71:D72"/>
    <mergeCell ref="G71:H72"/>
    <mergeCell ref="H68:H69"/>
    <mergeCell ref="C68:D69"/>
    <mergeCell ref="G68:G69"/>
    <mergeCell ref="C70:F70"/>
    <mergeCell ref="A63:B65"/>
    <mergeCell ref="C63:C65"/>
    <mergeCell ref="D63:D65"/>
    <mergeCell ref="E63:F65"/>
    <mergeCell ref="G63:H65"/>
    <mergeCell ref="I63:J65"/>
    <mergeCell ref="K63:K65"/>
    <mergeCell ref="L63:M65"/>
    <mergeCell ref="N63:N65"/>
    <mergeCell ref="R60:R62"/>
    <mergeCell ref="S60:S62"/>
    <mergeCell ref="K39:K41"/>
    <mergeCell ref="S15:S17"/>
    <mergeCell ref="A15:B17"/>
    <mergeCell ref="G15:H17"/>
    <mergeCell ref="L15:M17"/>
    <mergeCell ref="Q48:Q50"/>
    <mergeCell ref="R48:R50"/>
    <mergeCell ref="S48:S50"/>
    <mergeCell ref="C48:C50"/>
    <mergeCell ref="D48:D50"/>
    <mergeCell ref="E48:F50"/>
    <mergeCell ref="G48:H50"/>
    <mergeCell ref="I48:J50"/>
    <mergeCell ref="K48:K50"/>
    <mergeCell ref="L48:M50"/>
    <mergeCell ref="N48:N50"/>
    <mergeCell ref="E39:F41"/>
    <mergeCell ref="N39:N41"/>
    <mergeCell ref="L39:M41"/>
    <mergeCell ref="G39:H41"/>
    <mergeCell ref="I30:J32"/>
    <mergeCell ref="L30:M32"/>
    <mergeCell ref="K30:K32"/>
    <mergeCell ref="N30:N32"/>
    <mergeCell ref="R30:R32"/>
    <mergeCell ref="S30:S32"/>
    <mergeCell ref="K33:K35"/>
    <mergeCell ref="L33:M35"/>
    <mergeCell ref="N33:N35"/>
    <mergeCell ref="Q33:Q35"/>
    <mergeCell ref="R33:R35"/>
    <mergeCell ref="I36:J38"/>
    <mergeCell ref="K36:K38"/>
    <mergeCell ref="N36:N38"/>
    <mergeCell ref="D15:D17"/>
    <mergeCell ref="D21:D23"/>
    <mergeCell ref="C27:C29"/>
    <mergeCell ref="C36:C38"/>
    <mergeCell ref="D36:D38"/>
    <mergeCell ref="Q24:Q26"/>
    <mergeCell ref="R24:R26"/>
    <mergeCell ref="S24:S26"/>
    <mergeCell ref="D24:D26"/>
    <mergeCell ref="E24:F26"/>
    <mergeCell ref="G24:H26"/>
    <mergeCell ref="I24:J26"/>
    <mergeCell ref="K24:K26"/>
    <mergeCell ref="C21:C26"/>
    <mergeCell ref="S21:S23"/>
    <mergeCell ref="L36:M38"/>
    <mergeCell ref="E33:F35"/>
    <mergeCell ref="G33:H35"/>
    <mergeCell ref="I33:J35"/>
    <mergeCell ref="Q30:Q32"/>
    <mergeCell ref="S33:S35"/>
    <mergeCell ref="E36:F38"/>
    <mergeCell ref="G36:H38"/>
    <mergeCell ref="R15:R17"/>
    <mergeCell ref="I21:J23"/>
    <mergeCell ref="E27:F29"/>
    <mergeCell ref="A30:B32"/>
    <mergeCell ref="A33:B35"/>
    <mergeCell ref="A36:B38"/>
    <mergeCell ref="A39:B41"/>
    <mergeCell ref="A42:B44"/>
    <mergeCell ref="A21:A26"/>
    <mergeCell ref="B21:B23"/>
    <mergeCell ref="B24:B26"/>
    <mergeCell ref="C33:C35"/>
    <mergeCell ref="D33:D35"/>
    <mergeCell ref="A27:B29"/>
    <mergeCell ref="I39:J41"/>
    <mergeCell ref="A57:B59"/>
    <mergeCell ref="A60:B62"/>
    <mergeCell ref="S27:S29"/>
    <mergeCell ref="Q27:Q29"/>
    <mergeCell ref="R27:R29"/>
    <mergeCell ref="C30:C32"/>
    <mergeCell ref="D30:D32"/>
    <mergeCell ref="E30:F32"/>
    <mergeCell ref="Q21:Q23"/>
    <mergeCell ref="R21:R23"/>
    <mergeCell ref="N21:N23"/>
    <mergeCell ref="G21:H23"/>
    <mergeCell ref="L21:M23"/>
    <mergeCell ref="K21:K23"/>
    <mergeCell ref="E21:F23"/>
    <mergeCell ref="L27:M29"/>
    <mergeCell ref="N27:N29"/>
    <mergeCell ref="K27:K29"/>
    <mergeCell ref="L24:M26"/>
    <mergeCell ref="N24:N26"/>
    <mergeCell ref="G30:H32"/>
    <mergeCell ref="D27:D29"/>
    <mergeCell ref="G27:H29"/>
    <mergeCell ref="I27:J29"/>
    <mergeCell ref="C60:C62"/>
    <mergeCell ref="D60:D62"/>
    <mergeCell ref="L57:M59"/>
    <mergeCell ref="N57:N59"/>
    <mergeCell ref="G60:H62"/>
    <mergeCell ref="I60:J62"/>
    <mergeCell ref="E60:F62"/>
    <mergeCell ref="L60:M62"/>
    <mergeCell ref="Q57:Q59"/>
    <mergeCell ref="K57:K59"/>
    <mergeCell ref="Q60:Q62"/>
    <mergeCell ref="S54:S56"/>
    <mergeCell ref="Q45:Q47"/>
    <mergeCell ref="R45:R47"/>
    <mergeCell ref="S51:S53"/>
    <mergeCell ref="L51:M53"/>
    <mergeCell ref="R57:R59"/>
    <mergeCell ref="S57:S59"/>
    <mergeCell ref="I57:J59"/>
    <mergeCell ref="C57:C59"/>
    <mergeCell ref="D57:D59"/>
    <mergeCell ref="E57:F59"/>
    <mergeCell ref="G57:H59"/>
    <mergeCell ref="C51:C53"/>
    <mergeCell ref="D51:D53"/>
    <mergeCell ref="E51:F53"/>
    <mergeCell ref="K51:K53"/>
    <mergeCell ref="N51:N53"/>
    <mergeCell ref="G51:H53"/>
    <mergeCell ref="Q54:Q56"/>
    <mergeCell ref="R54:R56"/>
    <mergeCell ref="Q51:Q53"/>
    <mergeCell ref="P54:P56"/>
    <mergeCell ref="C54:C56"/>
    <mergeCell ref="G54:H56"/>
    <mergeCell ref="O54:O56"/>
    <mergeCell ref="R51:R53"/>
    <mergeCell ref="N54:N56"/>
    <mergeCell ref="D54:D56"/>
    <mergeCell ref="E54:F56"/>
    <mergeCell ref="I54:J56"/>
    <mergeCell ref="L54:M56"/>
    <mergeCell ref="K54:K56"/>
    <mergeCell ref="I51:J53"/>
    <mergeCell ref="N42:N44"/>
    <mergeCell ref="C45:C47"/>
    <mergeCell ref="D45:D47"/>
    <mergeCell ref="E45:F47"/>
    <mergeCell ref="G45:H47"/>
    <mergeCell ref="I45:J47"/>
    <mergeCell ref="L45:M47"/>
    <mergeCell ref="K42:K44"/>
    <mergeCell ref="L42:M44"/>
    <mergeCell ref="A76:Q76"/>
    <mergeCell ref="Q36:Q38"/>
    <mergeCell ref="R36:R38"/>
    <mergeCell ref="S36:S38"/>
    <mergeCell ref="C39:C41"/>
    <mergeCell ref="D39:D41"/>
    <mergeCell ref="K60:K62"/>
    <mergeCell ref="N60:N62"/>
    <mergeCell ref="Q42:Q44"/>
    <mergeCell ref="Q39:Q41"/>
    <mergeCell ref="R39:R41"/>
    <mergeCell ref="C42:C44"/>
    <mergeCell ref="D42:D44"/>
    <mergeCell ref="S45:S47"/>
    <mergeCell ref="A75:Q75"/>
    <mergeCell ref="R42:R44"/>
    <mergeCell ref="S42:S44"/>
    <mergeCell ref="K45:K47"/>
    <mergeCell ref="N45:N47"/>
    <mergeCell ref="E42:F44"/>
    <mergeCell ref="G42:H44"/>
    <mergeCell ref="A45:B47"/>
    <mergeCell ref="A54:B56"/>
    <mergeCell ref="I42:J44"/>
    <mergeCell ref="C12:C14"/>
    <mergeCell ref="I10:J11"/>
    <mergeCell ref="K10:K11"/>
    <mergeCell ref="L10:M11"/>
    <mergeCell ref="N10:N11"/>
    <mergeCell ref="O10:P11"/>
    <mergeCell ref="Q10:Q11"/>
    <mergeCell ref="I12:J14"/>
    <mergeCell ref="G18:H20"/>
    <mergeCell ref="I18:J20"/>
    <mergeCell ref="P12:P14"/>
    <mergeCell ref="N12:N14"/>
    <mergeCell ref="O12:O14"/>
    <mergeCell ref="N18:N20"/>
    <mergeCell ref="O15:O17"/>
    <mergeCell ref="P15:P17"/>
    <mergeCell ref="Q15:Q17"/>
    <mergeCell ref="C10:C11"/>
    <mergeCell ref="D10:D11"/>
    <mergeCell ref="E10:F11"/>
    <mergeCell ref="G10:H11"/>
    <mergeCell ref="L18:M20"/>
    <mergeCell ref="K18:K20"/>
    <mergeCell ref="K12:K14"/>
    <mergeCell ref="E6:O6"/>
    <mergeCell ref="E8:F8"/>
    <mergeCell ref="J8:K8"/>
    <mergeCell ref="L8:O8"/>
    <mergeCell ref="S18:S20"/>
    <mergeCell ref="R18:R20"/>
    <mergeCell ref="Q12:Q14"/>
    <mergeCell ref="R12:R14"/>
    <mergeCell ref="S12:S14"/>
    <mergeCell ref="Q18:Q20"/>
    <mergeCell ref="R10:S10"/>
    <mergeCell ref="A9:M9"/>
    <mergeCell ref="E12:F14"/>
    <mergeCell ref="L12:M14"/>
    <mergeCell ref="G12:H14"/>
    <mergeCell ref="E18:F20"/>
    <mergeCell ref="A10:B11"/>
    <mergeCell ref="A12:B14"/>
    <mergeCell ref="A18:B20"/>
    <mergeCell ref="E15:F17"/>
    <mergeCell ref="I15:J17"/>
    <mergeCell ref="D12:D14"/>
    <mergeCell ref="C18:C20"/>
    <mergeCell ref="D18:D20"/>
  </mergeCells>
  <conditionalFormatting sqref="P18">
    <cfRule type="expression" dxfId="94" priority="164" stopIfTrue="1">
      <formula>LEN(TRIM(P18))=0</formula>
    </cfRule>
  </conditionalFormatting>
  <conditionalFormatting sqref="P21">
    <cfRule type="expression" dxfId="93" priority="163" stopIfTrue="1">
      <formula>LEN(TRIM(P21))=0</formula>
    </cfRule>
  </conditionalFormatting>
  <conditionalFormatting sqref="P27">
    <cfRule type="expression" dxfId="92" priority="162" stopIfTrue="1">
      <formula>LEN(TRIM(P27))=0</formula>
    </cfRule>
  </conditionalFormatting>
  <conditionalFormatting sqref="P30">
    <cfRule type="expression" dxfId="91" priority="160" stopIfTrue="1">
      <formula>LEN(TRIM(P30))=0</formula>
    </cfRule>
  </conditionalFormatting>
  <conditionalFormatting sqref="P33">
    <cfRule type="expression" dxfId="90" priority="159" stopIfTrue="1">
      <formula>LEN(TRIM(P33))=0</formula>
    </cfRule>
  </conditionalFormatting>
  <conditionalFormatting sqref="P36">
    <cfRule type="expression" dxfId="89" priority="158" stopIfTrue="1">
      <formula>LEN(TRIM(P36))=0</formula>
    </cfRule>
  </conditionalFormatting>
  <conditionalFormatting sqref="P39">
    <cfRule type="expression" dxfId="88" priority="157" stopIfTrue="1">
      <formula>LEN(TRIM(P39))=0</formula>
    </cfRule>
  </conditionalFormatting>
  <conditionalFormatting sqref="P40">
    <cfRule type="expression" dxfId="87" priority="156" stopIfTrue="1">
      <formula>LEN(TRIM(P40))=0</formula>
    </cfRule>
  </conditionalFormatting>
  <conditionalFormatting sqref="P42">
    <cfRule type="expression" dxfId="86" priority="155" stopIfTrue="1">
      <formula>LEN(TRIM(P42))=0</formula>
    </cfRule>
  </conditionalFormatting>
  <conditionalFormatting sqref="P45">
    <cfRule type="expression" dxfId="85" priority="150" stopIfTrue="1">
      <formula>LEN(TRIM(P45))=0</formula>
    </cfRule>
  </conditionalFormatting>
  <conditionalFormatting sqref="P57">
    <cfRule type="expression" dxfId="84" priority="145" stopIfTrue="1">
      <formula>LEN(TRIM(P57))=0</formula>
    </cfRule>
  </conditionalFormatting>
  <conditionalFormatting sqref="P60 P63">
    <cfRule type="expression" dxfId="83" priority="144" stopIfTrue="1">
      <formula>LEN(TRIM(P60))=0</formula>
    </cfRule>
  </conditionalFormatting>
  <conditionalFormatting sqref="Q12:Q14">
    <cfRule type="expression" dxfId="82" priority="106" stopIfTrue="1">
      <formula>OR(Q12=$E$72,Q12=$E$71)</formula>
    </cfRule>
    <cfRule type="cellIs" dxfId="81" priority="107" stopIfTrue="1" operator="equal">
      <formula>"OK (Plausibility unclear)"</formula>
    </cfRule>
    <cfRule type="cellIs" dxfId="80" priority="108" stopIfTrue="1" operator="equal">
      <formula>"Target value not met"</formula>
    </cfRule>
    <cfRule type="cellIs" dxfId="79" priority="109" stopIfTrue="1" operator="equal">
      <formula>"OK"</formula>
    </cfRule>
  </conditionalFormatting>
  <conditionalFormatting sqref="Q27:Q29">
    <cfRule type="cellIs" dxfId="78" priority="7" operator="equal">
      <formula>"Exception (Plausibility unclear)"</formula>
    </cfRule>
    <cfRule type="expression" dxfId="77" priority="94" stopIfTrue="1">
      <formula>OR(Q27=$E$72,Q27=$E$71)</formula>
    </cfRule>
    <cfRule type="cellIs" dxfId="76" priority="95" stopIfTrue="1" operator="equal">
      <formula>"OK (Plausibility unclear)"</formula>
    </cfRule>
    <cfRule type="cellIs" dxfId="75" priority="96" stopIfTrue="1" operator="equal">
      <formula>"Target value not met"</formula>
    </cfRule>
    <cfRule type="cellIs" dxfId="74" priority="97" stopIfTrue="1" operator="equal">
      <formula>"OK"</formula>
    </cfRule>
  </conditionalFormatting>
  <conditionalFormatting sqref="Q30:Q35">
    <cfRule type="expression" dxfId="73" priority="90" stopIfTrue="1">
      <formula>OR(Q30=$E$72,Q30=$E$71)</formula>
    </cfRule>
    <cfRule type="cellIs" dxfId="72" priority="91" stopIfTrue="1" operator="equal">
      <formula>"OK (Plausibility unclear)"</formula>
    </cfRule>
    <cfRule type="cellIs" dxfId="71" priority="92" stopIfTrue="1" operator="equal">
      <formula>"Target value not met"</formula>
    </cfRule>
    <cfRule type="cellIs" dxfId="70" priority="93" stopIfTrue="1" operator="equal">
      <formula>"OK"</formula>
    </cfRule>
  </conditionalFormatting>
  <conditionalFormatting sqref="Q36:Q38">
    <cfRule type="expression" dxfId="69" priority="86" stopIfTrue="1">
      <formula>OR(Q36=$E$72,Q36=$E$71)</formula>
    </cfRule>
    <cfRule type="cellIs" dxfId="68" priority="87" stopIfTrue="1" operator="equal">
      <formula>"OK (Plausibility unclear)"</formula>
    </cfRule>
    <cfRule type="cellIs" dxfId="67" priority="88" stopIfTrue="1" operator="equal">
      <formula>"Target value not met"</formula>
    </cfRule>
    <cfRule type="cellIs" dxfId="66" priority="89" stopIfTrue="1" operator="equal">
      <formula>"OK"</formula>
    </cfRule>
  </conditionalFormatting>
  <conditionalFormatting sqref="Q39:Q41">
    <cfRule type="expression" dxfId="65" priority="82" stopIfTrue="1">
      <formula>OR(Q39=$E$72,Q39=$E$71)</formula>
    </cfRule>
    <cfRule type="cellIs" dxfId="64" priority="83" stopIfTrue="1" operator="equal">
      <formula>"OK (Plausibility unclear)"</formula>
    </cfRule>
    <cfRule type="cellIs" dxfId="63" priority="84" stopIfTrue="1" operator="equal">
      <formula>"Target value not met"</formula>
    </cfRule>
    <cfRule type="cellIs" dxfId="62" priority="85" stopIfTrue="1" operator="equal">
      <formula>"OK"</formula>
    </cfRule>
  </conditionalFormatting>
  <conditionalFormatting sqref="Q42:Q44">
    <cfRule type="expression" dxfId="61" priority="78" stopIfTrue="1">
      <formula>OR(Q42=$E$72,Q42=$E$71)</formula>
    </cfRule>
    <cfRule type="cellIs" dxfId="60" priority="79" stopIfTrue="1" operator="equal">
      <formula>"Exception (Plausibility unclear)"</formula>
    </cfRule>
    <cfRule type="cellIs" dxfId="59" priority="80" stopIfTrue="1" operator="equal">
      <formula>"Target value not met"</formula>
    </cfRule>
    <cfRule type="cellIs" dxfId="58" priority="81" stopIfTrue="1" operator="equal">
      <formula>"OK"</formula>
    </cfRule>
  </conditionalFormatting>
  <conditionalFormatting sqref="Q45:Q47">
    <cfRule type="expression" dxfId="57" priority="66" stopIfTrue="1">
      <formula>OR(Q45=$E$72,Q45=$E$71)</formula>
    </cfRule>
    <cfRule type="cellIs" dxfId="56" priority="67" stopIfTrue="1" operator="equal">
      <formula>"OK (Plausibility unclear)"</formula>
    </cfRule>
    <cfRule type="cellIs" dxfId="55" priority="68" stopIfTrue="1" operator="equal">
      <formula>"Target value not met"</formula>
    </cfRule>
    <cfRule type="cellIs" dxfId="54" priority="69" stopIfTrue="1" operator="equal">
      <formula>"OK"</formula>
    </cfRule>
  </conditionalFormatting>
  <conditionalFormatting sqref="Q57:Q59">
    <cfRule type="expression" dxfId="53" priority="54" stopIfTrue="1">
      <formula>OR(Q57=$E$72,Q57=$E$71)</formula>
    </cfRule>
    <cfRule type="cellIs" dxfId="52" priority="55" stopIfTrue="1" operator="equal">
      <formula>"OK (Plausibility unclear)"</formula>
    </cfRule>
    <cfRule type="cellIs" dxfId="51" priority="56" stopIfTrue="1" operator="equal">
      <formula>"Target value not met"</formula>
    </cfRule>
    <cfRule type="cellIs" dxfId="50" priority="57" stopIfTrue="1" operator="equal">
      <formula>"OK"</formula>
    </cfRule>
  </conditionalFormatting>
  <conditionalFormatting sqref="Q18:Q26">
    <cfRule type="expression" dxfId="49" priority="102" stopIfTrue="1">
      <formula>OR(Q18=$E$72,Q18=$E$71)</formula>
    </cfRule>
    <cfRule type="cellIs" dxfId="48" priority="103" stopIfTrue="1" operator="equal">
      <formula>"OK (Plausibility unclear)"</formula>
    </cfRule>
    <cfRule type="cellIs" dxfId="47" priority="104" stopIfTrue="1" operator="equal">
      <formula>"Target value not met"</formula>
    </cfRule>
    <cfRule type="cellIs" dxfId="46" priority="105" stopIfTrue="1" operator="equal">
      <formula>"OK"</formula>
    </cfRule>
  </conditionalFormatting>
  <conditionalFormatting sqref="P24">
    <cfRule type="expression" dxfId="45" priority="45" stopIfTrue="1">
      <formula>LEN(TRIM(P24))=0</formula>
    </cfRule>
  </conditionalFormatting>
  <conditionalFormatting sqref="Q54:Q56">
    <cfRule type="expression" dxfId="44" priority="34" stopIfTrue="1">
      <formula>OR(Q54=$E$72,Q54=$E$71)</formula>
    </cfRule>
    <cfRule type="cellIs" dxfId="43" priority="35" stopIfTrue="1" operator="equal">
      <formula>"OK (Plausibility unclear)"</formula>
    </cfRule>
    <cfRule type="cellIs" dxfId="42" priority="36" stopIfTrue="1" operator="equal">
      <formula>"Target value not met"</formula>
    </cfRule>
    <cfRule type="cellIs" dxfId="41" priority="37" stopIfTrue="1" operator="equal">
      <formula>"OK"</formula>
    </cfRule>
  </conditionalFormatting>
  <conditionalFormatting sqref="P51">
    <cfRule type="expression" dxfId="40" priority="32" stopIfTrue="1">
      <formula>LEN(TRIM(P51))=0</formula>
    </cfRule>
  </conditionalFormatting>
  <conditionalFormatting sqref="R12:R14 R51:R60 R18:R48 R63">
    <cfRule type="notContainsBlanks" dxfId="39" priority="27">
      <formula>LEN(TRIM(R12))&gt;0</formula>
    </cfRule>
    <cfRule type="expression" dxfId="38" priority="28">
      <formula>OR($Q12="Incomplete",$Q12="Target value not met",$Q12="OK (Plausibility unclear)",$Q12="Exception (Plausibility unclear)",$Q12="optional - Incomplete",$Q12="optional - Target value not met",$Q12="optional - OK (Plausibility unclear)", $Q12="optional - OK (Plausibility unclear)",$Q12="optional - Exception (Plausibility unclear)")</formula>
    </cfRule>
  </conditionalFormatting>
  <conditionalFormatting sqref="P48">
    <cfRule type="expression" dxfId="37" priority="26" stopIfTrue="1">
      <formula>LEN(TRIM(P48))=0</formula>
    </cfRule>
  </conditionalFormatting>
  <conditionalFormatting sqref="Q48:Q50">
    <cfRule type="expression" dxfId="36" priority="29" stopIfTrue="1">
      <formula>OR(Q48=$E$72,Q48=$E$71)</formula>
    </cfRule>
    <cfRule type="cellIs" dxfId="35" priority="62" operator="equal">
      <formula>"Exception (Plausibility unclear)"</formula>
    </cfRule>
    <cfRule type="cellIs" dxfId="34" priority="63" stopIfTrue="1" operator="equal">
      <formula>"OK (Plausibility unclear)"</formula>
    </cfRule>
    <cfRule type="cellIs" dxfId="33" priority="64" stopIfTrue="1" operator="equal">
      <formula>"Target value not met"</formula>
    </cfRule>
    <cfRule type="cellIs" dxfId="32" priority="65" stopIfTrue="1" operator="equal">
      <formula>"OK"</formula>
    </cfRule>
  </conditionalFormatting>
  <conditionalFormatting sqref="Q51:Q53">
    <cfRule type="expression" dxfId="31" priority="21" stopIfTrue="1">
      <formula>OR(Q51=$E$72,Q51=$E$71)</formula>
    </cfRule>
    <cfRule type="cellIs" dxfId="30" priority="22" operator="equal">
      <formula>"Exception (Plausibility unclear)"</formula>
    </cfRule>
    <cfRule type="cellIs" dxfId="29" priority="23" stopIfTrue="1" operator="equal">
      <formula>"OK (Plausibility unclear)"</formula>
    </cfRule>
    <cfRule type="cellIs" dxfId="28" priority="24" stopIfTrue="1" operator="equal">
      <formula>"Target value not met"</formula>
    </cfRule>
    <cfRule type="cellIs" dxfId="27" priority="25" stopIfTrue="1" operator="equal">
      <formula>"OK"</formula>
    </cfRule>
  </conditionalFormatting>
  <conditionalFormatting sqref="Q15:Q17">
    <cfRule type="expression" dxfId="26" priority="11" stopIfTrue="1">
      <formula>OR(Q15=$E$72,Q15=$E$71)</formula>
    </cfRule>
    <cfRule type="cellIs" dxfId="25" priority="12" stopIfTrue="1" operator="equal">
      <formula>"Exception (Plausibility unclear)"</formula>
    </cfRule>
    <cfRule type="cellIs" dxfId="24" priority="13" stopIfTrue="1" operator="equal">
      <formula>"Target value not met"</formula>
    </cfRule>
    <cfRule type="cellIs" dxfId="23" priority="14" stopIfTrue="1" operator="equal">
      <formula>"OK"</formula>
    </cfRule>
  </conditionalFormatting>
  <conditionalFormatting sqref="R15:R17">
    <cfRule type="notContainsBlanks" dxfId="22" priority="9">
      <formula>LEN(TRIM(R15))&gt;0</formula>
    </cfRule>
    <cfRule type="expression" dxfId="21" priority="10">
      <formula>OR($Q15="Incomplete",$Q15="Target value not met",$Q15="OK (Plausibility unclear)",$Q12="Exception (Plausibility unclear)",$Q15="optional - Incomplete",$Q15="optional - Target value not met",$Q15="optional - OK (Plausibility unclear)", $Q15="optional - OK (Plausibility unclear)",$Q15="Exception (Plausibility unclear)")</formula>
    </cfRule>
  </conditionalFormatting>
  <conditionalFormatting sqref="P15">
    <cfRule type="expression" dxfId="20" priority="8" stopIfTrue="1">
      <formula>LEN(TRIM(P15))=0</formula>
    </cfRule>
  </conditionalFormatting>
  <conditionalFormatting sqref="P64">
    <cfRule type="expression" dxfId="19" priority="6" stopIfTrue="1">
      <formula>LEN(TRIM(P64))=0</formula>
    </cfRule>
  </conditionalFormatting>
  <conditionalFormatting sqref="Q60:Q65">
    <cfRule type="expression" dxfId="18" priority="1" stopIfTrue="1">
      <formula>OR(Q60=$E$72,Q60=$E$71)</formula>
    </cfRule>
    <cfRule type="cellIs" dxfId="17" priority="2" stopIfTrue="1" operator="equal">
      <formula>"Exception (Plausibility unclear)"</formula>
    </cfRule>
    <cfRule type="cellIs" dxfId="16" priority="3" stopIfTrue="1" operator="equal">
      <formula>"Target value not met"</formula>
    </cfRule>
    <cfRule type="cellIs" dxfId="15" priority="4" stopIfTrue="1" operator="equal">
      <formula>"OK"</formula>
    </cfRule>
  </conditionalFormatting>
  <dataValidations count="12">
    <dataValidation type="whole" showInputMessage="1" showErrorMessage="1" errorTitle="Input data error" error="1. Sheet „Basic data“ has to be filled out completely._x000a_2. Numerator has to be a positive whole number._x000a_3. Numerator cannot be greater than denominator." sqref="P33 P18 P21 P30" xr:uid="{00000000-0002-0000-0400-000000000000}">
      <formula1>0</formula1>
      <formula2>IF(P19="",0,P19)</formula2>
    </dataValidation>
    <dataValidation type="whole" showInputMessage="1" showErrorMessage="1" errorTitle="Input data error" error="1. Numerator has to be a positive whole number._x000a_2. Numerator cannot be greater than denominator." sqref="P51 P42 P24 P27 P39 P63" xr:uid="{00000000-0002-0000-0400-000001000000}">
      <formula1>0</formula1>
      <formula2>IF(P25="",5000,P25)</formula2>
    </dataValidation>
    <dataValidation showInputMessage="1" showErrorMessage="1" errorTitle="Eingabefehler" error="1. Nenner muss eine positive ganze Zahl sein. _x000a_2. Nenner kann nicht kleiner als Zähler sein." sqref="P28" xr:uid="{00000000-0002-0000-0400-000002000000}"/>
    <dataValidation type="custom" showInputMessage="1" showErrorMessage="1" errorTitle="Input data error" error="1. Denominator has to be a positive whole number._x000a_3. Denominator cannot be smaller than numerator._x000a_3. Denominator cannot be bigger than primary cases." sqref="P40" xr:uid="{00000000-0002-0000-0400-000003000000}">
      <formula1>IF(ISNUMBER(P40),IF(P40&gt;0,IF(AND(P40&gt;=P39,P40&lt;=T40),P40,FALSE),FALSE),FALSE)</formula1>
    </dataValidation>
    <dataValidation type="whole" allowBlank="1" showInputMessage="1" showErrorMessage="1" errorTitle="Input data error" error="1. Sheet „Basic data“ has to be filled out completely._x000a_2. Numerator has to be a positive whole number._x000a_3. Numerator cannot be greater than denominator." sqref="P48 P45" xr:uid="{00000000-0002-0000-0400-000004000000}">
      <formula1>0</formula1>
      <formula2>IF(P46="",5000,P46)</formula2>
    </dataValidation>
    <dataValidation type="whole" showInputMessage="1" showErrorMessage="1" errorTitle="Input data error" error="1. Sheet „Basic data“ has to be filled out completely._x000a_2. Numerator has to be a positive whole number._x000a_3. Numerator cannot be greater than denominator." sqref="P60 P57" xr:uid="{00000000-0002-0000-0400-000005000000}">
      <formula1>0</formula1>
      <formula2>IF(P58="",5000,P58)</formula2>
    </dataValidation>
    <dataValidation type="whole" allowBlank="1" showInputMessage="1" showErrorMessage="1" errorTitle="Eingabefehler" error="Ganze Zahl bitte eintragen zwischen 0 und 10000." sqref="P54" xr:uid="{00000000-0002-0000-0400-000006000000}">
      <formula1>0</formula1>
      <formula2>10000</formula2>
    </dataValidation>
    <dataValidation type="whole" showInputMessage="1" showErrorMessage="1" errorTitle="Input data error" error="1. Sheet „Basic data“ has to be filled out completely._x000a_2. Numerator has to be a positive whole number._x000a__x000a_" sqref="P36" xr:uid="{00000000-0002-0000-0400-000007000000}">
      <formula1>0</formula1>
      <formula2>5000</formula2>
    </dataValidation>
    <dataValidation type="whole" allowBlank="1" showInputMessage="1" showErrorMessage="1" errorTitle="Input data error" error="Whole number between 0 and 5000." sqref="P15:P17" xr:uid="{00000000-0002-0000-0400-000008000000}">
      <formula1>0</formula1>
      <formula2>5000</formula2>
    </dataValidation>
    <dataValidation type="textLength" allowBlank="1" showInputMessage="1" showErrorMessage="1" errorTitle="Characters" error="Minimum 30 characters and maximum 500 characters." promptTitle="Remark" prompt="If the value in the data quality box is not “OK”, the Indicator must be justified.                                 " sqref="R12:R14" xr:uid="{00000000-0002-0000-0400-000009000000}">
      <formula1>30</formula1>
      <formula2>500</formula2>
    </dataValidation>
    <dataValidation type="textLength" allowBlank="1" showInputMessage="1" showErrorMessage="1" errorTitle="Characters" error="Minimum 30 characters and maximum 500 characters." sqref="S12:S44 R15:R44 R45:S65" xr:uid="{00000000-0002-0000-0400-00000A000000}">
      <formula1>30</formula1>
      <formula2>500</formula2>
    </dataValidation>
    <dataValidation type="whole" allowBlank="1" showInputMessage="1" showErrorMessage="1" errorTitle="Eingabefehler" error="Ganze Zahl zwichen 0 und 5000 eingeben." sqref="P64" xr:uid="{00000000-0002-0000-0400-00000B000000}">
      <formula1>P63</formula1>
      <formula2>5000</formula2>
    </dataValidation>
  </dataValidations>
  <pageMargins left="0.43307086614173229" right="7.874015748031496E-2" top="0.59055118110236227" bottom="0.39370078740157483" header="0.11811023622047245" footer="0.11811023622047245"/>
  <pageSetup paperSize="9" scale="90" orientation="landscape" r:id="rId1"/>
  <headerFooter>
    <oddFooter>&amp;L&amp;"Arial,Standard"&amp;7&amp;F&amp;C
&amp;"Arial,Standard"&amp;7 © DKG  Alle Rechte vorbehalten&amp;R
&amp;"Arial,Standard"&amp;7&amp;P</oddFooter>
  </headerFooter>
  <rowBreaks count="4" manualBreakCount="4">
    <brk id="20" max="16" man="1"/>
    <brk id="32" max="16" man="1"/>
    <brk id="44" max="16" man="1"/>
    <brk id="59" max="1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O78"/>
  <sheetViews>
    <sheetView topLeftCell="A27" workbookViewId="0">
      <selection activeCell="H67" sqref="H67"/>
    </sheetView>
  </sheetViews>
  <sheetFormatPr baseColWidth="10" defaultColWidth="9.140625" defaultRowHeight="11.25" x14ac:dyDescent="0.2"/>
  <cols>
    <col min="1" max="2" width="9.140625" style="15" customWidth="1"/>
    <col min="3" max="5" width="14.28515625" style="15" customWidth="1"/>
    <col min="6" max="6" width="15.42578125" style="15" customWidth="1"/>
    <col min="7" max="7" width="16.7109375" style="15" customWidth="1"/>
    <col min="8" max="8" width="17.28515625" style="15" customWidth="1"/>
    <col min="9" max="10" width="9.140625" style="15" customWidth="1"/>
    <col min="11" max="11" width="16.7109375" style="15" customWidth="1"/>
    <col min="12" max="12" width="9.140625" style="105"/>
    <col min="13" max="16384" width="9.140625" style="15"/>
  </cols>
  <sheetData>
    <row r="3" spans="2:12" x14ac:dyDescent="0.2">
      <c r="C3" s="39" t="s">
        <v>198</v>
      </c>
    </row>
    <row r="4" spans="2:12" x14ac:dyDescent="0.2">
      <c r="D4" s="45" t="s">
        <v>489</v>
      </c>
    </row>
    <row r="5" spans="2:12" ht="22.5" x14ac:dyDescent="0.2">
      <c r="C5" s="46" t="s">
        <v>488</v>
      </c>
      <c r="D5" s="46" t="s">
        <v>574</v>
      </c>
      <c r="E5" s="46" t="s">
        <v>490</v>
      </c>
      <c r="F5" s="46" t="s">
        <v>493</v>
      </c>
      <c r="G5" s="46" t="s">
        <v>492</v>
      </c>
      <c r="H5" s="46" t="s">
        <v>575</v>
      </c>
      <c r="I5" s="46" t="s">
        <v>576</v>
      </c>
      <c r="K5" s="124" t="s">
        <v>250</v>
      </c>
    </row>
    <row r="6" spans="2:12" x14ac:dyDescent="0.2">
      <c r="C6" s="15">
        <f>COUNTIF('Indicator sheet'!$Q$12:$Q$65,C5)</f>
        <v>0</v>
      </c>
      <c r="D6" s="15">
        <f>COUNTIF('Indicator sheet'!$Q$12:$Q$65,D5)</f>
        <v>0</v>
      </c>
      <c r="E6" s="15">
        <f>COUNTIF('Indicator sheet'!$Q$12:$Q$65,E5)</f>
        <v>0</v>
      </c>
      <c r="F6" s="15">
        <f>COUNTIF('Indicator sheet'!$Q$12:$Q$65,F5)</f>
        <v>18</v>
      </c>
      <c r="G6" s="15">
        <f>COUNTIF('Indicator sheet'!$Q$12:$Q$65,G5)</f>
        <v>0</v>
      </c>
      <c r="H6" s="15">
        <f>COUNTIF('Indicator sheet'!$Q$12:$Q$65,H5)</f>
        <v>0</v>
      </c>
      <c r="I6" s="15">
        <f>SUM(D6:H6)</f>
        <v>18</v>
      </c>
      <c r="K6" s="15">
        <f>D6+H6</f>
        <v>0</v>
      </c>
    </row>
    <row r="7" spans="2:12" x14ac:dyDescent="0.2">
      <c r="D7" s="15">
        <f>C6+D6+H6</f>
        <v>0</v>
      </c>
      <c r="E7" s="15">
        <f>E6</f>
        <v>0</v>
      </c>
      <c r="G7" s="15">
        <f>F6+G6</f>
        <v>18</v>
      </c>
      <c r="I7" s="15">
        <f>SUM(D7:G7)</f>
        <v>18</v>
      </c>
    </row>
    <row r="8" spans="2:12" x14ac:dyDescent="0.2">
      <c r="E8" s="15">
        <f>D7+E7</f>
        <v>0</v>
      </c>
      <c r="G8" s="15">
        <f>G7</f>
        <v>18</v>
      </c>
      <c r="I8" s="15">
        <f t="shared" ref="I8" si="0">SUM(D8:H8)</f>
        <v>18</v>
      </c>
    </row>
    <row r="9" spans="2:12" x14ac:dyDescent="0.2">
      <c r="B9" s="125">
        <v>18</v>
      </c>
      <c r="C9" s="56">
        <f t="shared" ref="C9:H9" si="1">ROUND(C6/$B$9,4)</f>
        <v>0</v>
      </c>
      <c r="D9" s="56">
        <f t="shared" si="1"/>
        <v>0</v>
      </c>
      <c r="E9" s="56">
        <f t="shared" si="1"/>
        <v>0</v>
      </c>
      <c r="F9" s="56">
        <f t="shared" si="1"/>
        <v>1</v>
      </c>
      <c r="G9" s="56">
        <f t="shared" si="1"/>
        <v>0</v>
      </c>
      <c r="H9" s="56">
        <f t="shared" si="1"/>
        <v>0</v>
      </c>
      <c r="I9" s="56">
        <f>SUM(C9:H9)</f>
        <v>1</v>
      </c>
      <c r="K9" s="56">
        <f>D9+H9</f>
        <v>0</v>
      </c>
    </row>
    <row r="10" spans="2:12" x14ac:dyDescent="0.2">
      <c r="D10" s="56">
        <f>ROUND((C6+D6+H6)/$B$9,4)</f>
        <v>0</v>
      </c>
      <c r="E10" s="56">
        <f>ROUND((E6)/$B$9,4)</f>
        <v>0</v>
      </c>
      <c r="G10" s="56">
        <f>ROUND((F6+G6)/$B$9,4)</f>
        <v>1</v>
      </c>
      <c r="H10" s="56">
        <f>ROUND((H6+D6+C6)/$B$9,4)</f>
        <v>0</v>
      </c>
      <c r="I10" s="56">
        <f>SUM(D10:G10)</f>
        <v>1</v>
      </c>
      <c r="K10" s="56"/>
    </row>
    <row r="11" spans="2:12" x14ac:dyDescent="0.2">
      <c r="E11" s="56">
        <f>ROUND((C6+D6+E6+H6)/$B$9,4)</f>
        <v>0</v>
      </c>
      <c r="G11" s="56">
        <f>G10</f>
        <v>1</v>
      </c>
      <c r="I11" s="56">
        <f>SUM(D11:H11)</f>
        <v>1</v>
      </c>
      <c r="L11" s="15"/>
    </row>
    <row r="16" spans="2:12" x14ac:dyDescent="0.2">
      <c r="C16" s="39" t="s">
        <v>199</v>
      </c>
    </row>
    <row r="17" spans="2:15" ht="33.75" x14ac:dyDescent="0.2">
      <c r="C17" s="145" t="s">
        <v>577</v>
      </c>
      <c r="D17" s="145" t="s">
        <v>578</v>
      </c>
      <c r="E17" s="145" t="s">
        <v>579</v>
      </c>
      <c r="F17" s="145" t="s">
        <v>580</v>
      </c>
      <c r="G17" s="145" t="s">
        <v>581</v>
      </c>
      <c r="H17" s="49" t="s">
        <v>582</v>
      </c>
    </row>
    <row r="22" spans="2:15" ht="15" x14ac:dyDescent="0.25">
      <c r="C22" s="9" t="s">
        <v>200</v>
      </c>
    </row>
    <row r="24" spans="2:15" x14ac:dyDescent="0.2">
      <c r="C24" s="50" t="s">
        <v>201</v>
      </c>
      <c r="D24" s="50" t="s">
        <v>202</v>
      </c>
      <c r="E24" s="50" t="s">
        <v>203</v>
      </c>
      <c r="F24" s="50" t="s">
        <v>204</v>
      </c>
      <c r="G24" s="50" t="s">
        <v>205</v>
      </c>
      <c r="H24" s="50" t="s">
        <v>206</v>
      </c>
      <c r="I24" s="50"/>
      <c r="J24" s="50" t="s">
        <v>207</v>
      </c>
      <c r="K24" s="50" t="s">
        <v>208</v>
      </c>
      <c r="L24" s="106" t="s">
        <v>209</v>
      </c>
      <c r="M24" s="50" t="s">
        <v>210</v>
      </c>
      <c r="N24" s="50" t="s">
        <v>211</v>
      </c>
      <c r="O24" s="50" t="s">
        <v>212</v>
      </c>
    </row>
    <row r="25" spans="2:15" x14ac:dyDescent="0.2">
      <c r="C25" s="49"/>
      <c r="D25" s="49"/>
      <c r="E25" s="49"/>
      <c r="F25" s="49"/>
      <c r="G25" s="49"/>
      <c r="H25" s="49"/>
      <c r="I25" s="49"/>
      <c r="J25" s="49"/>
      <c r="K25" s="49"/>
      <c r="L25" s="107"/>
      <c r="M25" s="49"/>
      <c r="N25" s="49"/>
      <c r="O25" s="49"/>
    </row>
    <row r="26" spans="2:15" x14ac:dyDescent="0.2">
      <c r="C26" s="49"/>
      <c r="D26" s="49"/>
      <c r="E26" s="49"/>
      <c r="F26" s="49"/>
      <c r="G26" s="49"/>
      <c r="H26" s="49"/>
      <c r="I26" s="49"/>
      <c r="J26" s="49"/>
      <c r="K26" s="49"/>
      <c r="L26" s="107"/>
      <c r="M26" s="49"/>
      <c r="N26" s="49"/>
      <c r="O26" s="49"/>
    </row>
    <row r="27" spans="2:15" s="13" customFormat="1" x14ac:dyDescent="0.2">
      <c r="C27" s="7" t="s">
        <v>265</v>
      </c>
      <c r="D27" s="7">
        <v>0</v>
      </c>
      <c r="E27" s="6">
        <v>0</v>
      </c>
      <c r="F27" s="53">
        <v>100000000</v>
      </c>
      <c r="G27" s="90">
        <v>30</v>
      </c>
      <c r="H27" s="6">
        <v>1000000000000</v>
      </c>
      <c r="I27" s="7"/>
      <c r="J27" s="8">
        <v>-10000</v>
      </c>
      <c r="K27" s="8">
        <v>10000</v>
      </c>
      <c r="L27" s="7">
        <f>'Indicator sheet'!P12</f>
        <v>0</v>
      </c>
      <c r="M27" s="7">
        <f>IF('Indicator sheet'!Q12=Berechnung1!$G$5,1,IF('Indicator sheet'!Q12=Berechnung1!$F$5,1,IF('Indicator sheet'!Q12=Berechnung1!$E$5,2,IF('Indicator sheet'!Q12=Berechnung1!$D$5,3,IF('Indicator sheet'!Q12=Berechnung1!$C$5,4,"")))))</f>
        <v>1</v>
      </c>
      <c r="N27" s="7">
        <f>IF(M27&gt;1,M27+3,M27)</f>
        <v>1</v>
      </c>
      <c r="O27" s="7">
        <f>IF('Indicator sheet'!S12="",0,1)</f>
        <v>0</v>
      </c>
    </row>
    <row r="28" spans="2:15" x14ac:dyDescent="0.2">
      <c r="C28" s="14"/>
      <c r="D28" s="14"/>
      <c r="E28" s="108"/>
      <c r="F28" s="132"/>
      <c r="G28" s="14"/>
      <c r="H28" s="108"/>
      <c r="I28" s="14"/>
      <c r="J28" s="138"/>
      <c r="K28" s="138"/>
      <c r="L28" s="14"/>
      <c r="M28" s="14"/>
      <c r="N28" s="14"/>
      <c r="O28" s="14"/>
    </row>
    <row r="29" spans="2:15" x14ac:dyDescent="0.2">
      <c r="C29" s="14"/>
      <c r="D29" s="14"/>
      <c r="E29" s="108"/>
      <c r="F29" s="132"/>
      <c r="G29" s="14"/>
      <c r="H29" s="108"/>
      <c r="I29" s="14"/>
      <c r="J29" s="138"/>
      <c r="K29" s="138"/>
      <c r="L29" s="14"/>
      <c r="M29" s="14"/>
      <c r="N29" s="14"/>
      <c r="O29" s="14"/>
    </row>
    <row r="30" spans="2:15" x14ac:dyDescent="0.2">
      <c r="B30" s="15" t="s">
        <v>234</v>
      </c>
      <c r="C30" s="112" t="s">
        <v>266</v>
      </c>
      <c r="D30" s="112">
        <v>0</v>
      </c>
      <c r="E30" s="111">
        <v>0</v>
      </c>
      <c r="F30" s="110">
        <v>100000000</v>
      </c>
      <c r="G30" s="112">
        <v>-100000000</v>
      </c>
      <c r="H30" s="111">
        <v>1000000000000</v>
      </c>
      <c r="I30" s="112"/>
      <c r="J30" s="139">
        <v>-10000</v>
      </c>
      <c r="K30" s="139">
        <v>10000</v>
      </c>
      <c r="L30" s="112">
        <f>'Indicator sheet'!P15</f>
        <v>0</v>
      </c>
      <c r="M30" s="112">
        <f>IF('Indicator sheet'!Q15=Berechnung1!$H$5,5,IF('Indicator sheet'!Q15=Berechnung1!$G$5,1,IF('Indicator sheet'!Q15=Berechnung1!$F$5,1,IF('Indicator sheet'!Q15=Berechnung1!$E$5,2,IF('Indicator sheet'!Q15=Berechnung1!$D$5,3,IF('Indicator sheet'!Q15=Berechnung1!$C$5,4,""))))))</f>
        <v>1</v>
      </c>
      <c r="N30" s="112">
        <f t="shared" ref="N30" si="2">IF(M30&gt;1,M30+3,M30)</f>
        <v>1</v>
      </c>
      <c r="O30" s="112">
        <f>IF('Indicator sheet'!S15="",0,1)</f>
        <v>0</v>
      </c>
    </row>
    <row r="31" spans="2:15" x14ac:dyDescent="0.2">
      <c r="C31" s="49"/>
      <c r="D31" s="49"/>
      <c r="E31" s="49"/>
      <c r="F31" s="49"/>
      <c r="G31" s="49"/>
      <c r="H31" s="49"/>
      <c r="I31" s="49"/>
      <c r="J31" s="49"/>
      <c r="K31" s="49"/>
      <c r="L31" s="108"/>
      <c r="M31" s="14"/>
      <c r="N31" s="14"/>
      <c r="O31" s="14"/>
    </row>
    <row r="32" spans="2:15" x14ac:dyDescent="0.2">
      <c r="C32" s="49"/>
      <c r="D32" s="49"/>
      <c r="E32" s="49"/>
      <c r="F32" s="49"/>
      <c r="G32" s="49"/>
      <c r="H32" s="49"/>
      <c r="I32" s="49"/>
      <c r="J32" s="49"/>
      <c r="K32" s="49"/>
      <c r="L32" s="108"/>
      <c r="M32" s="14"/>
      <c r="N32" s="14"/>
      <c r="O32" s="14"/>
    </row>
    <row r="33" spans="2:15" s="13" customFormat="1" x14ac:dyDescent="0.25">
      <c r="C33" s="5">
        <v>2</v>
      </c>
      <c r="D33" s="4" t="s">
        <v>213</v>
      </c>
      <c r="E33" s="8">
        <v>0</v>
      </c>
      <c r="F33" s="8">
        <v>1</v>
      </c>
      <c r="G33" s="91">
        <v>0.95</v>
      </c>
      <c r="H33" s="8">
        <v>10000</v>
      </c>
      <c r="I33" s="8"/>
      <c r="J33" s="8">
        <v>-10000</v>
      </c>
      <c r="K33" s="8">
        <v>10000</v>
      </c>
      <c r="L33" s="6" t="str">
        <f>'Indicator sheet'!P20</f>
        <v>n.d.</v>
      </c>
      <c r="M33" s="7">
        <f>IF('Indicator sheet'!Q18=Berechnung1!$G$5,1,IF('Indicator sheet'!Q18=Berechnung1!$F$5,1,IF('Indicator sheet'!Q18=Berechnung1!$E$5,2,IF('Indicator sheet'!Q18=Berechnung1!$D$5,3,IF('Indicator sheet'!Q18=Berechnung1!$C$5,4,"")))))</f>
        <v>1</v>
      </c>
      <c r="N33" s="7">
        <f>IF(M33&gt;1,M33+3,M33)</f>
        <v>1</v>
      </c>
      <c r="O33" s="7">
        <f>IF('Indicator sheet'!S18="",0,1)</f>
        <v>0</v>
      </c>
    </row>
    <row r="34" spans="2:15" x14ac:dyDescent="0.2">
      <c r="C34" s="49"/>
      <c r="D34" s="49"/>
      <c r="E34" s="49"/>
      <c r="F34" s="49"/>
      <c r="G34" s="49"/>
      <c r="H34" s="49"/>
      <c r="I34" s="49"/>
      <c r="J34" s="49"/>
      <c r="K34" s="49"/>
      <c r="L34" s="108"/>
      <c r="M34" s="14"/>
      <c r="N34" s="14"/>
      <c r="O34" s="14"/>
    </row>
    <row r="35" spans="2:15" x14ac:dyDescent="0.2">
      <c r="C35" s="49"/>
      <c r="D35" s="49"/>
      <c r="E35" s="49"/>
      <c r="F35" s="49"/>
      <c r="G35" s="49"/>
      <c r="H35" s="49"/>
      <c r="I35" s="49"/>
      <c r="J35" s="49"/>
      <c r="K35" s="49"/>
      <c r="L35" s="108"/>
      <c r="M35" s="14"/>
      <c r="N35" s="14"/>
      <c r="O35" s="14"/>
    </row>
    <row r="36" spans="2:15" s="13" customFormat="1" x14ac:dyDescent="0.2">
      <c r="C36" s="89" t="s">
        <v>223</v>
      </c>
      <c r="D36" s="52" t="s">
        <v>213</v>
      </c>
      <c r="E36" s="53">
        <v>0</v>
      </c>
      <c r="F36" s="53">
        <v>1</v>
      </c>
      <c r="G36" s="92">
        <v>0.95</v>
      </c>
      <c r="H36" s="53">
        <v>10000</v>
      </c>
      <c r="I36" s="53"/>
      <c r="J36" s="53">
        <v>-10000</v>
      </c>
      <c r="K36" s="53">
        <v>1000000</v>
      </c>
      <c r="L36" s="6" t="str">
        <f>'Indicator sheet'!P23</f>
        <v>n.d.</v>
      </c>
      <c r="M36" s="7">
        <f>IF('Indicator sheet'!Q21=Berechnung1!$G$5,1,IF('Indicator sheet'!Q21=Berechnung1!$F$5,1,IF('Indicator sheet'!Q21=Berechnung1!$E$5,2,IF('Indicator sheet'!Q21=Berechnung1!$D$5,3,IF('Indicator sheet'!Q21=Berechnung1!$C$5,4,"")))))</f>
        <v>1</v>
      </c>
      <c r="N36" s="7">
        <f>IF(M36&gt;1,M36+3,M36)</f>
        <v>1</v>
      </c>
      <c r="O36" s="7">
        <f>IF('Indicator sheet'!S21="",0,1)</f>
        <v>0</v>
      </c>
    </row>
    <row r="37" spans="2:15" s="13" customFormat="1" x14ac:dyDescent="0.25">
      <c r="C37" s="14"/>
      <c r="D37" s="14"/>
      <c r="E37" s="14"/>
      <c r="F37" s="14"/>
      <c r="G37" s="14"/>
      <c r="H37" s="14"/>
      <c r="I37" s="14"/>
      <c r="J37" s="14"/>
      <c r="K37" s="14"/>
      <c r="L37" s="108"/>
      <c r="M37" s="14"/>
      <c r="N37" s="14"/>
      <c r="O37" s="14"/>
    </row>
    <row r="38" spans="2:15" s="13" customFormat="1" x14ac:dyDescent="0.25">
      <c r="C38" s="14"/>
      <c r="D38" s="14"/>
      <c r="E38" s="14"/>
      <c r="F38" s="14"/>
      <c r="G38" s="14"/>
      <c r="H38" s="14"/>
      <c r="I38" s="14"/>
      <c r="J38" s="14"/>
      <c r="K38" s="14"/>
      <c r="L38" s="108"/>
      <c r="M38" s="14"/>
      <c r="N38" s="14"/>
      <c r="O38" s="14"/>
    </row>
    <row r="39" spans="2:15" s="13" customFormat="1" x14ac:dyDescent="0.2">
      <c r="C39" s="52" t="s">
        <v>224</v>
      </c>
      <c r="D39" s="52" t="s">
        <v>213</v>
      </c>
      <c r="E39" s="53">
        <v>0</v>
      </c>
      <c r="F39" s="53">
        <v>1</v>
      </c>
      <c r="G39" s="92">
        <v>0.95</v>
      </c>
      <c r="H39" s="53">
        <v>10000</v>
      </c>
      <c r="I39" s="90"/>
      <c r="J39" s="53">
        <v>-10000</v>
      </c>
      <c r="K39" s="53">
        <v>1000000</v>
      </c>
      <c r="L39" s="6" t="str">
        <f>'Indicator sheet'!P26</f>
        <v>n.d.</v>
      </c>
      <c r="M39" s="7">
        <f>IF('Indicator sheet'!Q24=Berechnung1!$G$5,1,IF('Indicator sheet'!Q24=Berechnung1!$F$5,1,IF('Indicator sheet'!Q24=Berechnung1!$E$5,2,IF('Indicator sheet'!Q24=Berechnung1!$D$5,3,IF('Indicator sheet'!Q24=Berechnung1!$C$5,4,"")))))</f>
        <v>1</v>
      </c>
      <c r="N39" s="7">
        <f>IF(M39&gt;1,M39+3,M39)</f>
        <v>1</v>
      </c>
      <c r="O39" s="7">
        <f>IF('Indicator sheet'!S24="",0,1)</f>
        <v>0</v>
      </c>
    </row>
    <row r="40" spans="2:15" s="13" customFormat="1" x14ac:dyDescent="0.25">
      <c r="C40" s="14"/>
      <c r="D40" s="14"/>
      <c r="E40" s="14"/>
      <c r="F40" s="14"/>
      <c r="G40" s="14"/>
      <c r="H40" s="14"/>
      <c r="I40" s="14"/>
      <c r="J40" s="14"/>
      <c r="K40" s="14"/>
      <c r="L40" s="108"/>
      <c r="M40" s="14"/>
      <c r="N40" s="14"/>
      <c r="O40" s="14"/>
    </row>
    <row r="41" spans="2:15" s="13" customFormat="1" x14ac:dyDescent="0.25">
      <c r="C41" s="14"/>
      <c r="D41" s="14"/>
      <c r="E41" s="14"/>
      <c r="F41" s="14"/>
      <c r="G41" s="14"/>
      <c r="H41" s="14"/>
      <c r="I41" s="14"/>
      <c r="J41" s="14"/>
      <c r="K41" s="14"/>
      <c r="L41" s="108"/>
      <c r="M41" s="14"/>
      <c r="N41" s="14"/>
      <c r="O41" s="14"/>
    </row>
    <row r="42" spans="2:15" s="13" customFormat="1" x14ac:dyDescent="0.2">
      <c r="B42" s="13" t="s">
        <v>234</v>
      </c>
      <c r="C42" s="109">
        <v>4</v>
      </c>
      <c r="D42" s="109" t="s">
        <v>213</v>
      </c>
      <c r="E42" s="110">
        <v>0</v>
      </c>
      <c r="F42" s="110">
        <v>1</v>
      </c>
      <c r="G42" s="110">
        <v>0.95</v>
      </c>
      <c r="H42" s="110">
        <v>10000</v>
      </c>
      <c r="I42" s="110"/>
      <c r="J42" s="110">
        <v>-10000</v>
      </c>
      <c r="K42" s="110">
        <v>1000000</v>
      </c>
      <c r="L42" s="111" t="str">
        <f>'Indicator sheet'!P29</f>
        <v>n.d.</v>
      </c>
      <c r="M42" s="112">
        <f>IF('Indicator sheet'!Q27=Berechnung1!$H$5,5,IF('Indicator sheet'!Q27=Berechnung1!$G$5,1,IF('Indicator sheet'!Q27=Berechnung1!$F$5,1,IF('Indicator sheet'!Q27=Berechnung1!$E$5,2,IF('Indicator sheet'!Q27=Berechnung1!$D$5,3,IF('Indicator sheet'!Q27=Berechnung1!$C$5,4,""))))))</f>
        <v>1</v>
      </c>
      <c r="N42" s="112">
        <f>IF(M42&gt;1,M42+3,M42)</f>
        <v>1</v>
      </c>
      <c r="O42" s="112">
        <f>IF('Indicator sheet'!S27="",0,1)</f>
        <v>0</v>
      </c>
    </row>
    <row r="43" spans="2:15" s="13" customFormat="1" x14ac:dyDescent="0.25">
      <c r="C43" s="14"/>
      <c r="D43" s="14"/>
      <c r="E43" s="14"/>
      <c r="F43" s="14"/>
      <c r="G43" s="14"/>
      <c r="H43" s="14"/>
      <c r="I43" s="14"/>
      <c r="J43" s="14"/>
      <c r="K43" s="14"/>
      <c r="L43" s="108"/>
      <c r="M43" s="14"/>
      <c r="N43" s="14"/>
      <c r="O43" s="14"/>
    </row>
    <row r="44" spans="2:15" s="13" customFormat="1" x14ac:dyDescent="0.25">
      <c r="C44" s="14"/>
      <c r="D44" s="14"/>
      <c r="E44" s="14"/>
      <c r="F44" s="14"/>
      <c r="G44" s="14"/>
      <c r="H44" s="14"/>
      <c r="I44" s="14"/>
      <c r="J44" s="14"/>
      <c r="K44" s="14"/>
      <c r="L44" s="108"/>
      <c r="M44" s="14"/>
      <c r="N44" s="14"/>
      <c r="O44" s="14"/>
    </row>
    <row r="45" spans="2:15" s="13" customFormat="1" x14ac:dyDescent="0.2">
      <c r="C45" s="52">
        <v>5</v>
      </c>
      <c r="D45" s="52" t="s">
        <v>213</v>
      </c>
      <c r="E45" s="53">
        <v>0</v>
      </c>
      <c r="F45" s="53">
        <v>1</v>
      </c>
      <c r="G45" s="92">
        <v>-10000</v>
      </c>
      <c r="H45" s="53">
        <v>10000</v>
      </c>
      <c r="I45" s="53"/>
      <c r="J45" s="53">
        <v>0.2</v>
      </c>
      <c r="K45" s="53">
        <v>0.8</v>
      </c>
      <c r="L45" s="6" t="str">
        <f>'Indicator sheet'!P32</f>
        <v>n.d.</v>
      </c>
      <c r="M45" s="7">
        <f>IF('Indicator sheet'!Q30=Berechnung1!$G$5,1,IF('Indicator sheet'!Q30=Berechnung1!$F$5,1,IF('Indicator sheet'!Q30=Berechnung1!$E$5,2,IF('Indicator sheet'!Q30=Berechnung1!$D$5,3,IF('Indicator sheet'!Q30=Berechnung1!$C$5,4,"")))))</f>
        <v>1</v>
      </c>
      <c r="N45" s="7">
        <f>IF(M45&gt;1,M45+3,M45)</f>
        <v>1</v>
      </c>
      <c r="O45" s="7">
        <f>IF('Indicator sheet'!S30="",0,1)</f>
        <v>0</v>
      </c>
    </row>
    <row r="46" spans="2:15" s="13" customFormat="1" x14ac:dyDescent="0.25">
      <c r="C46" s="14"/>
      <c r="D46" s="14"/>
      <c r="E46" s="14"/>
      <c r="F46" s="14"/>
      <c r="G46" s="14"/>
      <c r="H46" s="14"/>
      <c r="I46" s="14"/>
      <c r="J46" s="14"/>
      <c r="K46" s="14"/>
      <c r="L46" s="108"/>
      <c r="M46" s="14"/>
      <c r="N46" s="14"/>
      <c r="O46" s="14"/>
    </row>
    <row r="47" spans="2:15" s="13" customFormat="1" x14ac:dyDescent="0.25">
      <c r="C47" s="14"/>
      <c r="D47" s="14"/>
      <c r="E47" s="14"/>
      <c r="F47" s="14"/>
      <c r="G47" s="14"/>
      <c r="H47" s="14"/>
      <c r="I47" s="14"/>
      <c r="J47" s="14"/>
      <c r="K47" s="14"/>
      <c r="L47" s="108"/>
      <c r="M47" s="14"/>
      <c r="N47" s="14"/>
      <c r="O47" s="14"/>
    </row>
    <row r="48" spans="2:15" s="13" customFormat="1" x14ac:dyDescent="0.2">
      <c r="C48" s="52">
        <v>6</v>
      </c>
      <c r="D48" s="52" t="s">
        <v>213</v>
      </c>
      <c r="E48" s="53">
        <v>0</v>
      </c>
      <c r="F48" s="53">
        <v>1</v>
      </c>
      <c r="G48" s="92">
        <v>-10000</v>
      </c>
      <c r="H48" s="53">
        <v>10000</v>
      </c>
      <c r="I48" s="53"/>
      <c r="J48" s="53">
        <v>0.3</v>
      </c>
      <c r="K48" s="53">
        <v>1000000</v>
      </c>
      <c r="L48" s="6" t="str">
        <f>'Indicator sheet'!P35</f>
        <v>n.d.</v>
      </c>
      <c r="M48" s="7">
        <f>IF('Indicator sheet'!Q33=Berechnung1!$G$5,1,IF('Indicator sheet'!Q33=Berechnung1!$F$5,1,IF('Indicator sheet'!Q33=Berechnung1!$E$5,2,IF('Indicator sheet'!Q33=Berechnung1!$D$5,3,IF('Indicator sheet'!Q33=Berechnung1!$C$5,4,"")))))</f>
        <v>1</v>
      </c>
      <c r="N48" s="7">
        <f>IF(M48&gt;1,M48+3,M48)</f>
        <v>1</v>
      </c>
      <c r="O48" s="7">
        <f>IF('Indicator sheet'!S33="",0,1)</f>
        <v>0</v>
      </c>
    </row>
    <row r="49" spans="2:15" s="13" customFormat="1" x14ac:dyDescent="0.25">
      <c r="C49" s="14"/>
      <c r="D49" s="14"/>
      <c r="E49" s="14"/>
      <c r="F49" s="14"/>
      <c r="G49" s="14"/>
      <c r="H49" s="14"/>
      <c r="I49" s="14"/>
      <c r="J49" s="14"/>
      <c r="K49" s="14"/>
      <c r="L49" s="108"/>
      <c r="M49" s="14"/>
      <c r="N49" s="14"/>
      <c r="O49" s="14"/>
    </row>
    <row r="50" spans="2:15" s="13" customFormat="1" x14ac:dyDescent="0.25">
      <c r="C50" s="14"/>
      <c r="D50" s="14"/>
      <c r="E50" s="14"/>
      <c r="F50" s="14"/>
      <c r="G50" s="14"/>
      <c r="H50" s="14"/>
      <c r="I50" s="14"/>
      <c r="J50" s="14"/>
      <c r="K50" s="14"/>
      <c r="L50" s="108"/>
      <c r="M50" s="14"/>
      <c r="N50" s="14"/>
      <c r="O50" s="14"/>
    </row>
    <row r="51" spans="2:15" s="13" customFormat="1" x14ac:dyDescent="0.2">
      <c r="C51" s="52">
        <v>7</v>
      </c>
      <c r="D51" s="52" t="s">
        <v>213</v>
      </c>
      <c r="E51" s="53">
        <v>0</v>
      </c>
      <c r="F51" s="53">
        <v>100000000</v>
      </c>
      <c r="G51" s="92">
        <v>0.05</v>
      </c>
      <c r="H51" s="53">
        <v>10000</v>
      </c>
      <c r="I51" s="53"/>
      <c r="J51" s="53">
        <v>-10000</v>
      </c>
      <c r="K51" s="53">
        <v>1000000</v>
      </c>
      <c r="L51" s="6" t="str">
        <f>'Indicator sheet'!P38</f>
        <v>n.d.</v>
      </c>
      <c r="M51" s="7">
        <f>IF('Indicator sheet'!Q36=Berechnung1!$G$5,1,IF('Indicator sheet'!Q36=Berechnung1!$F$5,1,IF('Indicator sheet'!Q36=Berechnung1!$E$5,2,IF('Indicator sheet'!Q36=Berechnung1!$D$5,3,IF('Indicator sheet'!Q36=Berechnung1!$C$5,4,"")))))</f>
        <v>1</v>
      </c>
      <c r="N51" s="7">
        <f>IF(M51&gt;1,M51+3,M51)</f>
        <v>1</v>
      </c>
      <c r="O51" s="7">
        <f>IF('Indicator sheet'!S36="",0,1)</f>
        <v>0</v>
      </c>
    </row>
    <row r="52" spans="2:15" s="13" customFormat="1" x14ac:dyDescent="0.25">
      <c r="C52" s="14"/>
      <c r="D52" s="14"/>
      <c r="E52" s="14"/>
      <c r="F52" s="14"/>
      <c r="G52" s="14"/>
      <c r="H52" s="14"/>
      <c r="I52" s="14"/>
      <c r="J52" s="14"/>
      <c r="K52" s="14"/>
      <c r="L52" s="108"/>
      <c r="M52" s="14"/>
      <c r="N52" s="14"/>
      <c r="O52" s="14"/>
    </row>
    <row r="53" spans="2:15" s="13" customFormat="1" x14ac:dyDescent="0.25">
      <c r="C53" s="14"/>
      <c r="D53" s="14"/>
      <c r="E53" s="14"/>
      <c r="F53" s="14"/>
      <c r="G53" s="14"/>
      <c r="H53" s="14"/>
      <c r="I53" s="14"/>
      <c r="J53" s="14"/>
      <c r="K53" s="14"/>
      <c r="L53" s="108"/>
      <c r="M53" s="14"/>
      <c r="N53" s="14"/>
      <c r="O53" s="14"/>
    </row>
    <row r="54" spans="2:15" s="13" customFormat="1" x14ac:dyDescent="0.2">
      <c r="C54" s="52">
        <v>8</v>
      </c>
      <c r="D54" s="52" t="s">
        <v>213</v>
      </c>
      <c r="E54" s="53">
        <v>0</v>
      </c>
      <c r="F54" s="53">
        <v>1</v>
      </c>
      <c r="G54" s="92">
        <v>0.95</v>
      </c>
      <c r="H54" s="53">
        <v>10000</v>
      </c>
      <c r="I54" s="53"/>
      <c r="J54" s="53">
        <v>-10000</v>
      </c>
      <c r="K54" s="53">
        <v>1000000</v>
      </c>
      <c r="L54" s="6" t="str">
        <f>'Indicator sheet'!P41</f>
        <v>n.d.</v>
      </c>
      <c r="M54" s="7">
        <f>IF('Indicator sheet'!Q39=Berechnung1!$G$5,1,IF('Indicator sheet'!Q39=Berechnung1!$F$5,1,IF('Indicator sheet'!Q39=Berechnung1!$E$5,2,IF('Indicator sheet'!Q39=Berechnung1!$D$5,3,IF('Indicator sheet'!Q39=Berechnung1!$C$5,4,"")))))</f>
        <v>1</v>
      </c>
      <c r="N54" s="7">
        <f>IF(M54&gt;1,M54+3,M54)</f>
        <v>1</v>
      </c>
      <c r="O54" s="7">
        <f>IF('Indicator sheet'!S39="",0,1)</f>
        <v>0</v>
      </c>
    </row>
    <row r="55" spans="2:15" s="13" customFormat="1" x14ac:dyDescent="0.25">
      <c r="C55" s="14"/>
      <c r="D55" s="14"/>
      <c r="E55" s="14"/>
      <c r="F55" s="14"/>
      <c r="G55" s="14"/>
      <c r="H55" s="14"/>
      <c r="I55" s="14"/>
      <c r="J55" s="14"/>
      <c r="K55" s="14"/>
      <c r="L55" s="108"/>
      <c r="M55" s="14"/>
      <c r="N55" s="14"/>
      <c r="O55" s="14"/>
    </row>
    <row r="56" spans="2:15" s="13" customFormat="1" x14ac:dyDescent="0.25">
      <c r="C56" s="14"/>
      <c r="D56" s="14"/>
      <c r="E56" s="14"/>
      <c r="F56" s="14"/>
      <c r="G56" s="14"/>
      <c r="H56" s="14"/>
      <c r="I56" s="14"/>
      <c r="J56" s="14"/>
      <c r="K56" s="14"/>
      <c r="L56" s="108"/>
      <c r="M56" s="14"/>
      <c r="N56" s="14"/>
      <c r="O56" s="14"/>
    </row>
    <row r="57" spans="2:15" s="13" customFormat="1" x14ac:dyDescent="0.2">
      <c r="B57" s="13" t="s">
        <v>234</v>
      </c>
      <c r="C57" s="109">
        <v>9</v>
      </c>
      <c r="D57" s="109" t="s">
        <v>213</v>
      </c>
      <c r="E57" s="110">
        <v>0</v>
      </c>
      <c r="F57" s="110">
        <v>1</v>
      </c>
      <c r="G57" s="110">
        <v>0.95</v>
      </c>
      <c r="H57" s="110">
        <v>10000</v>
      </c>
      <c r="I57" s="110"/>
      <c r="J57" s="110">
        <v>-10000</v>
      </c>
      <c r="K57" s="110">
        <v>10000</v>
      </c>
      <c r="L57" s="111" t="str">
        <f>'Indicator sheet'!P44</f>
        <v>n.d.</v>
      </c>
      <c r="M57" s="112">
        <f>IF('Indicator sheet'!Q42=Berechnung1!$H$5,5,IF('Indicator sheet'!Q42=Berechnung1!$G$5,1,IF('Indicator sheet'!Q42=Berechnung1!$F$5,1,IF('Indicator sheet'!Q42=Berechnung1!$E$5,2,IF('Indicator sheet'!Q42=Berechnung1!$D$5,3,IF('Indicator sheet'!Q42=Berechnung1!$C$5,4,""))))))</f>
        <v>1</v>
      </c>
      <c r="N57" s="112">
        <f>IF(M57&gt;1,M57+3,M57)</f>
        <v>1</v>
      </c>
      <c r="O57" s="112">
        <f>IF('Indicator sheet'!S42="",0,1)</f>
        <v>0</v>
      </c>
    </row>
    <row r="58" spans="2:15" s="13" customFormat="1" x14ac:dyDescent="0.25">
      <c r="C58" s="14"/>
      <c r="D58" s="14"/>
      <c r="E58" s="14"/>
      <c r="F58" s="14"/>
      <c r="G58" s="14"/>
      <c r="H58" s="14"/>
      <c r="I58" s="14"/>
      <c r="J58" s="14"/>
      <c r="K58" s="14"/>
      <c r="L58" s="108"/>
      <c r="M58" s="14"/>
      <c r="N58" s="14"/>
      <c r="O58" s="14"/>
    </row>
    <row r="59" spans="2:15" s="13" customFormat="1" x14ac:dyDescent="0.25">
      <c r="C59" s="14"/>
      <c r="D59" s="14"/>
      <c r="E59" s="14"/>
      <c r="F59" s="14"/>
      <c r="G59" s="14"/>
      <c r="H59" s="14"/>
      <c r="I59" s="14"/>
      <c r="J59" s="14"/>
      <c r="K59" s="14"/>
      <c r="L59" s="108"/>
      <c r="M59" s="14"/>
      <c r="N59" s="14"/>
      <c r="O59" s="14"/>
    </row>
    <row r="60" spans="2:15" s="13" customFormat="1" x14ac:dyDescent="0.2">
      <c r="C60" s="88">
        <v>10</v>
      </c>
      <c r="D60" s="52" t="s">
        <v>213</v>
      </c>
      <c r="E60" s="53">
        <v>0</v>
      </c>
      <c r="F60" s="53">
        <v>1</v>
      </c>
      <c r="G60" s="92">
        <v>-10000</v>
      </c>
      <c r="H60" s="53">
        <v>10000</v>
      </c>
      <c r="I60" s="53"/>
      <c r="J60" s="53">
        <v>0.75</v>
      </c>
      <c r="K60" s="53">
        <v>10000</v>
      </c>
      <c r="L60" s="6" t="str">
        <f>'Indicator sheet'!P47</f>
        <v>n.d.</v>
      </c>
      <c r="M60" s="7">
        <f>IF('Indicator sheet'!Q45=Berechnung1!$G$5,1,IF('Indicator sheet'!Q45=Berechnung1!$F$5,1,IF('Indicator sheet'!Q45=Berechnung1!$E$5,2,IF('Indicator sheet'!Q45=Berechnung1!$D$5,3,IF('Indicator sheet'!Q45=Berechnung1!$C$5,4,"")))))</f>
        <v>1</v>
      </c>
      <c r="N60" s="7">
        <f>IF(M60&gt;1,M60+3,M60)</f>
        <v>1</v>
      </c>
      <c r="O60" s="7">
        <f>IF('Indicator sheet'!S45="",0,1)</f>
        <v>0</v>
      </c>
    </row>
    <row r="61" spans="2:15" s="13" customFormat="1" x14ac:dyDescent="0.2">
      <c r="C61" s="131"/>
      <c r="D61" s="131"/>
      <c r="E61" s="132"/>
      <c r="F61" s="132"/>
      <c r="G61" s="132"/>
      <c r="H61" s="132"/>
      <c r="I61" s="132"/>
      <c r="J61" s="132"/>
      <c r="K61" s="132"/>
      <c r="L61" s="108"/>
      <c r="M61" s="14"/>
      <c r="N61" s="14"/>
      <c r="O61" s="14"/>
    </row>
    <row r="62" spans="2:15" s="13" customFormat="1" x14ac:dyDescent="0.2">
      <c r="C62" s="131"/>
      <c r="D62" s="131"/>
      <c r="E62" s="132"/>
      <c r="F62" s="132"/>
      <c r="G62" s="132"/>
      <c r="H62" s="132"/>
      <c r="I62" s="132"/>
      <c r="J62" s="132"/>
      <c r="K62" s="132"/>
      <c r="L62" s="108"/>
      <c r="M62" s="14"/>
      <c r="N62" s="14"/>
      <c r="O62" s="14"/>
    </row>
    <row r="63" spans="2:15" s="13" customFormat="1" x14ac:dyDescent="0.2">
      <c r="B63" s="13" t="s">
        <v>234</v>
      </c>
      <c r="C63" s="109" t="s">
        <v>609</v>
      </c>
      <c r="D63" s="109" t="s">
        <v>213</v>
      </c>
      <c r="E63" s="110">
        <v>0</v>
      </c>
      <c r="F63" s="110">
        <v>1</v>
      </c>
      <c r="G63" s="110">
        <v>-10000</v>
      </c>
      <c r="H63" s="110">
        <v>0.05</v>
      </c>
      <c r="I63" s="110"/>
      <c r="J63" s="110">
        <v>-10000</v>
      </c>
      <c r="K63" s="110">
        <v>1000000000000</v>
      </c>
      <c r="L63" s="111" t="str">
        <f>'Indicator sheet'!P50</f>
        <v>n.d.</v>
      </c>
      <c r="M63" s="112">
        <f>IF('Indicator sheet'!Q48=Berechnung1!$H$5,5,IF('Indicator sheet'!Q48=Berechnung1!$G$5,1,IF('Indicator sheet'!Q48=Berechnung1!$F$5,1,IF('Indicator sheet'!Q48=Berechnung1!$E$5,2,IF('Indicator sheet'!Q48=Berechnung1!$D$5,3,IF('Indicator sheet'!Q48=Berechnung1!$C$5,4,""))))))</f>
        <v>1</v>
      </c>
      <c r="N63" s="112">
        <f t="shared" ref="N63" si="3">IF(M63&gt;1,M63+3,M63)</f>
        <v>1</v>
      </c>
      <c r="O63" s="112">
        <f>IF('Indicator sheet'!S48="",0,1)</f>
        <v>0</v>
      </c>
    </row>
    <row r="64" spans="2:15" s="13" customFormat="1" x14ac:dyDescent="0.2">
      <c r="C64" s="131"/>
      <c r="D64" s="131"/>
      <c r="E64" s="132"/>
      <c r="F64" s="132"/>
      <c r="G64" s="132"/>
      <c r="H64" s="132"/>
      <c r="I64" s="132"/>
      <c r="J64" s="132"/>
      <c r="K64" s="132"/>
      <c r="L64" s="108"/>
      <c r="M64" s="14"/>
      <c r="N64" s="14"/>
      <c r="O64" s="14"/>
    </row>
    <row r="65" spans="2:15" s="13" customFormat="1" x14ac:dyDescent="0.25">
      <c r="C65" s="14"/>
      <c r="D65" s="14"/>
      <c r="E65" s="14"/>
      <c r="F65" s="14"/>
      <c r="G65" s="14"/>
      <c r="H65" s="14"/>
      <c r="I65" s="14"/>
      <c r="J65" s="14"/>
      <c r="K65" s="14"/>
      <c r="L65" s="108"/>
      <c r="M65" s="14"/>
      <c r="N65" s="14"/>
      <c r="O65" s="14"/>
    </row>
    <row r="66" spans="2:15" s="13" customFormat="1" x14ac:dyDescent="0.2">
      <c r="B66" s="13" t="s">
        <v>234</v>
      </c>
      <c r="C66" s="109" t="s">
        <v>610</v>
      </c>
      <c r="D66" s="109" t="s">
        <v>213</v>
      </c>
      <c r="E66" s="110">
        <v>0</v>
      </c>
      <c r="F66" s="110">
        <v>1</v>
      </c>
      <c r="G66" s="110">
        <v>-10000</v>
      </c>
      <c r="H66" s="110">
        <v>0.05</v>
      </c>
      <c r="I66" s="110"/>
      <c r="J66" s="110">
        <v>-10000</v>
      </c>
      <c r="K66" s="110">
        <v>1000000000000</v>
      </c>
      <c r="L66" s="111" t="str">
        <f>'Indicator sheet'!P53</f>
        <v>n.d.</v>
      </c>
      <c r="M66" s="112">
        <f>IF('Indicator sheet'!Q51=Berechnung1!$H$5,5,IF('Indicator sheet'!Q51=Berechnung1!$G$5,1,IF('Indicator sheet'!Q51=Berechnung1!$F$5,1,IF('Indicator sheet'!Q51=Berechnung1!$E$5,2,IF(AND('Indicator sheet'!Q51=Berechnung1!$D$5,'Indicator sheet'!P51=0,'Indicator sheet'!P52=0),5,IF('Indicator sheet'!Q51=Berechnung1!$D$5,3,IF('Indicator sheet'!Q51=Berechnung1!$C$5,4,"")))))))</f>
        <v>1</v>
      </c>
      <c r="N66" s="112">
        <f>IF(M66&gt;1,M66+3,M66)</f>
        <v>1</v>
      </c>
      <c r="O66" s="112">
        <f>IF('Indicator sheet'!S51="",0,1)</f>
        <v>0</v>
      </c>
    </row>
    <row r="67" spans="2:15" s="13" customFormat="1" x14ac:dyDescent="0.25">
      <c r="C67" s="14"/>
      <c r="D67" s="14"/>
      <c r="E67" s="14"/>
      <c r="F67" s="14"/>
      <c r="G67" s="14"/>
      <c r="H67" s="14"/>
      <c r="I67" s="14"/>
      <c r="J67" s="14"/>
      <c r="K67" s="14"/>
      <c r="L67" s="108"/>
      <c r="M67" s="14"/>
      <c r="N67" s="14"/>
      <c r="O67" s="14"/>
    </row>
    <row r="68" spans="2:15" s="13" customFormat="1" x14ac:dyDescent="0.25">
      <c r="C68" s="14"/>
      <c r="D68" s="14"/>
      <c r="E68" s="14"/>
      <c r="F68" s="14"/>
      <c r="G68" s="14"/>
      <c r="H68" s="14"/>
      <c r="I68" s="14"/>
      <c r="J68" s="14"/>
      <c r="K68" s="14"/>
      <c r="L68" s="108"/>
      <c r="M68" s="14"/>
      <c r="N68" s="14"/>
      <c r="O68" s="14"/>
    </row>
    <row r="69" spans="2:15" s="13" customFormat="1" x14ac:dyDescent="0.2">
      <c r="C69" s="88">
        <v>12</v>
      </c>
      <c r="D69" s="52" t="s">
        <v>213</v>
      </c>
      <c r="E69" s="53">
        <v>0</v>
      </c>
      <c r="F69" s="53">
        <v>1000000000000</v>
      </c>
      <c r="G69" s="93">
        <v>25</v>
      </c>
      <c r="H69" s="53">
        <v>1000000000000</v>
      </c>
      <c r="I69" s="53"/>
      <c r="J69" s="53">
        <v>-10000</v>
      </c>
      <c r="K69" s="53">
        <v>1000000000000</v>
      </c>
      <c r="L69" s="7">
        <f>'Indicator sheet'!P54</f>
        <v>0</v>
      </c>
      <c r="M69" s="7">
        <f>IF('Indicator sheet'!Q54=Berechnung1!$G$5,1,IF('Indicator sheet'!Q54=Berechnung1!$F$5,1,IF('Indicator sheet'!Q54=Berechnung1!$E$5,2,IF('Indicator sheet'!Q54=Berechnung1!$D$5,3,IF('Indicator sheet'!Q54=Berechnung1!$C$5,4,"")))))</f>
        <v>1</v>
      </c>
      <c r="N69" s="7">
        <f>IF(M69&gt;1,M69+3,M69)</f>
        <v>1</v>
      </c>
      <c r="O69" s="7">
        <f>IF('Indicator sheet'!S54="",0,1)</f>
        <v>0</v>
      </c>
    </row>
    <row r="70" spans="2:15" s="13" customFormat="1" x14ac:dyDescent="0.25">
      <c r="C70" s="14"/>
      <c r="D70" s="14"/>
      <c r="E70" s="14"/>
      <c r="F70" s="14"/>
      <c r="G70" s="14"/>
      <c r="H70" s="14"/>
      <c r="I70" s="14"/>
      <c r="J70" s="14"/>
      <c r="K70" s="14"/>
      <c r="L70" s="108"/>
      <c r="M70" s="14"/>
      <c r="N70" s="14"/>
      <c r="O70" s="14"/>
    </row>
    <row r="71" spans="2:15" s="13" customFormat="1" x14ac:dyDescent="0.25">
      <c r="C71" s="14"/>
      <c r="D71" s="14"/>
      <c r="E71" s="14"/>
      <c r="F71" s="14"/>
      <c r="G71" s="14"/>
      <c r="H71" s="14"/>
      <c r="I71" s="14"/>
      <c r="J71" s="14"/>
      <c r="K71" s="14"/>
      <c r="L71" s="108"/>
      <c r="M71" s="14"/>
      <c r="N71" s="14"/>
      <c r="O71" s="14"/>
    </row>
    <row r="72" spans="2:15" s="13" customFormat="1" x14ac:dyDescent="0.2">
      <c r="C72" s="88">
        <v>13</v>
      </c>
      <c r="D72" s="52" t="s">
        <v>213</v>
      </c>
      <c r="E72" s="53">
        <v>0</v>
      </c>
      <c r="F72" s="53">
        <v>1</v>
      </c>
      <c r="G72" s="92">
        <v>0.8</v>
      </c>
      <c r="H72" s="53">
        <v>10000</v>
      </c>
      <c r="I72" s="53"/>
      <c r="J72" s="53">
        <v>-10000</v>
      </c>
      <c r="K72" s="53">
        <v>1000000</v>
      </c>
      <c r="L72" s="6" t="str">
        <f>'Indicator sheet'!P59</f>
        <v>n.d.</v>
      </c>
      <c r="M72" s="7">
        <f>IF('Indicator sheet'!Q57=Berechnung1!$G$5,1,IF('Indicator sheet'!Q57=Berechnung1!$F$5,1,IF('Indicator sheet'!Q57=Berechnung1!$E$5,2,IF('Indicator sheet'!Q57=Berechnung1!$D$5,3,IF('Indicator sheet'!Q57=Berechnung1!$C$5,4,"")))))</f>
        <v>1</v>
      </c>
      <c r="N72" s="7">
        <f>IF(M72&gt;1,M72+3,M72)</f>
        <v>1</v>
      </c>
      <c r="O72" s="7">
        <f>IF('Indicator sheet'!S57="",0,1)</f>
        <v>0</v>
      </c>
    </row>
    <row r="73" spans="2:15" s="13" customFormat="1" x14ac:dyDescent="0.25">
      <c r="C73" s="14"/>
      <c r="D73" s="14"/>
      <c r="E73" s="14"/>
      <c r="F73" s="14"/>
      <c r="G73" s="14"/>
      <c r="H73" s="14"/>
      <c r="I73" s="14"/>
      <c r="J73" s="14"/>
      <c r="K73" s="14"/>
      <c r="L73" s="108"/>
      <c r="M73" s="14"/>
      <c r="N73" s="14"/>
      <c r="O73" s="14"/>
    </row>
    <row r="74" spans="2:15" s="13" customFormat="1" x14ac:dyDescent="0.25">
      <c r="C74" s="14"/>
      <c r="D74" s="14"/>
      <c r="E74" s="14"/>
      <c r="F74" s="14"/>
      <c r="G74" s="14"/>
      <c r="H74" s="14"/>
      <c r="I74" s="14"/>
      <c r="J74" s="14"/>
      <c r="K74" s="14"/>
      <c r="L74" s="108"/>
      <c r="M74" s="14"/>
      <c r="N74" s="14"/>
      <c r="O74" s="14"/>
    </row>
    <row r="75" spans="2:15" s="13" customFormat="1" x14ac:dyDescent="0.2">
      <c r="C75" s="88">
        <v>14</v>
      </c>
      <c r="D75" s="52" t="s">
        <v>213</v>
      </c>
      <c r="E75" s="53">
        <v>0</v>
      </c>
      <c r="F75" s="53">
        <v>1</v>
      </c>
      <c r="G75" s="92">
        <v>-10000</v>
      </c>
      <c r="H75" s="53">
        <v>0.09</v>
      </c>
      <c r="I75" s="53"/>
      <c r="J75" s="53">
        <v>-10000</v>
      </c>
      <c r="K75" s="53">
        <v>1000000</v>
      </c>
      <c r="L75" s="6" t="str">
        <f>'Indicator sheet'!P62</f>
        <v>n.d.</v>
      </c>
      <c r="M75" s="7">
        <f>IF('Indicator sheet'!Q60=Berechnung1!$G$5,1,IF('Indicator sheet'!Q60=Berechnung1!$F$5,1,IF('Indicator sheet'!Q60=Berechnung1!$E$5,2,IF('Indicator sheet'!Q60=Berechnung1!$D$5,3,IF('Indicator sheet'!Q60=Berechnung1!$C$5,4,"")))))</f>
        <v>1</v>
      </c>
      <c r="N75" s="7">
        <f>IF(M75&gt;1,M75+3,M75)</f>
        <v>1</v>
      </c>
      <c r="O75" s="7">
        <f>IF('Indicator sheet'!S60="",0,1)</f>
        <v>0</v>
      </c>
    </row>
    <row r="76" spans="2:15" s="13" customFormat="1" x14ac:dyDescent="0.25">
      <c r="C76" s="14"/>
      <c r="D76" s="14"/>
      <c r="E76" s="14"/>
      <c r="F76" s="14"/>
      <c r="G76" s="14"/>
      <c r="H76" s="14"/>
      <c r="I76" s="14"/>
      <c r="J76" s="14"/>
      <c r="K76" s="14"/>
      <c r="L76" s="108"/>
      <c r="M76" s="14"/>
      <c r="N76" s="14"/>
      <c r="O76" s="14"/>
    </row>
    <row r="77" spans="2:15" s="13" customFormat="1" x14ac:dyDescent="0.25">
      <c r="C77" s="14"/>
      <c r="D77" s="14"/>
      <c r="E77" s="14"/>
      <c r="F77" s="14"/>
      <c r="G77" s="14"/>
      <c r="H77" s="14"/>
      <c r="I77" s="14"/>
      <c r="J77" s="14"/>
      <c r="K77" s="14"/>
      <c r="L77" s="108"/>
      <c r="M77" s="14"/>
      <c r="N77" s="14"/>
      <c r="O77" s="14"/>
    </row>
    <row r="78" spans="2:15" x14ac:dyDescent="0.2">
      <c r="C78" s="109">
        <v>15</v>
      </c>
      <c r="D78" s="109" t="s">
        <v>213</v>
      </c>
      <c r="E78" s="110">
        <v>0</v>
      </c>
      <c r="F78" s="110">
        <v>1</v>
      </c>
      <c r="G78" s="110">
        <v>-10000</v>
      </c>
      <c r="H78" s="110">
        <v>10000</v>
      </c>
      <c r="I78" s="110"/>
      <c r="J78" s="110">
        <v>-10000</v>
      </c>
      <c r="K78" s="110">
        <v>100000</v>
      </c>
      <c r="L78" s="111" t="str">
        <f>'Indicator sheet'!P65</f>
        <v>n.d.</v>
      </c>
      <c r="M78" s="112">
        <f>IF('Indicator sheet'!Q63=Berechnung1!$H$5,5,IF('Indicator sheet'!Q63=Berechnung1!$G$5,1,IF('Indicator sheet'!Q63=Berechnung1!$F$5,1,IF('Indicator sheet'!Q63=Berechnung1!$E$5,2,IF('Indicator sheet'!Q63=Berechnung1!$D$5,3,IF('Indicator sheet'!Q63=Berechnung1!$C$5,4,""))))))</f>
        <v>1</v>
      </c>
      <c r="N78" s="112">
        <f>IF(M78&gt;1,M78+3,M78)</f>
        <v>1</v>
      </c>
      <c r="O78" s="112">
        <f>IF('Indicator sheet'!S63="",0,1)</f>
        <v>0</v>
      </c>
    </row>
  </sheetData>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29"/>
  <sheetViews>
    <sheetView workbookViewId="0">
      <selection activeCell="B2" sqref="B2"/>
    </sheetView>
  </sheetViews>
  <sheetFormatPr baseColWidth="10" defaultColWidth="9.140625" defaultRowHeight="15" x14ac:dyDescent="0.25"/>
  <cols>
    <col min="1" max="1" width="23" customWidth="1"/>
    <col min="2" max="2" width="23.140625" customWidth="1"/>
    <col min="3" max="5" width="20.7109375" customWidth="1"/>
    <col min="6" max="7" width="39.140625" customWidth="1"/>
    <col min="8" max="8" width="9.140625" customWidth="1"/>
    <col min="9" max="11" width="23" customWidth="1"/>
  </cols>
  <sheetData>
    <row r="1" spans="1:11" x14ac:dyDescent="0.25">
      <c r="A1" s="40" t="s">
        <v>181</v>
      </c>
      <c r="B1" s="141">
        <v>176</v>
      </c>
    </row>
    <row r="2" spans="1:11" x14ac:dyDescent="0.25">
      <c r="A2" s="40" t="s">
        <v>7</v>
      </c>
      <c r="B2" s="41" t="str">
        <f>IF('Basic data'!D6="","",'Basic data'!D6)</f>
        <v>Not listed</v>
      </c>
    </row>
    <row r="3" spans="1:11" x14ac:dyDescent="0.25">
      <c r="A3" s="40" t="s">
        <v>3</v>
      </c>
      <c r="B3" s="87" t="str">
        <f>IF('Basic data'!L12="","",'Basic data'!L12)</f>
        <v/>
      </c>
    </row>
    <row r="5" spans="1:11" x14ac:dyDescent="0.25">
      <c r="A5" s="43" t="s">
        <v>182</v>
      </c>
      <c r="B5" s="42"/>
    </row>
    <row r="6" spans="1:11" x14ac:dyDescent="0.25">
      <c r="A6" s="43" t="s">
        <v>183</v>
      </c>
      <c r="B6" s="42"/>
    </row>
    <row r="7" spans="1:11" x14ac:dyDescent="0.25">
      <c r="A7" s="43" t="s">
        <v>184</v>
      </c>
      <c r="B7" s="42"/>
    </row>
    <row r="8" spans="1:11" x14ac:dyDescent="0.25">
      <c r="A8" s="43" t="s">
        <v>185</v>
      </c>
      <c r="B8" s="42"/>
    </row>
    <row r="9" spans="1:11" x14ac:dyDescent="0.25">
      <c r="A9" s="43" t="s">
        <v>186</v>
      </c>
      <c r="B9" s="42"/>
    </row>
    <row r="11" spans="1:11" x14ac:dyDescent="0.25">
      <c r="A11" s="44" t="s">
        <v>187</v>
      </c>
      <c r="B11" s="44" t="s">
        <v>188</v>
      </c>
      <c r="C11" s="44" t="s">
        <v>177</v>
      </c>
      <c r="D11" s="44" t="s">
        <v>189</v>
      </c>
      <c r="E11" s="44" t="s">
        <v>190</v>
      </c>
      <c r="F11" s="44" t="s">
        <v>191</v>
      </c>
      <c r="G11" s="44" t="s">
        <v>192</v>
      </c>
      <c r="H11" s="44" t="s">
        <v>193</v>
      </c>
      <c r="I11" s="44" t="s">
        <v>194</v>
      </c>
      <c r="J11" s="44" t="s">
        <v>195</v>
      </c>
      <c r="K11" s="44" t="s">
        <v>196</v>
      </c>
    </row>
    <row r="12" spans="1:11" x14ac:dyDescent="0.25">
      <c r="A12" s="79" t="s">
        <v>265</v>
      </c>
      <c r="B12" s="74" t="str">
        <f>IF('Indicator sheet'!P12 =0,"n.d.", 'Indicator sheet'!P12)</f>
        <v>n.d.</v>
      </c>
      <c r="C12" s="75"/>
      <c r="D12" s="80"/>
      <c r="E12" s="74">
        <f>Berechnung1!N27</f>
        <v>1</v>
      </c>
      <c r="F12" s="58" t="str">
        <f>IF('Indicator sheet'!R12=0,"",'Indicator sheet'!R12)</f>
        <v/>
      </c>
      <c r="G12" s="58" t="str">
        <f>IF('Indicator sheet'!S12=0,"",'Indicator sheet'!S12)</f>
        <v/>
      </c>
      <c r="H12" s="74">
        <f>Berechnung1!O27</f>
        <v>0</v>
      </c>
      <c r="I12" s="58"/>
      <c r="J12" s="58"/>
      <c r="K12" s="58"/>
    </row>
    <row r="13" spans="1:11" x14ac:dyDescent="0.25">
      <c r="A13" s="79" t="s">
        <v>266</v>
      </c>
      <c r="B13" s="140" t="str">
        <f>IF('Indicator sheet'!P15 =0,"n.d.", 'Indicator sheet'!P15)</f>
        <v>n.d.</v>
      </c>
      <c r="C13" s="75"/>
      <c r="D13" s="80"/>
      <c r="E13" s="74">
        <f>Berechnung1!N30</f>
        <v>1</v>
      </c>
      <c r="F13" s="58" t="str">
        <f>IF('Indicator sheet'!R15=0,"",'Indicator sheet'!R15)</f>
        <v/>
      </c>
      <c r="G13" s="58" t="str">
        <f>IF('Indicator sheet'!S15=0,"",'Indicator sheet'!S15)</f>
        <v/>
      </c>
      <c r="H13" s="74">
        <f>Berechnung1!O30</f>
        <v>0</v>
      </c>
      <c r="I13" s="58"/>
      <c r="J13" s="58"/>
      <c r="K13" s="58"/>
    </row>
    <row r="14" spans="1:11" x14ac:dyDescent="0.25">
      <c r="A14" s="79">
        <v>2</v>
      </c>
      <c r="B14" s="74" t="str">
        <f>IF('Indicator sheet'!P18 = "", "",'Indicator sheet'!P18)</f>
        <v/>
      </c>
      <c r="C14" s="74" t="str">
        <f>IF('Indicator sheet'!P19=0,"",'Indicator sheet'!P19)</f>
        <v/>
      </c>
      <c r="D14" s="81" t="str">
        <f>IF('Indicator sheet'!P20="n.d.","n.d.",'Indicator sheet'!P20*100)</f>
        <v>n.d.</v>
      </c>
      <c r="E14" s="74">
        <f>Berechnung1!N33</f>
        <v>1</v>
      </c>
      <c r="F14" s="58" t="str">
        <f>IF('Indicator sheet'!R18=0,"",'Indicator sheet'!R18)</f>
        <v/>
      </c>
      <c r="G14" s="58" t="str">
        <f>IF('Indicator sheet'!S18=0,"",'Indicator sheet'!S18)</f>
        <v/>
      </c>
      <c r="H14" s="74">
        <f>Berechnung1!O33</f>
        <v>0</v>
      </c>
      <c r="I14" s="58"/>
      <c r="J14" s="58"/>
      <c r="K14" s="58"/>
    </row>
    <row r="15" spans="1:11" x14ac:dyDescent="0.25">
      <c r="A15" s="79" t="s">
        <v>223</v>
      </c>
      <c r="B15" s="74" t="str">
        <f>IF('Indicator sheet'!P21 = "", "",'Indicator sheet'!P21)</f>
        <v/>
      </c>
      <c r="C15" s="74" t="str">
        <f>IF('Indicator sheet'!P22=0,"",'Indicator sheet'!P22)</f>
        <v/>
      </c>
      <c r="D15" s="81" t="str">
        <f>IF('Indicator sheet'!P23="n.d.","n.d.",'Indicator sheet'!P23*100)</f>
        <v>n.d.</v>
      </c>
      <c r="E15" s="74">
        <f>Berechnung1!N36</f>
        <v>1</v>
      </c>
      <c r="F15" s="58" t="str">
        <f>IF('Indicator sheet'!R21=0,"",'Indicator sheet'!R21)</f>
        <v/>
      </c>
      <c r="G15" s="58" t="str">
        <f>IF('Indicator sheet'!S21=0,"",'Indicator sheet'!S21)</f>
        <v/>
      </c>
      <c r="H15" s="74">
        <f>Berechnung1!O36</f>
        <v>0</v>
      </c>
      <c r="I15" s="58"/>
      <c r="J15" s="58"/>
      <c r="K15" s="58"/>
    </row>
    <row r="16" spans="1:11" x14ac:dyDescent="0.25">
      <c r="A16" s="79" t="s">
        <v>224</v>
      </c>
      <c r="B16" s="74" t="str">
        <f>IF('Indicator sheet'!P24 = "", "",'Indicator sheet'!P24)</f>
        <v/>
      </c>
      <c r="C16" s="74" t="str">
        <f>IF('Indicator sheet'!P25=0,"",'Indicator sheet'!P25)</f>
        <v/>
      </c>
      <c r="D16" s="81" t="str">
        <f>IF('Indicator sheet'!P26="n.d.","n.d.",'Indicator sheet'!P26*100)</f>
        <v>n.d.</v>
      </c>
      <c r="E16" s="74">
        <f>Berechnung1!N39</f>
        <v>1</v>
      </c>
      <c r="F16" s="58" t="str">
        <f>IF('Indicator sheet'!R24=0,"",'Indicator sheet'!R24)</f>
        <v/>
      </c>
      <c r="G16" s="58" t="str">
        <f>IF('Indicator sheet'!S24=0,"",'Indicator sheet'!S24)</f>
        <v/>
      </c>
      <c r="H16" s="74">
        <f>Berechnung1!O39</f>
        <v>0</v>
      </c>
      <c r="I16" s="58"/>
      <c r="J16" s="58"/>
      <c r="K16" s="58"/>
    </row>
    <row r="17" spans="1:11" x14ac:dyDescent="0.25">
      <c r="A17" s="79">
        <v>4</v>
      </c>
      <c r="B17" s="74" t="str">
        <f>IF('Indicator sheet'!P27 = "", "",'Indicator sheet'!P27)</f>
        <v/>
      </c>
      <c r="C17" s="74">
        <f>IF('Indicator sheet'!P28="","",'Indicator sheet'!P28)</f>
        <v>0</v>
      </c>
      <c r="D17" s="113" t="str">
        <f>IF('Indicator sheet'!P29="n.d.","n.d.",IF('Indicator sheet'!P29="","n.d.",'Indicator sheet'!P29*100))</f>
        <v>n.d.</v>
      </c>
      <c r="E17" s="74">
        <f>Berechnung1!N42</f>
        <v>1</v>
      </c>
      <c r="F17" s="58" t="str">
        <f>IF('Indicator sheet'!R27=0,"",'Indicator sheet'!R27)</f>
        <v/>
      </c>
      <c r="G17" s="58" t="str">
        <f>IF('Indicator sheet'!S27=0,"",'Indicator sheet'!S27)</f>
        <v/>
      </c>
      <c r="H17" s="74">
        <f>Berechnung1!O42</f>
        <v>0</v>
      </c>
      <c r="I17" s="58"/>
      <c r="J17" s="58"/>
      <c r="K17" s="58"/>
    </row>
    <row r="18" spans="1:11" x14ac:dyDescent="0.25">
      <c r="A18" s="79">
        <v>5</v>
      </c>
      <c r="B18" s="74" t="str">
        <f>IF('Indicator sheet'!P30 = "", "",'Indicator sheet'!P30)</f>
        <v/>
      </c>
      <c r="C18" s="74">
        <f>IF('Indicator sheet'!P31="","",'Indicator sheet'!P31)</f>
        <v>0</v>
      </c>
      <c r="D18" s="81" t="str">
        <f>IF('Indicator sheet'!P32="n.d.","n.d.",'Indicator sheet'!P32*100)</f>
        <v>n.d.</v>
      </c>
      <c r="E18" s="74">
        <f>Berechnung1!N45</f>
        <v>1</v>
      </c>
      <c r="F18" s="58" t="str">
        <f>IF('Indicator sheet'!R30=0,"",'Indicator sheet'!R30)</f>
        <v/>
      </c>
      <c r="G18" s="58" t="str">
        <f>IF('Indicator sheet'!S30=0,"",'Indicator sheet'!S30)</f>
        <v/>
      </c>
      <c r="H18" s="74">
        <f>Berechnung1!O45</f>
        <v>0</v>
      </c>
      <c r="I18" s="58"/>
      <c r="J18" s="58"/>
      <c r="K18" s="58"/>
    </row>
    <row r="19" spans="1:11" x14ac:dyDescent="0.25">
      <c r="A19" s="79">
        <v>6</v>
      </c>
      <c r="B19" s="74" t="str">
        <f>IF('Indicator sheet'!P33 = "", "",'Indicator sheet'!P33)</f>
        <v/>
      </c>
      <c r="C19" s="74">
        <f>IF('Indicator sheet'!P34="","",'Indicator sheet'!P34)</f>
        <v>0</v>
      </c>
      <c r="D19" s="81" t="str">
        <f>IF('Indicator sheet'!P35="n.d.","n.d.",'Indicator sheet'!P35*100)</f>
        <v>n.d.</v>
      </c>
      <c r="E19" s="74">
        <f>Berechnung1!N48</f>
        <v>1</v>
      </c>
      <c r="F19" s="58" t="str">
        <f>IF('Indicator sheet'!R33=0,"",'Indicator sheet'!R33)</f>
        <v/>
      </c>
      <c r="G19" s="58" t="str">
        <f>IF('Indicator sheet'!S33=0,"",'Indicator sheet'!S33)</f>
        <v/>
      </c>
      <c r="H19" s="74">
        <f>Berechnung1!O48</f>
        <v>0</v>
      </c>
      <c r="I19" s="58"/>
      <c r="J19" s="58"/>
      <c r="K19" s="58"/>
    </row>
    <row r="20" spans="1:11" x14ac:dyDescent="0.25">
      <c r="A20" s="79">
        <v>7</v>
      </c>
      <c r="B20" s="74" t="str">
        <f>IF('Indicator sheet'!P36 = "", "",'Indicator sheet'!P36)</f>
        <v/>
      </c>
      <c r="C20" s="74">
        <f>IF('Indicator sheet'!P37="","",'Indicator sheet'!P37)</f>
        <v>0</v>
      </c>
      <c r="D20" s="81" t="str">
        <f>IF('Indicator sheet'!P38="n.d.","n.d.",'Indicator sheet'!P38*100)</f>
        <v>n.d.</v>
      </c>
      <c r="E20" s="74">
        <f>Berechnung1!N51</f>
        <v>1</v>
      </c>
      <c r="F20" s="58" t="str">
        <f>IF('Indicator sheet'!R36=0,"",'Indicator sheet'!R36)</f>
        <v/>
      </c>
      <c r="G20" s="58" t="str">
        <f>IF('Indicator sheet'!S36=0,"",'Indicator sheet'!S36)</f>
        <v/>
      </c>
      <c r="H20" s="74">
        <f>Berechnung1!O51</f>
        <v>0</v>
      </c>
      <c r="I20" s="58"/>
      <c r="J20" s="58"/>
      <c r="K20" s="58"/>
    </row>
    <row r="21" spans="1:11" x14ac:dyDescent="0.25">
      <c r="A21" s="79">
        <v>8</v>
      </c>
      <c r="B21" s="74" t="str">
        <f>IF('Indicator sheet'!P39 = "", "",'Indicator sheet'!P39)</f>
        <v/>
      </c>
      <c r="C21" s="74" t="str">
        <f>IF('Indicator sheet'!P40="","",'Indicator sheet'!P40)</f>
        <v/>
      </c>
      <c r="D21" s="81" t="str">
        <f>IF('Indicator sheet'!P41="n.d.","n.d.",'Indicator sheet'!P41*100)</f>
        <v>n.d.</v>
      </c>
      <c r="E21" s="74">
        <f>Berechnung1!N54</f>
        <v>1</v>
      </c>
      <c r="F21" s="58" t="str">
        <f>IF('Indicator sheet'!R39=0,"",'Indicator sheet'!R39)</f>
        <v/>
      </c>
      <c r="G21" s="58" t="str">
        <f>IF('Indicator sheet'!S39=0,"",'Indicator sheet'!S39)</f>
        <v/>
      </c>
      <c r="H21" s="74">
        <f>Berechnung1!O54</f>
        <v>0</v>
      </c>
      <c r="I21" s="58"/>
      <c r="J21" s="58"/>
      <c r="K21" s="58"/>
    </row>
    <row r="22" spans="1:11" x14ac:dyDescent="0.25">
      <c r="A22" s="79">
        <v>9</v>
      </c>
      <c r="B22" s="74" t="str">
        <f>IF('Indicator sheet'!P42 = "", "",'Indicator sheet'!P42)</f>
        <v/>
      </c>
      <c r="C22" s="74">
        <f>IF('Indicator sheet'!P43="","",'Indicator sheet'!P43)</f>
        <v>0</v>
      </c>
      <c r="D22" s="113" t="str">
        <f>IF('Indicator sheet'!P44="n.d.","n.d.",IF('Indicator sheet'!P44="","n.d.",'Indicator sheet'!P44*100))</f>
        <v>n.d.</v>
      </c>
      <c r="E22" s="74">
        <f>Berechnung1!N57</f>
        <v>1</v>
      </c>
      <c r="F22" s="58" t="str">
        <f>IF('Indicator sheet'!R42=0,"",'Indicator sheet'!R42)</f>
        <v/>
      </c>
      <c r="G22" s="58" t="str">
        <f>IF('Indicator sheet'!S42=0,"",'Indicator sheet'!S42)</f>
        <v/>
      </c>
      <c r="H22" s="74">
        <f>Berechnung1!O57</f>
        <v>0</v>
      </c>
      <c r="I22" s="58"/>
      <c r="J22" s="58"/>
      <c r="K22" s="58"/>
    </row>
    <row r="23" spans="1:11" x14ac:dyDescent="0.25">
      <c r="A23" s="79">
        <v>10</v>
      </c>
      <c r="B23" s="74" t="str">
        <f>IF('Indicator sheet'!P45 = "", "", 'Indicator sheet'!P45)</f>
        <v/>
      </c>
      <c r="C23" s="74">
        <f>IF('Indicator sheet'!P46="","",'Indicator sheet'!P46)</f>
        <v>0</v>
      </c>
      <c r="D23" s="81" t="str">
        <f>IF('Indicator sheet'!P47="n.d.","n.d.",'Indicator sheet'!P47*100)</f>
        <v>n.d.</v>
      </c>
      <c r="E23" s="74">
        <f>Berechnung1!N60</f>
        <v>1</v>
      </c>
      <c r="F23" s="58" t="str">
        <f>IF('Indicator sheet'!R45=0,"",'Indicator sheet'!R45)</f>
        <v/>
      </c>
      <c r="G23" s="58" t="str">
        <f>IF('Indicator sheet'!S45=0,"",'Indicator sheet'!S45)</f>
        <v/>
      </c>
      <c r="H23" s="74">
        <f>Berechnung1!O60</f>
        <v>0</v>
      </c>
      <c r="I23" s="58"/>
      <c r="J23" s="58"/>
      <c r="K23" s="58"/>
    </row>
    <row r="24" spans="1:11" x14ac:dyDescent="0.25">
      <c r="A24" s="79" t="s">
        <v>609</v>
      </c>
      <c r="B24" s="74" t="str">
        <f>IF('Indicator sheet'!P48 = "", "", 'Indicator sheet'!P48)</f>
        <v/>
      </c>
      <c r="C24" s="74">
        <f>IF('Indicator sheet'!P49="","",'Indicator sheet'!P49)</f>
        <v>0</v>
      </c>
      <c r="D24" s="113" t="str">
        <f>IF('Indicator sheet'!P50="n.d.","n.d.",IF('Indicator sheet'!P50="","n.d.",'Indicator sheet'!P50*100))</f>
        <v>n.d.</v>
      </c>
      <c r="E24" s="74">
        <f>Berechnung1!N63</f>
        <v>1</v>
      </c>
      <c r="F24" s="58" t="str">
        <f>IF('Indicator sheet'!R48=0,"",'Indicator sheet'!R48)</f>
        <v/>
      </c>
      <c r="G24" s="58" t="str">
        <f>IF('Indicator sheet'!S48=0,"",'Indicator sheet'!S48)</f>
        <v/>
      </c>
      <c r="H24" s="74">
        <f>Berechnung1!O63</f>
        <v>0</v>
      </c>
      <c r="I24" s="58"/>
      <c r="J24" s="58"/>
      <c r="K24" s="58"/>
    </row>
    <row r="25" spans="1:11" x14ac:dyDescent="0.25">
      <c r="A25" s="79" t="s">
        <v>610</v>
      </c>
      <c r="B25" s="74" t="str">
        <f>IF('Indicator sheet'!P51 = "", "", 'Indicator sheet'!P51)</f>
        <v/>
      </c>
      <c r="C25" s="74">
        <f>IF('Indicator sheet'!P52="","",'Indicator sheet'!P52)</f>
        <v>0</v>
      </c>
      <c r="D25" s="113" t="str">
        <f>IF('Indicator sheet'!P53="n.d.","n.d.",IF('Indicator sheet'!P53="","n.d.",'Indicator sheet'!P53*100))</f>
        <v>n.d.</v>
      </c>
      <c r="E25" s="74">
        <f>Berechnung1!N66</f>
        <v>1</v>
      </c>
      <c r="F25" s="58" t="str">
        <f>IF('Indicator sheet'!R51=0,"",'Indicator sheet'!R51)</f>
        <v/>
      </c>
      <c r="G25" s="58" t="str">
        <f>IF('Indicator sheet'!S51=0,"",'Indicator sheet'!S51)</f>
        <v/>
      </c>
      <c r="H25" s="74">
        <f>Berechnung1!O66</f>
        <v>0</v>
      </c>
      <c r="I25" s="58"/>
      <c r="J25" s="58"/>
      <c r="K25" s="58"/>
    </row>
    <row r="26" spans="1:11" x14ac:dyDescent="0.25">
      <c r="A26" s="79">
        <v>12</v>
      </c>
      <c r="B26" s="74" t="str">
        <f>IF('Indicator sheet'!P54 = 0, "n.d.", 'Indicator sheet'!P54)</f>
        <v>n.d.</v>
      </c>
      <c r="C26" s="75"/>
      <c r="D26" s="80"/>
      <c r="E26" s="74">
        <f>Berechnung1!N69</f>
        <v>1</v>
      </c>
      <c r="F26" s="58" t="str">
        <f>IF('Indicator sheet'!R54=0,"",'Indicator sheet'!R54)</f>
        <v/>
      </c>
      <c r="G26" s="58" t="str">
        <f>IF('Indicator sheet'!S54=0,"",'Indicator sheet'!S54)</f>
        <v/>
      </c>
      <c r="H26" s="74">
        <f>Berechnung1!O69</f>
        <v>0</v>
      </c>
      <c r="I26" s="58"/>
      <c r="J26" s="58"/>
      <c r="K26" s="58"/>
    </row>
    <row r="27" spans="1:11" x14ac:dyDescent="0.25">
      <c r="A27" s="79">
        <v>13</v>
      </c>
      <c r="B27" s="74" t="str">
        <f>IF('Indicator sheet'!P57 = "", "", 'Indicator sheet'!P57)</f>
        <v/>
      </c>
      <c r="C27" s="74">
        <f>IF('Indicator sheet'!P58="","",'Indicator sheet'!P58)</f>
        <v>0</v>
      </c>
      <c r="D27" s="81" t="str">
        <f>IF('Indicator sheet'!P59="n.d.","n.d.",'Indicator sheet'!P59*100)</f>
        <v>n.d.</v>
      </c>
      <c r="E27" s="74">
        <f>Berechnung1!N72</f>
        <v>1</v>
      </c>
      <c r="F27" s="58" t="str">
        <f>IF('Indicator sheet'!R57=0,"",'Indicator sheet'!R57)</f>
        <v/>
      </c>
      <c r="G27" s="58" t="str">
        <f>IF('Indicator sheet'!S57=0,"",'Indicator sheet'!S57)</f>
        <v/>
      </c>
      <c r="H27" s="74">
        <f>Berechnung1!O72</f>
        <v>0</v>
      </c>
      <c r="I27" s="58"/>
      <c r="J27" s="58"/>
      <c r="K27" s="58"/>
    </row>
    <row r="28" spans="1:11" x14ac:dyDescent="0.25">
      <c r="A28" s="79">
        <v>14</v>
      </c>
      <c r="B28" s="74" t="str">
        <f>IF('Indicator sheet'!P60 = "", "", 'Indicator sheet'!P60)</f>
        <v/>
      </c>
      <c r="C28" s="74">
        <f>IF('Indicator sheet'!P61="","",'Indicator sheet'!P61)</f>
        <v>0</v>
      </c>
      <c r="D28" s="81" t="str">
        <f>IF('Indicator sheet'!P62="n.d.","n.d.",'Indicator sheet'!P62*100)</f>
        <v>n.d.</v>
      </c>
      <c r="E28" s="74">
        <f>Berechnung1!N75</f>
        <v>1</v>
      </c>
      <c r="F28" s="58" t="str">
        <f>IF('Indicator sheet'!R60=0,"",'Indicator sheet'!R60)</f>
        <v/>
      </c>
      <c r="G28" s="58" t="str">
        <f>IF('Indicator sheet'!S60=0,"",'Indicator sheet'!S60)</f>
        <v/>
      </c>
      <c r="H28" s="74">
        <f>Berechnung1!O75</f>
        <v>0</v>
      </c>
      <c r="I28" s="58"/>
      <c r="J28" s="58"/>
      <c r="K28" s="58"/>
    </row>
    <row r="29" spans="1:11" x14ac:dyDescent="0.25">
      <c r="A29" s="79">
        <v>15</v>
      </c>
      <c r="B29" s="74" t="str">
        <f>IF('Indicator sheet'!P63 = "", "", 'Indicator sheet'!P63)</f>
        <v/>
      </c>
      <c r="C29" s="74" t="str">
        <f>IF('Indicator sheet'!P64="","",'Indicator sheet'!P64)</f>
        <v/>
      </c>
      <c r="D29" s="113" t="str">
        <f>IF('Indicator sheet'!P65="n.d.","n.d.",IF('Indicator sheet'!P65="","n.d.",'Indicator sheet'!P65*100))</f>
        <v>n.d.</v>
      </c>
      <c r="E29" s="74">
        <f>Berechnung1!N78</f>
        <v>1</v>
      </c>
      <c r="F29" s="58" t="str">
        <f>IF('Indicator sheet'!R63=0,"",'Indicator sheet'!R63)</f>
        <v/>
      </c>
      <c r="G29" s="58" t="str">
        <f>IF('Indicator sheet'!S63=0,"",'Indicator sheet'!S63)</f>
        <v/>
      </c>
      <c r="H29" s="74">
        <f>Berechnung1!O78</f>
        <v>0</v>
      </c>
      <c r="I29" s="58"/>
      <c r="J29" s="58"/>
      <c r="K29" s="5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32"/>
  <sheetViews>
    <sheetView showGridLines="0" topLeftCell="A2" zoomScaleNormal="100" workbookViewId="0">
      <selection activeCell="A7" sqref="A7"/>
    </sheetView>
  </sheetViews>
  <sheetFormatPr baseColWidth="10" defaultColWidth="9.140625" defaultRowHeight="14.25" x14ac:dyDescent="0.2"/>
  <cols>
    <col min="1" max="1" width="4" style="1" customWidth="1"/>
    <col min="2" max="2" width="17"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31" style="1" customWidth="1"/>
    <col min="11" max="11" width="31.42578125" style="1" customWidth="1"/>
    <col min="12" max="12" width="1" style="1" customWidth="1"/>
    <col min="13" max="13" width="12.85546875" style="1" hidden="1" customWidth="1"/>
    <col min="14" max="14" width="11.42578125" style="1" customWidth="1"/>
    <col min="15" max="16384" width="9.140625" style="1"/>
  </cols>
  <sheetData>
    <row r="1" spans="1:18" hidden="1" x14ac:dyDescent="0.2">
      <c r="B1" s="1" t="e">
        <f ca="1">IF(M11=TRUE,"A1:L15",CONCATENATE("A1:L",MATCH(0,A:A,-1)))</f>
        <v>#REF!</v>
      </c>
    </row>
    <row r="2" spans="1:18" ht="21" customHeight="1" x14ac:dyDescent="0.2">
      <c r="A2" s="128" t="s">
        <v>264</v>
      </c>
    </row>
    <row r="3" spans="1:18" ht="16.5" customHeight="1" x14ac:dyDescent="0.25">
      <c r="A3" s="76" t="s">
        <v>197</v>
      </c>
    </row>
    <row r="4" spans="1:18" ht="9.75" customHeight="1" x14ac:dyDescent="0.2"/>
    <row r="5" spans="1:18" ht="9" customHeight="1" x14ac:dyDescent="0.2"/>
    <row r="6" spans="1:18" ht="15" customHeight="1" x14ac:dyDescent="0.2">
      <c r="B6" s="10" t="s">
        <v>1</v>
      </c>
      <c r="C6" s="222" t="str">
        <f>IF('Basic data'!D8=0,"",'Basic data'!D8)</f>
        <v/>
      </c>
      <c r="D6" s="223"/>
      <c r="E6" s="223"/>
      <c r="F6" s="223"/>
      <c r="G6" s="223"/>
      <c r="H6" s="223"/>
      <c r="I6" s="223"/>
      <c r="J6" s="224"/>
    </row>
    <row r="7" spans="1:18" ht="6.75" customHeight="1" x14ac:dyDescent="0.2"/>
    <row r="8" spans="1:18" x14ac:dyDescent="0.2">
      <c r="B8" s="10" t="s">
        <v>0</v>
      </c>
      <c r="C8" s="222" t="str">
        <f>IF('Basic data'!D6=0,"",'Basic data'!D6)</f>
        <v>Not listed</v>
      </c>
      <c r="D8" s="223"/>
      <c r="E8" s="224"/>
      <c r="H8" s="430" t="s">
        <v>3</v>
      </c>
      <c r="I8" s="430"/>
      <c r="J8" s="71" t="str">
        <f>IF('Basic data'!L12=0,"",'Basic data'!L12)</f>
        <v/>
      </c>
    </row>
    <row r="9" spans="1:18" ht="10.5" customHeight="1" x14ac:dyDescent="0.2"/>
    <row r="10" spans="1:18" ht="11.25" customHeight="1" x14ac:dyDescent="0.25">
      <c r="B10" s="9" t="e">
        <f ca="1">IF($M$11=TRUE,"Kein Datendefizit vorhanden","")</f>
        <v>#REF!</v>
      </c>
      <c r="M10" s="61" t="s">
        <v>221</v>
      </c>
    </row>
    <row r="11" spans="1:18" ht="15.75" customHeight="1" x14ac:dyDescent="0.2">
      <c r="B11" s="15" t="e">
        <f ca="1">IF($M$11=TRUE,"","Übertragung erfolgt automatisch aus Kennzahlenbogen (Ist-Werte, Begründungen und Aktionen)")</f>
        <v>#REF!</v>
      </c>
      <c r="M11" s="61" t="e">
        <f t="array" aca="1" ref="M11" ca="1">A14:K32=""</f>
        <v>#REF!</v>
      </c>
    </row>
    <row r="12" spans="1:18" ht="15.75" customHeight="1" x14ac:dyDescent="0.2">
      <c r="A12" s="431" t="e">
        <f ca="1">IF($M$11=TRUE,"","KN")</f>
        <v>#REF!</v>
      </c>
      <c r="B12" s="431" t="e">
        <f ca="1">IF($M$11=TRUE,"","Kennzahlendefinition")</f>
        <v>#REF!</v>
      </c>
      <c r="C12" s="431" t="e">
        <f ca="1">IF($M$11=TRUE,"","Vorgaben Datenqualität")</f>
        <v>#REF!</v>
      </c>
      <c r="D12" s="431"/>
      <c r="E12" s="431"/>
      <c r="F12" s="431" t="e">
        <f ca="1">IF($M$11=TRUE,"","Ist-Werte")</f>
        <v>#REF!</v>
      </c>
      <c r="G12" s="431"/>
      <c r="H12" s="431"/>
      <c r="I12" s="432" t="e">
        <f ca="1">IF($M$11=TRUE,"","Daten-qualität")</f>
        <v>#REF!</v>
      </c>
      <c r="J12" s="432" t="e">
        <f ca="1">IF($M$11=TRUE,"","Verifizierung Zentrum")</f>
        <v>#REF!</v>
      </c>
      <c r="K12" s="432"/>
    </row>
    <row r="13" spans="1:18" ht="21" customHeight="1" x14ac:dyDescent="0.2">
      <c r="A13" s="431"/>
      <c r="B13" s="431"/>
      <c r="C13" s="68" t="e">
        <f ca="1">IF($M$11=TRUE,"","Plausi unklar")</f>
        <v>#REF!</v>
      </c>
      <c r="D13" s="13" t="e">
        <f ca="1">IF($M$11=TRUE,"","Sollvorgabe")</f>
        <v>#REF!</v>
      </c>
      <c r="E13" s="68" t="e">
        <f ca="1">IF($M$11=TRUE,"","Plausi unklar")</f>
        <v>#REF!</v>
      </c>
      <c r="F13" s="68" t="e">
        <f ca="1">IF($M$11=TRUE,"","Zähler / Anzahl")</f>
        <v>#REF!</v>
      </c>
      <c r="G13" s="13" t="e">
        <f ca="1">IF($M$11=TRUE,"","Nenner")</f>
        <v>#REF!</v>
      </c>
      <c r="H13" s="13" t="e">
        <f ca="1">IF($M$11=TRUE,"","Quote")</f>
        <v>#REF!</v>
      </c>
      <c r="I13" s="432"/>
      <c r="J13" s="13" t="e">
        <f ca="1">IF($M$11=TRUE,"","Begründung / Ursache")</f>
        <v>#REF!</v>
      </c>
      <c r="K13" s="13" t="e">
        <f ca="1">IF($M$11=TRUE,"","Eingeleitete / geplante Aktionen")</f>
        <v>#REF!</v>
      </c>
    </row>
    <row r="14" spans="1:18" ht="168" customHeight="1" x14ac:dyDescent="0.2">
      <c r="A14" s="68" t="e">
        <f ca="1">'Hilfstabelle DatendefKB'!O2</f>
        <v>#REF!</v>
      </c>
      <c r="B14" s="69" t="e">
        <f ca="1">'Hilfstabelle DatendefKB'!P2</f>
        <v>#REF!</v>
      </c>
      <c r="C14" s="85" t="e">
        <f ca="1">'Hilfstabelle DatendefKB'!Q2</f>
        <v>#REF!</v>
      </c>
      <c r="D14" s="68" t="e">
        <f ca="1">'Hilfstabelle DatendefKB'!R2</f>
        <v>#REF!</v>
      </c>
      <c r="E14" s="85" t="e">
        <f ca="1">'Hilfstabelle DatendefKB'!S2</f>
        <v>#REF!</v>
      </c>
      <c r="F14" s="68" t="e">
        <f ca="1">'Hilfstabelle DatendefKB'!T2</f>
        <v>#REF!</v>
      </c>
      <c r="G14" s="68" t="e">
        <f ca="1">'Hilfstabelle DatendefKB'!U2</f>
        <v>#REF!</v>
      </c>
      <c r="H14" s="70" t="e">
        <f ca="1">'Hilfstabelle DatendefKB'!V2</f>
        <v>#REF!</v>
      </c>
      <c r="I14" s="68" t="e">
        <f ca="1">'Hilfstabelle DatendefKB'!W2</f>
        <v>#REF!</v>
      </c>
      <c r="J14" s="69" t="e">
        <f ca="1">'Hilfstabelle DatendefKB'!X2</f>
        <v>#REF!</v>
      </c>
      <c r="K14" s="69" t="e">
        <f ca="1">'Hilfstabelle DatendefKB'!Y2</f>
        <v>#REF!</v>
      </c>
      <c r="R14" s="83"/>
    </row>
    <row r="15" spans="1:18" ht="168" customHeight="1" x14ac:dyDescent="0.2">
      <c r="A15" s="68" t="e">
        <f ca="1">'Hilfstabelle DatendefKB'!O3</f>
        <v>#REF!</v>
      </c>
      <c r="B15" s="69" t="e">
        <f ca="1">'Hilfstabelle DatendefKB'!P3</f>
        <v>#REF!</v>
      </c>
      <c r="C15" s="85" t="e">
        <f ca="1">'Hilfstabelle DatendefKB'!Q3</f>
        <v>#REF!</v>
      </c>
      <c r="D15" s="68" t="e">
        <f ca="1">'Hilfstabelle DatendefKB'!R3</f>
        <v>#REF!</v>
      </c>
      <c r="E15" s="85" t="e">
        <f ca="1">'Hilfstabelle DatendefKB'!S3</f>
        <v>#REF!</v>
      </c>
      <c r="F15" s="68" t="e">
        <f ca="1">'Hilfstabelle DatendefKB'!T3</f>
        <v>#REF!</v>
      </c>
      <c r="G15" s="68" t="e">
        <f ca="1">'Hilfstabelle DatendefKB'!U3</f>
        <v>#REF!</v>
      </c>
      <c r="H15" s="70" t="e">
        <f ca="1">'Hilfstabelle DatendefKB'!V3</f>
        <v>#REF!</v>
      </c>
      <c r="I15" s="68" t="e">
        <f ca="1">'Hilfstabelle DatendefKB'!W3</f>
        <v>#REF!</v>
      </c>
      <c r="J15" s="69" t="e">
        <f ca="1">'Hilfstabelle DatendefKB'!X3</f>
        <v>#REF!</v>
      </c>
      <c r="K15" s="69" t="e">
        <f ca="1">'Hilfstabelle DatendefKB'!Y3</f>
        <v>#REF!</v>
      </c>
      <c r="R15" s="83"/>
    </row>
    <row r="16" spans="1:18" ht="168" customHeight="1" x14ac:dyDescent="0.2">
      <c r="A16" s="68" t="e">
        <f ca="1">'Hilfstabelle DatendefKB'!O4</f>
        <v>#REF!</v>
      </c>
      <c r="B16" s="69" t="e">
        <f ca="1">'Hilfstabelle DatendefKB'!P4</f>
        <v>#REF!</v>
      </c>
      <c r="C16" s="85" t="e">
        <f ca="1">'Hilfstabelle DatendefKB'!Q4</f>
        <v>#REF!</v>
      </c>
      <c r="D16" s="68" t="e">
        <f ca="1">'Hilfstabelle DatendefKB'!R4</f>
        <v>#REF!</v>
      </c>
      <c r="E16" s="85" t="e">
        <f ca="1">'Hilfstabelle DatendefKB'!S4</f>
        <v>#REF!</v>
      </c>
      <c r="F16" s="68" t="e">
        <f ca="1">'Hilfstabelle DatendefKB'!T4</f>
        <v>#REF!</v>
      </c>
      <c r="G16" s="68" t="e">
        <f ca="1">'Hilfstabelle DatendefKB'!U4</f>
        <v>#REF!</v>
      </c>
      <c r="H16" s="70" t="e">
        <f ca="1">'Hilfstabelle DatendefKB'!V4</f>
        <v>#REF!</v>
      </c>
      <c r="I16" s="68" t="e">
        <f ca="1">'Hilfstabelle DatendefKB'!W4</f>
        <v>#REF!</v>
      </c>
      <c r="J16" s="69" t="e">
        <f ca="1">'Hilfstabelle DatendefKB'!X4</f>
        <v>#REF!</v>
      </c>
      <c r="K16" s="69" t="e">
        <f ca="1">'Hilfstabelle DatendefKB'!Y4</f>
        <v>#REF!</v>
      </c>
    </row>
    <row r="17" spans="1:11" ht="168" customHeight="1" x14ac:dyDescent="0.2">
      <c r="A17" s="68" t="e">
        <f ca="1">'Hilfstabelle DatendefKB'!O5</f>
        <v>#REF!</v>
      </c>
      <c r="B17" s="69" t="e">
        <f ca="1">'Hilfstabelle DatendefKB'!P5</f>
        <v>#REF!</v>
      </c>
      <c r="C17" s="85" t="e">
        <f ca="1">'Hilfstabelle DatendefKB'!Q5</f>
        <v>#REF!</v>
      </c>
      <c r="D17" s="68" t="e">
        <f ca="1">'Hilfstabelle DatendefKB'!R5</f>
        <v>#REF!</v>
      </c>
      <c r="E17" s="85" t="e">
        <f ca="1">'Hilfstabelle DatendefKB'!S5</f>
        <v>#REF!</v>
      </c>
      <c r="F17" s="68" t="e">
        <f ca="1">'Hilfstabelle DatendefKB'!T5</f>
        <v>#REF!</v>
      </c>
      <c r="G17" s="68" t="e">
        <f ca="1">'Hilfstabelle DatendefKB'!U5</f>
        <v>#REF!</v>
      </c>
      <c r="H17" s="70" t="e">
        <f ca="1">'Hilfstabelle DatendefKB'!V5</f>
        <v>#REF!</v>
      </c>
      <c r="I17" s="68" t="e">
        <f ca="1">'Hilfstabelle DatendefKB'!W5</f>
        <v>#REF!</v>
      </c>
      <c r="J17" s="69" t="e">
        <f ca="1">'Hilfstabelle DatendefKB'!X5</f>
        <v>#REF!</v>
      </c>
      <c r="K17" s="69" t="e">
        <f ca="1">'Hilfstabelle DatendefKB'!Y5</f>
        <v>#REF!</v>
      </c>
    </row>
    <row r="18" spans="1:11" ht="168" customHeight="1" x14ac:dyDescent="0.2">
      <c r="A18" s="68" t="e">
        <f ca="1">'Hilfstabelle DatendefKB'!O6</f>
        <v>#REF!</v>
      </c>
      <c r="B18" s="69" t="e">
        <f ca="1">'Hilfstabelle DatendefKB'!P6</f>
        <v>#REF!</v>
      </c>
      <c r="C18" s="85" t="e">
        <f ca="1">'Hilfstabelle DatendefKB'!Q6</f>
        <v>#REF!</v>
      </c>
      <c r="D18" s="68" t="e">
        <f ca="1">'Hilfstabelle DatendefKB'!R6</f>
        <v>#REF!</v>
      </c>
      <c r="E18" s="85" t="e">
        <f ca="1">'Hilfstabelle DatendefKB'!S6</f>
        <v>#REF!</v>
      </c>
      <c r="F18" s="68" t="e">
        <f ca="1">'Hilfstabelle DatendefKB'!T6</f>
        <v>#REF!</v>
      </c>
      <c r="G18" s="68" t="e">
        <f ca="1">'Hilfstabelle DatendefKB'!U6</f>
        <v>#REF!</v>
      </c>
      <c r="H18" s="70" t="e">
        <f ca="1">'Hilfstabelle DatendefKB'!V6</f>
        <v>#REF!</v>
      </c>
      <c r="I18" s="68" t="e">
        <f ca="1">'Hilfstabelle DatendefKB'!W6</f>
        <v>#REF!</v>
      </c>
      <c r="J18" s="69" t="e">
        <f ca="1">'Hilfstabelle DatendefKB'!X6</f>
        <v>#REF!</v>
      </c>
      <c r="K18" s="69" t="e">
        <f ca="1">'Hilfstabelle DatendefKB'!Y6</f>
        <v>#REF!</v>
      </c>
    </row>
    <row r="19" spans="1:11" ht="168" customHeight="1" x14ac:dyDescent="0.2">
      <c r="A19" s="68" t="e">
        <f ca="1">'Hilfstabelle DatendefKB'!O7</f>
        <v>#REF!</v>
      </c>
      <c r="B19" s="69" t="e">
        <f ca="1">'Hilfstabelle DatendefKB'!P7</f>
        <v>#REF!</v>
      </c>
      <c r="C19" s="85" t="e">
        <f ca="1">'Hilfstabelle DatendefKB'!Q7</f>
        <v>#REF!</v>
      </c>
      <c r="D19" s="68" t="e">
        <f ca="1">'Hilfstabelle DatendefKB'!R7</f>
        <v>#REF!</v>
      </c>
      <c r="E19" s="85" t="e">
        <f ca="1">'Hilfstabelle DatendefKB'!S7</f>
        <v>#REF!</v>
      </c>
      <c r="F19" s="68" t="e">
        <f ca="1">'Hilfstabelle DatendefKB'!T7</f>
        <v>#REF!</v>
      </c>
      <c r="G19" s="68" t="e">
        <f ca="1">'Hilfstabelle DatendefKB'!U7</f>
        <v>#REF!</v>
      </c>
      <c r="H19" s="70" t="e">
        <f ca="1">'Hilfstabelle DatendefKB'!V7</f>
        <v>#REF!</v>
      </c>
      <c r="I19" s="68" t="e">
        <f ca="1">'Hilfstabelle DatendefKB'!W7</f>
        <v>#REF!</v>
      </c>
      <c r="J19" s="69" t="e">
        <f ca="1">'Hilfstabelle DatendefKB'!X7</f>
        <v>#REF!</v>
      </c>
      <c r="K19" s="69" t="e">
        <f ca="1">'Hilfstabelle DatendefKB'!Y7</f>
        <v>#REF!</v>
      </c>
    </row>
    <row r="20" spans="1:11" ht="168" customHeight="1" x14ac:dyDescent="0.2">
      <c r="A20" s="68" t="e">
        <f ca="1">'Hilfstabelle DatendefKB'!O8</f>
        <v>#REF!</v>
      </c>
      <c r="B20" s="69" t="e">
        <f ca="1">'Hilfstabelle DatendefKB'!P8</f>
        <v>#REF!</v>
      </c>
      <c r="C20" s="85" t="e">
        <f ca="1">'Hilfstabelle DatendefKB'!Q8</f>
        <v>#REF!</v>
      </c>
      <c r="D20" s="68" t="e">
        <f ca="1">'Hilfstabelle DatendefKB'!R8</f>
        <v>#REF!</v>
      </c>
      <c r="E20" s="85" t="e">
        <f ca="1">'Hilfstabelle DatendefKB'!S8</f>
        <v>#REF!</v>
      </c>
      <c r="F20" s="68" t="e">
        <f ca="1">'Hilfstabelle DatendefKB'!T8</f>
        <v>#REF!</v>
      </c>
      <c r="G20" s="68" t="e">
        <f ca="1">'Hilfstabelle DatendefKB'!U8</f>
        <v>#REF!</v>
      </c>
      <c r="H20" s="70" t="e">
        <f ca="1">'Hilfstabelle DatendefKB'!V8</f>
        <v>#REF!</v>
      </c>
      <c r="I20" s="68" t="e">
        <f ca="1">'Hilfstabelle DatendefKB'!W8</f>
        <v>#REF!</v>
      </c>
      <c r="J20" s="69" t="e">
        <f ca="1">'Hilfstabelle DatendefKB'!X8</f>
        <v>#REF!</v>
      </c>
      <c r="K20" s="69" t="e">
        <f ca="1">'Hilfstabelle DatendefKB'!Y8</f>
        <v>#REF!</v>
      </c>
    </row>
    <row r="21" spans="1:11" ht="168" customHeight="1" x14ac:dyDescent="0.2">
      <c r="A21" s="68" t="e">
        <f ca="1">'Hilfstabelle DatendefKB'!O9</f>
        <v>#REF!</v>
      </c>
      <c r="B21" s="69" t="e">
        <f ca="1">'Hilfstabelle DatendefKB'!P9</f>
        <v>#REF!</v>
      </c>
      <c r="C21" s="85" t="e">
        <f ca="1">'Hilfstabelle DatendefKB'!Q9</f>
        <v>#REF!</v>
      </c>
      <c r="D21" s="68" t="e">
        <f ca="1">'Hilfstabelle DatendefKB'!R9</f>
        <v>#REF!</v>
      </c>
      <c r="E21" s="85" t="e">
        <f ca="1">'Hilfstabelle DatendefKB'!S9</f>
        <v>#REF!</v>
      </c>
      <c r="F21" s="68" t="e">
        <f ca="1">'Hilfstabelle DatendefKB'!T9</f>
        <v>#REF!</v>
      </c>
      <c r="G21" s="68" t="e">
        <f ca="1">'Hilfstabelle DatendefKB'!U9</f>
        <v>#REF!</v>
      </c>
      <c r="H21" s="70" t="e">
        <f ca="1">'Hilfstabelle DatendefKB'!V9</f>
        <v>#REF!</v>
      </c>
      <c r="I21" s="68" t="e">
        <f ca="1">'Hilfstabelle DatendefKB'!W9</f>
        <v>#REF!</v>
      </c>
      <c r="J21" s="69" t="e">
        <f ca="1">'Hilfstabelle DatendefKB'!X9</f>
        <v>#REF!</v>
      </c>
      <c r="K21" s="69" t="e">
        <f ca="1">'Hilfstabelle DatendefKB'!Y9</f>
        <v>#REF!</v>
      </c>
    </row>
    <row r="22" spans="1:11" ht="168" customHeight="1" x14ac:dyDescent="0.2">
      <c r="A22" s="68" t="e">
        <f ca="1">'Hilfstabelle DatendefKB'!O10</f>
        <v>#REF!</v>
      </c>
      <c r="B22" s="69" t="e">
        <f ca="1">'Hilfstabelle DatendefKB'!P10</f>
        <v>#REF!</v>
      </c>
      <c r="C22" s="85" t="e">
        <f ca="1">'Hilfstabelle DatendefKB'!Q10</f>
        <v>#REF!</v>
      </c>
      <c r="D22" s="68" t="e">
        <f ca="1">'Hilfstabelle DatendefKB'!R10</f>
        <v>#REF!</v>
      </c>
      <c r="E22" s="85" t="e">
        <f ca="1">'Hilfstabelle DatendefKB'!S10</f>
        <v>#REF!</v>
      </c>
      <c r="F22" s="68" t="e">
        <f ca="1">'Hilfstabelle DatendefKB'!T10</f>
        <v>#REF!</v>
      </c>
      <c r="G22" s="68" t="e">
        <f ca="1">'Hilfstabelle DatendefKB'!U10</f>
        <v>#REF!</v>
      </c>
      <c r="H22" s="70" t="e">
        <f ca="1">'Hilfstabelle DatendefKB'!V10</f>
        <v>#REF!</v>
      </c>
      <c r="I22" s="68" t="e">
        <f ca="1">'Hilfstabelle DatendefKB'!W10</f>
        <v>#REF!</v>
      </c>
      <c r="J22" s="69" t="e">
        <f ca="1">'Hilfstabelle DatendefKB'!X10</f>
        <v>#REF!</v>
      </c>
      <c r="K22" s="69" t="e">
        <f ca="1">'Hilfstabelle DatendefKB'!Y10</f>
        <v>#REF!</v>
      </c>
    </row>
    <row r="23" spans="1:11" ht="168" customHeight="1" x14ac:dyDescent="0.2">
      <c r="A23" s="68" t="e">
        <f ca="1">'Hilfstabelle DatendefKB'!O11</f>
        <v>#REF!</v>
      </c>
      <c r="B23" s="69" t="e">
        <f ca="1">'Hilfstabelle DatendefKB'!P11</f>
        <v>#REF!</v>
      </c>
      <c r="C23" s="85" t="e">
        <f ca="1">'Hilfstabelle DatendefKB'!Q11</f>
        <v>#REF!</v>
      </c>
      <c r="D23" s="68" t="e">
        <f ca="1">'Hilfstabelle DatendefKB'!R11</f>
        <v>#REF!</v>
      </c>
      <c r="E23" s="85" t="e">
        <f ca="1">'Hilfstabelle DatendefKB'!S11</f>
        <v>#REF!</v>
      </c>
      <c r="F23" s="68" t="e">
        <f ca="1">'Hilfstabelle DatendefKB'!T11</f>
        <v>#REF!</v>
      </c>
      <c r="G23" s="68" t="e">
        <f ca="1">'Hilfstabelle DatendefKB'!U11</f>
        <v>#REF!</v>
      </c>
      <c r="H23" s="70" t="e">
        <f ca="1">'Hilfstabelle DatendefKB'!V11</f>
        <v>#REF!</v>
      </c>
      <c r="I23" s="68" t="e">
        <f ca="1">'Hilfstabelle DatendefKB'!W11</f>
        <v>#REF!</v>
      </c>
      <c r="J23" s="69" t="e">
        <f ca="1">'Hilfstabelle DatendefKB'!X11</f>
        <v>#REF!</v>
      </c>
      <c r="K23" s="69" t="e">
        <f ca="1">'Hilfstabelle DatendefKB'!Y11</f>
        <v>#REF!</v>
      </c>
    </row>
    <row r="24" spans="1:11" ht="168" customHeight="1" x14ac:dyDescent="0.2">
      <c r="A24" s="68" t="e">
        <f ca="1">'Hilfstabelle DatendefKB'!O12</f>
        <v>#REF!</v>
      </c>
      <c r="B24" s="69" t="e">
        <f ca="1">'Hilfstabelle DatendefKB'!P12</f>
        <v>#REF!</v>
      </c>
      <c r="C24" s="85" t="e">
        <f ca="1">'Hilfstabelle DatendefKB'!Q12</f>
        <v>#REF!</v>
      </c>
      <c r="D24" s="68" t="e">
        <f ca="1">'Hilfstabelle DatendefKB'!R12</f>
        <v>#REF!</v>
      </c>
      <c r="E24" s="85" t="e">
        <f ca="1">'Hilfstabelle DatendefKB'!S12</f>
        <v>#REF!</v>
      </c>
      <c r="F24" s="68" t="e">
        <f ca="1">'Hilfstabelle DatendefKB'!T12</f>
        <v>#REF!</v>
      </c>
      <c r="G24" s="68" t="e">
        <f ca="1">'Hilfstabelle DatendefKB'!U12</f>
        <v>#REF!</v>
      </c>
      <c r="H24" s="70" t="e">
        <f ca="1">'Hilfstabelle DatendefKB'!V12</f>
        <v>#REF!</v>
      </c>
      <c r="I24" s="68" t="e">
        <f ca="1">'Hilfstabelle DatendefKB'!W12</f>
        <v>#REF!</v>
      </c>
      <c r="J24" s="69" t="e">
        <f ca="1">'Hilfstabelle DatendefKB'!X12</f>
        <v>#REF!</v>
      </c>
      <c r="K24" s="69" t="e">
        <f ca="1">'Hilfstabelle DatendefKB'!Y12</f>
        <v>#REF!</v>
      </c>
    </row>
    <row r="25" spans="1:11" ht="168" customHeight="1" x14ac:dyDescent="0.2">
      <c r="A25" s="68" t="e">
        <f ca="1">'Hilfstabelle DatendefKB'!O13</f>
        <v>#REF!</v>
      </c>
      <c r="B25" s="69" t="e">
        <f ca="1">'Hilfstabelle DatendefKB'!P13</f>
        <v>#REF!</v>
      </c>
      <c r="C25" s="85" t="e">
        <f ca="1">'Hilfstabelle DatendefKB'!Q13</f>
        <v>#REF!</v>
      </c>
      <c r="D25" s="68" t="e">
        <f ca="1">'Hilfstabelle DatendefKB'!R13</f>
        <v>#REF!</v>
      </c>
      <c r="E25" s="85" t="e">
        <f ca="1">'Hilfstabelle DatendefKB'!S13</f>
        <v>#REF!</v>
      </c>
      <c r="F25" s="68" t="e">
        <f ca="1">'Hilfstabelle DatendefKB'!T13</f>
        <v>#REF!</v>
      </c>
      <c r="G25" s="68" t="e">
        <f ca="1">'Hilfstabelle DatendefKB'!U13</f>
        <v>#REF!</v>
      </c>
      <c r="H25" s="70" t="e">
        <f ca="1">'Hilfstabelle DatendefKB'!V13</f>
        <v>#REF!</v>
      </c>
      <c r="I25" s="68" t="e">
        <f ca="1">'Hilfstabelle DatendefKB'!W13</f>
        <v>#REF!</v>
      </c>
      <c r="J25" s="69" t="e">
        <f ca="1">'Hilfstabelle DatendefKB'!X13</f>
        <v>#REF!</v>
      </c>
      <c r="K25" s="69" t="e">
        <f ca="1">'Hilfstabelle DatendefKB'!Y13</f>
        <v>#REF!</v>
      </c>
    </row>
    <row r="26" spans="1:11" ht="168" customHeight="1" x14ac:dyDescent="0.2">
      <c r="A26" s="68" t="e">
        <f ca="1">'Hilfstabelle DatendefKB'!O14</f>
        <v>#REF!</v>
      </c>
      <c r="B26" s="69" t="e">
        <f ca="1">'Hilfstabelle DatendefKB'!P14</f>
        <v>#REF!</v>
      </c>
      <c r="C26" s="85" t="e">
        <f ca="1">'Hilfstabelle DatendefKB'!Q14</f>
        <v>#REF!</v>
      </c>
      <c r="D26" s="68" t="e">
        <f ca="1">'Hilfstabelle DatendefKB'!R14</f>
        <v>#REF!</v>
      </c>
      <c r="E26" s="85" t="e">
        <f ca="1">'Hilfstabelle DatendefKB'!S14</f>
        <v>#REF!</v>
      </c>
      <c r="F26" s="68" t="e">
        <f ca="1">'Hilfstabelle DatendefKB'!T14</f>
        <v>#REF!</v>
      </c>
      <c r="G26" s="68" t="e">
        <f ca="1">'Hilfstabelle DatendefKB'!U14</f>
        <v>#REF!</v>
      </c>
      <c r="H26" s="70" t="e">
        <f ca="1">'Hilfstabelle DatendefKB'!V14</f>
        <v>#REF!</v>
      </c>
      <c r="I26" s="68" t="e">
        <f ca="1">'Hilfstabelle DatendefKB'!W14</f>
        <v>#REF!</v>
      </c>
      <c r="J26" s="69" t="e">
        <f ca="1">'Hilfstabelle DatendefKB'!X14</f>
        <v>#REF!</v>
      </c>
      <c r="K26" s="69" t="e">
        <f ca="1">'Hilfstabelle DatendefKB'!Y14</f>
        <v>#REF!</v>
      </c>
    </row>
    <row r="27" spans="1:11" ht="168" customHeight="1" x14ac:dyDescent="0.2">
      <c r="A27" s="68" t="e">
        <f ca="1">'Hilfstabelle DatendefKB'!O15</f>
        <v>#REF!</v>
      </c>
      <c r="B27" s="69" t="e">
        <f ca="1">'Hilfstabelle DatendefKB'!P15</f>
        <v>#REF!</v>
      </c>
      <c r="C27" s="85" t="e">
        <f ca="1">'Hilfstabelle DatendefKB'!Q15</f>
        <v>#REF!</v>
      </c>
      <c r="D27" s="68" t="e">
        <f ca="1">'Hilfstabelle DatendefKB'!R15</f>
        <v>#REF!</v>
      </c>
      <c r="E27" s="85" t="e">
        <f ca="1">'Hilfstabelle DatendefKB'!S15</f>
        <v>#REF!</v>
      </c>
      <c r="F27" s="68" t="e">
        <f ca="1">'Hilfstabelle DatendefKB'!T15</f>
        <v>#REF!</v>
      </c>
      <c r="G27" s="68" t="e">
        <f ca="1">'Hilfstabelle DatendefKB'!U15</f>
        <v>#REF!</v>
      </c>
      <c r="H27" s="70" t="e">
        <f ca="1">'Hilfstabelle DatendefKB'!V15</f>
        <v>#REF!</v>
      </c>
      <c r="I27" s="68" t="e">
        <f ca="1">'Hilfstabelle DatendefKB'!W15</f>
        <v>#REF!</v>
      </c>
      <c r="J27" s="69" t="e">
        <f ca="1">'Hilfstabelle DatendefKB'!X15</f>
        <v>#REF!</v>
      </c>
      <c r="K27" s="69" t="e">
        <f ca="1">'Hilfstabelle DatendefKB'!Y15</f>
        <v>#REF!</v>
      </c>
    </row>
    <row r="28" spans="1:11" ht="168" customHeight="1" x14ac:dyDescent="0.2">
      <c r="A28" s="68" t="e">
        <f ca="1">'Hilfstabelle DatendefKB'!O16</f>
        <v>#REF!</v>
      </c>
      <c r="B28" s="69" t="e">
        <f ca="1">'Hilfstabelle DatendefKB'!P16</f>
        <v>#REF!</v>
      </c>
      <c r="C28" s="85" t="e">
        <f ca="1">'Hilfstabelle DatendefKB'!Q16</f>
        <v>#REF!</v>
      </c>
      <c r="D28" s="68" t="e">
        <f ca="1">'Hilfstabelle DatendefKB'!R16</f>
        <v>#REF!</v>
      </c>
      <c r="E28" s="85" t="e">
        <f ca="1">'Hilfstabelle DatendefKB'!S16</f>
        <v>#REF!</v>
      </c>
      <c r="F28" s="68" t="e">
        <f ca="1">'Hilfstabelle DatendefKB'!T16</f>
        <v>#REF!</v>
      </c>
      <c r="G28" s="68" t="e">
        <f ca="1">'Hilfstabelle DatendefKB'!U16</f>
        <v>#REF!</v>
      </c>
      <c r="H28" s="70" t="e">
        <f ca="1">'Hilfstabelle DatendefKB'!V16</f>
        <v>#REF!</v>
      </c>
      <c r="I28" s="68" t="e">
        <f ca="1">'Hilfstabelle DatendefKB'!W16</f>
        <v>#REF!</v>
      </c>
      <c r="J28" s="69" t="e">
        <f ca="1">'Hilfstabelle DatendefKB'!X16</f>
        <v>#REF!</v>
      </c>
      <c r="K28" s="69" t="e">
        <f ca="1">'Hilfstabelle DatendefKB'!Y16</f>
        <v>#REF!</v>
      </c>
    </row>
    <row r="29" spans="1:11" ht="168" customHeight="1" x14ac:dyDescent="0.2">
      <c r="A29" s="68" t="e">
        <f ca="1">'Hilfstabelle DatendefKB'!O17</f>
        <v>#REF!</v>
      </c>
      <c r="B29" s="69" t="e">
        <f ca="1">'Hilfstabelle DatendefKB'!P17</f>
        <v>#REF!</v>
      </c>
      <c r="C29" s="85" t="e">
        <f ca="1">'Hilfstabelle DatendefKB'!Q17</f>
        <v>#REF!</v>
      </c>
      <c r="D29" s="68" t="e">
        <f ca="1">'Hilfstabelle DatendefKB'!R17</f>
        <v>#REF!</v>
      </c>
      <c r="E29" s="85" t="e">
        <f ca="1">'Hilfstabelle DatendefKB'!S17</f>
        <v>#REF!</v>
      </c>
      <c r="F29" s="68" t="e">
        <f ca="1">'Hilfstabelle DatendefKB'!T17</f>
        <v>#REF!</v>
      </c>
      <c r="G29" s="68" t="e">
        <f ca="1">'Hilfstabelle DatendefKB'!U17</f>
        <v>#REF!</v>
      </c>
      <c r="H29" s="70" t="e">
        <f ca="1">'Hilfstabelle DatendefKB'!V17</f>
        <v>#REF!</v>
      </c>
      <c r="I29" s="68" t="e">
        <f ca="1">'Hilfstabelle DatendefKB'!W17</f>
        <v>#REF!</v>
      </c>
      <c r="J29" s="69" t="e">
        <f ca="1">'Hilfstabelle DatendefKB'!X17</f>
        <v>#REF!</v>
      </c>
      <c r="K29" s="69" t="e">
        <f ca="1">'Hilfstabelle DatendefKB'!Y17</f>
        <v>#REF!</v>
      </c>
    </row>
    <row r="30" spans="1:11" ht="168" customHeight="1" x14ac:dyDescent="0.2">
      <c r="A30" s="68" t="e">
        <f ca="1">'Hilfstabelle DatendefKB'!O18</f>
        <v>#REF!</v>
      </c>
      <c r="B30" s="69" t="e">
        <f ca="1">'Hilfstabelle DatendefKB'!P18</f>
        <v>#REF!</v>
      </c>
      <c r="C30" s="85" t="e">
        <f ca="1">'Hilfstabelle DatendefKB'!Q18</f>
        <v>#REF!</v>
      </c>
      <c r="D30" s="68" t="e">
        <f ca="1">'Hilfstabelle DatendefKB'!R18</f>
        <v>#REF!</v>
      </c>
      <c r="E30" s="85" t="e">
        <f ca="1">'Hilfstabelle DatendefKB'!S18</f>
        <v>#REF!</v>
      </c>
      <c r="F30" s="68" t="e">
        <f ca="1">'Hilfstabelle DatendefKB'!T18</f>
        <v>#REF!</v>
      </c>
      <c r="G30" s="68" t="e">
        <f ca="1">'Hilfstabelle DatendefKB'!U18</f>
        <v>#REF!</v>
      </c>
      <c r="H30" s="70" t="e">
        <f ca="1">'Hilfstabelle DatendefKB'!V18</f>
        <v>#REF!</v>
      </c>
      <c r="I30" s="68" t="e">
        <f ca="1">'Hilfstabelle DatendefKB'!W18</f>
        <v>#REF!</v>
      </c>
      <c r="J30" s="69" t="e">
        <f ca="1">'Hilfstabelle DatendefKB'!X18</f>
        <v>#REF!</v>
      </c>
      <c r="K30" s="69" t="e">
        <f ca="1">'Hilfstabelle DatendefKB'!Y18</f>
        <v>#REF!</v>
      </c>
    </row>
    <row r="31" spans="1:11" ht="168" customHeight="1" x14ac:dyDescent="0.2">
      <c r="A31" s="68" t="e">
        <f ca="1">'Hilfstabelle DatendefKB'!O19</f>
        <v>#REF!</v>
      </c>
      <c r="B31" s="69" t="e">
        <f ca="1">'Hilfstabelle DatendefKB'!P19</f>
        <v>#REF!</v>
      </c>
      <c r="C31" s="85" t="e">
        <f ca="1">'Hilfstabelle DatendefKB'!Q19</f>
        <v>#REF!</v>
      </c>
      <c r="D31" s="68" t="e">
        <f ca="1">'Hilfstabelle DatendefKB'!R19</f>
        <v>#REF!</v>
      </c>
      <c r="E31" s="85" t="e">
        <f ca="1">'Hilfstabelle DatendefKB'!S19</f>
        <v>#REF!</v>
      </c>
      <c r="F31" s="68" t="e">
        <f ca="1">'Hilfstabelle DatendefKB'!T19</f>
        <v>#REF!</v>
      </c>
      <c r="G31" s="68" t="e">
        <f ca="1">'Hilfstabelle DatendefKB'!U19</f>
        <v>#REF!</v>
      </c>
      <c r="H31" s="70" t="e">
        <f ca="1">'Hilfstabelle DatendefKB'!V19</f>
        <v>#REF!</v>
      </c>
      <c r="I31" s="68" t="e">
        <f ca="1">'Hilfstabelle DatendefKB'!W19</f>
        <v>#REF!</v>
      </c>
      <c r="J31" s="69" t="e">
        <f ca="1">'Hilfstabelle DatendefKB'!X19</f>
        <v>#REF!</v>
      </c>
      <c r="K31" s="69" t="e">
        <f ca="1">'Hilfstabelle DatendefKB'!Y19</f>
        <v>#REF!</v>
      </c>
    </row>
    <row r="32" spans="1:11" ht="168" customHeight="1" x14ac:dyDescent="0.2">
      <c r="A32" s="68" t="e">
        <f ca="1">'Hilfstabelle DatendefKB'!O20</f>
        <v>#REF!</v>
      </c>
      <c r="B32" s="69" t="e">
        <f ca="1">'Hilfstabelle DatendefKB'!P20</f>
        <v>#REF!</v>
      </c>
      <c r="C32" s="85" t="e">
        <f ca="1">'Hilfstabelle DatendefKB'!Q20</f>
        <v>#REF!</v>
      </c>
      <c r="D32" s="68" t="e">
        <f ca="1">'Hilfstabelle DatendefKB'!R20</f>
        <v>#REF!</v>
      </c>
      <c r="E32" s="85" t="e">
        <f ca="1">'Hilfstabelle DatendefKB'!S20</f>
        <v>#REF!</v>
      </c>
      <c r="F32" s="68" t="e">
        <f ca="1">'Hilfstabelle DatendefKB'!T20</f>
        <v>#REF!</v>
      </c>
      <c r="G32" s="68" t="e">
        <f ca="1">'Hilfstabelle DatendefKB'!U20</f>
        <v>#REF!</v>
      </c>
      <c r="H32" s="70" t="e">
        <f ca="1">'Hilfstabelle DatendefKB'!V20</f>
        <v>#REF!</v>
      </c>
      <c r="I32" s="68" t="e">
        <f ca="1">'Hilfstabelle DatendefKB'!W20</f>
        <v>#REF!</v>
      </c>
      <c r="J32" s="69" t="e">
        <f ca="1">'Hilfstabelle DatendefKB'!X20</f>
        <v>#REF!</v>
      </c>
      <c r="K32" s="69" t="e">
        <f ca="1">'Hilfstabelle DatendefKB'!Y20</f>
        <v>#REF!</v>
      </c>
    </row>
  </sheetData>
  <sheetProtection password="CA09" sheet="1" objects="1" scenarios="1" selectLockedCells="1"/>
  <mergeCells count="9">
    <mergeCell ref="C6:J6"/>
    <mergeCell ref="C8:E8"/>
    <mergeCell ref="H8:I8"/>
    <mergeCell ref="A12:A13"/>
    <mergeCell ref="B12:B13"/>
    <mergeCell ref="C12:E12"/>
    <mergeCell ref="F12:H12"/>
    <mergeCell ref="I12:I13"/>
    <mergeCell ref="J12:K12"/>
  </mergeCells>
  <conditionalFormatting sqref="I14:I32">
    <cfRule type="expression" dxfId="14" priority="1" stopIfTrue="1">
      <formula>AND($I14&lt;&gt;"",$I14="Ausnahme (Plausibilität unklar)")</formula>
    </cfRule>
    <cfRule type="expression" dxfId="13" priority="14" stopIfTrue="1">
      <formula>AND($I14&lt;&gt;"",$I14="Sollvorgabe nicht erfüllt")</formula>
    </cfRule>
    <cfRule type="expression" dxfId="12" priority="15" stopIfTrue="1">
      <formula>AND($I14&lt;&gt;"",$I14="I.O. (Plausibilität unklar)")</formula>
    </cfRule>
    <cfRule type="expression" dxfId="11" priority="16" stopIfTrue="1">
      <formula>OR(AND($I14&lt;&gt;"",$I14="Unvollständig"),AND($I14&lt;&gt;"",$I14="Inkorrekt"))</formula>
    </cfRule>
  </conditionalFormatting>
  <conditionalFormatting sqref="A12:A32">
    <cfRule type="notContainsBlanks" dxfId="10" priority="18" stopIfTrue="1">
      <formula>LEN(TRIM(A12))&gt;0</formula>
    </cfRule>
  </conditionalFormatting>
  <conditionalFormatting sqref="B12:B32">
    <cfRule type="notContainsBlanks" dxfId="9" priority="19" stopIfTrue="1">
      <formula>LEN(TRIM(B12))&gt;0</formula>
    </cfRule>
  </conditionalFormatting>
  <conditionalFormatting sqref="C12:C32">
    <cfRule type="notContainsBlanks" dxfId="8" priority="20" stopIfTrue="1">
      <formula>LEN(TRIM(C12))&gt;0</formula>
    </cfRule>
  </conditionalFormatting>
  <conditionalFormatting sqref="D12:D32">
    <cfRule type="notContainsBlanks" dxfId="7" priority="9" stopIfTrue="1">
      <formula>LEN(TRIM(D12))&gt;0</formula>
    </cfRule>
  </conditionalFormatting>
  <conditionalFormatting sqref="E12:E32">
    <cfRule type="notContainsBlanks" dxfId="6" priority="8" stopIfTrue="1">
      <formula>LEN(TRIM(E12))&gt;0</formula>
    </cfRule>
  </conditionalFormatting>
  <conditionalFormatting sqref="F12:F32">
    <cfRule type="notContainsBlanks" dxfId="5" priority="7" stopIfTrue="1">
      <formula>LEN(TRIM(F12))&gt;0</formula>
    </cfRule>
  </conditionalFormatting>
  <conditionalFormatting sqref="G12:G32">
    <cfRule type="notContainsBlanks" dxfId="4" priority="6" stopIfTrue="1">
      <formula>LEN(TRIM(G12))&gt;0</formula>
    </cfRule>
  </conditionalFormatting>
  <conditionalFormatting sqref="H12:H32">
    <cfRule type="notContainsBlanks" dxfId="3" priority="5" stopIfTrue="1">
      <formula>LEN(TRIM(H12))&gt;0</formula>
    </cfRule>
  </conditionalFormatting>
  <conditionalFormatting sqref="I12:I13">
    <cfRule type="notContainsBlanks" dxfId="2" priority="21" stopIfTrue="1">
      <formula>LEN(TRIM(I12))&gt;0</formula>
    </cfRule>
  </conditionalFormatting>
  <conditionalFormatting sqref="J12:J32">
    <cfRule type="notContainsBlanks" dxfId="1" priority="3" stopIfTrue="1">
      <formula>LEN(TRIM(J12))&gt;0</formula>
    </cfRule>
  </conditionalFormatting>
  <conditionalFormatting sqref="K12:K32">
    <cfRule type="notContainsBlanks" dxfId="0" priority="2" stopIfTrue="1">
      <formula>LEN(TRIM(K12))&gt;0</formula>
    </cfRule>
  </conditionalFormatting>
  <pageMargins left="0.39370078740157483" right="7.874015748031496E-2" top="0.59055118110236227" bottom="0.39370078740157483" header="0.11811023622047245" footer="0.11811023622047245"/>
  <pageSetup paperSize="9" scale="99" orientation="landscape" r:id="rId1"/>
  <headerFooter>
    <oddFooter>&amp;L&amp;"Arial,Standard"&amp;7
&amp;F&amp;C&amp;"Arial,Standard"&amp;7
 © DKG  Alle Rechte vorbehalten&amp;R
&amp;"Arial,Standard"&amp;7&amp;P</oddFooter>
  </headerFooter>
  <rowBreaks count="5" manualBreakCount="5">
    <brk id="15" max="10" man="1"/>
    <brk id="18" max="10" man="1"/>
    <brk id="21" max="10" man="1"/>
    <brk id="24" max="10" man="1"/>
    <brk id="29" max="16383" man="1"/>
  </rowBreaks>
  <ignoredErrors>
    <ignoredError sqref="D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0"/>
  <sheetViews>
    <sheetView topLeftCell="A13" workbookViewId="0">
      <selection activeCell="X7" sqref="X7"/>
    </sheetView>
  </sheetViews>
  <sheetFormatPr baseColWidth="10" defaultColWidth="9.140625" defaultRowHeight="15" x14ac:dyDescent="0.25"/>
  <cols>
    <col min="1" max="1" width="13.5703125" customWidth="1"/>
    <col min="2" max="2" width="3.85546875" customWidth="1"/>
    <col min="3" max="3" width="5.42578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8" t="s">
        <v>214</v>
      </c>
      <c r="B1" s="51"/>
      <c r="C1" s="54" t="s">
        <v>173</v>
      </c>
      <c r="D1" s="54" t="s">
        <v>174</v>
      </c>
      <c r="E1" s="47" t="s">
        <v>175</v>
      </c>
      <c r="F1" s="54" t="s">
        <v>215</v>
      </c>
      <c r="G1" s="47" t="s">
        <v>175</v>
      </c>
      <c r="H1" s="54" t="s">
        <v>216</v>
      </c>
      <c r="I1" s="54" t="s">
        <v>177</v>
      </c>
      <c r="J1" s="54" t="s">
        <v>189</v>
      </c>
      <c r="K1" s="54" t="s">
        <v>217</v>
      </c>
      <c r="L1" s="54" t="s">
        <v>218</v>
      </c>
      <c r="M1" s="54" t="s">
        <v>219</v>
      </c>
      <c r="O1" s="433" t="s">
        <v>220</v>
      </c>
      <c r="P1" s="433"/>
      <c r="Q1" s="433"/>
    </row>
    <row r="2" spans="1:25" ht="54.75" customHeight="1" x14ac:dyDescent="0.25">
      <c r="A2" s="60" t="str">
        <f>IF('Indicator sheet'!Q12=0,"",'Indicator sheet'!Q12)</f>
        <v>Incomplete</v>
      </c>
      <c r="B2" s="41"/>
      <c r="C2" s="59" t="str">
        <f>IF($A2="I.O.","",'Indicator sheet'!A12)</f>
        <v>1a</v>
      </c>
      <c r="D2" s="57" t="str">
        <f>IF($A2="I.O.","",'Indicator sheet'!D12)</f>
        <v xml:space="preserve">Primary cases </v>
      </c>
      <c r="E2" s="57" t="str">
        <f>IF(AND('Indicator sheet'!K12="",$A2&lt;&gt;"I.O."),"-----",IF($A2="I.O.","",'Indicator sheet'!K12))</f>
        <v>-----</v>
      </c>
      <c r="F2" s="57" t="str">
        <f>IF($A2="I.O.","",'Indicator sheet'!L12)</f>
        <v>≥ 30</v>
      </c>
      <c r="G2" s="57" t="str">
        <f>IF(AND('Indicator sheet'!N12="",$A2&lt;&gt;"I.O."),"-----",IF($A2="I.O.","",'Indicator sheet'!N12))</f>
        <v>-----</v>
      </c>
      <c r="H2" s="59">
        <f>IF($A2="I.O.","",IF('Indicator sheet'!P12="","-----",'Indicator sheet'!P12))</f>
        <v>0</v>
      </c>
      <c r="I2" s="59" t="str">
        <f>IF($A2="I.O.","","-----")</f>
        <v>-----</v>
      </c>
      <c r="J2" s="72" t="str">
        <f>IF($A2="I.O.","","-----")</f>
        <v>-----</v>
      </c>
      <c r="K2" s="59" t="str">
        <f>IF($A2="I.O.","",'Indicator sheet'!Q12)</f>
        <v>Incomplete</v>
      </c>
      <c r="L2" s="57" t="str">
        <f>IF(AND('Indicator sheet'!R12="",$A2&lt;&gt;"I.O."),"-----",IF($A2="I.O.","",'Indicator sheet'!R12))</f>
        <v>-----</v>
      </c>
      <c r="M2" s="57" t="str">
        <f>IF(AND('Indicator sheet'!S12="",$A2&lt;&gt;"I.O."),"-----",IF($A2="I.O.","",'Indicator sheet'!S12))</f>
        <v>-----</v>
      </c>
      <c r="O2" s="14" t="e">
        <f t="array" aca="1" ref="O2" ca="1">IF(ROW()-ROW($D$2:$D$20)+1&gt;ROWS($C$2:$C$20)-COUNTBLANK($C$2:$C$20),"",INDIRECT(ADDRESS(SMALL((IF($C$2:$C$20&lt;&gt;"",ROW($C$2:$C$20),ROW()+ROWS($C$2:$C$20))),ROW()-ROW($D$2:$D$20)+1),COLUMN($C$2:$C$20),4)))</f>
        <v>#REF!</v>
      </c>
      <c r="P2" s="57" t="e">
        <f t="array" aca="1" ref="P2" ca="1">IF(ROW()-ROW($E$2:$E$20)+1&gt;ROWS($D$2:$D$20)-COUNTBLANK($D$2:$D$20),"",INDIRECT(ADDRESS(SMALL((IF($D$2:$D$20&gt;"",ROW($D$2:$D$20),ROW()+ROWS($D$2:$D$20))),ROW()-ROW($E$2:$E$20)+1),COLUMN($D$2:$D$20),4)))</f>
        <v>#REF!</v>
      </c>
      <c r="Q2" s="14" t="e">
        <f t="array" aca="1" ref="Q2" ca="1">IF(ROW()-ROW($F$2:$F$20)+1&gt;ROWS($E$2:$E$20)-COUNTBLANK($E$2:$E$20),"",INDIRECT(ADDRESS(SMALL((IF($E$2:$E$20&gt;"",ROW($E$2:$E$20),ROW()+ROWS($E$2:$E$20))),ROW()-ROW($F$2:$F$20)+1),COLUMN($E$2:$E$20),4)))</f>
        <v>#REF!</v>
      </c>
      <c r="R2" s="59" t="e">
        <f t="array" aca="1" ref="R2" ca="1">IF(ROW()-ROW($G$2:$G$20)+1&gt;ROWS($F$2:$F$20)-COUNTBLANK($F$2:$F$20),"",INDIRECT(ADDRESS(SMALL((IF($F$2:$F$20&gt;"",ROW($F$2:$F$20),ROW()+ROWS($F$2:$F$20))),ROW()-ROW($G$2:$G$20)+1),COLUMN($F$2:$F$20),4)))</f>
        <v>#REF!</v>
      </c>
      <c r="S2" s="14" t="e">
        <f t="array" aca="1" ref="S2" ca="1">IF(ROW()-ROW($H$2:$H$20)+1&gt;ROWS($G$2:$G$20)-COUNTBLANK($G$2:$G$20),"",INDIRECT(ADDRESS(SMALL((IF($G$2:$G$20&lt;&gt;"",ROW($G$2:$G$20),ROW()+ROWS($G$2:$G$20))),ROW()-ROW($H$2:$H$20)+1),COLUMN($G$2:$G$20),4)))</f>
        <v>#REF!</v>
      </c>
      <c r="T2" s="14" t="e">
        <f t="array" aca="1" ref="T2" ca="1">IF(ROW()-ROW($I$2:$I$20)+1&gt;ROWS($H$2:$H$20)-COUNTBLANK($H$2:$H$20),"",INDIRECT(ADDRESS(SMALL((IF($H$2:$H$20&lt;&gt;"",ROW($H$2:$H$20),ROW()+ROWS($H$2:$H$20))),ROW()-ROW($I$2:$I$20)+1),COLUMN($H$2:$H$20),4)))</f>
        <v>#REF!</v>
      </c>
      <c r="U2" s="14" t="e">
        <f t="array" aca="1" ref="U2" ca="1">IF(ROW()-ROW($J$2:$J$20)+1&gt;ROWS($I$2:$I$20)-COUNTBLANK($I$2:$I$20),"",INDIRECT(ADDRESS(SMALL((IF($I$2:$I$20&lt;&gt;"",ROW($I$2:$I$20),ROW()+ROWS($I$2:$I$20))),ROW()-ROW($J$2:$J$20)+1),COLUMN($I$2:$I$20),4)))</f>
        <v>#REF!</v>
      </c>
      <c r="V2" s="73" t="e">
        <f t="array" aca="1" ref="V2" ca="1">IF(ROW()-ROW($K$2:$K$20)+1&gt;ROWS($J$2:$J$20)-COUNTBLANK($J$2:$J$20),"",INDIRECT(ADDRESS(SMALL((IF($J$2:$J$20&lt;&gt;"",ROW($J$2:$J$20),ROW()+ROWS($J$2:$J$20))),ROW()-ROW($K$2:$K$20)+1),COLUMN($J$2:$J$20),4)))</f>
        <v>#REF!</v>
      </c>
      <c r="W2" s="59" t="e">
        <f t="array" aca="1" ref="W2" ca="1">IF(ROW()-ROW($L$2:$L$20)+1&gt;ROWS($K$2:$K$20)-COUNTBLANK($K$2:$K$20),"",INDIRECT(ADDRESS(SMALL((IF($K$2:$K$20&lt;&gt;"",ROW($K$2:$K$20),ROW()+ROWS($K$2:$K$20))),ROW()-ROW($L$2:$L$20)+1),COLUMN($K$2:$K$20),4)))</f>
        <v>#REF!</v>
      </c>
      <c r="X2" s="14" t="e">
        <f t="array" aca="1" ref="X2" ca="1">IF(ROW()-ROW($M$2:$M$20)+1&gt;ROWS($L$2:$L$20)-COUNTBLANK($L$2:$L$20),"",INDIRECT(ADDRESS(SMALL((IF($L$2:$L$20&lt;&gt;"",ROW($L$2:$L$20),ROW()+ROWS($L$2:$L$20))),ROW()-ROW($M$2:$M$20)+1),COLUMN($L$2:$L$20),4)))</f>
        <v>#REF!</v>
      </c>
      <c r="Y2" s="14" t="e">
        <f t="array" aca="1" ref="Y2" ca="1">IF(ROW()-ROW($N$2:$N$20)+1&gt;ROWS($M$2:$M$20)-COUNTBLANK($M$2:$M$20),"",INDIRECT(ADDRESS(SMALL((IF($M$2:$M$20&lt;&gt;"",ROW($M$2:$M$20),ROW()+ROWS($M$2:$M$20))),ROW()-ROW($N$2:$N$20)+1),COLUMN($M$2:$M$20),4)))</f>
        <v>#REF!</v>
      </c>
    </row>
    <row r="3" spans="1:25" ht="54.75" customHeight="1" x14ac:dyDescent="0.25">
      <c r="A3" s="60" t="str">
        <f>IF('Indicator sheet'!Q15=0,"",'Indicator sheet'!Q15)</f>
        <v>Incomplete</v>
      </c>
      <c r="B3" s="41"/>
      <c r="C3" s="59" t="str">
        <f>IF($A3="I.O.","",'Indicator sheet'!A15)</f>
        <v>1b</v>
      </c>
      <c r="D3" s="57" t="str">
        <f>IF($A3="I.O.","",'Indicator sheet'!D15)</f>
        <v>Patients with new recurrence and/or distant metastases</v>
      </c>
      <c r="E3" s="57" t="str">
        <f>IF(AND('Indicator sheet'!K15="",$A3&lt;&gt;"I.O."),"-----",IF($A3="I.O.","",'Indicator sheet'!K15))</f>
        <v>-----</v>
      </c>
      <c r="F3" s="57" t="str">
        <f>IF($A3="I.O.","",'Indicator sheet'!L15)</f>
        <v>No target value</v>
      </c>
      <c r="G3" s="57" t="str">
        <f>IF(AND('Indicator sheet'!N15="",$A3&lt;&gt;"I.O."),"-----",IF($A3="I.O.","",'Indicator sheet'!N15))</f>
        <v>-----</v>
      </c>
      <c r="H3" s="59" t="str">
        <f>IF($A3="I.O.","",IF('Indicator sheet'!P15="","-----",'Indicator sheet'!P15))</f>
        <v>-----</v>
      </c>
      <c r="I3" s="59" t="str">
        <f t="shared" ref="I3:J3" si="0">IF($A3="I.O.","","-----")</f>
        <v>-----</v>
      </c>
      <c r="J3" s="72" t="str">
        <f t="shared" si="0"/>
        <v>-----</v>
      </c>
      <c r="K3" s="59" t="str">
        <f>IF($A3="I.O.","",'Indicator sheet'!Q15)</f>
        <v>Incomplete</v>
      </c>
      <c r="L3" s="57" t="str">
        <f>IF(AND('Indicator sheet'!R15="",$A3&lt;&gt;"I.O."),"-----",IF($A3="I.O.","",'Indicator sheet'!R15))</f>
        <v>-----</v>
      </c>
      <c r="M3" s="57" t="str">
        <f>IF(AND('Indicator sheet'!S15="",$A3&lt;&gt;"I.O."),"-----",IF($A3="I.O.","",'Indicator sheet'!S15))</f>
        <v>-----</v>
      </c>
      <c r="O3" s="14" t="e">
        <f t="array" aca="1" ref="O3" ca="1">IF(ROW()-ROW($D$2:$D$20)+1&gt;ROWS($C$2:$C$20)-COUNTBLANK($C$2:$C$20),"",INDIRECT(ADDRESS(SMALL((IF($C$2:$C$20&lt;&gt;"",ROW($C$2:$C$20),ROW()+ROWS($C$2:$C$20))),ROW()-ROW($D$2:$D$20)+1),COLUMN($C$2:$C$20),4)))</f>
        <v>#REF!</v>
      </c>
      <c r="P3" s="57" t="e">
        <f t="array" aca="1" ref="P3" ca="1">IF(ROW()-ROW($E$2:$E$20)+1&gt;ROWS($D$2:$D$20)-COUNTBLANK($D$2:$D$20),"",INDIRECT(ADDRESS(SMALL((IF($D$2:$D$20&gt;"",ROW($D$2:$D$20),ROW()+ROWS($D$2:$D$20))),ROW()-ROW($E$2:$E$20)+1),COLUMN($D$2:$D$20),4)))</f>
        <v>#REF!</v>
      </c>
      <c r="Q3" s="14" t="e">
        <f t="array" aca="1" ref="Q3" ca="1">IF(ROW()-ROW($F$2:$F$20)+1&gt;ROWS($E$2:$E$20)-COUNTBLANK($E$2:$E$20),"",INDIRECT(ADDRESS(SMALL((IF($E$2:$E$20&gt;"",ROW($E$2:$E$20),ROW()+ROWS($E$2:$E$20))),ROW()-ROW($F$2:$F$20)+1),COLUMN($E$2:$E$20),4)))</f>
        <v>#REF!</v>
      </c>
      <c r="R3" s="59" t="e">
        <f t="array" aca="1" ref="R3" ca="1">IF(ROW()-ROW($G$2:$G$20)+1&gt;ROWS($F$2:$F$20)-COUNTBLANK($F$2:$F$20),"",INDIRECT(ADDRESS(SMALL((IF($F$2:$F$20&gt;"",ROW($F$2:$F$20),ROW()+ROWS($F$2:$F$20))),ROW()-ROW($G$2:$G$20)+1),COLUMN($F$2:$F$20),4)))</f>
        <v>#REF!</v>
      </c>
      <c r="S3" s="14" t="e">
        <f t="array" aca="1" ref="S3" ca="1">IF(ROW()-ROW($H$2:$H$20)+1&gt;ROWS($G$2:$G$20)-COUNTBLANK($G$2:$G$20),"",INDIRECT(ADDRESS(SMALL((IF($G$2:$G$20&lt;&gt;"",ROW($G$2:$G$20),ROW()+ROWS($G$2:$G$20))),ROW()-ROW($H$2:$H$20)+1),COLUMN($G$2:$G$20),4)))</f>
        <v>#REF!</v>
      </c>
      <c r="T3" s="14" t="e">
        <f t="array" aca="1" ref="T3" ca="1">IF(ROW()-ROW($I$2:$I$20)+1&gt;ROWS($H$2:$H$20)-COUNTBLANK($H$2:$H$20),"",INDIRECT(ADDRESS(SMALL((IF($H$2:$H$20&lt;&gt;"",ROW($H$2:$H$20),ROW()+ROWS($H$2:$H$20))),ROW()-ROW($I$2:$I$20)+1),COLUMN($H$2:$H$20),4)))</f>
        <v>#REF!</v>
      </c>
      <c r="U3" s="14" t="e">
        <f t="array" aca="1" ref="U3" ca="1">IF(ROW()-ROW($J$2:$J$20)+1&gt;ROWS($I$2:$I$20)-COUNTBLANK($I$2:$I$20),"",INDIRECT(ADDRESS(SMALL((IF($I$2:$I$20&lt;&gt;"",ROW($I$2:$I$20),ROW()+ROWS($I$2:$I$20))),ROW()-ROW($J$2:$J$20)+1),COLUMN($I$2:$I$20),4)))</f>
        <v>#REF!</v>
      </c>
      <c r="V3" s="73" t="e">
        <f t="array" aca="1" ref="V3" ca="1">IF(ROW()-ROW($K$2:$K$20)+1&gt;ROWS($J$2:$J$20)-COUNTBLANK($J$2:$J$20),"",INDIRECT(ADDRESS(SMALL((IF($J$2:$J$20&lt;&gt;"",ROW($J$2:$J$20),ROW()+ROWS($J$2:$J$20))),ROW()-ROW($K$2:$K$20)+1),COLUMN($J$2:$J$20),4)))</f>
        <v>#REF!</v>
      </c>
      <c r="W3" s="59" t="e">
        <f t="array" aca="1" ref="W3" ca="1">IF(ROW()-ROW($L$2:$L$20)+1&gt;ROWS($K$2:$K$20)-COUNTBLANK($K$2:$K$20),"",INDIRECT(ADDRESS(SMALL((IF($K$2:$K$20&lt;&gt;"",ROW($K$2:$K$20),ROW()+ROWS($K$2:$K$20))),ROW()-ROW($L$2:$L$20)+1),COLUMN($K$2:$K$20),4)))</f>
        <v>#REF!</v>
      </c>
      <c r="X3" s="14" t="e">
        <f t="array" aca="1" ref="X3" ca="1">IF(ROW()-ROW($M$2:$M$20)+1&gt;ROWS($L$2:$L$20)-COUNTBLANK($L$2:$L$20),"",INDIRECT(ADDRESS(SMALL((IF($L$2:$L$20&lt;&gt;"",ROW($L$2:$L$20),ROW()+ROWS($L$2:$L$20))),ROW()-ROW($M$2:$M$20)+1),COLUMN($L$2:$L$20),4)))</f>
        <v>#REF!</v>
      </c>
      <c r="Y3" s="14" t="e">
        <f t="array" aca="1" ref="Y3" ca="1">IF(ROW()-ROW($N$2:$N$20)+1&gt;ROWS($M$2:$M$20)-COUNTBLANK($M$2:$M$20),"",INDIRECT(ADDRESS(SMALL((IF($M$2:$M$20&lt;&gt;"",ROW($M$2:$M$20),ROW()+ROWS($M$2:$M$20))),ROW()-ROW($N$2:$N$20)+1),COLUMN($M$2:$M$20),4)))</f>
        <v>#REF!</v>
      </c>
    </row>
    <row r="4" spans="1:25" ht="54.75" customHeight="1" x14ac:dyDescent="0.25">
      <c r="A4" s="60" t="str">
        <f>IF('Indicator sheet'!Q18=0,"",'Indicator sheet'!Q18)</f>
        <v>Incomplete</v>
      </c>
      <c r="B4" s="41"/>
      <c r="C4" s="59">
        <f>IF($A4="I.O.","",'Indicator sheet'!A18)</f>
        <v>2</v>
      </c>
      <c r="D4" s="57" t="str">
        <f>IF($A4="I.O.","",'Indicator sheet'!D18)</f>
        <v>Pre-therapeutic case presentation in tumour board</v>
      </c>
      <c r="E4" s="57" t="str">
        <f>IF(AND('Indicator sheet'!K18="",$A4&lt;&gt;"I.O."),"-----",IF($A4="I.O.","",'Indicator sheet'!K18))</f>
        <v>-----</v>
      </c>
      <c r="F4" s="57" t="str">
        <f>IF($A4="I.O.","",'Indicator sheet'!L18)</f>
        <v>≥ 95%</v>
      </c>
      <c r="G4" s="57" t="str">
        <f>IF(AND('Indicator sheet'!N18="",$A4&lt;&gt;"I.O."),"-----",IF($A4="I.O.","",'Indicator sheet'!N18))</f>
        <v>-----</v>
      </c>
      <c r="H4" s="59" t="str">
        <f>IF($A4="I.O.","",IF('Indicator sheet'!P18="","-----",'Indicator sheet'!P18))</f>
        <v>-----</v>
      </c>
      <c r="I4" s="59">
        <f>IF($A4="I.O.","",IF('Indicator sheet'!P19="","-----",'Indicator sheet'!P19))</f>
        <v>0</v>
      </c>
      <c r="J4" s="72" t="str">
        <f>IF($A4="I.O.","",IF('Indicator sheet'!P20="",0,'Indicator sheet'!P20))</f>
        <v>n.d.</v>
      </c>
      <c r="K4" s="59" t="str">
        <f>IF($A4="I.O.","",'Indicator sheet'!Q18)</f>
        <v>Incomplete</v>
      </c>
      <c r="L4" s="57" t="str">
        <f>IF(AND('Indicator sheet'!R18="",$A4&lt;&gt;"I.O."),"-----",IF($A4="I.O.","",'Indicator sheet'!R18))</f>
        <v>-----</v>
      </c>
      <c r="M4" s="57" t="str">
        <f>IF(AND('Indicator sheet'!S18="",$A4&lt;&gt;"I.O."),"-----",IF($A4="I.O.","",'Indicator sheet'!S18))</f>
        <v>-----</v>
      </c>
      <c r="O4" s="14" t="e">
        <f t="array" aca="1" ref="O4" ca="1">IF(ROW()-ROW($D$2:$D$20)+1&gt;ROWS($C$2:$C$20)-COUNTBLANK($C$2:$C$20),"",INDIRECT(ADDRESS(SMALL((IF($C$2:$C$20&lt;&gt;"",ROW($C$2:$C$20),ROW()+ROWS($C$2:$C$20))),ROW()-ROW($D$2:$D$20)+1),COLUMN($C$2:$C$20),4)))</f>
        <v>#REF!</v>
      </c>
      <c r="P4" s="57" t="e">
        <f t="array" aca="1" ref="P4" ca="1">IF(ROW()-ROW($E$2:$E$20)+1&gt;ROWS($D$2:$D$20)-COUNTBLANK($D$2:$D$20),"",INDIRECT(ADDRESS(SMALL((IF($D$2:$D$20&gt;"",ROW($D$2:$D$20),ROW()+ROWS($D$2:$D$20))),ROW()-ROW($E$2:$E$20)+1),COLUMN($D$2:$D$20),4)))</f>
        <v>#REF!</v>
      </c>
      <c r="Q4" s="14" t="e">
        <f t="array" aca="1" ref="Q4" ca="1">IF(ROW()-ROW($F$2:$F$20)+1&gt;ROWS($E$2:$E$20)-COUNTBLANK($E$2:$E$20),"",INDIRECT(ADDRESS(SMALL((IF($E$2:$E$20&gt;"",ROW($E$2:$E$20),ROW()+ROWS($E$2:$E$20))),ROW()-ROW($F$2:$F$20)+1),COLUMN($E$2:$E$20),4)))</f>
        <v>#REF!</v>
      </c>
      <c r="R4" s="59" t="e">
        <f t="array" aca="1" ref="R4" ca="1">IF(ROW()-ROW($G$2:$G$20)+1&gt;ROWS($F$2:$F$20)-COUNTBLANK($F$2:$F$20),"",INDIRECT(ADDRESS(SMALL((IF($F$2:$F$20&gt;"",ROW($F$2:$F$20),ROW()+ROWS($F$2:$F$20))),ROW()-ROW($G$2:$G$20)+1),COLUMN($F$2:$F$20),4)))</f>
        <v>#REF!</v>
      </c>
      <c r="S4" s="14" t="e">
        <f t="array" aca="1" ref="S4" ca="1">IF(ROW()-ROW($H$2:$H$20)+1&gt;ROWS($G$2:$G$20)-COUNTBLANK($G$2:$G$20),"",INDIRECT(ADDRESS(SMALL((IF($G$2:$G$20&lt;&gt;"",ROW($G$2:$G$20),ROW()+ROWS($G$2:$G$20))),ROW()-ROW($H$2:$H$20)+1),COLUMN($G$2:$G$20),4)))</f>
        <v>#REF!</v>
      </c>
      <c r="T4" s="14" t="e">
        <f t="array" aca="1" ref="T4" ca="1">IF(ROW()-ROW($I$2:$I$20)+1&gt;ROWS($H$2:$H$20)-COUNTBLANK($H$2:$H$20),"",INDIRECT(ADDRESS(SMALL((IF($H$2:$H$20&lt;&gt;"",ROW($H$2:$H$20),ROW()+ROWS($H$2:$H$20))),ROW()-ROW($I$2:$I$20)+1),COLUMN($H$2:$H$20),4)))</f>
        <v>#REF!</v>
      </c>
      <c r="U4" s="14" t="e">
        <f t="array" aca="1" ref="U4" ca="1">IF(ROW()-ROW($J$2:$J$20)+1&gt;ROWS($I$2:$I$20)-COUNTBLANK($I$2:$I$20),"",INDIRECT(ADDRESS(SMALL((IF($I$2:$I$20&lt;&gt;"",ROW($I$2:$I$20),ROW()+ROWS($I$2:$I$20))),ROW()-ROW($J$2:$J$20)+1),COLUMN($I$2:$I$20),4)))</f>
        <v>#REF!</v>
      </c>
      <c r="V4" s="73" t="e">
        <f t="array" aca="1" ref="V4" ca="1">IF(ROW()-ROW($K$2:$K$20)+1&gt;ROWS($J$2:$J$20)-COUNTBLANK($J$2:$J$20),"",INDIRECT(ADDRESS(SMALL((IF($J$2:$J$20&lt;&gt;"",ROW($J$2:$J$20),ROW()+ROWS($J$2:$J$20))),ROW()-ROW($K$2:$K$20)+1),COLUMN($J$2:$J$20),4)))</f>
        <v>#REF!</v>
      </c>
      <c r="W4" s="59" t="e">
        <f t="array" aca="1" ref="W4" ca="1">IF(ROW()-ROW($L$2:$L$20)+1&gt;ROWS($K$2:$K$20)-COUNTBLANK($K$2:$K$20),"",INDIRECT(ADDRESS(SMALL((IF($K$2:$K$20&lt;&gt;"",ROW($K$2:$K$20),ROW()+ROWS($K$2:$K$20))),ROW()-ROW($L$2:$L$20)+1),COLUMN($K$2:$K$20),4)))</f>
        <v>#REF!</v>
      </c>
      <c r="X4" s="14" t="e">
        <f t="array" aca="1" ref="X4" ca="1">IF(ROW()-ROW($M$2:$M$20)+1&gt;ROWS($L$2:$L$20)-COUNTBLANK($L$2:$L$20),"",INDIRECT(ADDRESS(SMALL((IF($L$2:$L$20&lt;&gt;"",ROW($L$2:$L$20),ROW()+ROWS($L$2:$L$20))),ROW()-ROW($M$2:$M$20)+1),COLUMN($L$2:$L$20),4)))</f>
        <v>#REF!</v>
      </c>
      <c r="Y4" s="14" t="e">
        <f t="array" aca="1" ref="Y4" ca="1">IF(ROW()-ROW($N$2:$N$20)+1&gt;ROWS($M$2:$M$20)-COUNTBLANK($M$2:$M$20),"",INDIRECT(ADDRESS(SMALL((IF($M$2:$M$20&lt;&gt;"",ROW($M$2:$M$20),ROW()+ROWS($M$2:$M$20))),ROW()-ROW($N$2:$N$20)+1),COLUMN($M$2:$M$20),4)))</f>
        <v>#REF!</v>
      </c>
    </row>
    <row r="5" spans="1:25" ht="54.75" customHeight="1" x14ac:dyDescent="0.25">
      <c r="A5" s="60" t="str">
        <f>IF('Indicator sheet'!Q21=0,"",'Indicator sheet'!Q21)</f>
        <v>Incomplete</v>
      </c>
      <c r="B5" s="41"/>
      <c r="C5" s="59" t="str">
        <f>IF($A5="I.O.","",CONCATENATE('Indicator sheet'!A21,'Indicator sheet'!B21))</f>
        <v>3a</v>
      </c>
      <c r="D5" s="57" t="str">
        <f>IF($A5="I.O.","",'Indicator sheet'!D21)</f>
        <v>Post-surgical presentation in tumour bord</v>
      </c>
      <c r="E5" s="57" t="str">
        <f>IF(AND('Indicator sheet'!K21="",$A5&lt;&gt;"I.O."),"-----",IF($A5="I.O.","",'Indicator sheet'!K21))</f>
        <v>-----</v>
      </c>
      <c r="F5" s="57" t="str">
        <f>IF($A5="I.O.","",'Indicator sheet'!L21)</f>
        <v>≥ 95%</v>
      </c>
      <c r="G5" s="57" t="str">
        <f>IF(AND('Indicator sheet'!N21="",$A5&lt;&gt;"I.O."),"-----",IF($A5="I.O.","",'Indicator sheet'!N21))</f>
        <v>-----</v>
      </c>
      <c r="H5" s="59" t="str">
        <f>IF($A5="I.O.","",IF('Indicator sheet'!P21="","-----",'Indicator sheet'!P21))</f>
        <v>-----</v>
      </c>
      <c r="I5" s="63">
        <f>IF($A5="I.O.","",IF('Indicator sheet'!P22="","-----",'Indicator sheet'!P22))</f>
        <v>0</v>
      </c>
      <c r="J5" s="62" t="str">
        <f>IF($A5="I.O.","",IF('Indicator sheet'!P23="",0,'Indicator sheet'!P23))</f>
        <v>n.d.</v>
      </c>
      <c r="K5" s="59" t="str">
        <f>IF($A5="I.O.","",'Indicator sheet'!Q21)</f>
        <v>Incomplete</v>
      </c>
      <c r="L5" s="57" t="str">
        <f>IF(AND('Indicator sheet'!R21="",$A5&lt;&gt;"I.O."),"-----",IF($A5="I.O.","",'Indicator sheet'!R21))</f>
        <v>-----</v>
      </c>
      <c r="M5" s="57" t="str">
        <f>IF(AND('Indicator sheet'!S21="",$A5&lt;&gt;"I.O."),"-----",IF($A5="I.O.","",'Indicator sheet'!S21))</f>
        <v>-----</v>
      </c>
      <c r="O5" s="14" t="e">
        <f t="array" aca="1" ref="O5" ca="1">IF(ROW()-ROW($D$2:$D$20)+1&gt;ROWS($C$2:$C$20)-COUNTBLANK($C$2:$C$20),"",INDIRECT(ADDRESS(SMALL((IF($C$2:$C$20&lt;&gt;"",ROW($C$2:$C$20),ROW()+ROWS($C$2:$C$20))),ROW()-ROW($D$2:$D$20)+1),COLUMN($C$2:$C$20),4)))</f>
        <v>#REF!</v>
      </c>
      <c r="P5" s="57" t="e">
        <f t="array" aca="1" ref="P5" ca="1">IF(ROW()-ROW($E$2:$E$20)+1&gt;ROWS($D$2:$D$20)-COUNTBLANK($D$2:$D$20),"",INDIRECT(ADDRESS(SMALL((IF($D$2:$D$20&gt;"",ROW($D$2:$D$20),ROW()+ROWS($D$2:$D$20))),ROW()-ROW($E$2:$E$20)+1),COLUMN($D$2:$D$20),4)))</f>
        <v>#REF!</v>
      </c>
      <c r="Q5" s="14" t="e">
        <f t="array" aca="1" ref="Q5" ca="1">IF(ROW()-ROW($F$2:$F$20)+1&gt;ROWS($E$2:$E$20)-COUNTBLANK($E$2:$E$20),"",INDIRECT(ADDRESS(SMALL((IF($E$2:$E$20&gt;"",ROW($E$2:$E$20),ROW()+ROWS($E$2:$E$20))),ROW()-ROW($F$2:$F$20)+1),COLUMN($E$2:$E$20),4)))</f>
        <v>#REF!</v>
      </c>
      <c r="R5" s="59" t="e">
        <f t="array" aca="1" ref="R5" ca="1">IF(ROW()-ROW($G$2:$G$20)+1&gt;ROWS($F$2:$F$20)-COUNTBLANK($F$2:$F$20),"",INDIRECT(ADDRESS(SMALL((IF($F$2:$F$20&gt;"",ROW($F$2:$F$20),ROW()+ROWS($F$2:$F$20))),ROW()-ROW($G$2:$G$20)+1),COLUMN($F$2:$F$20),4)))</f>
        <v>#REF!</v>
      </c>
      <c r="S5" s="14" t="e">
        <f t="array" aca="1" ref="S5" ca="1">IF(ROW()-ROW($H$2:$H$20)+1&gt;ROWS($G$2:$G$20)-COUNTBLANK($G$2:$G$20),"",INDIRECT(ADDRESS(SMALL((IF($G$2:$G$20&lt;&gt;"",ROW($G$2:$G$20),ROW()+ROWS($G$2:$G$20))),ROW()-ROW($H$2:$H$20)+1),COLUMN($G$2:$G$20),4)))</f>
        <v>#REF!</v>
      </c>
      <c r="T5" s="14" t="e">
        <f t="array" aca="1" ref="T5" ca="1">IF(ROW()-ROW($I$2:$I$20)+1&gt;ROWS($H$2:$H$20)-COUNTBLANK($H$2:$H$20),"",INDIRECT(ADDRESS(SMALL((IF($H$2:$H$20&lt;&gt;"",ROW($H$2:$H$20),ROW()+ROWS($H$2:$H$20))),ROW()-ROW($I$2:$I$20)+1),COLUMN($H$2:$H$20),4)))</f>
        <v>#REF!</v>
      </c>
      <c r="U5" s="14" t="e">
        <f t="array" aca="1" ref="U5" ca="1">IF(ROW()-ROW($J$2:$J$20)+1&gt;ROWS($I$2:$I$20)-COUNTBLANK($I$2:$I$20),"",INDIRECT(ADDRESS(SMALL((IF($I$2:$I$20&lt;&gt;"",ROW($I$2:$I$20),ROW()+ROWS($I$2:$I$20))),ROW()-ROW($J$2:$J$20)+1),COLUMN($I$2:$I$20),4)))</f>
        <v>#REF!</v>
      </c>
      <c r="V5" s="73" t="e">
        <f t="array" aca="1" ref="V5" ca="1">IF(ROW()-ROW($K$2:$K$20)+1&gt;ROWS($J$2:$J$20)-COUNTBLANK($J$2:$J$20),"",INDIRECT(ADDRESS(SMALL((IF($J$2:$J$20&lt;&gt;"",ROW($J$2:$J$20),ROW()+ROWS($J$2:$J$20))),ROW()-ROW($K$2:$K$20)+1),COLUMN($J$2:$J$20),4)))</f>
        <v>#REF!</v>
      </c>
      <c r="W5" s="59" t="e">
        <f t="array" aca="1" ref="W5" ca="1">IF(ROW()-ROW($L$2:$L$20)+1&gt;ROWS($K$2:$K$20)-COUNTBLANK($K$2:$K$20),"",INDIRECT(ADDRESS(SMALL((IF($K$2:$K$20&lt;&gt;"",ROW($K$2:$K$20),ROW()+ROWS($K$2:$K$20))),ROW()-ROW($L$2:$L$20)+1),COLUMN($K$2:$K$20),4)))</f>
        <v>#REF!</v>
      </c>
      <c r="X5" s="14" t="e">
        <f t="array" aca="1" ref="X5" ca="1">IF(ROW()-ROW($M$2:$M$20)+1&gt;ROWS($L$2:$L$20)-COUNTBLANK($L$2:$L$20),"",INDIRECT(ADDRESS(SMALL((IF($L$2:$L$20&lt;&gt;"",ROW($L$2:$L$20),ROW()+ROWS($L$2:$L$20))),ROW()-ROW($M$2:$M$20)+1),COLUMN($L$2:$L$20),4)))</f>
        <v>#REF!</v>
      </c>
      <c r="Y5" s="14" t="e">
        <f t="array" aca="1" ref="Y5" ca="1">IF(ROW()-ROW($N$2:$N$20)+1&gt;ROWS($M$2:$M$20)-COUNTBLANK($M$2:$M$20),"",INDIRECT(ADDRESS(SMALL((IF($M$2:$M$20&lt;&gt;"",ROW($M$2:$M$20),ROW()+ROWS($M$2:$M$20))),ROW()-ROW($N$2:$N$20)+1),COLUMN($M$2:$M$20),4)))</f>
        <v>#REF!</v>
      </c>
    </row>
    <row r="6" spans="1:25" ht="54.75" customHeight="1" x14ac:dyDescent="0.25">
      <c r="A6" s="60" t="str">
        <f>IF('Indicator sheet'!Q24=0,"",'Indicator sheet'!Q24)</f>
        <v>Incomplete</v>
      </c>
      <c r="B6" s="41"/>
      <c r="C6" s="59" t="str">
        <f>IF($A6="I.O.","",CONCATENATE('Indicator sheet'!A21,'Indicator sheet'!B24))</f>
        <v>3b</v>
      </c>
      <c r="D6" s="57" t="str">
        <f>IF($A6="I.O.","",'Indicator sheet'!D24)</f>
        <v>Post-intervention presentation in tumour board</v>
      </c>
      <c r="E6" s="57" t="str">
        <f>IF(AND('Indicator sheet'!K24="",$A6&lt;&gt;"I.O."),"-----",IF($A6="I.O.","",'Indicator sheet'!K24))</f>
        <v>-----</v>
      </c>
      <c r="F6" s="57" t="str">
        <f>IF($A6="I.O.","",'Indicator sheet'!L24)</f>
        <v>≥ 95%</v>
      </c>
      <c r="G6" s="57" t="str">
        <f>IF(AND('Indicator sheet'!N24="",$A6&lt;&gt;"I.O."),"-----",IF($A6="I.O.","",'Indicator sheet'!N24))</f>
        <v>-----</v>
      </c>
      <c r="H6" s="59" t="str">
        <f>IF($A6="I.O.","",IF('Indicator sheet'!P24="","-----",'Indicator sheet'!P24))</f>
        <v>-----</v>
      </c>
      <c r="I6" s="63">
        <f>IF($A6="I.O.","",IF('Indicator sheet'!P25="","-----",'Indicator sheet'!P25))</f>
        <v>0</v>
      </c>
      <c r="J6" s="62" t="str">
        <f>IF($A6="I.O.","",IF('Indicator sheet'!P26="",0,'Indicator sheet'!P26))</f>
        <v>n.d.</v>
      </c>
      <c r="K6" s="59" t="str">
        <f>IF($A6="I.O.","",'Indicator sheet'!Q24)</f>
        <v>Incomplete</v>
      </c>
      <c r="L6" s="57" t="str">
        <f>IF(AND('Indicator sheet'!R24="",$A6&lt;&gt;"I.O."),"-----",IF($A6="I.O.","",'Indicator sheet'!R24))</f>
        <v>-----</v>
      </c>
      <c r="M6" s="57" t="str">
        <f>IF(AND('Indicator sheet'!S24="",$A6&lt;&gt;"I.O."),"-----",IF($A6="I.O.","",'Indicator sheet'!S24))</f>
        <v>-----</v>
      </c>
      <c r="O6" s="14" t="e">
        <f t="array" aca="1" ref="O6" ca="1">IF(ROW()-ROW($D$2:$D$20)+1&gt;ROWS($C$2:$C$20)-COUNTBLANK($C$2:$C$20),"",INDIRECT(ADDRESS(SMALL((IF($C$2:$C$20&lt;&gt;"",ROW($C$2:$C$20),ROW()+ROWS($C$2:$C$20))),ROW()-ROW($D$2:$D$20)+1),COLUMN($C$2:$C$20),4)))</f>
        <v>#REF!</v>
      </c>
      <c r="P6" s="57" t="e">
        <f t="array" aca="1" ref="P6" ca="1">IF(ROW()-ROW($E$2:$E$20)+1&gt;ROWS($D$2:$D$20)-COUNTBLANK($D$2:$D$20),"",INDIRECT(ADDRESS(SMALL((IF($D$2:$D$20&gt;"",ROW($D$2:$D$20),ROW()+ROWS($D$2:$D$20))),ROW()-ROW($E$2:$E$20)+1),COLUMN($D$2:$D$20),4)))</f>
        <v>#REF!</v>
      </c>
      <c r="Q6" s="14" t="e">
        <f t="array" aca="1" ref="Q6" ca="1">IF(ROW()-ROW($F$2:$F$20)+1&gt;ROWS($E$2:$E$20)-COUNTBLANK($E$2:$E$20),"",INDIRECT(ADDRESS(SMALL((IF($E$2:$E$20&gt;"",ROW($E$2:$E$20),ROW()+ROWS($E$2:$E$20))),ROW()-ROW($F$2:$F$20)+1),COLUMN($E$2:$E$20),4)))</f>
        <v>#REF!</v>
      </c>
      <c r="R6" s="59" t="e">
        <f t="array" aca="1" ref="R6" ca="1">IF(ROW()-ROW($G$2:$G$20)+1&gt;ROWS($F$2:$F$20)-COUNTBLANK($F$2:$F$20),"",INDIRECT(ADDRESS(SMALL((IF($F$2:$F$20&gt;"",ROW($F$2:$F$20),ROW()+ROWS($F$2:$F$20))),ROW()-ROW($G$2:$G$20)+1),COLUMN($F$2:$F$20),4)))</f>
        <v>#REF!</v>
      </c>
      <c r="S6" s="14" t="e">
        <f t="array" aca="1" ref="S6" ca="1">IF(ROW()-ROW($H$2:$H$20)+1&gt;ROWS($G$2:$G$20)-COUNTBLANK($G$2:$G$20),"",INDIRECT(ADDRESS(SMALL((IF($G$2:$G$20&lt;&gt;"",ROW($G$2:$G$20),ROW()+ROWS($G$2:$G$20))),ROW()-ROW($H$2:$H$20)+1),COLUMN($G$2:$G$20),4)))</f>
        <v>#REF!</v>
      </c>
      <c r="T6" s="14" t="e">
        <f t="array" aca="1" ref="T6" ca="1">IF(ROW()-ROW($I$2:$I$20)+1&gt;ROWS($H$2:$H$20)-COUNTBLANK($H$2:$H$20),"",INDIRECT(ADDRESS(SMALL((IF($H$2:$H$20&lt;&gt;"",ROW($H$2:$H$20),ROW()+ROWS($H$2:$H$20))),ROW()-ROW($I$2:$I$20)+1),COLUMN($H$2:$H$20),4)))</f>
        <v>#REF!</v>
      </c>
      <c r="U6" s="14" t="e">
        <f t="array" aca="1" ref="U6" ca="1">IF(ROW()-ROW($J$2:$J$20)+1&gt;ROWS($I$2:$I$20)-COUNTBLANK($I$2:$I$20),"",INDIRECT(ADDRESS(SMALL((IF($I$2:$I$20&lt;&gt;"",ROW($I$2:$I$20),ROW()+ROWS($I$2:$I$20))),ROW()-ROW($J$2:$J$20)+1),COLUMN($I$2:$I$20),4)))</f>
        <v>#REF!</v>
      </c>
      <c r="V6" s="73" t="e">
        <f t="array" aca="1" ref="V6" ca="1">IF(ROW()-ROW($K$2:$K$20)+1&gt;ROWS($J$2:$J$20)-COUNTBLANK($J$2:$J$20),"",INDIRECT(ADDRESS(SMALL((IF($J$2:$J$20&lt;&gt;"",ROW($J$2:$J$20),ROW()+ROWS($J$2:$J$20))),ROW()-ROW($K$2:$K$20)+1),COLUMN($J$2:$J$20),4)))</f>
        <v>#REF!</v>
      </c>
      <c r="W6" s="59" t="e">
        <f t="array" aca="1" ref="W6" ca="1">IF(ROW()-ROW($L$2:$L$20)+1&gt;ROWS($K$2:$K$20)-COUNTBLANK($K$2:$K$20),"",INDIRECT(ADDRESS(SMALL((IF($K$2:$K$20&lt;&gt;"",ROW($K$2:$K$20),ROW()+ROWS($K$2:$K$20))),ROW()-ROW($L$2:$L$20)+1),COLUMN($K$2:$K$20),4)))</f>
        <v>#REF!</v>
      </c>
      <c r="X6" s="14" t="e">
        <f t="array" aca="1" ref="X6" ca="1">IF(ROW()-ROW($M$2:$M$20)+1&gt;ROWS($L$2:$L$20)-COUNTBLANK($L$2:$L$20),"",INDIRECT(ADDRESS(SMALL((IF($L$2:$L$20&lt;&gt;"",ROW($L$2:$L$20),ROW()+ROWS($L$2:$L$20))),ROW()-ROW($M$2:$M$20)+1),COLUMN($L$2:$L$20),4)))</f>
        <v>#REF!</v>
      </c>
      <c r="Y6" s="14" t="e">
        <f t="array" aca="1" ref="Y6" ca="1">IF(ROW()-ROW($N$2:$N$20)+1&gt;ROWS($M$2:$M$20)-COUNTBLANK($M$2:$M$20),"",INDIRECT(ADDRESS(SMALL((IF($M$2:$M$20&lt;&gt;"",ROW($M$2:$M$20),ROW()+ROWS($M$2:$M$20))),ROW()-ROW($N$2:$N$20)+1),COLUMN($M$2:$M$20),4)))</f>
        <v>#REF!</v>
      </c>
    </row>
    <row r="7" spans="1:25" ht="54.75" customHeight="1" x14ac:dyDescent="0.25">
      <c r="A7" s="60" t="str">
        <f>IF('Indicator sheet'!Q27=0,"",'Indicator sheet'!Q27)</f>
        <v>Incomplete</v>
      </c>
      <c r="B7" s="41"/>
      <c r="C7" s="59">
        <f>IF($A7="I.O.","",'Indicator sheet'!A27)</f>
        <v>4</v>
      </c>
      <c r="D7" s="57" t="str">
        <f>IF($A7="I.O.","",'Indicator sheet'!D27)</f>
        <v>Pre-therapeutic  presentation recurrence or new metastases in tumour board</v>
      </c>
      <c r="E7" s="57" t="str">
        <f>IF(AND('Indicator sheet'!K27="",$A7&lt;&gt;"I.O."),"-----",IF($A7="I.O.","",'Indicator sheet'!K27))</f>
        <v>-----</v>
      </c>
      <c r="F7" s="57" t="str">
        <f>IF($A7="I.O.","",'Indicator sheet'!L27)</f>
        <v>≥ 95%</v>
      </c>
      <c r="G7" s="57" t="str">
        <f>IF(AND('Indicator sheet'!N27="",$A7&lt;&gt;"I.O."),"-----",IF($A7="I.O.","",'Indicator sheet'!N27))</f>
        <v>-----</v>
      </c>
      <c r="H7" s="59" t="str">
        <f>IF($A7="I.O.","",IF('Indicator sheet'!P27="","-----",'Indicator sheet'!P27))</f>
        <v>-----</v>
      </c>
      <c r="I7" s="63">
        <f>IF($A7="I.O.","",IF('Indicator sheet'!P28="","-----",'Indicator sheet'!P28))</f>
        <v>0</v>
      </c>
      <c r="J7" s="62" t="str">
        <f>IF($A7="I.O.","",IF('Indicator sheet'!P29="",0,'Indicator sheet'!P29))</f>
        <v>n.d.</v>
      </c>
      <c r="K7" s="59" t="str">
        <f>IF($A7="I.O.","",'Indicator sheet'!Q27)</f>
        <v>Incomplete</v>
      </c>
      <c r="L7" s="57" t="str">
        <f>IF(AND('Indicator sheet'!R27="",$A7&lt;&gt;"I.O."),"-----",IF($A7="I.O.","",'Indicator sheet'!R27))</f>
        <v>-----</v>
      </c>
      <c r="M7" s="57" t="str">
        <f>IF(AND('Indicator sheet'!S27="",$A7&lt;&gt;"I.O."),"-----",IF($A7="I.O.","",'Indicator sheet'!S27))</f>
        <v>-----</v>
      </c>
      <c r="O7" s="14" t="e">
        <f t="array" aca="1" ref="O7" ca="1">IF(ROW()-ROW($D$2:$D$20)+1&gt;ROWS($C$2:$C$20)-COUNTBLANK($C$2:$C$20),"",INDIRECT(ADDRESS(SMALL((IF($C$2:$C$20&lt;&gt;"",ROW($C$2:$C$20),ROW()+ROWS($C$2:$C$20))),ROW()-ROW($D$2:$D$20)+1),COLUMN($C$2:$C$20),4)))</f>
        <v>#REF!</v>
      </c>
      <c r="P7" s="57" t="e">
        <f t="array" aca="1" ref="P7" ca="1">IF(ROW()-ROW($E$2:$E$20)+1&gt;ROWS($D$2:$D$20)-COUNTBLANK($D$2:$D$20),"",INDIRECT(ADDRESS(SMALL((IF($D$2:$D$20&gt;"",ROW($D$2:$D$20),ROW()+ROWS($D$2:$D$20))),ROW()-ROW($E$2:$E$20)+1),COLUMN($D$2:$D$20),4)))</f>
        <v>#REF!</v>
      </c>
      <c r="Q7" s="14" t="e">
        <f t="array" aca="1" ref="Q7" ca="1">IF(ROW()-ROW($F$2:$F$20)+1&gt;ROWS($E$2:$E$20)-COUNTBLANK($E$2:$E$20),"",INDIRECT(ADDRESS(SMALL((IF($E$2:$E$20&gt;"",ROW($E$2:$E$20),ROW()+ROWS($E$2:$E$20))),ROW()-ROW($F$2:$F$20)+1),COLUMN($E$2:$E$20),4)))</f>
        <v>#REF!</v>
      </c>
      <c r="R7" s="59" t="e">
        <f t="array" aca="1" ref="R7" ca="1">IF(ROW()-ROW($G$2:$G$20)+1&gt;ROWS($F$2:$F$20)-COUNTBLANK($F$2:$F$20),"",INDIRECT(ADDRESS(SMALL((IF($F$2:$F$20&gt;"",ROW($F$2:$F$20),ROW()+ROWS($F$2:$F$20))),ROW()-ROW($G$2:$G$20)+1),COLUMN($F$2:$F$20),4)))</f>
        <v>#REF!</v>
      </c>
      <c r="S7" s="14" t="e">
        <f t="array" aca="1" ref="S7" ca="1">IF(ROW()-ROW($H$2:$H$20)+1&gt;ROWS($G$2:$G$20)-COUNTBLANK($G$2:$G$20),"",INDIRECT(ADDRESS(SMALL((IF($G$2:$G$20&lt;&gt;"",ROW($G$2:$G$20),ROW()+ROWS($G$2:$G$20))),ROW()-ROW($H$2:$H$20)+1),COLUMN($G$2:$G$20),4)))</f>
        <v>#REF!</v>
      </c>
      <c r="T7" s="14" t="e">
        <f t="array" aca="1" ref="T7" ca="1">IF(ROW()-ROW($I$2:$I$20)+1&gt;ROWS($H$2:$H$20)-COUNTBLANK($H$2:$H$20),"",INDIRECT(ADDRESS(SMALL((IF($H$2:$H$20&lt;&gt;"",ROW($H$2:$H$20),ROW()+ROWS($H$2:$H$20))),ROW()-ROW($I$2:$I$20)+1),COLUMN($H$2:$H$20),4)))</f>
        <v>#REF!</v>
      </c>
      <c r="U7" s="14" t="e">
        <f t="array" aca="1" ref="U7" ca="1">IF(ROW()-ROW($J$2:$J$20)+1&gt;ROWS($I$2:$I$20)-COUNTBLANK($I$2:$I$20),"",INDIRECT(ADDRESS(SMALL((IF($I$2:$I$20&lt;&gt;"",ROW($I$2:$I$20),ROW()+ROWS($I$2:$I$20))),ROW()-ROW($J$2:$J$20)+1),COLUMN($I$2:$I$20),4)))</f>
        <v>#REF!</v>
      </c>
      <c r="V7" s="73" t="e">
        <f t="array" aca="1" ref="V7" ca="1">IF(ROW()-ROW($K$2:$K$20)+1&gt;ROWS($J$2:$J$20)-COUNTBLANK($J$2:$J$20),"",INDIRECT(ADDRESS(SMALL((IF($J$2:$J$20&lt;&gt;"",ROW($J$2:$J$20),ROW()+ROWS($J$2:$J$20))),ROW()-ROW($K$2:$K$20)+1),COLUMN($J$2:$J$20),4)))</f>
        <v>#REF!</v>
      </c>
      <c r="W7" s="59" t="e">
        <f t="array" aca="1" ref="W7" ca="1">IF(ROW()-ROW($L$2:$L$20)+1&gt;ROWS($K$2:$K$20)-COUNTBLANK($K$2:$K$20),"",INDIRECT(ADDRESS(SMALL((IF($K$2:$K$20&lt;&gt;"",ROW($K$2:$K$20),ROW()+ROWS($K$2:$K$20))),ROW()-ROW($L$2:$L$20)+1),COLUMN($K$2:$K$20),4)))</f>
        <v>#REF!</v>
      </c>
      <c r="X7" s="14" t="e">
        <f t="array" aca="1" ref="X7" ca="1">IF(ROW()-ROW($M$2:$M$20)+1&gt;ROWS($L$2:$L$20)-COUNTBLANK($L$2:$L$20),"",INDIRECT(ADDRESS(SMALL((IF($L$2:$L$20&lt;&gt;"",ROW($L$2:$L$20),ROW()+ROWS($L$2:$L$20))),ROW()-ROW($M$2:$M$20)+1),COLUMN($L$2:$L$20),4)))</f>
        <v>#REF!</v>
      </c>
      <c r="Y7" s="14" t="e">
        <f t="array" aca="1" ref="Y7" ca="1">IF(ROW()-ROW($N$2:$N$20)+1&gt;ROWS($M$2:$M$20)-COUNTBLANK($M$2:$M$20),"",INDIRECT(ADDRESS(SMALL((IF($M$2:$M$20&lt;&gt;"",ROW($M$2:$M$20),ROW()+ROWS($M$2:$M$20))),ROW()-ROW($N$2:$N$20)+1),COLUMN($M$2:$M$20),4)))</f>
        <v>#REF!</v>
      </c>
    </row>
    <row r="8" spans="1:25" ht="54.75" customHeight="1" x14ac:dyDescent="0.25">
      <c r="A8" s="60" t="str">
        <f>IF('Indicator sheet'!Q30=0,"",'Indicator sheet'!Q30)</f>
        <v>Incomplete</v>
      </c>
      <c r="B8" s="41"/>
      <c r="C8" s="59">
        <f>IF($A8="I.O.","",'Indicator sheet'!A30)</f>
        <v>5</v>
      </c>
      <c r="D8" s="57" t="str">
        <f>IF($A8="I.O.","",'Indicator sheet'!D30)</f>
        <v>Psycho-oncological care 
(Consultation ≥ 25 min.)</v>
      </c>
      <c r="E8" s="57" t="str">
        <f>IF(AND('Indicator sheet'!K30="",$A8&lt;&gt;"I.O."),"-----",IF($A8="I.O.","",'Indicator sheet'!K30))</f>
        <v>&lt; 20%</v>
      </c>
      <c r="F8" s="57" t="str">
        <f>IF($A8="I.O.","",'Indicator sheet'!L30)</f>
        <v>No target value</v>
      </c>
      <c r="G8" s="57" t="str">
        <f>IF(AND('Indicator sheet'!N30="",$A8&lt;&gt;"I.O."),"-----",IF($A8="I.O.","",'Indicator sheet'!N30))</f>
        <v>&gt; 80%</v>
      </c>
      <c r="H8" s="59" t="str">
        <f>IF($A8="I.O.","",IF('Indicator sheet'!P30="","-----",'Indicator sheet'!P30))</f>
        <v>-----</v>
      </c>
      <c r="I8" s="63">
        <f>IF($A8="I.O.","",IF('Indicator sheet'!P31="","-----",'Indicator sheet'!P31))</f>
        <v>0</v>
      </c>
      <c r="J8" s="62" t="str">
        <f>IF($A8="I.O.","",IF('Indicator sheet'!P32="",0,'Indicator sheet'!P32))</f>
        <v>n.d.</v>
      </c>
      <c r="K8" s="59" t="str">
        <f>IF($A8="I.O.","",'Indicator sheet'!Q30)</f>
        <v>Incomplete</v>
      </c>
      <c r="L8" s="57" t="str">
        <f>IF(AND('Indicator sheet'!R30="",$A8&lt;&gt;"I.O."),"-----",IF($A8="I.O.","",'Indicator sheet'!R30))</f>
        <v>-----</v>
      </c>
      <c r="M8" s="57" t="str">
        <f>IF(AND('Indicator sheet'!S30="",$A8&lt;&gt;"I.O."),"-----",IF($A8="I.O.","",'Indicator sheet'!S30))</f>
        <v>-----</v>
      </c>
      <c r="O8" s="14" t="e">
        <f t="array" aca="1" ref="O8" ca="1">IF(ROW()-ROW($D$2:$D$20)+1&gt;ROWS($C$2:$C$20)-COUNTBLANK($C$2:$C$20),"",INDIRECT(ADDRESS(SMALL((IF($C$2:$C$20&lt;&gt;"",ROW($C$2:$C$20),ROW()+ROWS($C$2:$C$20))),ROW()-ROW($D$2:$D$20)+1),COLUMN($C$2:$C$20),4)))</f>
        <v>#REF!</v>
      </c>
      <c r="P8" s="57" t="e">
        <f t="array" aca="1" ref="P8" ca="1">IF(ROW()-ROW($E$2:$E$20)+1&gt;ROWS($D$2:$D$20)-COUNTBLANK($D$2:$D$20),"",INDIRECT(ADDRESS(SMALL((IF($D$2:$D$20&gt;"",ROW($D$2:$D$20),ROW()+ROWS($D$2:$D$20))),ROW()-ROW($E$2:$E$20)+1),COLUMN($D$2:$D$20),4)))</f>
        <v>#REF!</v>
      </c>
      <c r="Q8" s="14" t="e">
        <f t="array" aca="1" ref="Q8" ca="1">IF(ROW()-ROW($F$2:$F$20)+1&gt;ROWS($E$2:$E$20)-COUNTBLANK($E$2:$E$20),"",INDIRECT(ADDRESS(SMALL((IF($E$2:$E$20&gt;"",ROW($E$2:$E$20),ROW()+ROWS($E$2:$E$20))),ROW()-ROW($F$2:$F$20)+1),COLUMN($E$2:$E$20),4)))</f>
        <v>#REF!</v>
      </c>
      <c r="R8" s="59" t="e">
        <f t="array" aca="1" ref="R8" ca="1">IF(ROW()-ROW($G$2:$G$20)+1&gt;ROWS($F$2:$F$20)-COUNTBLANK($F$2:$F$20),"",INDIRECT(ADDRESS(SMALL((IF($F$2:$F$20&gt;"",ROW($F$2:$F$20),ROW()+ROWS($F$2:$F$20))),ROW()-ROW($G$2:$G$20)+1),COLUMN($F$2:$F$20),4)))</f>
        <v>#REF!</v>
      </c>
      <c r="S8" s="14" t="e">
        <f t="array" aca="1" ref="S8" ca="1">IF(ROW()-ROW($H$2:$H$20)+1&gt;ROWS($G$2:$G$20)-COUNTBLANK($G$2:$G$20),"",INDIRECT(ADDRESS(SMALL((IF($G$2:$G$20&lt;&gt;"",ROW($G$2:$G$20),ROW()+ROWS($G$2:$G$20))),ROW()-ROW($H$2:$H$20)+1),COLUMN($G$2:$G$20),4)))</f>
        <v>#REF!</v>
      </c>
      <c r="T8" s="14" t="e">
        <f t="array" aca="1" ref="T8" ca="1">IF(ROW()-ROW($I$2:$I$20)+1&gt;ROWS($H$2:$H$20)-COUNTBLANK($H$2:$H$20),"",INDIRECT(ADDRESS(SMALL((IF($H$2:$H$20&lt;&gt;"",ROW($H$2:$H$20),ROW()+ROWS($H$2:$H$20))),ROW()-ROW($I$2:$I$20)+1),COLUMN($H$2:$H$20),4)))</f>
        <v>#REF!</v>
      </c>
      <c r="U8" s="14" t="e">
        <f t="array" aca="1" ref="U8" ca="1">IF(ROW()-ROW($J$2:$J$20)+1&gt;ROWS($I$2:$I$20)-COUNTBLANK($I$2:$I$20),"",INDIRECT(ADDRESS(SMALL((IF($I$2:$I$20&lt;&gt;"",ROW($I$2:$I$20),ROW()+ROWS($I$2:$I$20))),ROW()-ROW($J$2:$J$20)+1),COLUMN($I$2:$I$20),4)))</f>
        <v>#REF!</v>
      </c>
      <c r="V8" s="73" t="e">
        <f t="array" aca="1" ref="V8" ca="1">IF(ROW()-ROW($K$2:$K$20)+1&gt;ROWS($J$2:$J$20)-COUNTBLANK($J$2:$J$20),"",INDIRECT(ADDRESS(SMALL((IF($J$2:$J$20&lt;&gt;"",ROW($J$2:$J$20),ROW()+ROWS($J$2:$J$20))),ROW()-ROW($K$2:$K$20)+1),COLUMN($J$2:$J$20),4)))</f>
        <v>#REF!</v>
      </c>
      <c r="W8" s="59" t="e">
        <f t="array" aca="1" ref="W8" ca="1">IF(ROW()-ROW($L$2:$L$20)+1&gt;ROWS($K$2:$K$20)-COUNTBLANK($K$2:$K$20),"",INDIRECT(ADDRESS(SMALL((IF($K$2:$K$20&lt;&gt;"",ROW($K$2:$K$20),ROW()+ROWS($K$2:$K$20))),ROW()-ROW($L$2:$L$20)+1),COLUMN($K$2:$K$20),4)))</f>
        <v>#REF!</v>
      </c>
      <c r="X8" s="14" t="e">
        <f t="array" aca="1" ref="X8" ca="1">IF(ROW()-ROW($M$2:$M$20)+1&gt;ROWS($L$2:$L$20)-COUNTBLANK($L$2:$L$20),"",INDIRECT(ADDRESS(SMALL((IF($L$2:$L$20&lt;&gt;"",ROW($L$2:$L$20),ROW()+ROWS($L$2:$L$20))),ROW()-ROW($M$2:$M$20)+1),COLUMN($L$2:$L$20),4)))</f>
        <v>#REF!</v>
      </c>
      <c r="Y8" s="14" t="e">
        <f t="array" aca="1" ref="Y8" ca="1">IF(ROW()-ROW($N$2:$N$20)+1&gt;ROWS($M$2:$M$20)-COUNTBLANK($M$2:$M$20),"",INDIRECT(ADDRESS(SMALL((IF($M$2:$M$20&lt;&gt;"",ROW($M$2:$M$20),ROW()+ROWS($M$2:$M$20))),ROW()-ROW($N$2:$N$20)+1),COLUMN($M$2:$M$20),4)))</f>
        <v>#REF!</v>
      </c>
    </row>
    <row r="9" spans="1:25" ht="54.75" customHeight="1" x14ac:dyDescent="0.25">
      <c r="A9" s="60" t="str">
        <f>IF('Indicator sheet'!Q33=0,"",'Indicator sheet'!Q33)</f>
        <v>Incomplete</v>
      </c>
      <c r="B9" s="41"/>
      <c r="C9" s="59">
        <f>IF($A9="I.O.","",'Indicator sheet'!A33)</f>
        <v>6</v>
      </c>
      <c r="D9" s="57" t="str">
        <f>IF($A9="I.O.","",'Indicator sheet'!D33)</f>
        <v>Counselling social services</v>
      </c>
      <c r="E9" s="57" t="str">
        <f>IF(AND('Indicator sheet'!K33="",$A9&lt;&gt;"I.O."),"-----",IF($A9="I.O.","",'Indicator sheet'!K33))</f>
        <v>&lt; 30%</v>
      </c>
      <c r="F9" s="57" t="str">
        <f>IF($A9="I.O.","",'Indicator sheet'!L33)</f>
        <v>No target value</v>
      </c>
      <c r="G9" s="84" t="str">
        <f>IF(AND('Indicator sheet'!N33="",$A9&lt;&gt;"I.O."),"-----",IF($A9="I.O.","",'Indicator sheet'!N33))</f>
        <v>-----</v>
      </c>
      <c r="H9" s="59" t="str">
        <f>IF($A9="I.O.","",IF('Indicator sheet'!P33="","-----",'Indicator sheet'!P33))</f>
        <v>-----</v>
      </c>
      <c r="I9" s="59">
        <f>IF($A9="I.O.","",IF('Indicator sheet'!P34="","-----",'Indicator sheet'!P34))</f>
        <v>0</v>
      </c>
      <c r="J9" s="72" t="str">
        <f>IF($A9="I.O.","",IF('Indicator sheet'!P35="",0,'Indicator sheet'!P35))</f>
        <v>n.d.</v>
      </c>
      <c r="K9" s="59" t="str">
        <f>IF($A9="I.O.","",'Indicator sheet'!Q33)</f>
        <v>Incomplete</v>
      </c>
      <c r="L9" s="57" t="str">
        <f>IF(AND('Indicator sheet'!R33="",$A9&lt;&gt;"I.O."),"-----",IF($A9="I.O.","",'Indicator sheet'!R33))</f>
        <v>-----</v>
      </c>
      <c r="M9" s="57" t="str">
        <f>IF(AND('Indicator sheet'!S33="",$A9&lt;&gt;"I.O."),"-----",IF($A9="I.O.","",'Indicator sheet'!S33))</f>
        <v>-----</v>
      </c>
      <c r="O9" s="14" t="e">
        <f t="array" aca="1" ref="O9" ca="1">IF(ROW()-ROW($D$2:$D$20)+1&gt;ROWS($C$2:$C$20)-COUNTBLANK($C$2:$C$20),"",INDIRECT(ADDRESS(SMALL((IF($C$2:$C$20&lt;&gt;"",ROW($C$2:$C$20),ROW()+ROWS($C$2:$C$20))),ROW()-ROW($D$2:$D$20)+1),COLUMN($C$2:$C$20),4)))</f>
        <v>#REF!</v>
      </c>
      <c r="P9" s="57" t="e">
        <f t="array" aca="1" ref="P9" ca="1">IF(ROW()-ROW($E$2:$E$20)+1&gt;ROWS($D$2:$D$20)-COUNTBLANK($D$2:$D$20),"",INDIRECT(ADDRESS(SMALL((IF($D$2:$D$20&gt;"",ROW($D$2:$D$20),ROW()+ROWS($D$2:$D$20))),ROW()-ROW($E$2:$E$20)+1),COLUMN($D$2:$D$20),4)))</f>
        <v>#REF!</v>
      </c>
      <c r="Q9" s="14" t="e">
        <f t="array" aca="1" ref="Q9" ca="1">IF(ROW()-ROW($F$2:$F$20)+1&gt;ROWS($E$2:$E$20)-COUNTBLANK($E$2:$E$20),"",INDIRECT(ADDRESS(SMALL((IF($E$2:$E$20&gt;"",ROW($E$2:$E$20),ROW()+ROWS($E$2:$E$20))),ROW()-ROW($F$2:$F$20)+1),COLUMN($E$2:$E$20),4)))</f>
        <v>#REF!</v>
      </c>
      <c r="R9" s="59" t="e">
        <f t="array" aca="1" ref="R9" ca="1">IF(ROW()-ROW($G$2:$G$20)+1&gt;ROWS($F$2:$F$20)-COUNTBLANK($F$2:$F$20),"",INDIRECT(ADDRESS(SMALL((IF($F$2:$F$20&gt;"",ROW($F$2:$F$20),ROW()+ROWS($F$2:$F$20))),ROW()-ROW($G$2:$G$20)+1),COLUMN($F$2:$F$20),4)))</f>
        <v>#REF!</v>
      </c>
      <c r="S9" s="14" t="e">
        <f t="array" aca="1" ref="S9" ca="1">IF(ROW()-ROW($H$2:$H$20)+1&gt;ROWS($G$2:$G$20)-COUNTBLANK($G$2:$G$20),"",INDIRECT(ADDRESS(SMALL((IF($G$2:$G$20&lt;&gt;"",ROW($G$2:$G$20),ROW()+ROWS($G$2:$G$20))),ROW()-ROW($H$2:$H$20)+1),COLUMN($G$2:$G$20),4)))</f>
        <v>#REF!</v>
      </c>
      <c r="T9" s="14" t="e">
        <f t="array" aca="1" ref="T9" ca="1">IF(ROW()-ROW($I$2:$I$20)+1&gt;ROWS($H$2:$H$20)-COUNTBLANK($H$2:$H$20),"",INDIRECT(ADDRESS(SMALL((IF($H$2:$H$20&lt;&gt;"",ROW($H$2:$H$20),ROW()+ROWS($H$2:$H$20))),ROW()-ROW($I$2:$I$20)+1),COLUMN($H$2:$H$20),4)))</f>
        <v>#REF!</v>
      </c>
      <c r="U9" s="14" t="e">
        <f t="array" aca="1" ref="U9" ca="1">IF(ROW()-ROW($J$2:$J$20)+1&gt;ROWS($I$2:$I$20)-COUNTBLANK($I$2:$I$20),"",INDIRECT(ADDRESS(SMALL((IF($I$2:$I$20&lt;&gt;"",ROW($I$2:$I$20),ROW()+ROWS($I$2:$I$20))),ROW()-ROW($J$2:$J$20)+1),COLUMN($I$2:$I$20),4)))</f>
        <v>#REF!</v>
      </c>
      <c r="V9" s="73" t="e">
        <f t="array" aca="1" ref="V9" ca="1">IF(ROW()-ROW($K$2:$K$20)+1&gt;ROWS($J$2:$J$20)-COUNTBLANK($J$2:$J$20),"",INDIRECT(ADDRESS(SMALL((IF($J$2:$J$20&lt;&gt;"",ROW($J$2:$J$20),ROW()+ROWS($J$2:$J$20))),ROW()-ROW($K$2:$K$20)+1),COLUMN($J$2:$J$20),4)))</f>
        <v>#REF!</v>
      </c>
      <c r="W9" s="59" t="e">
        <f t="array" aca="1" ref="W9" ca="1">IF(ROW()-ROW($L$2:$L$20)+1&gt;ROWS($K$2:$K$20)-COUNTBLANK($K$2:$K$20),"",INDIRECT(ADDRESS(SMALL((IF($K$2:$K$20&lt;&gt;"",ROW($K$2:$K$20),ROW()+ROWS($K$2:$K$20))),ROW()-ROW($L$2:$L$20)+1),COLUMN($K$2:$K$20),4)))</f>
        <v>#REF!</v>
      </c>
      <c r="X9" s="14" t="e">
        <f t="array" aca="1" ref="X9" ca="1">IF(ROW()-ROW($M$2:$M$20)+1&gt;ROWS($L$2:$L$20)-COUNTBLANK($L$2:$L$20),"",INDIRECT(ADDRESS(SMALL((IF($L$2:$L$20&lt;&gt;"",ROW($L$2:$L$20),ROW()+ROWS($L$2:$L$20))),ROW()-ROW($M$2:$M$20)+1),COLUMN($L$2:$L$20),4)))</f>
        <v>#REF!</v>
      </c>
      <c r="Y9" s="14" t="e">
        <f t="array" aca="1" ref="Y9" ca="1">IF(ROW()-ROW($N$2:$N$20)+1&gt;ROWS($M$2:$M$20)-COUNTBLANK($M$2:$M$20),"",INDIRECT(ADDRESS(SMALL((IF($M$2:$M$20&lt;&gt;"",ROW($M$2:$M$20),ROW()+ROWS($M$2:$M$20))),ROW()-ROW($N$2:$N$20)+1),COLUMN($M$2:$M$20),4)))</f>
        <v>#REF!</v>
      </c>
    </row>
    <row r="10" spans="1:25" ht="54.75" customHeight="1" x14ac:dyDescent="0.25">
      <c r="A10" s="60" t="str">
        <f>IF('Indicator sheet'!Q36=0,"",'Indicator sheet'!Q36)</f>
        <v>Incomplete</v>
      </c>
      <c r="B10" s="41"/>
      <c r="C10" s="59">
        <f>IF($A10="I.O.","",'Indicator sheet'!A36)</f>
        <v>7</v>
      </c>
      <c r="D10" s="57" t="str">
        <f>IF($A10="I.O.","",'Indicator sheet'!D36)</f>
        <v>Patients enrolled in a study</v>
      </c>
      <c r="E10" s="57" t="str">
        <f>IF(AND('Indicator sheet'!K36="",$A10&lt;&gt;"I.O."),"-----",IF($A10="I.O.","",'Indicator sheet'!K36))</f>
        <v>-----</v>
      </c>
      <c r="F10" s="57" t="str">
        <f>IF($A10="I.O.","",'Indicator sheet'!L36)</f>
        <v>≥ 5%</v>
      </c>
      <c r="G10" s="57" t="str">
        <f>IF(AND('Indicator sheet'!N36="",$A10&lt;&gt;"I.O."),"-----",IF($A10="I.O.","",'Indicator sheet'!N36))</f>
        <v>-----</v>
      </c>
      <c r="H10" s="59" t="str">
        <f>IF($A10="I.O.","",IF('Indicator sheet'!P36="","-----",'Indicator sheet'!P36))</f>
        <v>-----</v>
      </c>
      <c r="I10" s="59">
        <f>IF($A10="I.O.","",IF('Indicator sheet'!P37="","-----",'Indicator sheet'!P37))</f>
        <v>0</v>
      </c>
      <c r="J10" s="72" t="str">
        <f>IF($A10="I.O.","",IF('Indicator sheet'!P38="",0,'Indicator sheet'!P38))</f>
        <v>n.d.</v>
      </c>
      <c r="K10" s="59" t="str">
        <f>IF($A10="I.O.","",'Indicator sheet'!Q36)</f>
        <v>Incomplete</v>
      </c>
      <c r="L10" s="57" t="str">
        <f>IF(AND('Indicator sheet'!R36="",$A10&lt;&gt;"I.O."),"-----",IF($A10="I.O.","",'Indicator sheet'!R36))</f>
        <v>-----</v>
      </c>
      <c r="M10" s="57" t="str">
        <f>IF(AND('Indicator sheet'!S36="",$A10&lt;&gt;"I.O."),"-----",IF($A10="I.O.","",'Indicator sheet'!S36))</f>
        <v>-----</v>
      </c>
      <c r="O10" s="14" t="e">
        <f t="array" aca="1" ref="O10" ca="1">IF(ROW()-ROW($D$2:$D$20)+1&gt;ROWS($C$2:$C$20)-COUNTBLANK($C$2:$C$20),"",INDIRECT(ADDRESS(SMALL((IF($C$2:$C$20&lt;&gt;"",ROW($C$2:$C$20),ROW()+ROWS($C$2:$C$20))),ROW()-ROW($D$2:$D$20)+1),COLUMN($C$2:$C$20),4)))</f>
        <v>#REF!</v>
      </c>
      <c r="P10" s="57" t="e">
        <f t="array" aca="1" ref="P10" ca="1">IF(ROW()-ROW($E$2:$E$20)+1&gt;ROWS($D$2:$D$20)-COUNTBLANK($D$2:$D$20),"",INDIRECT(ADDRESS(SMALL((IF($D$2:$D$20&gt;"",ROW($D$2:$D$20),ROW()+ROWS($D$2:$D$20))),ROW()-ROW($E$2:$E$20)+1),COLUMN($D$2:$D$20),4)))</f>
        <v>#REF!</v>
      </c>
      <c r="Q10" s="14" t="e">
        <f t="array" aca="1" ref="Q10" ca="1">IF(ROW()-ROW($F$2:$F$20)+1&gt;ROWS($E$2:$E$20)-COUNTBLANK($E$2:$E$20),"",INDIRECT(ADDRESS(SMALL((IF($E$2:$E$20&gt;"",ROW($E$2:$E$20),ROW()+ROWS($E$2:$E$20))),ROW()-ROW($F$2:$F$20)+1),COLUMN($E$2:$E$20),4)))</f>
        <v>#REF!</v>
      </c>
      <c r="R10" s="59" t="e">
        <f t="array" aca="1" ref="R10" ca="1">IF(ROW()-ROW($G$2:$G$20)+1&gt;ROWS($F$2:$F$20)-COUNTBLANK($F$2:$F$20),"",INDIRECT(ADDRESS(SMALL((IF($F$2:$F$20&gt;"",ROW($F$2:$F$20),ROW()+ROWS($F$2:$F$20))),ROW()-ROW($G$2:$G$20)+1),COLUMN($F$2:$F$20),4)))</f>
        <v>#REF!</v>
      </c>
      <c r="S10" s="14" t="e">
        <f t="array" aca="1" ref="S10" ca="1">IF(ROW()-ROW($H$2:$H$20)+1&gt;ROWS($G$2:$G$20)-COUNTBLANK($G$2:$G$20),"",INDIRECT(ADDRESS(SMALL((IF($G$2:$G$20&lt;&gt;"",ROW($G$2:$G$20),ROW()+ROWS($G$2:$G$20))),ROW()-ROW($H$2:$H$20)+1),COLUMN($G$2:$G$20),4)))</f>
        <v>#REF!</v>
      </c>
      <c r="T10" s="14" t="e">
        <f t="array" aca="1" ref="T10" ca="1">IF(ROW()-ROW($I$2:$I$20)+1&gt;ROWS($H$2:$H$20)-COUNTBLANK($H$2:$H$20),"",INDIRECT(ADDRESS(SMALL((IF($H$2:$H$20&lt;&gt;"",ROW($H$2:$H$20),ROW()+ROWS($H$2:$H$20))),ROW()-ROW($I$2:$I$20)+1),COLUMN($H$2:$H$20),4)))</f>
        <v>#REF!</v>
      </c>
      <c r="U10" s="14" t="e">
        <f t="array" aca="1" ref="U10" ca="1">IF(ROW()-ROW($J$2:$J$20)+1&gt;ROWS($I$2:$I$20)-COUNTBLANK($I$2:$I$20),"",INDIRECT(ADDRESS(SMALL((IF($I$2:$I$20&lt;&gt;"",ROW($I$2:$I$20),ROW()+ROWS($I$2:$I$20))),ROW()-ROW($J$2:$J$20)+1),COLUMN($I$2:$I$20),4)))</f>
        <v>#REF!</v>
      </c>
      <c r="V10" s="73" t="e">
        <f t="array" aca="1" ref="V10" ca="1">IF(ROW()-ROW($K$2:$K$20)+1&gt;ROWS($J$2:$J$20)-COUNTBLANK($J$2:$J$20),"",INDIRECT(ADDRESS(SMALL((IF($J$2:$J$20&lt;&gt;"",ROW($J$2:$J$20),ROW()+ROWS($J$2:$J$20))),ROW()-ROW($K$2:$K$20)+1),COLUMN($J$2:$J$20),4)))</f>
        <v>#REF!</v>
      </c>
      <c r="W10" s="59" t="e">
        <f t="array" aca="1" ref="W10" ca="1">IF(ROW()-ROW($L$2:$L$20)+1&gt;ROWS($K$2:$K$20)-COUNTBLANK($K$2:$K$20),"",INDIRECT(ADDRESS(SMALL((IF($K$2:$K$20&lt;&gt;"",ROW($K$2:$K$20),ROW()+ROWS($K$2:$K$20))),ROW()-ROW($L$2:$L$20)+1),COLUMN($K$2:$K$20),4)))</f>
        <v>#REF!</v>
      </c>
      <c r="X10" s="14" t="e">
        <f t="array" aca="1" ref="X10" ca="1">IF(ROW()-ROW($M$2:$M$20)+1&gt;ROWS($L$2:$L$20)-COUNTBLANK($L$2:$L$20),"",INDIRECT(ADDRESS(SMALL((IF($L$2:$L$20&lt;&gt;"",ROW($L$2:$L$20),ROW()+ROWS($L$2:$L$20))),ROW()-ROW($M$2:$M$20)+1),COLUMN($L$2:$L$20),4)))</f>
        <v>#REF!</v>
      </c>
      <c r="Y10" s="14" t="e">
        <f t="array" aca="1" ref="Y10" ca="1">IF(ROW()-ROW($N$2:$N$20)+1&gt;ROWS($M$2:$M$20)-COUNTBLANK($M$2:$M$20),"",INDIRECT(ADDRESS(SMALL((IF($M$2:$M$20&lt;&gt;"",ROW($M$2:$M$20),ROW()+ROWS($M$2:$M$20))),ROW()-ROW($N$2:$N$20)+1),COLUMN($M$2:$M$20),4)))</f>
        <v>#REF!</v>
      </c>
    </row>
    <row r="11" spans="1:25" ht="54.75" customHeight="1" x14ac:dyDescent="0.25">
      <c r="A11" s="60" t="str">
        <f>IF('Indicator sheet'!Q39=0,"",'Indicator sheet'!Q39)</f>
        <v>Incomplete</v>
      </c>
      <c r="B11" s="41"/>
      <c r="C11" s="59">
        <f>IF($A11="I.O.","",'Indicator sheet'!A39)</f>
        <v>8</v>
      </c>
      <c r="D11" s="57" t="str">
        <f>IF($A11="I.O.","",'Indicator sheet'!D39)</f>
        <v>Typing in line with WHO classification</v>
      </c>
      <c r="E11" s="57" t="str">
        <f>IF(AND('Indicator sheet'!K39="",$A11&lt;&gt;"I.O."),"-----",IF($A11="I.O.","",'Indicator sheet'!K39))</f>
        <v>-----</v>
      </c>
      <c r="F11" s="57" t="str">
        <f>IF($A11="I.O.","",'Indicator sheet'!L39)</f>
        <v>≥ 95%</v>
      </c>
      <c r="G11" s="57" t="str">
        <f>IF(AND('Indicator sheet'!N39="",$A11&lt;&gt;"I.O."),"-----",IF($A11="I.O.","",'Indicator sheet'!N39))</f>
        <v>-----</v>
      </c>
      <c r="H11" s="59" t="str">
        <f>IF($A11="I.O.","",IF('Indicator sheet'!P39="","-----",'Indicator sheet'!P39))</f>
        <v>-----</v>
      </c>
      <c r="I11" s="59" t="str">
        <f>IF($A11="I.O.","",IF('Indicator sheet'!P40="","-----",'Indicator sheet'!P40))</f>
        <v>-----</v>
      </c>
      <c r="J11" s="72" t="str">
        <f>IF($A11="I.O.","",IF('Indicator sheet'!P41="",0,'Indicator sheet'!P41))</f>
        <v>n.d.</v>
      </c>
      <c r="K11" s="59" t="str">
        <f>IF($A11="I.O.","",'Indicator sheet'!Q39)</f>
        <v>Incomplete</v>
      </c>
      <c r="L11" s="57" t="str">
        <f>IF(AND('Indicator sheet'!R39="",$A11&lt;&gt;"I.O."),"-----",IF($A11="I.O.","",'Indicator sheet'!R39))</f>
        <v>-----</v>
      </c>
      <c r="M11" s="57" t="str">
        <f>IF(AND('Indicator sheet'!S39="",$A11&lt;&gt;"I.O."),"-----",IF($A11="I.O.","",'Indicator sheet'!S39))</f>
        <v>-----</v>
      </c>
      <c r="O11" s="14" t="e">
        <f t="array" aca="1" ref="O11" ca="1">IF(ROW()-ROW($D$2:$D$20)+1&gt;ROWS($C$2:$C$20)-COUNTBLANK($C$2:$C$20),"",INDIRECT(ADDRESS(SMALL((IF($C$2:$C$20&lt;&gt;"",ROW($C$2:$C$20),ROW()+ROWS($C$2:$C$20))),ROW()-ROW($D$2:$D$20)+1),COLUMN($C$2:$C$20),4)))</f>
        <v>#REF!</v>
      </c>
      <c r="P11" s="57" t="e">
        <f t="array" aca="1" ref="P11" ca="1">IF(ROW()-ROW($E$2:$E$20)+1&gt;ROWS($D$2:$D$20)-COUNTBLANK($D$2:$D$20),"",INDIRECT(ADDRESS(SMALL((IF($D$2:$D$20&gt;"",ROW($D$2:$D$20),ROW()+ROWS($D$2:$D$20))),ROW()-ROW($E$2:$E$20)+1),COLUMN($D$2:$D$20),4)))</f>
        <v>#REF!</v>
      </c>
      <c r="Q11" s="14" t="e">
        <f t="array" aca="1" ref="Q11" ca="1">IF(ROW()-ROW($F$2:$F$20)+1&gt;ROWS($E$2:$E$20)-COUNTBLANK($E$2:$E$20),"",INDIRECT(ADDRESS(SMALL((IF($E$2:$E$20&gt;"",ROW($E$2:$E$20),ROW()+ROWS($E$2:$E$20))),ROW()-ROW($F$2:$F$20)+1),COLUMN($E$2:$E$20),4)))</f>
        <v>#REF!</v>
      </c>
      <c r="R11" s="59" t="e">
        <f t="array" aca="1" ref="R11" ca="1">IF(ROW()-ROW($G$2:$G$20)+1&gt;ROWS($F$2:$F$20)-COUNTBLANK($F$2:$F$20),"",INDIRECT(ADDRESS(SMALL((IF($F$2:$F$20&gt;"",ROW($F$2:$F$20),ROW()+ROWS($F$2:$F$20))),ROW()-ROW($G$2:$G$20)+1),COLUMN($F$2:$F$20),4)))</f>
        <v>#REF!</v>
      </c>
      <c r="S11" s="14" t="e">
        <f t="array" aca="1" ref="S11" ca="1">IF(ROW()-ROW($H$2:$H$20)+1&gt;ROWS($G$2:$G$20)-COUNTBLANK($G$2:$G$20),"",INDIRECT(ADDRESS(SMALL((IF($G$2:$G$20&lt;&gt;"",ROW($G$2:$G$20),ROW()+ROWS($G$2:$G$20))),ROW()-ROW($H$2:$H$20)+1),COLUMN($G$2:$G$20),4)))</f>
        <v>#REF!</v>
      </c>
      <c r="T11" s="14" t="e">
        <f t="array" aca="1" ref="T11" ca="1">IF(ROW()-ROW($I$2:$I$20)+1&gt;ROWS($H$2:$H$20)-COUNTBLANK($H$2:$H$20),"",INDIRECT(ADDRESS(SMALL((IF($H$2:$H$20&lt;&gt;"",ROW($H$2:$H$20),ROW()+ROWS($H$2:$H$20))),ROW()-ROW($I$2:$I$20)+1),COLUMN($H$2:$H$20),4)))</f>
        <v>#REF!</v>
      </c>
      <c r="U11" s="14" t="e">
        <f t="array" aca="1" ref="U11" ca="1">IF(ROW()-ROW($J$2:$J$20)+1&gt;ROWS($I$2:$I$20)-COUNTBLANK($I$2:$I$20),"",INDIRECT(ADDRESS(SMALL((IF($I$2:$I$20&lt;&gt;"",ROW($I$2:$I$20),ROW()+ROWS($I$2:$I$20))),ROW()-ROW($J$2:$J$20)+1),COLUMN($I$2:$I$20),4)))</f>
        <v>#REF!</v>
      </c>
      <c r="V11" s="73" t="e">
        <f t="array" aca="1" ref="V11" ca="1">IF(ROW()-ROW($K$2:$K$20)+1&gt;ROWS($J$2:$J$20)-COUNTBLANK($J$2:$J$20),"",INDIRECT(ADDRESS(SMALL((IF($J$2:$J$20&lt;&gt;"",ROW($J$2:$J$20),ROW()+ROWS($J$2:$J$20))),ROW()-ROW($K$2:$K$20)+1),COLUMN($J$2:$J$20),4)))</f>
        <v>#REF!</v>
      </c>
      <c r="W11" s="59" t="e">
        <f t="array" aca="1" ref="W11" ca="1">IF(ROW()-ROW($L$2:$L$20)+1&gt;ROWS($K$2:$K$20)-COUNTBLANK($K$2:$K$20),"",INDIRECT(ADDRESS(SMALL((IF($K$2:$K$20&lt;&gt;"",ROW($K$2:$K$20),ROW()+ROWS($K$2:$K$20))),ROW()-ROW($L$2:$L$20)+1),COLUMN($K$2:$K$20),4)))</f>
        <v>#REF!</v>
      </c>
      <c r="X11" s="14" t="e">
        <f t="array" aca="1" ref="X11" ca="1">IF(ROW()-ROW($M$2:$M$20)+1&gt;ROWS($L$2:$L$20)-COUNTBLANK($L$2:$L$20),"",INDIRECT(ADDRESS(SMALL((IF($L$2:$L$20&lt;&gt;"",ROW($L$2:$L$20),ROW()+ROWS($L$2:$L$20))),ROW()-ROW($M$2:$M$20)+1),COLUMN($L$2:$L$20),4)))</f>
        <v>#REF!</v>
      </c>
      <c r="Y11" s="14" t="e">
        <f t="array" aca="1" ref="Y11" ca="1">IF(ROW()-ROW($N$2:$N$20)+1&gt;ROWS($M$2:$M$20)-COUNTBLANK($M$2:$M$20),"",INDIRECT(ADDRESS(SMALL((IF($M$2:$M$20&lt;&gt;"",ROW($M$2:$M$20),ROW()+ROWS($M$2:$M$20))),ROW()-ROW($N$2:$N$20)+1),COLUMN($M$2:$M$20),4)))</f>
        <v>#REF!</v>
      </c>
    </row>
    <row r="12" spans="1:25" ht="54.75" customHeight="1" x14ac:dyDescent="0.25">
      <c r="A12" s="60" t="str">
        <f>IF('Indicator sheet'!Q42=0,"",'Indicator sheet'!Q42)</f>
        <v>Incomplete</v>
      </c>
      <c r="B12" s="41"/>
      <c r="C12" s="59">
        <f>IF($A12="I.O.","",'Indicator sheet'!A42)</f>
        <v>9</v>
      </c>
      <c r="D12" s="57" t="str">
        <f>IF($A12="I.O.","",'Indicator sheet'!D42)</f>
        <v>Contents diagnostic reports</v>
      </c>
      <c r="E12" s="57" t="str">
        <f>IF(AND('Indicator sheet'!K42="",$A12&lt;&gt;"I.O."),"-----",IF($A12="I.O.","",'Indicator sheet'!K42))</f>
        <v>-----</v>
      </c>
      <c r="F12" s="57" t="str">
        <f>IF($A12="I.O.","",'Indicator sheet'!L42)</f>
        <v>≥ 95%</v>
      </c>
      <c r="G12" s="57" t="str">
        <f>IF(AND('Indicator sheet'!N42="",$A12&lt;&gt;"I.O."),"-----",IF($A12="I.O.","",'Indicator sheet'!N42))</f>
        <v>-----</v>
      </c>
      <c r="H12" s="59" t="str">
        <f>IF($A12="I.O.","",IF('Indicator sheet'!P42="","-----",'Indicator sheet'!P42))</f>
        <v>-----</v>
      </c>
      <c r="I12" s="59">
        <f>IF($A12="I.O.","",IF('Indicator sheet'!P43="","-----",'Indicator sheet'!P43))</f>
        <v>0</v>
      </c>
      <c r="J12" s="72" t="str">
        <f>IF($A12="I.O.","",IF('Indicator sheet'!P44="",0,'Indicator sheet'!P44))</f>
        <v>n.d.</v>
      </c>
      <c r="K12" s="59" t="str">
        <f>IF($A12="I.O.","",'Indicator sheet'!Q42)</f>
        <v>Incomplete</v>
      </c>
      <c r="L12" s="57" t="str">
        <f>IF(AND('Indicator sheet'!R42="",$A12&lt;&gt;"I.O."),"-----",IF($A12="I.O.","",'Indicator sheet'!R42))</f>
        <v>-----</v>
      </c>
      <c r="M12" s="57" t="str">
        <f>IF(AND('Indicator sheet'!S42="",$A12&lt;&gt;"I.O."),"-----",IF($A12="I.O.","",'Indicator sheet'!S42))</f>
        <v>-----</v>
      </c>
      <c r="O12" s="14" t="e">
        <f t="array" aca="1" ref="O12" ca="1">IF(ROW()-ROW($D$2:$D$20)+1&gt;ROWS($C$2:$C$20)-COUNTBLANK($C$2:$C$20),"",INDIRECT(ADDRESS(SMALL((IF($C$2:$C$20&lt;&gt;"",ROW($C$2:$C$20),ROW()+ROWS($C$2:$C$20))),ROW()-ROW($D$2:$D$20)+1),COLUMN($C$2:$C$20),4)))</f>
        <v>#REF!</v>
      </c>
      <c r="P12" s="57" t="e">
        <f t="array" aca="1" ref="P12" ca="1">IF(ROW()-ROW($E$2:$E$20)+1&gt;ROWS($D$2:$D$20)-COUNTBLANK($D$2:$D$20),"",INDIRECT(ADDRESS(SMALL((IF($D$2:$D$20&gt;"",ROW($D$2:$D$20),ROW()+ROWS($D$2:$D$20))),ROW()-ROW($E$2:$E$20)+1),COLUMN($D$2:$D$20),4)))</f>
        <v>#REF!</v>
      </c>
      <c r="Q12" s="14" t="e">
        <f t="array" aca="1" ref="Q12" ca="1">IF(ROW()-ROW($F$2:$F$20)+1&gt;ROWS($E$2:$E$20)-COUNTBLANK($E$2:$E$20),"",INDIRECT(ADDRESS(SMALL((IF($E$2:$E$20&gt;"",ROW($E$2:$E$20),ROW()+ROWS($E$2:$E$20))),ROW()-ROW($F$2:$F$20)+1),COLUMN($E$2:$E$20),4)))</f>
        <v>#REF!</v>
      </c>
      <c r="R12" s="59" t="e">
        <f t="array" aca="1" ref="R12" ca="1">IF(ROW()-ROW($G$2:$G$20)+1&gt;ROWS($F$2:$F$20)-COUNTBLANK($F$2:$F$20),"",INDIRECT(ADDRESS(SMALL((IF($F$2:$F$20&gt;"",ROW($F$2:$F$20),ROW()+ROWS($F$2:$F$20))),ROW()-ROW($G$2:$G$20)+1),COLUMN($F$2:$F$20),4)))</f>
        <v>#REF!</v>
      </c>
      <c r="S12" s="14" t="e">
        <f t="array" aca="1" ref="S12" ca="1">IF(ROW()-ROW($H$2:$H$20)+1&gt;ROWS($G$2:$G$20)-COUNTBLANK($G$2:$G$20),"",INDIRECT(ADDRESS(SMALL((IF($G$2:$G$20&lt;&gt;"",ROW($G$2:$G$20),ROW()+ROWS($G$2:$G$20))),ROW()-ROW($H$2:$H$20)+1),COLUMN($G$2:$G$20),4)))</f>
        <v>#REF!</v>
      </c>
      <c r="T12" s="14" t="e">
        <f t="array" aca="1" ref="T12" ca="1">IF(ROW()-ROW($I$2:$I$20)+1&gt;ROWS($H$2:$H$20)-COUNTBLANK($H$2:$H$20),"",INDIRECT(ADDRESS(SMALL((IF($H$2:$H$20&lt;&gt;"",ROW($H$2:$H$20),ROW()+ROWS($H$2:$H$20))),ROW()-ROW($I$2:$I$20)+1),COLUMN($H$2:$H$20),4)))</f>
        <v>#REF!</v>
      </c>
      <c r="U12" s="14" t="e">
        <f t="array" aca="1" ref="U12" ca="1">IF(ROW()-ROW($J$2:$J$20)+1&gt;ROWS($I$2:$I$20)-COUNTBLANK($I$2:$I$20),"",INDIRECT(ADDRESS(SMALL((IF($I$2:$I$20&lt;&gt;"",ROW($I$2:$I$20),ROW()+ROWS($I$2:$I$20))),ROW()-ROW($J$2:$J$20)+1),COLUMN($I$2:$I$20),4)))</f>
        <v>#REF!</v>
      </c>
      <c r="V12" s="73" t="e">
        <f t="array" aca="1" ref="V12" ca="1">IF(ROW()-ROW($K$2:$K$20)+1&gt;ROWS($J$2:$J$20)-COUNTBLANK($J$2:$J$20),"",INDIRECT(ADDRESS(SMALL((IF($J$2:$J$20&lt;&gt;"",ROW($J$2:$J$20),ROW()+ROWS($J$2:$J$20))),ROW()-ROW($K$2:$K$20)+1),COLUMN($J$2:$J$20),4)))</f>
        <v>#REF!</v>
      </c>
      <c r="W12" s="59" t="e">
        <f t="array" aca="1" ref="W12" ca="1">IF(ROW()-ROW($L$2:$L$20)+1&gt;ROWS($K$2:$K$20)-COUNTBLANK($K$2:$K$20),"",INDIRECT(ADDRESS(SMALL((IF($K$2:$K$20&lt;&gt;"",ROW($K$2:$K$20),ROW()+ROWS($K$2:$K$20))),ROW()-ROW($L$2:$L$20)+1),COLUMN($K$2:$K$20),4)))</f>
        <v>#REF!</v>
      </c>
      <c r="X12" s="14" t="e">
        <f t="array" aca="1" ref="X12" ca="1">IF(ROW()-ROW($M$2:$M$20)+1&gt;ROWS($L$2:$L$20)-COUNTBLANK($L$2:$L$20),"",INDIRECT(ADDRESS(SMALL((IF($L$2:$L$20&lt;&gt;"",ROW($L$2:$L$20),ROW()+ROWS($L$2:$L$20))),ROW()-ROW($M$2:$M$20)+1),COLUMN($L$2:$L$20),4)))</f>
        <v>#REF!</v>
      </c>
      <c r="Y12" s="14" t="e">
        <f t="array" aca="1" ref="Y12" ca="1">IF(ROW()-ROW($N$2:$N$20)+1&gt;ROWS($M$2:$M$20)-COUNTBLANK($M$2:$M$20),"",INDIRECT(ADDRESS(SMALL((IF($M$2:$M$20&lt;&gt;"",ROW($M$2:$M$20),ROW()+ROWS($M$2:$M$20))),ROW()-ROW($N$2:$N$20)+1),COLUMN($M$2:$M$20),4)))</f>
        <v>#REF!</v>
      </c>
    </row>
    <row r="13" spans="1:25" ht="54.75" customHeight="1" x14ac:dyDescent="0.25">
      <c r="A13" s="60" t="e">
        <f>IF('Indicator sheet'!#REF!=0,"",'Indicator sheet'!#REF!)</f>
        <v>#REF!</v>
      </c>
      <c r="B13" s="41"/>
      <c r="C13" s="59" t="e">
        <f>IF($A13="I.O.","",'Indicator sheet'!#REF!)</f>
        <v>#REF!</v>
      </c>
      <c r="D13" s="57" t="e">
        <f>IF($A13="I.O.","",'Indicator sheet'!#REF!)</f>
        <v>#REF!</v>
      </c>
      <c r="E13" s="57" t="e">
        <f>IF(AND('Indicator sheet'!#REF!="",$A13&lt;&gt;"I.O."),"-----",IF($A13="I.O.","",'Indicator sheet'!#REF!))</f>
        <v>#REF!</v>
      </c>
      <c r="F13" s="57" t="e">
        <f>IF($A13="I.O.","",'Indicator sheet'!#REF!)</f>
        <v>#REF!</v>
      </c>
      <c r="G13" s="57" t="e">
        <f>IF(AND('Indicator sheet'!#REF!="",$A13&lt;&gt;"I.O."),"-----",IF($A13="I.O.","",'Indicator sheet'!#REF!))</f>
        <v>#REF!</v>
      </c>
      <c r="H13" s="59" t="e">
        <f>IF($A13="I.O.","",IF('Indicator sheet'!#REF!="","-----",'Indicator sheet'!#REF!))</f>
        <v>#REF!</v>
      </c>
      <c r="I13" s="59" t="e">
        <f>IF($A13="I.O.","",IF('Indicator sheet'!#REF!="","-----",'Indicator sheet'!#REF!))</f>
        <v>#REF!</v>
      </c>
      <c r="J13" s="72" t="e">
        <f>IF($A13="I.O.","",IF('Indicator sheet'!#REF!="",0,'Indicator sheet'!#REF!))</f>
        <v>#REF!</v>
      </c>
      <c r="K13" s="59" t="e">
        <f>IF($A13="I.O.","",'Indicator sheet'!#REF!)</f>
        <v>#REF!</v>
      </c>
      <c r="L13" s="57" t="e">
        <f>IF(AND('Indicator sheet'!#REF!="",$A13&lt;&gt;"I.O."),"-----",IF($A13="I.O.","",'Indicator sheet'!#REF!))</f>
        <v>#REF!</v>
      </c>
      <c r="M13" s="57" t="e">
        <f>IF(AND('Indicator sheet'!#REF!="",$A13&lt;&gt;"I.O."),"-----",IF($A13="I.O.","",'Indicator sheet'!#REF!))</f>
        <v>#REF!</v>
      </c>
      <c r="O13" s="14" t="e">
        <f t="array" aca="1" ref="O13" ca="1">IF(ROW()-ROW($D$2:$D$20)+1&gt;ROWS($C$2:$C$20)-COUNTBLANK($C$2:$C$20),"",INDIRECT(ADDRESS(SMALL((IF($C$2:$C$20&lt;&gt;"",ROW($C$2:$C$20),ROW()+ROWS($C$2:$C$20))),ROW()-ROW($D$2:$D$20)+1),COLUMN($C$2:$C$20),4)))</f>
        <v>#REF!</v>
      </c>
      <c r="P13" s="57" t="e">
        <f t="array" aca="1" ref="P13" ca="1">IF(ROW()-ROW($E$2:$E$20)+1&gt;ROWS($D$2:$D$20)-COUNTBLANK($D$2:$D$20),"",INDIRECT(ADDRESS(SMALL((IF($D$2:$D$20&gt;"",ROW($D$2:$D$20),ROW()+ROWS($D$2:$D$20))),ROW()-ROW($E$2:$E$20)+1),COLUMN($D$2:$D$20),4)))</f>
        <v>#REF!</v>
      </c>
      <c r="Q13" s="14" t="e">
        <f t="array" aca="1" ref="Q13" ca="1">IF(ROW()-ROW($F$2:$F$20)+1&gt;ROWS($E$2:$E$20)-COUNTBLANK($E$2:$E$20),"",INDIRECT(ADDRESS(SMALL((IF($E$2:$E$20&gt;"",ROW($E$2:$E$20),ROW()+ROWS($E$2:$E$20))),ROW()-ROW($F$2:$F$20)+1),COLUMN($E$2:$E$20),4)))</f>
        <v>#REF!</v>
      </c>
      <c r="R13" s="59" t="e">
        <f t="array" aca="1" ref="R13" ca="1">IF(ROW()-ROW($G$2:$G$20)+1&gt;ROWS($F$2:$F$20)-COUNTBLANK($F$2:$F$20),"",INDIRECT(ADDRESS(SMALL((IF($F$2:$F$20&gt;"",ROW($F$2:$F$20),ROW()+ROWS($F$2:$F$20))),ROW()-ROW($G$2:$G$20)+1),COLUMN($F$2:$F$20),4)))</f>
        <v>#REF!</v>
      </c>
      <c r="S13" s="14" t="e">
        <f t="array" aca="1" ref="S13" ca="1">IF(ROW()-ROW($H$2:$H$20)+1&gt;ROWS($G$2:$G$20)-COUNTBLANK($G$2:$G$20),"",INDIRECT(ADDRESS(SMALL((IF($G$2:$G$20&lt;&gt;"",ROW($G$2:$G$20),ROW()+ROWS($G$2:$G$20))),ROW()-ROW($H$2:$H$20)+1),COLUMN($G$2:$G$20),4)))</f>
        <v>#REF!</v>
      </c>
      <c r="T13" s="14" t="e">
        <f t="array" aca="1" ref="T13" ca="1">IF(ROW()-ROW($I$2:$I$20)+1&gt;ROWS($H$2:$H$20)-COUNTBLANK($H$2:$H$20),"",INDIRECT(ADDRESS(SMALL((IF($H$2:$H$20&lt;&gt;"",ROW($H$2:$H$20),ROW()+ROWS($H$2:$H$20))),ROW()-ROW($I$2:$I$20)+1),COLUMN($H$2:$H$20),4)))</f>
        <v>#REF!</v>
      </c>
      <c r="U13" s="14" t="e">
        <f t="array" aca="1" ref="U13" ca="1">IF(ROW()-ROW($J$2:$J$20)+1&gt;ROWS($I$2:$I$20)-COUNTBLANK($I$2:$I$20),"",INDIRECT(ADDRESS(SMALL((IF($I$2:$I$20&lt;&gt;"",ROW($I$2:$I$20),ROW()+ROWS($I$2:$I$20))),ROW()-ROW($J$2:$J$20)+1),COLUMN($I$2:$I$20),4)))</f>
        <v>#REF!</v>
      </c>
      <c r="V13" s="73" t="e">
        <f t="array" aca="1" ref="V13" ca="1">IF(ROW()-ROW($K$2:$K$20)+1&gt;ROWS($J$2:$J$20)-COUNTBLANK($J$2:$J$20),"",INDIRECT(ADDRESS(SMALL((IF($J$2:$J$20&lt;&gt;"",ROW($J$2:$J$20),ROW()+ROWS($J$2:$J$20))),ROW()-ROW($K$2:$K$20)+1),COLUMN($J$2:$J$20),4)))</f>
        <v>#REF!</v>
      </c>
      <c r="W13" s="59" t="e">
        <f t="array" aca="1" ref="W13" ca="1">IF(ROW()-ROW($L$2:$L$20)+1&gt;ROWS($K$2:$K$20)-COUNTBLANK($K$2:$K$20),"",INDIRECT(ADDRESS(SMALL((IF($K$2:$K$20&lt;&gt;"",ROW($K$2:$K$20),ROW()+ROWS($K$2:$K$20))),ROW()-ROW($L$2:$L$20)+1),COLUMN($K$2:$K$20),4)))</f>
        <v>#REF!</v>
      </c>
      <c r="X13" s="14" t="e">
        <f t="array" aca="1" ref="X13" ca="1">IF(ROW()-ROW($M$2:$M$20)+1&gt;ROWS($L$2:$L$20)-COUNTBLANK($L$2:$L$20),"",INDIRECT(ADDRESS(SMALL((IF($L$2:$L$20&lt;&gt;"",ROW($L$2:$L$20),ROW()+ROWS($L$2:$L$20))),ROW()-ROW($M$2:$M$20)+1),COLUMN($L$2:$L$20),4)))</f>
        <v>#REF!</v>
      </c>
      <c r="Y13" s="14" t="e">
        <f t="array" aca="1" ref="Y13" ca="1">IF(ROW()-ROW($N$2:$N$20)+1&gt;ROWS($M$2:$M$20)-COUNTBLANK($M$2:$M$20),"",INDIRECT(ADDRESS(SMALL((IF($M$2:$M$20&lt;&gt;"",ROW($M$2:$M$20),ROW()+ROWS($M$2:$M$20))),ROW()-ROW($N$2:$N$20)+1),COLUMN($M$2:$M$20),4)))</f>
        <v>#REF!</v>
      </c>
    </row>
    <row r="14" spans="1:25" ht="54.75" customHeight="1" x14ac:dyDescent="0.25">
      <c r="A14" s="60" t="e">
        <f>IF('Indicator sheet'!#REF!=0,"",'Indicator sheet'!#REF!)</f>
        <v>#REF!</v>
      </c>
      <c r="B14" s="41"/>
      <c r="C14" s="59" t="e">
        <f>IF($A14="I.O.","",'Indicator sheet'!#REF!)</f>
        <v>#REF!</v>
      </c>
      <c r="D14" s="57" t="e">
        <f>IF($A14="I.O.","",'Indicator sheet'!#REF!)</f>
        <v>#REF!</v>
      </c>
      <c r="E14" s="57" t="e">
        <f>IF(AND('Indicator sheet'!#REF!="",$A14&lt;&gt;"I.O."),"-----",IF($A14="I.O.","",'Indicator sheet'!#REF!))</f>
        <v>#REF!</v>
      </c>
      <c r="F14" s="57" t="e">
        <f>IF($A14="I.O.","",'Indicator sheet'!#REF!)</f>
        <v>#REF!</v>
      </c>
      <c r="G14" s="57" t="e">
        <f>IF(AND('Indicator sheet'!#REF!="",$A14&lt;&gt;"I.O."),"-----",IF($A14="I.O.","",'Indicator sheet'!#REF!))</f>
        <v>#REF!</v>
      </c>
      <c r="H14" s="59" t="e">
        <f>IF($A14="I.O.","",IF('Indicator sheet'!#REF!="","-----",'Indicator sheet'!#REF!))</f>
        <v>#REF!</v>
      </c>
      <c r="I14" s="59" t="e">
        <f>IF($A14="I.O.","",IF('Indicator sheet'!#REF!="","-----",'Indicator sheet'!#REF!))</f>
        <v>#REF!</v>
      </c>
      <c r="J14" s="72" t="e">
        <f>IF($A14="I.O.","",IF('Indicator sheet'!#REF!="",0,'Indicator sheet'!#REF!))</f>
        <v>#REF!</v>
      </c>
      <c r="K14" s="59" t="e">
        <f>IF($A14="I.O.","",'Indicator sheet'!#REF!)</f>
        <v>#REF!</v>
      </c>
      <c r="L14" s="57" t="e">
        <f>IF(AND('Indicator sheet'!#REF!="",$A14&lt;&gt;"I.O."),"-----",IF($A14="I.O.","",'Indicator sheet'!#REF!))</f>
        <v>#REF!</v>
      </c>
      <c r="M14" s="57" t="e">
        <f>IF(AND('Indicator sheet'!#REF!="",$A14&lt;&gt;"I.O."),"-----",IF($A14="I.O.","",'Indicator sheet'!#REF!))</f>
        <v>#REF!</v>
      </c>
      <c r="O14" s="14" t="e">
        <f t="array" aca="1" ref="O14" ca="1">IF(ROW()-ROW($D$2:$D$20)+1&gt;ROWS($C$2:$C$20)-COUNTBLANK($C$2:$C$20),"",INDIRECT(ADDRESS(SMALL((IF($C$2:$C$20&lt;&gt;"",ROW($C$2:$C$20),ROW()+ROWS($C$2:$C$20))),ROW()-ROW($D$2:$D$20)+1),COLUMN($C$2:$C$20),4)))</f>
        <v>#REF!</v>
      </c>
      <c r="P14" s="57" t="e">
        <f t="array" aca="1" ref="P14" ca="1">IF(ROW()-ROW($E$2:$E$20)+1&gt;ROWS($D$2:$D$20)-COUNTBLANK($D$2:$D$20),"",INDIRECT(ADDRESS(SMALL((IF($D$2:$D$20&gt;"",ROW($D$2:$D$20),ROW()+ROWS($D$2:$D$20))),ROW()-ROW($E$2:$E$20)+1),COLUMN($D$2:$D$20),4)))</f>
        <v>#REF!</v>
      </c>
      <c r="Q14" s="14" t="e">
        <f t="array" aca="1" ref="Q14" ca="1">IF(ROW()-ROW($F$2:$F$20)+1&gt;ROWS($E$2:$E$20)-COUNTBLANK($E$2:$E$20),"",INDIRECT(ADDRESS(SMALL((IF($E$2:$E$20&gt;"",ROW($E$2:$E$20),ROW()+ROWS($E$2:$E$20))),ROW()-ROW($F$2:$F$20)+1),COLUMN($E$2:$E$20),4)))</f>
        <v>#REF!</v>
      </c>
      <c r="R14" s="59" t="e">
        <f t="array" aca="1" ref="R14" ca="1">IF(ROW()-ROW($G$2:$G$20)+1&gt;ROWS($F$2:$F$20)-COUNTBLANK($F$2:$F$20),"",INDIRECT(ADDRESS(SMALL((IF($F$2:$F$20&gt;"",ROW($F$2:$F$20),ROW()+ROWS($F$2:$F$20))),ROW()-ROW($G$2:$G$20)+1),COLUMN($F$2:$F$20),4)))</f>
        <v>#REF!</v>
      </c>
      <c r="S14" s="14" t="e">
        <f t="array" aca="1" ref="S14" ca="1">IF(ROW()-ROW($H$2:$H$20)+1&gt;ROWS($G$2:$G$20)-COUNTBLANK($G$2:$G$20),"",INDIRECT(ADDRESS(SMALL((IF($G$2:$G$20&lt;&gt;"",ROW($G$2:$G$20),ROW()+ROWS($G$2:$G$20))),ROW()-ROW($H$2:$H$20)+1),COLUMN($G$2:$G$20),4)))</f>
        <v>#REF!</v>
      </c>
      <c r="T14" s="14" t="e">
        <f t="array" aca="1" ref="T14" ca="1">IF(ROW()-ROW($I$2:$I$20)+1&gt;ROWS($H$2:$H$20)-COUNTBLANK($H$2:$H$20),"",INDIRECT(ADDRESS(SMALL((IF($H$2:$H$20&lt;&gt;"",ROW($H$2:$H$20),ROW()+ROWS($H$2:$H$20))),ROW()-ROW($I$2:$I$20)+1),COLUMN($H$2:$H$20),4)))</f>
        <v>#REF!</v>
      </c>
      <c r="U14" s="14" t="e">
        <f t="array" aca="1" ref="U14" ca="1">IF(ROW()-ROW($J$2:$J$20)+1&gt;ROWS($I$2:$I$20)-COUNTBLANK($I$2:$I$20),"",INDIRECT(ADDRESS(SMALL((IF($I$2:$I$20&lt;&gt;"",ROW($I$2:$I$20),ROW()+ROWS($I$2:$I$20))),ROW()-ROW($J$2:$J$20)+1),COLUMN($I$2:$I$20),4)))</f>
        <v>#REF!</v>
      </c>
      <c r="V14" s="73" t="e">
        <f t="array" aca="1" ref="V14" ca="1">IF(ROW()-ROW($K$2:$K$20)+1&gt;ROWS($J$2:$J$20)-COUNTBLANK($J$2:$J$20),"",INDIRECT(ADDRESS(SMALL((IF($J$2:$J$20&lt;&gt;"",ROW($J$2:$J$20),ROW()+ROWS($J$2:$J$20))),ROW()-ROW($K$2:$K$20)+1),COLUMN($J$2:$J$20),4)))</f>
        <v>#REF!</v>
      </c>
      <c r="W14" s="59" t="e">
        <f t="array" aca="1" ref="W14" ca="1">IF(ROW()-ROW($L$2:$L$20)+1&gt;ROWS($K$2:$K$20)-COUNTBLANK($K$2:$K$20),"",INDIRECT(ADDRESS(SMALL((IF($K$2:$K$20&lt;&gt;"",ROW($K$2:$K$20),ROW()+ROWS($K$2:$K$20))),ROW()-ROW($L$2:$L$20)+1),COLUMN($K$2:$K$20),4)))</f>
        <v>#REF!</v>
      </c>
      <c r="X14" s="14" t="e">
        <f t="array" aca="1" ref="X14" ca="1">IF(ROW()-ROW($M$2:$M$20)+1&gt;ROWS($L$2:$L$20)-COUNTBLANK($L$2:$L$20),"",INDIRECT(ADDRESS(SMALL((IF($L$2:$L$20&lt;&gt;"",ROW($L$2:$L$20),ROW()+ROWS($L$2:$L$20))),ROW()-ROW($M$2:$M$20)+1),COLUMN($L$2:$L$20),4)))</f>
        <v>#REF!</v>
      </c>
      <c r="Y14" s="14" t="e">
        <f t="array" aca="1" ref="Y14" ca="1">IF(ROW()-ROW($N$2:$N$20)+1&gt;ROWS($M$2:$M$20)-COUNTBLANK($M$2:$M$20),"",INDIRECT(ADDRESS(SMALL((IF($M$2:$M$20&lt;&gt;"",ROW($M$2:$M$20),ROW()+ROWS($M$2:$M$20))),ROW()-ROW($N$2:$N$20)+1),COLUMN($M$2:$M$20),4)))</f>
        <v>#REF!</v>
      </c>
    </row>
    <row r="15" spans="1:25" ht="54.75" customHeight="1" x14ac:dyDescent="0.25">
      <c r="A15" s="60" t="str">
        <f>IF('Indicator sheet'!Q45=0,"",'Indicator sheet'!Q45)</f>
        <v>Incomplete</v>
      </c>
      <c r="B15" s="41"/>
      <c r="C15" s="59">
        <f>IF($A15="I.O.","",'Indicator sheet'!A45)</f>
        <v>10</v>
      </c>
      <c r="D15" s="57" t="str">
        <f>IF($A15="I.O.","",'Indicator sheet'!D45)</f>
        <v>mRECIST/EASL classification according to TACE/TAE</v>
      </c>
      <c r="E15" s="57" t="str">
        <f>IF(AND('Indicator sheet'!K45="",$A15&lt;&gt;"I.O."),"-----",IF($A15="I.O.","",'Indicator sheet'!K45))</f>
        <v>&lt; 75%</v>
      </c>
      <c r="F15" s="57" t="str">
        <f>IF($A15="I.O.","",'Indicator sheet'!L45)</f>
        <v>No target value</v>
      </c>
      <c r="G15" s="57" t="str">
        <f>IF(AND('Indicator sheet'!N45="",$A15&lt;&gt;"I.O."),"-----",IF($A15="I.O.","",'Indicator sheet'!N45))</f>
        <v>-----</v>
      </c>
      <c r="H15" s="59" t="str">
        <f>IF($A15="I.O.","",IF('Indicator sheet'!P45="","-----",'Indicator sheet'!P45))</f>
        <v>-----</v>
      </c>
      <c r="I15" s="59">
        <f>IF($A15="I.O.","",IF('Indicator sheet'!P46="","-----",'Indicator sheet'!P46))</f>
        <v>0</v>
      </c>
      <c r="J15" s="72" t="str">
        <f>IF($A15="I.O.","",IF('Indicator sheet'!P47="",0,'Indicator sheet'!P47))</f>
        <v>n.d.</v>
      </c>
      <c r="K15" s="59" t="str">
        <f>IF($A15="I.O.","",'Indicator sheet'!Q45)</f>
        <v>Incomplete</v>
      </c>
      <c r="L15" s="57" t="str">
        <f>IF(AND('Indicator sheet'!R45="",$A15&lt;&gt;"I.O."),"-----",IF($A15="I.O.","",'Indicator sheet'!R45))</f>
        <v>-----</v>
      </c>
      <c r="M15" s="57" t="str">
        <f>IF(AND('Indicator sheet'!S45="",$A15&lt;&gt;"I.O."),"-----",IF($A15="I.O.","",'Indicator sheet'!S45))</f>
        <v>-----</v>
      </c>
      <c r="O15" s="14" t="e">
        <f t="array" aca="1" ref="O15" ca="1">IF(ROW()-ROW($D$2:$D$20)+1&gt;ROWS($C$2:$C$20)-COUNTBLANK($C$2:$C$20),"",INDIRECT(ADDRESS(SMALL((IF($C$2:$C$20&lt;&gt;"",ROW($C$2:$C$20),ROW()+ROWS($C$2:$C$20))),ROW()-ROW($D$2:$D$20)+1),COLUMN($C$2:$C$20),4)))</f>
        <v>#REF!</v>
      </c>
      <c r="P15" s="57" t="e">
        <f t="array" aca="1" ref="P15" ca="1">IF(ROW()-ROW($E$2:$E$20)+1&gt;ROWS($D$2:$D$20)-COUNTBLANK($D$2:$D$20),"",INDIRECT(ADDRESS(SMALL((IF($D$2:$D$20&gt;"",ROW($D$2:$D$20),ROW()+ROWS($D$2:$D$20))),ROW()-ROW($E$2:$E$20)+1),COLUMN($D$2:$D$20),4)))</f>
        <v>#REF!</v>
      </c>
      <c r="Q15" s="14" t="e">
        <f t="array" aca="1" ref="Q15" ca="1">IF(ROW()-ROW($F$2:$F$20)+1&gt;ROWS($E$2:$E$20)-COUNTBLANK($E$2:$E$20),"",INDIRECT(ADDRESS(SMALL((IF($E$2:$E$20&gt;"",ROW($E$2:$E$20),ROW()+ROWS($E$2:$E$20))),ROW()-ROW($F$2:$F$20)+1),COLUMN($E$2:$E$20),4)))</f>
        <v>#REF!</v>
      </c>
      <c r="R15" s="59" t="e">
        <f t="array" aca="1" ref="R15" ca="1">IF(ROW()-ROW($G$2:$G$20)+1&gt;ROWS($F$2:$F$20)-COUNTBLANK($F$2:$F$20),"",INDIRECT(ADDRESS(SMALL((IF($F$2:$F$20&gt;"",ROW($F$2:$F$20),ROW()+ROWS($F$2:$F$20))),ROW()-ROW($G$2:$G$20)+1),COLUMN($F$2:$F$20),4)))</f>
        <v>#REF!</v>
      </c>
      <c r="S15" s="14" t="e">
        <f t="array" aca="1" ref="S15" ca="1">IF(ROW()-ROW($H$2:$H$20)+1&gt;ROWS($G$2:$G$20)-COUNTBLANK($G$2:$G$20),"",INDIRECT(ADDRESS(SMALL((IF($G$2:$G$20&lt;&gt;"",ROW($G$2:$G$20),ROW()+ROWS($G$2:$G$20))),ROW()-ROW($H$2:$H$20)+1),COLUMN($G$2:$G$20),4)))</f>
        <v>#REF!</v>
      </c>
      <c r="T15" s="14" t="e">
        <f t="array" aca="1" ref="T15" ca="1">IF(ROW()-ROW($I$2:$I$20)+1&gt;ROWS($H$2:$H$20)-COUNTBLANK($H$2:$H$20),"",INDIRECT(ADDRESS(SMALL((IF($H$2:$H$20&lt;&gt;"",ROW($H$2:$H$20),ROW()+ROWS($H$2:$H$20))),ROW()-ROW($I$2:$I$20)+1),COLUMN($H$2:$H$20),4)))</f>
        <v>#REF!</v>
      </c>
      <c r="U15" s="14" t="e">
        <f t="array" aca="1" ref="U15" ca="1">IF(ROW()-ROW($J$2:$J$20)+1&gt;ROWS($I$2:$I$20)-COUNTBLANK($I$2:$I$20),"",INDIRECT(ADDRESS(SMALL((IF($I$2:$I$20&lt;&gt;"",ROW($I$2:$I$20),ROW()+ROWS($I$2:$I$20))),ROW()-ROW($J$2:$J$20)+1),COLUMN($I$2:$I$20),4)))</f>
        <v>#REF!</v>
      </c>
      <c r="V15" s="73" t="e">
        <f t="array" aca="1" ref="V15" ca="1">IF(ROW()-ROW($K$2:$K$20)+1&gt;ROWS($J$2:$J$20)-COUNTBLANK($J$2:$J$20),"",INDIRECT(ADDRESS(SMALL((IF($J$2:$J$20&lt;&gt;"",ROW($J$2:$J$20),ROW()+ROWS($J$2:$J$20))),ROW()-ROW($K$2:$K$20)+1),COLUMN($J$2:$J$20),4)))</f>
        <v>#REF!</v>
      </c>
      <c r="W15" s="59" t="e">
        <f t="array" aca="1" ref="W15" ca="1">IF(ROW()-ROW($L$2:$L$20)+1&gt;ROWS($K$2:$K$20)-COUNTBLANK($K$2:$K$20),"",INDIRECT(ADDRESS(SMALL((IF($K$2:$K$20&lt;&gt;"",ROW($K$2:$K$20),ROW()+ROWS($K$2:$K$20))),ROW()-ROW($L$2:$L$20)+1),COLUMN($K$2:$K$20),4)))</f>
        <v>#REF!</v>
      </c>
      <c r="X15" s="14" t="e">
        <f t="array" aca="1" ref="X15" ca="1">IF(ROW()-ROW($M$2:$M$20)+1&gt;ROWS($L$2:$L$20)-COUNTBLANK($L$2:$L$20),"",INDIRECT(ADDRESS(SMALL((IF($L$2:$L$20&lt;&gt;"",ROW($L$2:$L$20),ROW()+ROWS($L$2:$L$20))),ROW()-ROW($M$2:$M$20)+1),COLUMN($L$2:$L$20),4)))</f>
        <v>#REF!</v>
      </c>
      <c r="Y15" s="14" t="e">
        <f t="array" aca="1" ref="Y15" ca="1">IF(ROW()-ROW($N$2:$N$20)+1&gt;ROWS($M$2:$M$20)-COUNTBLANK($M$2:$M$20),"",INDIRECT(ADDRESS(SMALL((IF($M$2:$M$20&lt;&gt;"",ROW($M$2:$M$20),ROW()+ROWS($M$2:$M$20))),ROW()-ROW($N$2:$N$20)+1),COLUMN($M$2:$M$20),4)))</f>
        <v>#REF!</v>
      </c>
    </row>
    <row r="16" spans="1:25" ht="54.75" customHeight="1" x14ac:dyDescent="0.25">
      <c r="A16" s="60" t="str">
        <f>IF('Indicator sheet'!Q48=0,"",'Indicator sheet'!Q48)</f>
        <v>Incomplete</v>
      </c>
      <c r="B16" s="41"/>
      <c r="C16" s="59" t="str">
        <f>IF($A16="I.O.","",'Indicator sheet'!A48)</f>
        <v xml:space="preserve">11
</v>
      </c>
      <c r="D16" s="57" t="str">
        <f>IF($A16="I.O.","",'Indicator sheet'!D48)</f>
        <v>Complications after TACE/TAE</v>
      </c>
      <c r="E16" s="57" t="str">
        <f>IF(AND('Indicator sheet'!K48="",$A16&lt;&gt;"I.O."),"-----",IF($A16="I.O.","",'Indicator sheet'!K48))</f>
        <v>-----</v>
      </c>
      <c r="F16" s="57" t="str">
        <f>IF($A16="I.O.","",'Indicator sheet'!L48)</f>
        <v>≤ 5%</v>
      </c>
      <c r="G16" s="57" t="str">
        <f>IF(AND('Indicator sheet'!N48="",$A16&lt;&gt;"I.O."),"-----",IF($A16="I.O.","",'Indicator sheet'!N48))</f>
        <v>-----</v>
      </c>
      <c r="H16" s="59" t="str">
        <f>IF($A16="I.O.","",IF('Indicator sheet'!P48="","-----",'Indicator sheet'!P48))</f>
        <v>-----</v>
      </c>
      <c r="I16" s="59">
        <f>IF($A16="I.O.","",IF('Indicator sheet'!P49="","-----",'Indicator sheet'!P49))</f>
        <v>0</v>
      </c>
      <c r="J16" s="72" t="str">
        <f>IF($A16="I.O.","",IF('Indicator sheet'!P50="",0,'Indicator sheet'!P50))</f>
        <v>n.d.</v>
      </c>
      <c r="K16" s="59" t="str">
        <f>IF($A16="I.O.","",'Indicator sheet'!Q48)</f>
        <v>Incomplete</v>
      </c>
      <c r="L16" s="57" t="str">
        <f>IF(AND('Indicator sheet'!R48="",$A16&lt;&gt;"I.O."),"-----",IF($A16="I.O.","",'Indicator sheet'!R48))</f>
        <v>-----</v>
      </c>
      <c r="M16" s="57" t="str">
        <f>IF(AND('Indicator sheet'!S48="",$A16&lt;&gt;"I.O."),"-----",IF($A16="I.O.","",'Indicator sheet'!S48))</f>
        <v>-----</v>
      </c>
      <c r="O16" s="14" t="e">
        <f t="array" aca="1" ref="O16" ca="1">IF(ROW()-ROW($D$2:$D$20)+1&gt;ROWS($C$2:$C$20)-COUNTBLANK($C$2:$C$20),"",INDIRECT(ADDRESS(SMALL((IF($C$2:$C$20&lt;&gt;"",ROW($C$2:$C$20),ROW()+ROWS($C$2:$C$20))),ROW()-ROW($D$2:$D$20)+1),COLUMN($C$2:$C$20),4)))</f>
        <v>#REF!</v>
      </c>
      <c r="P16" s="57" t="e">
        <f t="array" aca="1" ref="P16" ca="1">IF(ROW()-ROW($E$2:$E$20)+1&gt;ROWS($D$2:$D$20)-COUNTBLANK($D$2:$D$20),"",INDIRECT(ADDRESS(SMALL((IF($D$2:$D$20&gt;"",ROW($D$2:$D$20),ROW()+ROWS($D$2:$D$20))),ROW()-ROW($E$2:$E$20)+1),COLUMN($D$2:$D$20),4)))</f>
        <v>#REF!</v>
      </c>
      <c r="Q16" s="14" t="e">
        <f t="array" aca="1" ref="Q16" ca="1">IF(ROW()-ROW($F$2:$F$20)+1&gt;ROWS($E$2:$E$20)-COUNTBLANK($E$2:$E$20),"",INDIRECT(ADDRESS(SMALL((IF($E$2:$E$20&gt;"",ROW($E$2:$E$20),ROW()+ROWS($E$2:$E$20))),ROW()-ROW($F$2:$F$20)+1),COLUMN($E$2:$E$20),4)))</f>
        <v>#REF!</v>
      </c>
      <c r="R16" s="59" t="e">
        <f t="array" aca="1" ref="R16" ca="1">IF(ROW()-ROW($G$2:$G$20)+1&gt;ROWS($F$2:$F$20)-COUNTBLANK($F$2:$F$20),"",INDIRECT(ADDRESS(SMALL((IF($F$2:$F$20&gt;"",ROW($F$2:$F$20),ROW()+ROWS($F$2:$F$20))),ROW()-ROW($G$2:$G$20)+1),COLUMN($F$2:$F$20),4)))</f>
        <v>#REF!</v>
      </c>
      <c r="S16" s="14" t="e">
        <f t="array" aca="1" ref="S16" ca="1">IF(ROW()-ROW($H$2:$H$20)+1&gt;ROWS($G$2:$G$20)-COUNTBLANK($G$2:$G$20),"",INDIRECT(ADDRESS(SMALL((IF($G$2:$G$20&lt;&gt;"",ROW($G$2:$G$20),ROW()+ROWS($G$2:$G$20))),ROW()-ROW($H$2:$H$20)+1),COLUMN($G$2:$G$20),4)))</f>
        <v>#REF!</v>
      </c>
      <c r="T16" s="14" t="e">
        <f t="array" aca="1" ref="T16" ca="1">IF(ROW()-ROW($I$2:$I$20)+1&gt;ROWS($H$2:$H$20)-COUNTBLANK($H$2:$H$20),"",INDIRECT(ADDRESS(SMALL((IF($H$2:$H$20&lt;&gt;"",ROW($H$2:$H$20),ROW()+ROWS($H$2:$H$20))),ROW()-ROW($I$2:$I$20)+1),COLUMN($H$2:$H$20),4)))</f>
        <v>#REF!</v>
      </c>
      <c r="U16" s="14" t="e">
        <f t="array" aca="1" ref="U16" ca="1">IF(ROW()-ROW($J$2:$J$20)+1&gt;ROWS($I$2:$I$20)-COUNTBLANK($I$2:$I$20),"",INDIRECT(ADDRESS(SMALL((IF($I$2:$I$20&lt;&gt;"",ROW($I$2:$I$20),ROW()+ROWS($I$2:$I$20))),ROW()-ROW($J$2:$J$20)+1),COLUMN($I$2:$I$20),4)))</f>
        <v>#REF!</v>
      </c>
      <c r="V16" s="73" t="e">
        <f t="array" aca="1" ref="V16" ca="1">IF(ROW()-ROW($K$2:$K$20)+1&gt;ROWS($J$2:$J$20)-COUNTBLANK($J$2:$J$20),"",INDIRECT(ADDRESS(SMALL((IF($J$2:$J$20&lt;&gt;"",ROW($J$2:$J$20),ROW()+ROWS($J$2:$J$20))),ROW()-ROW($K$2:$K$20)+1),COLUMN($J$2:$J$20),4)))</f>
        <v>#REF!</v>
      </c>
      <c r="W16" s="59" t="e">
        <f t="array" aca="1" ref="W16" ca="1">IF(ROW()-ROW($L$2:$L$20)+1&gt;ROWS($K$2:$K$20)-COUNTBLANK($K$2:$K$20),"",INDIRECT(ADDRESS(SMALL((IF($K$2:$K$20&lt;&gt;"",ROW($K$2:$K$20),ROW()+ROWS($K$2:$K$20))),ROW()-ROW($L$2:$L$20)+1),COLUMN($K$2:$K$20),4)))</f>
        <v>#REF!</v>
      </c>
      <c r="X16" s="14" t="e">
        <f t="array" aca="1" ref="X16" ca="1">IF(ROW()-ROW($M$2:$M$20)+1&gt;ROWS($L$2:$L$20)-COUNTBLANK($L$2:$L$20),"",INDIRECT(ADDRESS(SMALL((IF($L$2:$L$20&lt;&gt;"",ROW($L$2:$L$20),ROW()+ROWS($L$2:$L$20))),ROW()-ROW($M$2:$M$20)+1),COLUMN($L$2:$L$20),4)))</f>
        <v>#REF!</v>
      </c>
      <c r="Y16" s="14" t="e">
        <f t="array" aca="1" ref="Y16" ca="1">IF(ROW()-ROW($N$2:$N$20)+1&gt;ROWS($M$2:$M$20)-COUNTBLANK($M$2:$M$20),"",INDIRECT(ADDRESS(SMALL((IF($M$2:$M$20&lt;&gt;"",ROW($M$2:$M$20),ROW()+ROWS($M$2:$M$20))),ROW()-ROW($N$2:$N$20)+1),COLUMN($M$2:$M$20),4)))</f>
        <v>#REF!</v>
      </c>
    </row>
    <row r="17" spans="1:25" ht="54.75" customHeight="1" x14ac:dyDescent="0.25">
      <c r="A17" s="60" t="str">
        <f>IF('Indicator sheet'!Q51=0,"",'Indicator sheet'!Q51)</f>
        <v>Incomplete</v>
      </c>
      <c r="B17" s="41"/>
      <c r="C17" s="115">
        <f>IF($A17="I.O.","",'Indicator sheet'!A51)</f>
        <v>0</v>
      </c>
      <c r="D17" s="57" t="str">
        <f>IF($A17="I.O.","",'Indicator sheet'!D51)</f>
        <v xml:space="preserve">Complications after percutaneous radiofrequency ablations (RFA) + microwave ablation (MWA) </v>
      </c>
      <c r="E17" s="57" t="str">
        <f>IF(AND('Indicator sheet'!K51="",$A17&lt;&gt;"I.O."),"-----",IF($A17="I.O.","",'Indicator sheet'!K51))</f>
        <v>-----</v>
      </c>
      <c r="F17" s="57" t="str">
        <f>IF($A17="I.O.","",'Indicator sheet'!L51)</f>
        <v>≤ 5%</v>
      </c>
      <c r="G17" s="57" t="str">
        <f>IF(AND('Indicator sheet'!N51="",$A17&lt;&gt;"I.O."),"-----",IF($A17="I.O.","",'Indicator sheet'!N51))</f>
        <v>-----</v>
      </c>
      <c r="H17" s="59" t="str">
        <f>IF($A17="I.O.","",IF('Indicator sheet'!P51="","-----",'Indicator sheet'!P51))</f>
        <v>-----</v>
      </c>
      <c r="I17" s="59">
        <f>IF($A17="I.O.","",IF('Indicator sheet'!P52="","-----",'Indicator sheet'!P52))</f>
        <v>0</v>
      </c>
      <c r="J17" s="72" t="str">
        <f>IF($A17="I.O.","",IF('Indicator sheet'!P53="","-----",'Indicator sheet'!P53))</f>
        <v>n.d.</v>
      </c>
      <c r="K17" s="59" t="str">
        <f>IF($A17="I.O.","",'Indicator sheet'!Q51)</f>
        <v>Incomplete</v>
      </c>
      <c r="L17" s="57" t="str">
        <f>IF(AND('Indicator sheet'!R51="",$A17&lt;&gt;"I.O."),"-----",IF($A17="I.O.","",'Indicator sheet'!R51))</f>
        <v>-----</v>
      </c>
      <c r="M17" s="57" t="str">
        <f>IF(AND('Indicator sheet'!S51="",$A17&lt;&gt;"I.O."),"-----",IF($A17="I.O.","",'Indicator sheet'!S51))</f>
        <v>-----</v>
      </c>
      <c r="O17" s="14" t="e">
        <f t="array" aca="1" ref="O17" ca="1">IF(ROW()-ROW($D$2:$D$20)+1&gt;ROWS($C$2:$C$20)-COUNTBLANK($C$2:$C$20),"",INDIRECT(ADDRESS(SMALL((IF($C$2:$C$20&lt;&gt;"",ROW($C$2:$C$20),ROW()+ROWS($C$2:$C$20))),ROW()-ROW($D$2:$D$20)+1),COLUMN($C$2:$C$20),4)))</f>
        <v>#REF!</v>
      </c>
      <c r="P17" s="57" t="e">
        <f t="array" aca="1" ref="P17" ca="1">IF(ROW()-ROW($E$2:$E$20)+1&gt;ROWS($D$2:$D$20)-COUNTBLANK($D$2:$D$20),"",INDIRECT(ADDRESS(SMALL((IF($D$2:$D$20&gt;"",ROW($D$2:$D$20),ROW()+ROWS($D$2:$D$20))),ROW()-ROW($E$2:$E$20)+1),COLUMN($D$2:$D$20),4)))</f>
        <v>#REF!</v>
      </c>
      <c r="Q17" s="14" t="e">
        <f t="array" aca="1" ref="Q17" ca="1">IF(ROW()-ROW($F$2:$F$20)+1&gt;ROWS($E$2:$E$20)-COUNTBLANK($E$2:$E$20),"",INDIRECT(ADDRESS(SMALL((IF($E$2:$E$20&gt;"",ROW($E$2:$E$20),ROW()+ROWS($E$2:$E$20))),ROW()-ROW($F$2:$F$20)+1),COLUMN($E$2:$E$20),4)))</f>
        <v>#REF!</v>
      </c>
      <c r="R17" s="59" t="e">
        <f t="array" aca="1" ref="R17" ca="1">IF(ROW()-ROW($G$2:$G$20)+1&gt;ROWS($F$2:$F$20)-COUNTBLANK($F$2:$F$20),"",INDIRECT(ADDRESS(SMALL((IF($F$2:$F$20&gt;"",ROW($F$2:$F$20),ROW()+ROWS($F$2:$F$20))),ROW()-ROW($G$2:$G$20)+1),COLUMN($F$2:$F$20),4)))</f>
        <v>#REF!</v>
      </c>
      <c r="S17" s="14" t="e">
        <f t="array" aca="1" ref="S17" ca="1">IF(ROW()-ROW($H$2:$H$20)+1&gt;ROWS($G$2:$G$20)-COUNTBLANK($G$2:$G$20),"",INDIRECT(ADDRESS(SMALL((IF($G$2:$G$20&lt;&gt;"",ROW($G$2:$G$20),ROW()+ROWS($G$2:$G$20))),ROW()-ROW($H$2:$H$20)+1),COLUMN($G$2:$G$20),4)))</f>
        <v>#REF!</v>
      </c>
      <c r="T17" s="14" t="e">
        <f t="array" aca="1" ref="T17" ca="1">IF(ROW()-ROW($I$2:$I$20)+1&gt;ROWS($H$2:$H$20)-COUNTBLANK($H$2:$H$20),"",INDIRECT(ADDRESS(SMALL((IF($H$2:$H$20&lt;&gt;"",ROW($H$2:$H$20),ROW()+ROWS($H$2:$H$20))),ROW()-ROW($I$2:$I$20)+1),COLUMN($H$2:$H$20),4)))</f>
        <v>#REF!</v>
      </c>
      <c r="U17" s="14" t="e">
        <f t="array" aca="1" ref="U17" ca="1">IF(ROW()-ROW($J$2:$J$20)+1&gt;ROWS($I$2:$I$20)-COUNTBLANK($I$2:$I$20),"",INDIRECT(ADDRESS(SMALL((IF($I$2:$I$20&lt;&gt;"",ROW($I$2:$I$20),ROW()+ROWS($I$2:$I$20))),ROW()-ROW($J$2:$J$20)+1),COLUMN($I$2:$I$20),4)))</f>
        <v>#REF!</v>
      </c>
      <c r="V17" s="73" t="e">
        <f t="array" aca="1" ref="V17" ca="1">IF(ROW()-ROW($K$2:$K$20)+1&gt;ROWS($J$2:$J$20)-COUNTBLANK($J$2:$J$20),"",INDIRECT(ADDRESS(SMALL((IF($J$2:$J$20&lt;&gt;"",ROW($J$2:$J$20),ROW()+ROWS($J$2:$J$20))),ROW()-ROW($K$2:$K$20)+1),COLUMN($J$2:$J$20),4)))</f>
        <v>#REF!</v>
      </c>
      <c r="W17" s="59" t="e">
        <f t="array" aca="1" ref="W17" ca="1">IF(ROW()-ROW($L$2:$L$20)+1&gt;ROWS($K$2:$K$20)-COUNTBLANK($K$2:$K$20),"",INDIRECT(ADDRESS(SMALL((IF($K$2:$K$20&lt;&gt;"",ROW($K$2:$K$20),ROW()+ROWS($K$2:$K$20))),ROW()-ROW($L$2:$L$20)+1),COLUMN($K$2:$K$20),4)))</f>
        <v>#REF!</v>
      </c>
      <c r="X17" s="14" t="e">
        <f t="array" aca="1" ref="X17" ca="1">IF(ROW()-ROW($M$2:$M$20)+1&gt;ROWS($L$2:$L$20)-COUNTBLANK($L$2:$L$20),"",INDIRECT(ADDRESS(SMALL((IF($L$2:$L$20&lt;&gt;"",ROW($L$2:$L$20),ROW()+ROWS($L$2:$L$20))),ROW()-ROW($M$2:$M$20)+1),COLUMN($L$2:$L$20),4)))</f>
        <v>#REF!</v>
      </c>
      <c r="Y17" s="14" t="e">
        <f t="array" aca="1" ref="Y17" ca="1">IF(ROW()-ROW($N$2:$N$20)+1&gt;ROWS($M$2:$M$20)-COUNTBLANK($M$2:$M$20),"",INDIRECT(ADDRESS(SMALL((IF($M$2:$M$20&lt;&gt;"",ROW($M$2:$M$20),ROW()+ROWS($M$2:$M$20))),ROW()-ROW($N$2:$N$20)+1),COLUMN($M$2:$M$20),4)))</f>
        <v>#REF!</v>
      </c>
    </row>
    <row r="18" spans="1:25" ht="54.75" customHeight="1" x14ac:dyDescent="0.25">
      <c r="A18" s="60" t="str">
        <f>IF('Indicator sheet'!Q54=0,"",'Indicator sheet'!Q54)</f>
        <v>Incomplete</v>
      </c>
      <c r="B18" s="41"/>
      <c r="C18" s="59">
        <f>IF($A18="I.O.","",'Indicator sheet'!A54)</f>
        <v>12</v>
      </c>
      <c r="D18" s="57" t="str">
        <f>IF($A18="I.O.","",'Indicator sheet'!D54)</f>
        <v>Number of surgical interventions</v>
      </c>
      <c r="E18" s="57" t="str">
        <f>IF(AND('Indicator sheet'!K54="",$A18&lt;&gt;"I.O."),"-----",IF($A18="I.O.","",'Indicator sheet'!K54))</f>
        <v>-----</v>
      </c>
      <c r="F18" s="57" t="str">
        <f>IF($A18="I.O.","",'Indicator sheet'!L54)</f>
        <v>≥ 25</v>
      </c>
      <c r="G18" s="57" t="str">
        <f>IF(AND('Indicator sheet'!N54="",$A18&lt;&gt;"I.O."),"-----",IF($A18="I.O.","",'Indicator sheet'!N54))</f>
        <v>-----</v>
      </c>
      <c r="H18" s="59">
        <f>IF($A18="I.O.","",IF('Indicator sheet'!P54="","-----",'Indicator sheet'!P54))</f>
        <v>0</v>
      </c>
      <c r="I18" s="59" t="str">
        <f>IF($A18="I.O.","","-----")</f>
        <v>-----</v>
      </c>
      <c r="J18" s="72" t="str">
        <f>IF($A18="I.O.","","-----")</f>
        <v>-----</v>
      </c>
      <c r="K18" s="59" t="str">
        <f>IF($A18="I.O.","",'Indicator sheet'!Q54)</f>
        <v>Incomplete</v>
      </c>
      <c r="L18" s="57" t="str">
        <f>IF(AND('Indicator sheet'!R54="",$A18&lt;&gt;"I.O."),"-----",IF($A18="I.O.","",'Indicator sheet'!R54))</f>
        <v>-----</v>
      </c>
      <c r="M18" s="57" t="str">
        <f>IF(AND('Indicator sheet'!S54="",$A18&lt;&gt;"I.O."),"-----",IF($A18="I.O.","",'Indicator sheet'!S54))</f>
        <v>-----</v>
      </c>
      <c r="O18" s="14" t="e">
        <f t="array" aca="1" ref="O18" ca="1">IF(ROW()-ROW($D$2:$D$20)+1&gt;ROWS($C$2:$C$20)-COUNTBLANK($C$2:$C$20),"",INDIRECT(ADDRESS(SMALL((IF($C$2:$C$20&lt;&gt;"",ROW($C$2:$C$20),ROW()+ROWS($C$2:$C$20))),ROW()-ROW($D$2:$D$20)+1),COLUMN($C$2:$C$20),4)))</f>
        <v>#REF!</v>
      </c>
      <c r="P18" s="57" t="e">
        <f t="array" aca="1" ref="P18" ca="1">IF(ROW()-ROW($E$2:$E$20)+1&gt;ROWS($D$2:$D$20)-COUNTBLANK($D$2:$D$20),"",INDIRECT(ADDRESS(SMALL((IF($D$2:$D$20&gt;"",ROW($D$2:$D$20),ROW()+ROWS($D$2:$D$20))),ROW()-ROW($E$2:$E$20)+1),COLUMN($D$2:$D$20),4)))</f>
        <v>#REF!</v>
      </c>
      <c r="Q18" s="14" t="e">
        <f t="array" aca="1" ref="Q18" ca="1">IF(ROW()-ROW($F$2:$F$20)+1&gt;ROWS($E$2:$E$20)-COUNTBLANK($E$2:$E$20),"",INDIRECT(ADDRESS(SMALL((IF($E$2:$E$20&gt;"",ROW($E$2:$E$20),ROW()+ROWS($E$2:$E$20))),ROW()-ROW($F$2:$F$20)+1),COLUMN($E$2:$E$20),4)))</f>
        <v>#REF!</v>
      </c>
      <c r="R18" s="59" t="e">
        <f t="array" aca="1" ref="R18" ca="1">IF(ROW()-ROW($G$2:$G$20)+1&gt;ROWS($F$2:$F$20)-COUNTBLANK($F$2:$F$20),"",INDIRECT(ADDRESS(SMALL((IF($F$2:$F$20&gt;"",ROW($F$2:$F$20),ROW()+ROWS($F$2:$F$20))),ROW()-ROW($G$2:$G$20)+1),COLUMN($F$2:$F$20),4)))</f>
        <v>#REF!</v>
      </c>
      <c r="S18" s="14" t="e">
        <f t="array" aca="1" ref="S18" ca="1">IF(ROW()-ROW($H$2:$H$20)+1&gt;ROWS($G$2:$G$20)-COUNTBLANK($G$2:$G$20),"",INDIRECT(ADDRESS(SMALL((IF($G$2:$G$20&lt;&gt;"",ROW($G$2:$G$20),ROW()+ROWS($G$2:$G$20))),ROW()-ROW($H$2:$H$20)+1),COLUMN($G$2:$G$20),4)))</f>
        <v>#REF!</v>
      </c>
      <c r="T18" s="14" t="e">
        <f t="array" aca="1" ref="T18" ca="1">IF(ROW()-ROW($I$2:$I$20)+1&gt;ROWS($H$2:$H$20)-COUNTBLANK($H$2:$H$20),"",INDIRECT(ADDRESS(SMALL((IF($H$2:$H$20&lt;&gt;"",ROW($H$2:$H$20),ROW()+ROWS($H$2:$H$20))),ROW()-ROW($I$2:$I$20)+1),COLUMN($H$2:$H$20),4)))</f>
        <v>#REF!</v>
      </c>
      <c r="U18" s="14" t="e">
        <f t="array" aca="1" ref="U18" ca="1">IF(ROW()-ROW($J$2:$J$20)+1&gt;ROWS($I$2:$I$20)-COUNTBLANK($I$2:$I$20),"",INDIRECT(ADDRESS(SMALL((IF($I$2:$I$20&lt;&gt;"",ROW($I$2:$I$20),ROW()+ROWS($I$2:$I$20))),ROW()-ROW($J$2:$J$20)+1),COLUMN($I$2:$I$20),4)))</f>
        <v>#REF!</v>
      </c>
      <c r="V18" s="73" t="e">
        <f t="array" aca="1" ref="V18" ca="1">IF(ROW()-ROW($K$2:$K$20)+1&gt;ROWS($J$2:$J$20)-COUNTBLANK($J$2:$J$20),"",INDIRECT(ADDRESS(SMALL((IF($J$2:$J$20&lt;&gt;"",ROW($J$2:$J$20),ROW()+ROWS($J$2:$J$20))),ROW()-ROW($K$2:$K$20)+1),COLUMN($J$2:$J$20),4)))</f>
        <v>#REF!</v>
      </c>
      <c r="W18" s="59" t="e">
        <f t="array" aca="1" ref="W18" ca="1">IF(ROW()-ROW($L$2:$L$20)+1&gt;ROWS($K$2:$K$20)-COUNTBLANK($K$2:$K$20),"",INDIRECT(ADDRESS(SMALL((IF($K$2:$K$20&lt;&gt;"",ROW($K$2:$K$20),ROW()+ROWS($K$2:$K$20))),ROW()-ROW($L$2:$L$20)+1),COLUMN($K$2:$K$20),4)))</f>
        <v>#REF!</v>
      </c>
      <c r="X18" s="14" t="e">
        <f t="array" aca="1" ref="X18" ca="1">IF(ROW()-ROW($M$2:$M$20)+1&gt;ROWS($L$2:$L$20)-COUNTBLANK($L$2:$L$20),"",INDIRECT(ADDRESS(SMALL((IF($L$2:$L$20&lt;&gt;"",ROW($L$2:$L$20),ROW()+ROWS($L$2:$L$20))),ROW()-ROW($M$2:$M$20)+1),COLUMN($L$2:$L$20),4)))</f>
        <v>#REF!</v>
      </c>
      <c r="Y18" s="14" t="e">
        <f t="array" aca="1" ref="Y18" ca="1">IF(ROW()-ROW($N$2:$N$20)+1&gt;ROWS($M$2:$M$20)-COUNTBLANK($M$2:$M$20),"",INDIRECT(ADDRESS(SMALL((IF($M$2:$M$20&lt;&gt;"",ROW($M$2:$M$20),ROW()+ROWS($M$2:$M$20))),ROW()-ROW($N$2:$N$20)+1),COLUMN($M$2:$M$20),4)))</f>
        <v>#REF!</v>
      </c>
    </row>
    <row r="19" spans="1:25" ht="54.75" customHeight="1" x14ac:dyDescent="0.25">
      <c r="A19" s="60" t="str">
        <f>IF('Indicator sheet'!Q57=0,"",'Indicator sheet'!Q57)</f>
        <v>Incomplete</v>
      </c>
      <c r="B19" s="41"/>
      <c r="C19" s="59">
        <f>IF($A19="I.O.","",'Indicator sheet'!A57)</f>
        <v>13</v>
      </c>
      <c r="D19" s="57" t="str">
        <f>IF($A19="I.O.","",'Indicator sheet'!D57)</f>
        <v>Local R0 resections</v>
      </c>
      <c r="E19" s="57" t="str">
        <f>IF(AND('Indicator sheet'!K57="",$A19&lt;&gt;"I.O."),"-----",IF($A19="I.O.","",'Indicator sheet'!K57))</f>
        <v>-----</v>
      </c>
      <c r="F19" s="57" t="str">
        <f>IF($A19="I.O.","",'Indicator sheet'!L57)</f>
        <v>≥ 80%</v>
      </c>
      <c r="G19" s="57" t="str">
        <f>IF(AND('Indicator sheet'!N57="",$A19&lt;&gt;"I.O."),"-----",IF($A19="I.O.","",'Indicator sheet'!N57))</f>
        <v>-----</v>
      </c>
      <c r="H19" s="59" t="str">
        <f>IF($A19="I.O.","",IF('Indicator sheet'!P57="","-----",'Indicator sheet'!P57))</f>
        <v>-----</v>
      </c>
      <c r="I19" s="59">
        <f>IF($A19="I.O.","",IF('Indicator sheet'!P58="","-----",'Indicator sheet'!P58))</f>
        <v>0</v>
      </c>
      <c r="J19" s="72" t="str">
        <f>IF($A19="I.O.","",IF('Indicator sheet'!P59="",0,'Indicator sheet'!P59))</f>
        <v>n.d.</v>
      </c>
      <c r="K19" s="59" t="str">
        <f>IF($A19="I.O.","",'Indicator sheet'!Q57)</f>
        <v>Incomplete</v>
      </c>
      <c r="L19" s="57" t="str">
        <f>IF(AND('Indicator sheet'!R57="",$A19&lt;&gt;"I.O."),"-----",IF($A19="I.O.","",'Indicator sheet'!R57))</f>
        <v>-----</v>
      </c>
      <c r="M19" s="57" t="str">
        <f>IF(AND('Indicator sheet'!S57="",$A19&lt;&gt;"I.O."),"-----",IF($A19="I.O.","",'Indicator sheet'!S57))</f>
        <v>-----</v>
      </c>
      <c r="O19" s="14" t="e">
        <f t="array" aca="1" ref="O19" ca="1">IF(ROW()-ROW($D$2:$D$20)+1&gt;ROWS($C$2:$C$20)-COUNTBLANK($C$2:$C$20),"",INDIRECT(ADDRESS(SMALL((IF($C$2:$C$20&lt;&gt;"",ROW($C$2:$C$20),ROW()+ROWS($C$2:$C$20))),ROW()-ROW($D$2:$D$20)+1),COLUMN($C$2:$C$20),4)))</f>
        <v>#REF!</v>
      </c>
      <c r="P19" s="57" t="e">
        <f t="array" aca="1" ref="P19" ca="1">IF(ROW()-ROW($E$2:$E$20)+1&gt;ROWS($D$2:$D$20)-COUNTBLANK($D$2:$D$20),"",INDIRECT(ADDRESS(SMALL((IF($D$2:$D$20&gt;"",ROW($D$2:$D$20),ROW()+ROWS($D$2:$D$20))),ROW()-ROW($E$2:$E$20)+1),COLUMN($D$2:$D$20),4)))</f>
        <v>#REF!</v>
      </c>
      <c r="Q19" s="14" t="e">
        <f t="array" aca="1" ref="Q19" ca="1">IF(ROW()-ROW($F$2:$F$20)+1&gt;ROWS($E$2:$E$20)-COUNTBLANK($E$2:$E$20),"",INDIRECT(ADDRESS(SMALL((IF($E$2:$E$20&gt;"",ROW($E$2:$E$20),ROW()+ROWS($E$2:$E$20))),ROW()-ROW($F$2:$F$20)+1),COLUMN($E$2:$E$20),4)))</f>
        <v>#REF!</v>
      </c>
      <c r="R19" s="59" t="e">
        <f t="array" aca="1" ref="R19" ca="1">IF(ROW()-ROW($G$2:$G$20)+1&gt;ROWS($F$2:$F$20)-COUNTBLANK($F$2:$F$20),"",INDIRECT(ADDRESS(SMALL((IF($F$2:$F$20&gt;"",ROW($F$2:$F$20),ROW()+ROWS($F$2:$F$20))),ROW()-ROW($G$2:$G$20)+1),COLUMN($F$2:$F$20),4)))</f>
        <v>#REF!</v>
      </c>
      <c r="S19" s="14" t="e">
        <f t="array" aca="1" ref="S19" ca="1">IF(ROW()-ROW($H$2:$H$20)+1&gt;ROWS($G$2:$G$20)-COUNTBLANK($G$2:$G$20),"",INDIRECT(ADDRESS(SMALL((IF($G$2:$G$20&lt;&gt;"",ROW($G$2:$G$20),ROW()+ROWS($G$2:$G$20))),ROW()-ROW($H$2:$H$20)+1),COLUMN($G$2:$G$20),4)))</f>
        <v>#REF!</v>
      </c>
      <c r="T19" s="14" t="e">
        <f t="array" aca="1" ref="T19" ca="1">IF(ROW()-ROW($I$2:$I$20)+1&gt;ROWS($H$2:$H$20)-COUNTBLANK($H$2:$H$20),"",INDIRECT(ADDRESS(SMALL((IF($H$2:$H$20&lt;&gt;"",ROW($H$2:$H$20),ROW()+ROWS($H$2:$H$20))),ROW()-ROW($I$2:$I$20)+1),COLUMN($H$2:$H$20),4)))</f>
        <v>#REF!</v>
      </c>
      <c r="U19" s="14" t="e">
        <f t="array" aca="1" ref="U19" ca="1">IF(ROW()-ROW($J$2:$J$20)+1&gt;ROWS($I$2:$I$20)-COUNTBLANK($I$2:$I$20),"",INDIRECT(ADDRESS(SMALL((IF($I$2:$I$20&lt;&gt;"",ROW($I$2:$I$20),ROW()+ROWS($I$2:$I$20))),ROW()-ROW($J$2:$J$20)+1),COLUMN($I$2:$I$20),4)))</f>
        <v>#REF!</v>
      </c>
      <c r="V19" s="73" t="e">
        <f t="array" aca="1" ref="V19" ca="1">IF(ROW()-ROW($K$2:$K$20)+1&gt;ROWS($J$2:$J$20)-COUNTBLANK($J$2:$J$20),"",INDIRECT(ADDRESS(SMALL((IF($J$2:$J$20&lt;&gt;"",ROW($J$2:$J$20),ROW()+ROWS($J$2:$J$20))),ROW()-ROW($K$2:$K$20)+1),COLUMN($J$2:$J$20),4)))</f>
        <v>#REF!</v>
      </c>
      <c r="W19" s="59" t="e">
        <f t="array" aca="1" ref="W19" ca="1">IF(ROW()-ROW($L$2:$L$20)+1&gt;ROWS($K$2:$K$20)-COUNTBLANK($K$2:$K$20),"",INDIRECT(ADDRESS(SMALL((IF($K$2:$K$20&lt;&gt;"",ROW($K$2:$K$20),ROW()+ROWS($K$2:$K$20))),ROW()-ROW($L$2:$L$20)+1),COLUMN($K$2:$K$20),4)))</f>
        <v>#REF!</v>
      </c>
      <c r="X19" s="14" t="e">
        <f t="array" aca="1" ref="X19" ca="1">IF(ROW()-ROW($M$2:$M$20)+1&gt;ROWS($L$2:$L$20)-COUNTBLANK($L$2:$L$20),"",INDIRECT(ADDRESS(SMALL((IF($L$2:$L$20&lt;&gt;"",ROW($L$2:$L$20),ROW()+ROWS($L$2:$L$20))),ROW()-ROW($M$2:$M$20)+1),COLUMN($L$2:$L$20),4)))</f>
        <v>#REF!</v>
      </c>
      <c r="Y19" s="14" t="e">
        <f t="array" aca="1" ref="Y19" ca="1">IF(ROW()-ROW($N$2:$N$20)+1&gt;ROWS($M$2:$M$20)-COUNTBLANK($M$2:$M$20),"",INDIRECT(ADDRESS(SMALL((IF($M$2:$M$20&lt;&gt;"",ROW($M$2:$M$20),ROW()+ROWS($M$2:$M$20))),ROW()-ROW($N$2:$N$20)+1),COLUMN($M$2:$M$20),4)))</f>
        <v>#REF!</v>
      </c>
    </row>
    <row r="20" spans="1:25" ht="54.75" customHeight="1" x14ac:dyDescent="0.25">
      <c r="A20" s="60" t="str">
        <f>IF('Indicator sheet'!Q60=0,"",'Indicator sheet'!Q60)</f>
        <v>Incomplete</v>
      </c>
      <c r="B20" s="41"/>
      <c r="C20" s="59">
        <f>IF($A20="I.O.","",'Indicator sheet'!A60)</f>
        <v>14</v>
      </c>
      <c r="D20" s="57" t="str">
        <f>IF($A20="I.O.","",'Indicator sheet'!D60)</f>
        <v>30d mortality post-surgery</v>
      </c>
      <c r="E20" s="57" t="str">
        <f>IF(AND('Indicator sheet'!K60="",$A20&lt;&gt;"I.O."),"-----",IF($A20="I.O.","",'Indicator sheet'!K60))</f>
        <v>-----</v>
      </c>
      <c r="F20" s="57" t="str">
        <f>IF($A20="I.O.","",'Indicator sheet'!L60)</f>
        <v>≤ 9%</v>
      </c>
      <c r="G20" s="57" t="str">
        <f>IF(AND('Indicator sheet'!N60="",$A20&lt;&gt;"I.O."),"-----",IF($A20="I.O.","",'Indicator sheet'!N60))</f>
        <v>-----</v>
      </c>
      <c r="H20" s="59" t="str">
        <f>IF($A20="I.O.","",IF('Indicator sheet'!P60="","-----",'Indicator sheet'!P60))</f>
        <v>-----</v>
      </c>
      <c r="I20" s="59">
        <f>IF($A20="I.O.","",IF('Indicator sheet'!P61="","-----",'Indicator sheet'!P61))</f>
        <v>0</v>
      </c>
      <c r="J20" s="72" t="str">
        <f>IF($A20="I.O.","",IF('Indicator sheet'!P62="",0,'Indicator sheet'!P62))</f>
        <v>n.d.</v>
      </c>
      <c r="K20" s="59" t="str">
        <f>IF($A20="I.O.","",'Indicator sheet'!Q60)</f>
        <v>Incomplete</v>
      </c>
      <c r="L20" s="57" t="str">
        <f>IF(AND('Indicator sheet'!R60="",$A20&lt;&gt;"I.O."),"-----",IF($A20="I.O.","",'Indicator sheet'!R60))</f>
        <v>-----</v>
      </c>
      <c r="M20" s="57" t="str">
        <f>IF(AND('Indicator sheet'!S60="",$A20&lt;&gt;"I.O."),"-----",IF($A20="I.O.","",'Indicator sheet'!S60))</f>
        <v>-----</v>
      </c>
      <c r="O20" s="14" t="e">
        <f t="array" aca="1" ref="O20" ca="1">IF(ROW()-ROW($D$2:$D$20)+1&gt;ROWS($C$2:$C$20)-COUNTBLANK($C$2:$C$20),"",INDIRECT(ADDRESS(SMALL((IF($C$2:$C$20&lt;&gt;"",ROW($C$2:$C$20),ROW()+ROWS($C$2:$C$20))),ROW()-ROW($D$2:$D$20)+1),COLUMN($C$2:$C$20),4)))</f>
        <v>#REF!</v>
      </c>
      <c r="P20" s="57" t="e">
        <f t="array" aca="1" ref="P20" ca="1">IF(ROW()-ROW($E$2:$E$20)+1&gt;ROWS($D$2:$D$20)-COUNTBLANK($D$2:$D$20),"",INDIRECT(ADDRESS(SMALL((IF($D$2:$D$20&gt;"",ROW($D$2:$D$20),ROW()+ROWS($D$2:$D$20))),ROW()-ROW($E$2:$E$20)+1),COLUMN($D$2:$D$20),4)))</f>
        <v>#REF!</v>
      </c>
      <c r="Q20" s="14" t="e">
        <f t="array" aca="1" ref="Q20" ca="1">IF(ROW()-ROW($F$2:$F$20)+1&gt;ROWS($E$2:$E$20)-COUNTBLANK($E$2:$E$20),"",INDIRECT(ADDRESS(SMALL((IF($E$2:$E$20&gt;"",ROW($E$2:$E$20),ROW()+ROWS($E$2:$E$20))),ROW()-ROW($F$2:$F$20)+1),COLUMN($E$2:$E$20),4)))</f>
        <v>#REF!</v>
      </c>
      <c r="R20" s="59" t="e">
        <f t="array" aca="1" ref="R20" ca="1">IF(ROW()-ROW($G$2:$G$20)+1&gt;ROWS($F$2:$F$20)-COUNTBLANK($F$2:$F$20),"",INDIRECT(ADDRESS(SMALL((IF($F$2:$F$20&gt;"",ROW($F$2:$F$20),ROW()+ROWS($F$2:$F$20))),ROW()-ROW($G$2:$G$20)+1),COLUMN($F$2:$F$20),4)))</f>
        <v>#REF!</v>
      </c>
      <c r="S20" s="14" t="e">
        <f t="array" aca="1" ref="S20" ca="1">IF(ROW()-ROW($H$2:$H$20)+1&gt;ROWS($G$2:$G$20)-COUNTBLANK($G$2:$G$20),"",INDIRECT(ADDRESS(SMALL((IF($G$2:$G$20&lt;&gt;"",ROW($G$2:$G$20),ROW()+ROWS($G$2:$G$20))),ROW()-ROW($H$2:$H$20)+1),COLUMN($G$2:$G$20),4)))</f>
        <v>#REF!</v>
      </c>
      <c r="T20" s="14" t="e">
        <f t="array" aca="1" ref="T20" ca="1">IF(ROW()-ROW($I$2:$I$20)+1&gt;ROWS($H$2:$H$20)-COUNTBLANK($H$2:$H$20),"",INDIRECT(ADDRESS(SMALL((IF($H$2:$H$20&lt;&gt;"",ROW($H$2:$H$20),ROW()+ROWS($H$2:$H$20))),ROW()-ROW($I$2:$I$20)+1),COLUMN($H$2:$H$20),4)))</f>
        <v>#REF!</v>
      </c>
      <c r="U20" s="14" t="e">
        <f t="array" aca="1" ref="U20" ca="1">IF(ROW()-ROW($J$2:$J$20)+1&gt;ROWS($I$2:$I$20)-COUNTBLANK($I$2:$I$20),"",INDIRECT(ADDRESS(SMALL((IF($I$2:$I$20&lt;&gt;"",ROW($I$2:$I$20),ROW()+ROWS($I$2:$I$20))),ROW()-ROW($J$2:$J$20)+1),COLUMN($I$2:$I$20),4)))</f>
        <v>#REF!</v>
      </c>
      <c r="V20" s="73" t="e">
        <f t="array" aca="1" ref="V20" ca="1">IF(ROW()-ROW($K$2:$K$20)+1&gt;ROWS($J$2:$J$20)-COUNTBLANK($J$2:$J$20),"",INDIRECT(ADDRESS(SMALL((IF($J$2:$J$20&lt;&gt;"",ROW($J$2:$J$20),ROW()+ROWS($J$2:$J$20))),ROW()-ROW($K$2:$K$20)+1),COLUMN($J$2:$J$20),4)))</f>
        <v>#REF!</v>
      </c>
      <c r="W20" s="59" t="e">
        <f t="array" aca="1" ref="W20" ca="1">IF(ROW()-ROW($L$2:$L$20)+1&gt;ROWS($K$2:$K$20)-COUNTBLANK($K$2:$K$20),"",INDIRECT(ADDRESS(SMALL((IF($K$2:$K$20&lt;&gt;"",ROW($K$2:$K$20),ROW()+ROWS($K$2:$K$20))),ROW()-ROW($L$2:$L$20)+1),COLUMN($K$2:$K$20),4)))</f>
        <v>#REF!</v>
      </c>
      <c r="X20" s="14" t="e">
        <f t="array" aca="1" ref="X20" ca="1">IF(ROW()-ROW($M$2:$M$20)+1&gt;ROWS($L$2:$L$20)-COUNTBLANK($L$2:$L$20),"",INDIRECT(ADDRESS(SMALL((IF($L$2:$L$20&lt;&gt;"",ROW($L$2:$L$20),ROW()+ROWS($L$2:$L$20))),ROW()-ROW($M$2:$M$20)+1),COLUMN($L$2:$L$20),4)))</f>
        <v>#REF!</v>
      </c>
      <c r="Y20" s="14" t="e">
        <f t="array" aca="1" ref="Y20" ca="1">IF(ROW()-ROW($N$2:$N$20)+1&gt;ROWS($M$2:$M$20)-COUNTBLANK($M$2:$M$20),"",INDIRECT(ADDRESS(SMALL((IF($M$2:$M$20&lt;&gt;"",ROW($M$2:$M$20),ROW()+ROWS($M$2:$M$20))),ROW()-ROW($N$2:$N$20)+1),COLUMN($M$2:$M$20),4)))</f>
        <v>#REF!</v>
      </c>
    </row>
  </sheetData>
  <mergeCells count="1">
    <mergeCell ref="O1:Q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Basic data</vt:lpstr>
      <vt:lpstr>HilfstabelleB</vt:lpstr>
      <vt:lpstr>HilfstabelleSD</vt:lpstr>
      <vt:lpstr>Datenquelle</vt:lpstr>
      <vt:lpstr>Indicator sheet</vt:lpstr>
      <vt:lpstr>Berechnung1</vt:lpstr>
      <vt:lpstr>HilfstabelleKB</vt:lpstr>
      <vt:lpstr>Datendefizite_KB</vt:lpstr>
      <vt:lpstr>Hilfstabelle DatendefKB</vt:lpstr>
      <vt:lpstr>'Basic data'!Druckbereich</vt:lpstr>
      <vt:lpstr>'Indicator sheet'!Druckbereich</vt:lpstr>
      <vt:lpstr>Datendefizite_KB!Drucktitel</vt:lpstr>
      <vt:lpstr>'Indicator sheet'!Drucktitel</vt:lpstr>
      <vt:lpstr>KrebsregisterZusammenarbeit</vt:lpstr>
      <vt:lpstr>myCategory</vt:lpstr>
      <vt:lpstr>OncoBox</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2023-03-21T15:38:27Z</dcterms:modified>
</cp:coreProperties>
</file>