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7_excel-kb auditjahr 2023\organe\oz\"/>
    </mc:Choice>
  </mc:AlternateContent>
  <xr:revisionPtr revIDLastSave="0" documentId="13_ncr:1_{F1CD0A37-FFAD-4AA0-A712-0155FD50EE71}" xr6:coauthVersionLast="47" xr6:coauthVersionMax="47" xr10:uidLastSave="{00000000-0000-0000-0000-000000000000}"/>
  <workbookProtection workbookPassword="CA09" lockStructure="1"/>
  <bookViews>
    <workbookView xWindow="-120" yWindow="-120" windowWidth="29040" windowHeight="15840" tabRatio="776" xr2:uid="{00000000-000D-0000-FFFF-FFFF00000000}"/>
  </bookViews>
  <sheets>
    <sheet name="Zertrechner" sheetId="1" r:id="rId1"/>
    <sheet name="Datenquelle" sheetId="16" state="hidden" r:id="rId2"/>
    <sheet name="HilfstabelleB" sheetId="17" state="hidden" r:id="rId3"/>
    <sheet name="HilfstabelleSD" sheetId="20" state="hidden" r:id="rId4"/>
    <sheet name="HilfstabelleB3" sheetId="18" state="hidden" r:id="rId5"/>
    <sheet name="Kennzahlen Palliativ" sheetId="21" r:id="rId6"/>
    <sheet name="Berechnung1" sheetId="22" state="hidden" r:id="rId7"/>
    <sheet name="HilfstabelleKB" sheetId="19" state="hidden" r:id="rId8"/>
  </sheets>
  <externalReferences>
    <externalReference r:id="rId9"/>
  </externalReferences>
  <definedNames>
    <definedName name="_xlnm._FilterDatabase" localSheetId="1" hidden="1">Datenquelle!$A$39:$I$189</definedName>
    <definedName name="AngabeKKR">[1]Datenquelle!$B$87:$B$91</definedName>
    <definedName name="myItem">OFFSET(myItemList,0,0,COUNTA(myItemList),1)</definedName>
    <definedName name="myItemList">INDEX([1]Datenquelle!$A$59:$S$79,0,MATCH([1]Datenquelle!$F$95,[1]Datenquelle!$A$58:$S$58,0))</definedName>
    <definedName name="NachweisstufeAlle">Datenquelle!$E$2:$E$7</definedName>
    <definedName name="NachweisstufeMT">Datenquelle!$E$15:$E$18</definedName>
    <definedName name="NachweisstufeMTS">Datenquelle!$E$24:$E$28</definedName>
    <definedName name="NachweisstufeS">Datenquelle!$E$20:$E$22</definedName>
    <definedName name="NachweisstufeZT">Datenquelle!$E$9:$E$12</definedName>
    <definedName name="NachweisstufeZTS">Datenquelle!$E$30:$E$34</definedName>
    <definedName name="neu_ges">Zertrechner!$E$41</definedName>
    <definedName name="_xlnm.Print_Area" localSheetId="5">'Kennzahlen Palliativ'!$A$1:$S$53</definedName>
    <definedName name="_xlnm.Print_Area" localSheetId="0">Zertrechner!$A$1:$O$61</definedName>
    <definedName name="_xlnm.Print_Area">Zertrechner!$A$1:$O$59</definedName>
    <definedName name="_xlnm.Print_Titles" localSheetId="5">'Kennzahlen Palliativ'!$2:$8</definedName>
    <definedName name="RedZyk">Datenquelle!$B$2:$B$3</definedName>
    <definedName name="Tumordokumentation">[1]Datenquelle!$B$1:$B$44</definedName>
    <definedName name="Z_AD479C9E_06F7_4C03_8179_295428B49475_.wvu.PrintArea" localSheetId="0" hidden="1">Zertrechner!$A$1:$J$18</definedName>
    <definedName name="Z_AD479C9E_06F7_4C03_8179_295428B49475_.wvu.PrintTitles" localSheetId="5" hidden="1">'Kennzahlen Palliativ'!$23:$24</definedName>
    <definedName name="Z_DAA0C1F4_4D8F_4BD8_91F9_40281B589772_.wvu.PrintArea" localSheetId="0" hidden="1">Zertrechner!$A$1:$J$18</definedName>
    <definedName name="Z_DAA0C1F4_4D8F_4BD8_91F9_40281B589772_.wvu.PrintTitles" localSheetId="5" hidden="1">'Kennzahlen Palliativ'!$23:$24</definedName>
    <definedName name="ZentrumRegNr" localSheetId="5">[1]Datenquelle!$A$98:$A$194</definedName>
    <definedName name="ZentrumRegNr">Datenquelle!$A$40:$A$189</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a="1"/>
  <c r="O35" i="1" s="1"/>
  <c r="O22" i="1" a="1"/>
  <c r="O22" i="1" s="1"/>
  <c r="D19" i="17" l="1"/>
  <c r="C19" i="17"/>
  <c r="B19" i="17"/>
  <c r="A19" i="17"/>
  <c r="D6" i="17"/>
  <c r="C6" i="17"/>
  <c r="B6" i="17"/>
  <c r="A6" i="17"/>
  <c r="C76" i="1" a="1"/>
  <c r="C76" i="1" s="1"/>
  <c r="C72" i="1"/>
  <c r="Q35" i="1"/>
  <c r="R35" i="1"/>
  <c r="AA35" i="1" a="1"/>
  <c r="AA35" i="1" s="1"/>
  <c r="AA22" i="1" a="1"/>
  <c r="AA22" i="1" s="1"/>
  <c r="N35" i="1" l="1"/>
  <c r="Q22" i="1"/>
  <c r="R22" i="1"/>
  <c r="T22" i="1" l="1"/>
  <c r="F6" i="17"/>
  <c r="AB35" i="1" a="1"/>
  <c r="AB35" i="1" s="1"/>
  <c r="E19" i="17"/>
  <c r="S35" i="1"/>
  <c r="N22" i="1"/>
  <c r="S22" i="1" l="1"/>
  <c r="E6" i="17"/>
  <c r="AB22" i="1" a="1"/>
  <c r="AB22" i="1" s="1"/>
  <c r="AB29" i="1" a="1"/>
  <c r="AB29" i="1" s="1"/>
  <c r="Q29" i="1"/>
  <c r="S29" i="1"/>
  <c r="O44" i="1" l="1" a="1"/>
  <c r="O44" i="1" s="1"/>
  <c r="T44" i="1" s="1"/>
  <c r="Q44" i="1"/>
  <c r="AA43" i="1" a="1"/>
  <c r="AA43" i="1" s="1"/>
  <c r="O56" i="1"/>
  <c r="O55" i="1"/>
  <c r="B26" i="17" l="1"/>
  <c r="C26" i="17"/>
  <c r="D26" i="17"/>
  <c r="E26" i="17"/>
  <c r="A26" i="17"/>
  <c r="C78" i="1" l="1" a="1"/>
  <c r="C78" i="1" s="1"/>
  <c r="C74" i="1"/>
  <c r="G12" i="19" l="1"/>
  <c r="H12" i="19" s="1"/>
  <c r="F12" i="19"/>
  <c r="C12" i="19"/>
  <c r="B12" i="19"/>
  <c r="N12" i="22"/>
  <c r="R14" i="21"/>
  <c r="S12" i="21" l="1"/>
  <c r="L12" i="22" s="1"/>
  <c r="D12" i="19"/>
  <c r="K12" i="22"/>
  <c r="O43" i="1" a="1"/>
  <c r="O43" i="1" s="1"/>
  <c r="T43" i="1" s="1" a="1"/>
  <c r="T43" i="1" s="1"/>
  <c r="K15" i="19"/>
  <c r="K14" i="19"/>
  <c r="K13" i="19"/>
  <c r="F26" i="17" l="1"/>
  <c r="N21" i="22"/>
  <c r="N18" i="22"/>
  <c r="N15" i="22" l="1"/>
  <c r="E5" i="17"/>
  <c r="R43" i="1"/>
  <c r="R40" i="1"/>
  <c r="AA39" i="1" a="1"/>
  <c r="AA39" i="1" s="1"/>
  <c r="AA40" i="1" a="1"/>
  <c r="AA40" i="1" s="1"/>
  <c r="R39" i="1"/>
  <c r="AA38" i="1" l="1" a="1"/>
  <c r="AA38" i="1" s="1"/>
  <c r="R38" i="1"/>
  <c r="AA37" i="1" a="1"/>
  <c r="AA37" i="1" s="1"/>
  <c r="R37" i="1"/>
  <c r="AA36" i="1" a="1"/>
  <c r="AA36" i="1" s="1"/>
  <c r="R36" i="1"/>
  <c r="AA33" i="1" l="1" a="1"/>
  <c r="AA33" i="1" s="1"/>
  <c r="R33" i="1"/>
  <c r="AA32" i="1" a="1"/>
  <c r="AA32" i="1" s="1"/>
  <c r="R32" i="1"/>
  <c r="AA31" i="1" a="1"/>
  <c r="AA31" i="1" s="1"/>
  <c r="R31" i="1"/>
  <c r="AA30" i="1" l="1" a="1"/>
  <c r="AA30" i="1" s="1"/>
  <c r="R30" i="1"/>
  <c r="AA26" i="1" l="1" a="1"/>
  <c r="AA26" i="1" s="1"/>
  <c r="R26" i="1"/>
  <c r="R25" i="1"/>
  <c r="AA25" i="1" a="1"/>
  <c r="AA25" i="1" s="1"/>
  <c r="AA23" i="1" a="1"/>
  <c r="AA23" i="1" s="1"/>
  <c r="AA24" i="1" a="1"/>
  <c r="AA24" i="1" s="1"/>
  <c r="AB21" i="1" a="1"/>
  <c r="AB21" i="1" s="1"/>
  <c r="AA21" i="1" a="1"/>
  <c r="AA21" i="1" s="1"/>
  <c r="R24" i="1"/>
  <c r="S21" i="1"/>
  <c r="R23" i="1"/>
  <c r="R21" i="1" l="1"/>
  <c r="M41" i="1" s="1"/>
  <c r="M46" i="1" s="1"/>
  <c r="Q21" i="1"/>
  <c r="D20" i="17"/>
  <c r="D21" i="17"/>
  <c r="D22" i="17"/>
  <c r="D23" i="17"/>
  <c r="D24" i="17"/>
  <c r="D25" i="17"/>
  <c r="D14" i="17"/>
  <c r="D15" i="17"/>
  <c r="D16" i="17"/>
  <c r="D17" i="17"/>
  <c r="D7" i="17"/>
  <c r="D8" i="17"/>
  <c r="D9" i="17"/>
  <c r="D10" i="17"/>
  <c r="D5" i="17"/>
  <c r="D4" i="17"/>
  <c r="U21" i="1" l="1"/>
  <c r="D29" i="17"/>
  <c r="D28" i="17"/>
  <c r="AB45" i="1" a="1"/>
  <c r="AB45" i="1" s="1"/>
  <c r="E13" i="17" l="1"/>
  <c r="I14" i="19" l="1"/>
  <c r="J15" i="19"/>
  <c r="J14" i="19"/>
  <c r="J13" i="19"/>
  <c r="I15" i="19"/>
  <c r="I13" i="19"/>
  <c r="G15" i="19"/>
  <c r="H15" i="19" s="1"/>
  <c r="G14" i="19"/>
  <c r="H14" i="19" s="1"/>
  <c r="F15" i="19"/>
  <c r="F14" i="19"/>
  <c r="C15" i="19"/>
  <c r="B15" i="19"/>
  <c r="B14" i="19"/>
  <c r="C14" i="19"/>
  <c r="R49" i="21"/>
  <c r="R38" i="21"/>
  <c r="S47" i="21" l="1"/>
  <c r="L21" i="22" s="1"/>
  <c r="M21" i="22" s="1"/>
  <c r="E15" i="19" s="1"/>
  <c r="D15" i="19"/>
  <c r="S36" i="21"/>
  <c r="L18" i="22" s="1"/>
  <c r="M18" i="22" s="1"/>
  <c r="E14" i="19" s="1"/>
  <c r="D14" i="19"/>
  <c r="K21" i="22"/>
  <c r="K18" i="22"/>
  <c r="E41" i="1"/>
  <c r="F35" i="1" s="1"/>
  <c r="S45" i="1"/>
  <c r="T35" i="1" l="1"/>
  <c r="F19" i="17"/>
  <c r="E4" i="17"/>
  <c r="E27" i="17"/>
  <c r="O30" i="1" a="1"/>
  <c r="O30" i="1" s="1"/>
  <c r="O25" i="1" a="1"/>
  <c r="O25" i="1" s="1"/>
  <c r="O39" i="1" a="1"/>
  <c r="O39" i="1" s="1"/>
  <c r="O40" i="1" a="1"/>
  <c r="O40" i="1" s="1"/>
  <c r="T40" i="1" s="1"/>
  <c r="F21" i="1"/>
  <c r="O21" i="1" s="1" a="1"/>
  <c r="O21" i="1" s="1"/>
  <c r="F24" i="1"/>
  <c r="O24" i="1" s="1" a="1"/>
  <c r="O24" i="1" s="1"/>
  <c r="F8" i="17" s="1"/>
  <c r="F25" i="1"/>
  <c r="F26" i="1"/>
  <c r="O26" i="1" s="1" a="1"/>
  <c r="O26" i="1" s="1"/>
  <c r="F28" i="1"/>
  <c r="O28" i="1" s="1" a="1"/>
  <c r="O28" i="1" s="1"/>
  <c r="F30" i="1"/>
  <c r="F31" i="1"/>
  <c r="F32" i="1"/>
  <c r="O32" i="1" s="1" a="1"/>
  <c r="O32" i="1" s="1"/>
  <c r="F16" i="17" s="1"/>
  <c r="F34" i="1"/>
  <c r="O34" i="1" s="1" a="1"/>
  <c r="O34" i="1" s="1"/>
  <c r="T34" i="1" s="1"/>
  <c r="F36" i="1"/>
  <c r="F37" i="1"/>
  <c r="O37" i="1" s="1" a="1"/>
  <c r="O37" i="1" s="1"/>
  <c r="F39" i="1"/>
  <c r="F40" i="1"/>
  <c r="F23" i="1"/>
  <c r="O23" i="1" s="1" a="1"/>
  <c r="O23" i="1" s="1"/>
  <c r="B2" i="21"/>
  <c r="G13" i="19"/>
  <c r="H13" i="19" s="1"/>
  <c r="F13" i="19"/>
  <c r="C13" i="19"/>
  <c r="B13" i="19"/>
  <c r="Q45" i="1"/>
  <c r="Q43" i="1"/>
  <c r="Q40" i="1"/>
  <c r="N40" i="1" s="1"/>
  <c r="Q39" i="1"/>
  <c r="N39" i="1" s="1"/>
  <c r="S39" i="1" s="1"/>
  <c r="Q38" i="1"/>
  <c r="N38" i="1" s="1"/>
  <c r="S38" i="1" s="1"/>
  <c r="Q37" i="1"/>
  <c r="N37" i="1" s="1"/>
  <c r="Q36" i="1"/>
  <c r="N36" i="1" s="1"/>
  <c r="E20" i="17" s="1"/>
  <c r="Q34" i="1"/>
  <c r="Q33" i="1"/>
  <c r="N33" i="1" s="1"/>
  <c r="S33" i="1" s="1"/>
  <c r="Q32" i="1"/>
  <c r="N32" i="1" s="1"/>
  <c r="S32" i="1" s="1"/>
  <c r="Q31" i="1"/>
  <c r="N31" i="1" s="1"/>
  <c r="O31" i="1" s="1" a="1"/>
  <c r="O31" i="1" s="1"/>
  <c r="Q30" i="1"/>
  <c r="N30" i="1" s="1"/>
  <c r="Q28" i="1"/>
  <c r="Q27" i="1"/>
  <c r="Q26" i="1"/>
  <c r="N26" i="1" s="1"/>
  <c r="Q25" i="1"/>
  <c r="N25" i="1" s="1"/>
  <c r="Q24" i="1"/>
  <c r="N24" i="1" s="1"/>
  <c r="S24" i="1" s="1"/>
  <c r="Q23" i="1"/>
  <c r="N23" i="1" s="1"/>
  <c r="C7" i="17"/>
  <c r="C8" i="17"/>
  <c r="C9" i="17"/>
  <c r="C10" i="17"/>
  <c r="C11" i="17"/>
  <c r="C12" i="17"/>
  <c r="C13" i="17"/>
  <c r="C14" i="17"/>
  <c r="C15" i="17"/>
  <c r="C16" i="17"/>
  <c r="C17" i="17"/>
  <c r="C18" i="17"/>
  <c r="C20" i="17"/>
  <c r="C21" i="17"/>
  <c r="C22" i="17"/>
  <c r="C23" i="17"/>
  <c r="C24" i="17"/>
  <c r="C25" i="17"/>
  <c r="C27" i="17"/>
  <c r="B7" i="17"/>
  <c r="B8" i="17"/>
  <c r="B9" i="17"/>
  <c r="B10" i="17"/>
  <c r="B11" i="17"/>
  <c r="B12" i="17"/>
  <c r="B13" i="17"/>
  <c r="B14" i="17"/>
  <c r="B15" i="17"/>
  <c r="B16" i="17"/>
  <c r="B17" i="17"/>
  <c r="B18" i="17"/>
  <c r="B20" i="17"/>
  <c r="B21" i="17"/>
  <c r="B22" i="17"/>
  <c r="B23" i="17"/>
  <c r="B24" i="17"/>
  <c r="B25" i="17"/>
  <c r="B27" i="17"/>
  <c r="A7" i="17"/>
  <c r="A8" i="17"/>
  <c r="A9" i="17"/>
  <c r="A10" i="17"/>
  <c r="A11" i="17"/>
  <c r="A12" i="17"/>
  <c r="A13" i="17"/>
  <c r="A14" i="17"/>
  <c r="A15" i="17"/>
  <c r="A16" i="17"/>
  <c r="A17" i="17"/>
  <c r="A18" i="17"/>
  <c r="A20" i="17"/>
  <c r="A21" i="17"/>
  <c r="A22" i="17"/>
  <c r="A23" i="17"/>
  <c r="A24" i="17"/>
  <c r="A25" i="17"/>
  <c r="A27" i="17"/>
  <c r="L8" i="21"/>
  <c r="F8" i="21"/>
  <c r="R27" i="21"/>
  <c r="S25" i="21" s="1"/>
  <c r="B2" i="19"/>
  <c r="B1" i="17"/>
  <c r="A5" i="17"/>
  <c r="B2" i="20"/>
  <c r="B1" i="20"/>
  <c r="B3" i="19"/>
  <c r="A6" i="18"/>
  <c r="A5" i="18"/>
  <c r="A4" i="18"/>
  <c r="A3" i="18"/>
  <c r="A2" i="18"/>
  <c r="C5" i="17"/>
  <c r="B5" i="17"/>
  <c r="A4" i="17"/>
  <c r="B4" i="17"/>
  <c r="C4" i="17"/>
  <c r="F4" i="17"/>
  <c r="A37" i="16"/>
  <c r="F43" i="1"/>
  <c r="F45" i="1"/>
  <c r="O45" i="1" s="1" a="1"/>
  <c r="O45" i="1" s="1"/>
  <c r="T45" i="1" s="1"/>
  <c r="L15" i="22" l="1"/>
  <c r="M15" i="22" s="1"/>
  <c r="E13" i="19" s="1"/>
  <c r="D13" i="19"/>
  <c r="T21" i="1"/>
  <c r="F37" i="16"/>
  <c r="A7" i="20" s="1"/>
  <c r="E37" i="16"/>
  <c r="D37" i="16"/>
  <c r="C37" i="16"/>
  <c r="D10" i="1" s="1"/>
  <c r="H37" i="16"/>
  <c r="B37" i="16"/>
  <c r="D8" i="1" s="1"/>
  <c r="F6" i="21" s="1"/>
  <c r="G37" i="16"/>
  <c r="B6" i="18"/>
  <c r="B5" i="18"/>
  <c r="N43" i="1"/>
  <c r="AB43" i="1" s="1" a="1"/>
  <c r="AB43" i="1" s="1"/>
  <c r="S40" i="1"/>
  <c r="E24" i="17"/>
  <c r="AB40" i="1" a="1"/>
  <c r="AB40" i="1" s="1"/>
  <c r="AB39" i="1" a="1"/>
  <c r="AB39" i="1" s="1"/>
  <c r="E23" i="17"/>
  <c r="E22" i="17"/>
  <c r="AB38" i="1" a="1"/>
  <c r="AB38" i="1" s="1"/>
  <c r="O38" i="1" a="1"/>
  <c r="O38" i="1" s="1"/>
  <c r="S37" i="1"/>
  <c r="E21" i="17"/>
  <c r="AB37" i="1" a="1"/>
  <c r="AB37" i="1" s="1"/>
  <c r="O36" i="1" a="1"/>
  <c r="O36" i="1" s="1"/>
  <c r="T36" i="1" s="1"/>
  <c r="S36" i="1"/>
  <c r="AB36" i="1" a="1"/>
  <c r="AB36" i="1" s="1"/>
  <c r="E17" i="17"/>
  <c r="AB33" i="1" a="1"/>
  <c r="AB33" i="1" s="1"/>
  <c r="E16" i="17"/>
  <c r="AB32" i="1" a="1"/>
  <c r="AB32" i="1" s="1"/>
  <c r="S31" i="1"/>
  <c r="E15" i="17"/>
  <c r="AB31" i="1" a="1"/>
  <c r="AB31" i="1" s="1"/>
  <c r="AB30" i="1" a="1"/>
  <c r="AB30" i="1" s="1"/>
  <c r="S30" i="1"/>
  <c r="E14" i="17"/>
  <c r="AB26" i="1" a="1"/>
  <c r="AB26" i="1" s="1"/>
  <c r="E10" i="17"/>
  <c r="S26" i="1"/>
  <c r="S25" i="1"/>
  <c r="AB25" i="1" a="1"/>
  <c r="AB25" i="1" s="1"/>
  <c r="E9" i="17"/>
  <c r="E8" i="17"/>
  <c r="AB24" i="1" a="1"/>
  <c r="AB24" i="1" s="1"/>
  <c r="AB23" i="1" a="1"/>
  <c r="AB23" i="1" s="1"/>
  <c r="E7" i="17"/>
  <c r="S23" i="1"/>
  <c r="K15" i="22"/>
  <c r="T30" i="1"/>
  <c r="F14" i="17"/>
  <c r="T28" i="1"/>
  <c r="F12" i="17"/>
  <c r="F24" i="17"/>
  <c r="T39" i="1"/>
  <c r="F23" i="17"/>
  <c r="F25" i="17"/>
  <c r="F15" i="17"/>
  <c r="T31" i="1"/>
  <c r="T25" i="1"/>
  <c r="F9" i="17"/>
  <c r="T23" i="1"/>
  <c r="F7" i="17"/>
  <c r="F21" i="17"/>
  <c r="T37" i="1"/>
  <c r="F5" i="17"/>
  <c r="F27" i="17"/>
  <c r="T32" i="1"/>
  <c r="T24" i="1"/>
  <c r="F38" i="1"/>
  <c r="F33" i="1"/>
  <c r="O33" i="1" s="1" a="1"/>
  <c r="O33" i="1" s="1"/>
  <c r="T33" i="1" s="1"/>
  <c r="F29" i="1"/>
  <c r="O29" i="1" s="1" a="1"/>
  <c r="O29" i="1" s="1"/>
  <c r="F13" i="17" s="1"/>
  <c r="F27" i="1"/>
  <c r="O27" i="1" s="1" a="1"/>
  <c r="O27" i="1" s="1"/>
  <c r="T27" i="1" s="1"/>
  <c r="L41" i="1"/>
  <c r="L46" i="1" s="1"/>
  <c r="F18" i="17"/>
  <c r="T26" i="1"/>
  <c r="F10" i="17"/>
  <c r="T29" i="1" l="1"/>
  <c r="F17" i="17"/>
  <c r="O51" i="1"/>
  <c r="O52" i="1" s="1"/>
  <c r="O53" i="1" s="1"/>
  <c r="C80" i="1"/>
  <c r="M14" i="1"/>
  <c r="C66" i="1" s="1"/>
  <c r="S43" i="1"/>
  <c r="E25" i="17"/>
  <c r="F20" i="17"/>
  <c r="N41" i="1"/>
  <c r="F22" i="17"/>
  <c r="M12" i="22"/>
  <c r="E12" i="19" s="1"/>
  <c r="C29" i="17"/>
  <c r="C28" i="17"/>
  <c r="F41" i="1"/>
  <c r="F11" i="17"/>
  <c r="T38" i="1"/>
  <c r="C70" i="1" l="1"/>
  <c r="C68" i="1"/>
  <c r="O41" i="1"/>
  <c r="F28" i="17" s="1"/>
  <c r="B3" i="20"/>
  <c r="N46" i="1"/>
  <c r="E29" i="17" s="1"/>
  <c r="E28" i="17"/>
  <c r="B3" i="18"/>
  <c r="B2" i="18"/>
  <c r="O46" i="1" l="1"/>
  <c r="F29" i="17" s="1"/>
  <c r="O58" i="1"/>
  <c r="B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Orsolya Penzes</author>
    <author>o.penzes</author>
    <author>OnkoZert - Florina Dudu</author>
  </authors>
  <commentList>
    <comment ref="D6" authorId="0" shapeId="0" xr:uid="{00000000-0006-0000-0000-000001000000}">
      <text>
        <r>
          <rPr>
            <sz val="8"/>
            <color indexed="81"/>
            <rFont val="Arial"/>
            <family val="2"/>
          </rPr>
          <t>Bitte Reg.-Nr. auswählen, siehe Zertifikat Bsp. FAO-Z360 und dann die grauen Felder ausfüllen.</t>
        </r>
      </text>
    </comment>
    <comment ref="O6" authorId="0" shapeId="0" xr:uid="{00000000-0006-0000-0000-000002000000}">
      <text/>
    </comment>
    <comment ref="D12" authorId="0" shapeId="0" xr:uid="{00000000-0006-0000-0000-000003000000}">
      <text>
        <r>
          <rPr>
            <sz val="9"/>
            <color indexed="81"/>
            <rFont val="Arial"/>
            <family val="2"/>
          </rPr>
          <t>Name, Vorname</t>
        </r>
      </text>
    </comment>
    <comment ref="M14" authorId="0" shapeId="0" xr:uid="{00000000-0006-0000-0000-000004000000}">
      <text>
        <r>
          <rPr>
            <sz val="9"/>
            <color indexed="81"/>
            <rFont val="Arial"/>
            <family val="2"/>
          </rPr>
          <t>Auswahl erfolgt über Reg.-Nr.</t>
        </r>
      </text>
    </comment>
    <comment ref="K20" authorId="0" shapeId="0" xr:uid="{00000000-0006-0000-0000-000005000000}">
      <text>
        <r>
          <rPr>
            <b/>
            <sz val="9"/>
            <color indexed="81"/>
            <rFont val="Arial"/>
            <family val="2"/>
          </rPr>
          <t>Z</t>
        </r>
        <r>
          <rPr>
            <sz val="9"/>
            <color indexed="81"/>
            <rFont val="Arial"/>
            <family val="2"/>
          </rPr>
          <t xml:space="preserve"> - Organkrebszentrum
</t>
        </r>
        <r>
          <rPr>
            <b/>
            <sz val="9"/>
            <color indexed="81"/>
            <rFont val="Arial"/>
            <family val="2"/>
          </rPr>
          <t>M</t>
        </r>
        <r>
          <rPr>
            <sz val="9"/>
            <color indexed="81"/>
            <rFont val="Arial"/>
            <family val="2"/>
          </rPr>
          <t xml:space="preserve"> - Modul
</t>
        </r>
        <r>
          <rPr>
            <b/>
            <sz val="9"/>
            <color indexed="81"/>
            <rFont val="Arial"/>
            <family val="2"/>
          </rPr>
          <t>S</t>
        </r>
        <r>
          <rPr>
            <sz val="9"/>
            <color indexed="81"/>
            <rFont val="Arial"/>
            <family val="2"/>
          </rPr>
          <t xml:space="preserve"> - Schwerpunkt
</t>
        </r>
        <r>
          <rPr>
            <b/>
            <sz val="9"/>
            <color indexed="81"/>
            <rFont val="Arial"/>
            <family val="2"/>
          </rPr>
          <t xml:space="preserve">T </t>
        </r>
        <r>
          <rPr>
            <sz val="9"/>
            <color indexed="81"/>
            <rFont val="Arial"/>
            <family val="2"/>
          </rPr>
          <t xml:space="preserve">- Transitzentrum
</t>
        </r>
        <r>
          <rPr>
            <b/>
            <sz val="9"/>
            <color indexed="81"/>
            <rFont val="Arial"/>
            <family val="2"/>
          </rPr>
          <t xml:space="preserve">A </t>
        </r>
        <r>
          <rPr>
            <sz val="9"/>
            <color indexed="81"/>
            <rFont val="Arial"/>
            <family val="2"/>
          </rPr>
          <t xml:space="preserve">- Addendum
</t>
        </r>
        <r>
          <rPr>
            <b/>
            <sz val="9"/>
            <color indexed="81"/>
            <rFont val="Arial"/>
            <family val="2"/>
          </rPr>
          <t>V</t>
        </r>
        <r>
          <rPr>
            <sz val="9"/>
            <color indexed="81"/>
            <rFont val="Arial"/>
            <family val="2"/>
          </rPr>
          <t xml:space="preserve"> - Aktive Versorgung, jedoch in Geltungsbereich     Zertifizierung nicht betrachtet</t>
        </r>
        <r>
          <rPr>
            <b/>
            <sz val="9"/>
            <color indexed="81"/>
            <rFont val="Arial"/>
            <family val="2"/>
          </rPr>
          <t xml:space="preserve">
n </t>
        </r>
        <r>
          <rPr>
            <sz val="9"/>
            <color indexed="81"/>
            <rFont val="Arial"/>
            <family val="2"/>
          </rPr>
          <t>-  Keine Versorgung der Tumorentität</t>
        </r>
      </text>
    </comment>
    <comment ref="L21" authorId="1" shapeId="0" xr:uid="{00000000-0006-0000-0000-000006000000}">
      <text>
        <r>
          <rPr>
            <sz val="9"/>
            <color indexed="81"/>
            <rFont val="Arial"/>
            <family val="2"/>
          </rPr>
          <t>Operative Primärfälle 
Datenblatt Darm 
Basisdaten B34+D34+B35+C35+D35</t>
        </r>
      </text>
    </comment>
    <comment ref="M21" authorId="1" shapeId="0" xr:uid="{00000000-0006-0000-0000-000007000000}">
      <text>
        <r>
          <rPr>
            <sz val="9"/>
            <color indexed="81"/>
            <rFont val="Arial"/>
            <family val="2"/>
          </rPr>
          <t>Patienten mit neuaufgetretenem Rezidiv und/oder Fernmetastasen
Datenblatt Darm KN1</t>
        </r>
      </text>
    </comment>
    <comment ref="N21" authorId="1" shapeId="0" xr:uid="{00000000-0006-0000-0000-000008000000}">
      <text>
        <r>
          <rPr>
            <sz val="9"/>
            <color indexed="81"/>
            <rFont val="Arial"/>
            <family val="2"/>
          </rPr>
          <t>Summe Gesamtfälle und Patienten mit neuaufgetretenem Rezidiv und/oder Fernmetastasen
Datenblatt Darm
Basisdaten H33 + KN1</t>
        </r>
      </text>
    </comment>
    <comment ref="L22" authorId="2" shapeId="0" xr:uid="{00000000-0006-0000-0000-000009000000}">
      <text>
        <r>
          <rPr>
            <sz val="9"/>
            <color indexed="81"/>
            <rFont val="Arial"/>
            <family val="2"/>
          </rPr>
          <t>Primärfälle Gesamt
Datenblatt Analkarzinom  Basisdaten K28</t>
        </r>
      </text>
    </comment>
    <comment ref="M22" authorId="2" shapeId="0" xr:uid="{00000000-0006-0000-0000-00000A000000}">
      <text>
        <r>
          <rPr>
            <sz val="9"/>
            <color indexed="81"/>
            <rFont val="Arial"/>
            <family val="2"/>
          </rPr>
          <t>Patienten mit neuaufgetretenem Rezidiv und/oder Fernmetastasen
Datenblatt Analkarzinom KN 1b</t>
        </r>
      </text>
    </comment>
    <comment ref="N22" authorId="2" shapeId="0" xr:uid="{00000000-0006-0000-0000-00000B000000}">
      <text>
        <r>
          <rPr>
            <sz val="9"/>
            <color indexed="81"/>
            <rFont val="Arial"/>
            <family val="2"/>
          </rPr>
          <t>Summe Primärfälle + Rezidive/Fernmetastasen</t>
        </r>
      </text>
    </comment>
    <comment ref="L23" authorId="1" shapeId="0" xr:uid="{00000000-0006-0000-0000-00000C000000}">
      <text>
        <r>
          <rPr>
            <sz val="9"/>
            <color indexed="81"/>
            <rFont val="Arial"/>
            <family val="2"/>
          </rPr>
          <t>Primärfälle Gesamt
Datenblatt Pankreas  Basisdaten J37</t>
        </r>
      </text>
    </comment>
    <comment ref="M23" authorId="1" shapeId="0" xr:uid="{00000000-0006-0000-0000-00000D000000}">
      <text>
        <r>
          <rPr>
            <sz val="9"/>
            <color indexed="81"/>
            <rFont val="Arial"/>
            <family val="2"/>
          </rPr>
          <t>Patienten mit neuaufgetretenem Rezidiv und/oder Fernmetastasen
Datenblatt Pankreas KN 1b</t>
        </r>
      </text>
    </comment>
    <comment ref="N23" authorId="1" shapeId="0" xr:uid="{00000000-0006-0000-0000-00000E000000}">
      <text>
        <r>
          <rPr>
            <sz val="9"/>
            <color indexed="81"/>
            <rFont val="Arial"/>
            <family val="2"/>
          </rPr>
          <t>Summe Primärfälle + Rezidive/Fernmetastasen</t>
        </r>
      </text>
    </comment>
    <comment ref="L24" authorId="1" shapeId="0" xr:uid="{00000000-0006-0000-0000-00000F000000}">
      <text>
        <r>
          <rPr>
            <sz val="9"/>
            <color indexed="81"/>
            <rFont val="Arial"/>
            <family val="2"/>
          </rPr>
          <t>Primärfälle Magen + Primärfälle Speiseröhre
Datenblatt Magen
Basisdaten A33+A38</t>
        </r>
      </text>
    </comment>
    <comment ref="M24" authorId="1" shapeId="0" xr:uid="{00000000-0006-0000-0000-000010000000}">
      <text>
        <r>
          <rPr>
            <sz val="9"/>
            <color indexed="81"/>
            <rFont val="Arial"/>
            <family val="2"/>
          </rPr>
          <t>Patienten mit neuaufgetretenem Rezidiv und/oder Fernmetastasen
Datenblatt Magen KN 1b</t>
        </r>
      </text>
    </comment>
    <comment ref="N24" authorId="1" shapeId="0" xr:uid="{00000000-0006-0000-0000-000011000000}">
      <text>
        <r>
          <rPr>
            <sz val="9"/>
            <color indexed="81"/>
            <rFont val="Arial"/>
            <family val="2"/>
          </rPr>
          <t>Summe Primärfälle + Rezidive/Fernmetastasen</t>
        </r>
      </text>
    </comment>
    <comment ref="L25" authorId="1" shapeId="0" xr:uid="{00000000-0006-0000-0000-000012000000}">
      <text>
        <r>
          <rPr>
            <sz val="9"/>
            <color indexed="81"/>
            <rFont val="Arial"/>
            <family val="2"/>
          </rPr>
          <t>Primärfälle
Datenblatt Leber  Basisdaten B33</t>
        </r>
      </text>
    </comment>
    <comment ref="M25" authorId="1" shapeId="0" xr:uid="{00000000-0006-0000-0000-000013000000}">
      <text>
        <r>
          <rPr>
            <sz val="9"/>
            <color indexed="81"/>
            <rFont val="Arial"/>
            <family val="2"/>
          </rPr>
          <t>Patienten mit neuaufgetretenem Rezidiv und/oder Fernmetastasen
Datenblatt Leber KN 1b</t>
        </r>
      </text>
    </comment>
    <comment ref="N25" authorId="1" shapeId="0" xr:uid="{00000000-0006-0000-0000-000014000000}">
      <text>
        <r>
          <rPr>
            <sz val="9"/>
            <color indexed="81"/>
            <rFont val="Arial"/>
            <family val="2"/>
          </rPr>
          <t>Summe Primärfälle + Rezidive/Fernmetastasen</t>
        </r>
      </text>
    </comment>
    <comment ref="L26" authorId="1" shapeId="0" xr:uid="{00000000-0006-0000-0000-000015000000}">
      <text>
        <r>
          <rPr>
            <sz val="9"/>
            <color indexed="81"/>
            <rFont val="Arial"/>
            <family val="2"/>
          </rPr>
          <t>Primärfälle
Datenblatt Speiseröhre  Basisdaten K27</t>
        </r>
      </text>
    </comment>
    <comment ref="M26" authorId="1" shapeId="0" xr:uid="{00000000-0006-0000-0000-000016000000}">
      <text>
        <r>
          <rPr>
            <sz val="9"/>
            <color indexed="81"/>
            <rFont val="Arial"/>
            <family val="2"/>
          </rPr>
          <t>Rezidive/Metastasen
Datenblatt Speiseröhre
Basisdaten K33</t>
        </r>
      </text>
    </comment>
    <comment ref="N26" authorId="1" shapeId="0" xr:uid="{00000000-0006-0000-0000-000017000000}">
      <text>
        <r>
          <rPr>
            <sz val="9"/>
            <color indexed="81"/>
            <rFont val="Arial"/>
            <family val="2"/>
          </rPr>
          <t>Summe Primärfälle + Rezidive/Fernmetastasen</t>
        </r>
      </text>
    </comment>
    <comment ref="L29" authorId="1" shapeId="0" xr:uid="{00000000-0006-0000-0000-000018000000}">
      <text>
        <r>
          <rPr>
            <sz val="9"/>
            <color indexed="81"/>
            <rFont val="Arial"/>
            <family val="2"/>
          </rPr>
          <t>Primärfälle
Datenblatt Hämatologische Neoplasien
Basisdaten D41</t>
        </r>
      </text>
    </comment>
    <comment ref="N29" authorId="2" shapeId="0" xr:uid="{00000000-0006-0000-0000-000019000000}">
      <text>
        <r>
          <rPr>
            <sz val="9"/>
            <color indexed="81"/>
            <rFont val="Arial"/>
            <family val="2"/>
          </rPr>
          <t>Patientenfälle
Datenblatt Hämatologische Neoplasien
Basisdaten F41</t>
        </r>
      </text>
    </comment>
    <comment ref="L30" authorId="1" shapeId="0" xr:uid="{00000000-0006-0000-0000-00001A000000}">
      <text>
        <r>
          <rPr>
            <sz val="9"/>
            <color indexed="81"/>
            <rFont val="Arial"/>
            <family val="2"/>
          </rPr>
          <t>Primärfälle
Datenblatt Brust
Basisdaten L30</t>
        </r>
      </text>
    </comment>
    <comment ref="M30" authorId="1" shapeId="0" xr:uid="{00000000-0006-0000-0000-00001B000000}">
      <text>
        <r>
          <rPr>
            <sz val="9"/>
            <color indexed="81"/>
            <rFont val="Arial"/>
            <family val="2"/>
          </rPr>
          <t>Patienten mit neuaufgetretenem (Lokal-) Rezidiv und/oder Fernmetastasen 
(ohne primär M1 Pat.)
Datenblatt Brust KN14b</t>
        </r>
      </text>
    </comment>
    <comment ref="N30" authorId="1" shapeId="0" xr:uid="{00000000-0006-0000-0000-00001C000000}">
      <text>
        <r>
          <rPr>
            <sz val="9"/>
            <color indexed="81"/>
            <rFont val="Arial"/>
            <family val="2"/>
          </rPr>
          <t>Summe Primärfälle + Rezidive/Fernmetastasen</t>
        </r>
      </text>
    </comment>
    <comment ref="L31" authorId="1" shapeId="0" xr:uid="{00000000-0006-0000-0000-00001D000000}">
      <text>
        <r>
          <rPr>
            <sz val="9"/>
            <color indexed="81"/>
            <rFont val="Arial"/>
            <family val="2"/>
          </rPr>
          <t>Primärfälle
Datenblatt Gynäkologie
Basisdaten D55</t>
        </r>
      </text>
    </comment>
    <comment ref="M31" authorId="1" shapeId="0" xr:uid="{00000000-0006-0000-0000-00001E000000}">
      <text>
        <r>
          <rPr>
            <sz val="9"/>
            <color indexed="81"/>
            <rFont val="Arial"/>
            <family val="2"/>
          </rPr>
          <t>Nicht Primärfälle
Datenblatt Gynäkologie
Basisdaten J55</t>
        </r>
      </text>
    </comment>
    <comment ref="N31" authorId="1" shapeId="0" xr:uid="{00000000-0006-0000-0000-00001F000000}">
      <text>
        <r>
          <rPr>
            <sz val="9"/>
            <color indexed="81"/>
            <rFont val="Arial"/>
            <family val="2"/>
          </rPr>
          <t>Summe Primärfälle + Nicht Primärfälle</t>
        </r>
      </text>
    </comment>
    <comment ref="L32" authorId="1" shapeId="0" xr:uid="{00000000-0006-0000-0000-000020000000}">
      <text>
        <r>
          <rPr>
            <sz val="9"/>
            <color indexed="81"/>
            <rFont val="Arial"/>
            <family val="2"/>
          </rPr>
          <t>Primärfallpatienten MM
Datenblatt Haut
Basisdaten R37</t>
        </r>
      </text>
    </comment>
    <comment ref="M32" authorId="1" shapeId="0" xr:uid="{00000000-0006-0000-0000-000021000000}">
      <text>
        <r>
          <rPr>
            <sz val="9"/>
            <color indexed="81"/>
            <rFont val="Arial"/>
            <family val="2"/>
          </rPr>
          <t>Patienten mit Stadienshift/Rezidiv
Datenblatt Haut
Basisdaten R34</t>
        </r>
      </text>
    </comment>
    <comment ref="N32" authorId="1" shapeId="0" xr:uid="{00000000-0006-0000-0000-000022000000}">
      <text>
        <r>
          <rPr>
            <sz val="9"/>
            <color indexed="81"/>
            <rFont val="Arial"/>
            <family val="2"/>
          </rPr>
          <t>Summe Primärfälle + Stadienshift/Rezidiv</t>
        </r>
      </text>
    </comment>
    <comment ref="L33" authorId="1" shapeId="0" xr:uid="{00000000-0006-0000-0000-000023000000}">
      <text>
        <r>
          <rPr>
            <sz val="9"/>
            <color indexed="81"/>
            <rFont val="Arial"/>
            <family val="2"/>
          </rPr>
          <t>Primärfallpatienten gesamt
Datenblatt Prostata
Basisdaten O40</t>
        </r>
      </text>
    </comment>
    <comment ref="M33" authorId="1" shapeId="0" xr:uid="{00000000-0006-0000-0000-000024000000}">
      <text>
        <r>
          <rPr>
            <sz val="9"/>
            <color indexed="81"/>
            <rFont val="Arial"/>
            <family val="2"/>
          </rPr>
          <t>Pat. mit neuaufgetretenem Rezidiv und/oder Fernmetastasen
Datenblatt Prostata
Basisdaten O45+O46</t>
        </r>
      </text>
    </comment>
    <comment ref="N33" authorId="1" shapeId="0" xr:uid="{00000000-0006-0000-0000-000025000000}">
      <text>
        <r>
          <rPr>
            <sz val="9"/>
            <color indexed="81"/>
            <rFont val="Arial"/>
            <family val="2"/>
          </rPr>
          <t>Summe Primärfälle + Rezidive/Fernmetastasen</t>
        </r>
      </text>
    </comment>
    <comment ref="L35" authorId="1" shapeId="0" xr:uid="{00000000-0006-0000-0000-000026000000}">
      <text>
        <r>
          <rPr>
            <sz val="9"/>
            <color indexed="81"/>
            <rFont val="Arial"/>
            <family val="2"/>
          </rPr>
          <t>Primärfälle Keimzelltumoren
Datenblatt Hoden
Basisdaten M42</t>
        </r>
      </text>
    </comment>
    <comment ref="M35" authorId="1" shapeId="0" xr:uid="{00000000-0006-0000-0000-000027000000}">
      <text>
        <r>
          <rPr>
            <sz val="9"/>
            <color indexed="81"/>
            <rFont val="Arial"/>
            <family val="2"/>
          </rPr>
          <t>(Lokal-)rezidiv u./o. sekund. Fernmetastasen von Keimzelltumoren
Datenblatt Hoden
Basisdaten M44</t>
        </r>
      </text>
    </comment>
    <comment ref="N35" authorId="2" shapeId="0" xr:uid="{00000000-0006-0000-0000-000028000000}">
      <text>
        <r>
          <rPr>
            <sz val="9"/>
            <color indexed="81"/>
            <rFont val="Arial"/>
            <family val="2"/>
          </rPr>
          <t>Summe Primärfälle + Rezidive/Fernmetastasen</t>
        </r>
      </text>
    </comment>
    <comment ref="L36" authorId="1" shapeId="0" xr:uid="{00000000-0006-0000-0000-000029000000}">
      <text>
        <r>
          <rPr>
            <sz val="9"/>
            <color indexed="81"/>
            <rFont val="Arial"/>
            <family val="2"/>
          </rPr>
          <t>Primärfallpatienten gesamt
Datenblatt Niere
Basisdaten J35</t>
        </r>
      </text>
    </comment>
    <comment ref="M36" authorId="1" shapeId="0" xr:uid="{00000000-0006-0000-0000-00002A000000}">
      <text>
        <r>
          <rPr>
            <sz val="9"/>
            <color indexed="81"/>
            <rFont val="Arial"/>
            <family val="2"/>
          </rPr>
          <t>Patienten mit neuaufgetretenem Rezidiv und/oder Fernmetastasen
Datenblatt Niere
Basisdaten J37</t>
        </r>
      </text>
    </comment>
    <comment ref="N36" authorId="1" shapeId="0" xr:uid="{00000000-0006-0000-0000-00002B000000}">
      <text>
        <r>
          <rPr>
            <sz val="9"/>
            <color indexed="81"/>
            <rFont val="Arial"/>
            <family val="2"/>
          </rPr>
          <t>Summe Primärfälle + Rezidive/Fernmetastasen</t>
        </r>
      </text>
    </comment>
    <comment ref="L37" authorId="1" shapeId="0" xr:uid="{00000000-0006-0000-0000-00002C000000}">
      <text>
        <r>
          <rPr>
            <sz val="9"/>
            <color indexed="81"/>
            <rFont val="Arial"/>
            <family val="2"/>
          </rPr>
          <t>Primärfallpatienten gesamt
Datenblatt Harnblase
Basisdaten I34</t>
        </r>
      </text>
    </comment>
    <comment ref="M37" authorId="1" shapeId="0" xr:uid="{00000000-0006-0000-0000-00002D000000}">
      <text>
        <r>
          <rPr>
            <sz val="9"/>
            <color indexed="81"/>
            <rFont val="Arial"/>
            <family val="2"/>
          </rPr>
          <t>Patienten mit neuaufgetretenem Rezidiv und/oder Fernmetastasen
Datenblatt Harnblase
Basisdaten I36</t>
        </r>
      </text>
    </comment>
    <comment ref="N37" authorId="1" shapeId="0" xr:uid="{00000000-0006-0000-0000-00002E000000}">
      <text>
        <r>
          <rPr>
            <sz val="9"/>
            <color indexed="81"/>
            <rFont val="Arial"/>
            <family val="2"/>
          </rPr>
          <t>Summe Primärfälle + Rezidive/Fernmetastasen</t>
        </r>
      </text>
    </comment>
    <comment ref="L38" authorId="1" shapeId="0" xr:uid="{00000000-0006-0000-0000-00002F000000}">
      <text>
        <r>
          <rPr>
            <sz val="9"/>
            <color indexed="81"/>
            <rFont val="Arial"/>
            <family val="2"/>
          </rPr>
          <t>Gesamt Primärfälle WGT und GIST und Knochentumoren
Datenblatt Sarkom
Basisdaten K39+K45</t>
        </r>
      </text>
    </comment>
    <comment ref="M38" authorId="1" shapeId="0" xr:uid="{00000000-0006-0000-0000-000030000000}">
      <text>
        <r>
          <rPr>
            <sz val="9"/>
            <color indexed="81"/>
            <rFont val="Arial"/>
            <family val="2"/>
          </rPr>
          <t>Zentrumspatienten mit neuaufgetretenem (Lokal-)Rezidiv und/oder Fernmetastasen
Datenblatt Sarkom
Basisdaten K49+K50+K51</t>
        </r>
      </text>
    </comment>
    <comment ref="N38" authorId="1" shapeId="0" xr:uid="{00000000-0006-0000-0000-000031000000}">
      <text>
        <r>
          <rPr>
            <sz val="9"/>
            <color indexed="81"/>
            <rFont val="Arial"/>
            <family val="2"/>
          </rPr>
          <t>Summe Primärfälle + Rezidive/Fernmetastasen</t>
        </r>
      </text>
    </comment>
    <comment ref="L39" authorId="1" shapeId="0" xr:uid="{00000000-0006-0000-0000-000032000000}">
      <text>
        <r>
          <rPr>
            <sz val="9"/>
            <color indexed="81"/>
            <rFont val="Arial"/>
            <family val="2"/>
          </rPr>
          <t>Primärfälle gesamt
Datenblatt Kopf-Hals
Basisdaten L40</t>
        </r>
      </text>
    </comment>
    <comment ref="M39" authorId="1" shapeId="0" xr:uid="{00000000-0006-0000-0000-000033000000}">
      <text>
        <r>
          <rPr>
            <sz val="9"/>
            <color indexed="81"/>
            <rFont val="Arial"/>
            <family val="2"/>
          </rPr>
          <t>Patienten mit neuaufgetretenem Rezidiv (Lokal, regionale LK-Metastasen) und/oder  Fernmetastasen
Datenblatt Kopf-Hals KN1b</t>
        </r>
      </text>
    </comment>
    <comment ref="N39" authorId="1" shapeId="0" xr:uid="{00000000-0006-0000-0000-000034000000}">
      <text>
        <r>
          <rPr>
            <sz val="9"/>
            <color indexed="81"/>
            <rFont val="Arial"/>
            <family val="2"/>
          </rPr>
          <t>Summe Primärfälle + Rezidive/Fernmetastasen</t>
        </r>
      </text>
    </comment>
    <comment ref="L40" authorId="1" shapeId="0" xr:uid="{00000000-0006-0000-0000-000035000000}">
      <text>
        <r>
          <rPr>
            <sz val="9"/>
            <color indexed="81"/>
            <rFont val="Arial"/>
            <family val="2"/>
          </rPr>
          <t>Primärfälle Gesamt
Datenblatt Neuro
Basisdaten I33</t>
        </r>
      </text>
    </comment>
    <comment ref="M40" authorId="1" shapeId="0" xr:uid="{00000000-0006-0000-0000-000036000000}">
      <text>
        <r>
          <rPr>
            <sz val="9"/>
            <color indexed="81"/>
            <rFont val="Arial"/>
            <family val="2"/>
          </rPr>
          <t>Patienten mit Rezidiv/ Progress
Datenblatt Neuro KN1b</t>
        </r>
      </text>
    </comment>
    <comment ref="N40" authorId="1" shapeId="0" xr:uid="{00000000-0006-0000-0000-000037000000}">
      <text>
        <r>
          <rPr>
            <sz val="9"/>
            <color indexed="81"/>
            <rFont val="Arial"/>
            <family val="2"/>
          </rPr>
          <t>Summe Primärfälle + Rezidiv/ Progress</t>
        </r>
      </text>
    </comment>
    <comment ref="L43" authorId="1" shapeId="0" xr:uid="{00000000-0006-0000-0000-000038000000}">
      <text>
        <r>
          <rPr>
            <sz val="9"/>
            <color indexed="81"/>
            <rFont val="Arial"/>
            <family val="2"/>
          </rPr>
          <t>Primärfälle Gesamt
Datenblatt Lunge
Basisdaten K32</t>
        </r>
      </text>
    </comment>
    <comment ref="M43" authorId="1" shapeId="0" xr:uid="{00000000-0006-0000-0000-000039000000}">
      <text>
        <r>
          <rPr>
            <sz val="9"/>
            <color indexed="81"/>
            <rFont val="Arial"/>
            <family val="2"/>
          </rPr>
          <t>Patienten mit neuaufgetretenem Rezidiv und/oder Fernmetastasen
Datenblatt Lunge KN1b</t>
        </r>
      </text>
    </comment>
    <comment ref="N43" authorId="1" shapeId="0" xr:uid="{00000000-0006-0000-0000-00003A000000}">
      <text>
        <r>
          <rPr>
            <sz val="9"/>
            <color indexed="81"/>
            <rFont val="Arial"/>
            <family val="2"/>
          </rPr>
          <t>Summe Primärfälle + Rezidive/Fernmetastasen</t>
        </r>
      </text>
    </comment>
    <comment ref="L44" authorId="3" shapeId="0" xr:uid="{00000000-0006-0000-0000-00003B000000}">
      <text>
        <r>
          <rPr>
            <sz val="9"/>
            <color indexed="81"/>
            <rFont val="Arial"/>
            <family val="2"/>
          </rPr>
          <t>Primärfälle 
Kennzahlenbogen(KB)_Mesotheliom
Anzahl KN 1c</t>
        </r>
      </text>
    </comment>
    <comment ref="L45" authorId="1" shapeId="0" xr:uid="{00000000-0006-0000-0000-00003C000000}">
      <text>
        <r>
          <rPr>
            <sz val="9"/>
            <color indexed="81"/>
            <rFont val="Arial"/>
            <family val="2"/>
          </rPr>
          <t>Primärfälle 
Datenblatt Kinderonkologie
Basisdaten D34</t>
        </r>
      </text>
    </comment>
    <comment ref="N45" authorId="1" shapeId="0" xr:uid="{00000000-0006-0000-0000-00003D000000}">
      <text>
        <r>
          <rPr>
            <sz val="9"/>
            <color indexed="81"/>
            <rFont val="Arial"/>
            <family val="2"/>
          </rPr>
          <t>Zentrumsfälle
Datenblatt Kinderonkologie
Basisdaten D38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500-000001000000}">
      <text>
        <r>
          <rPr>
            <sz val="9"/>
            <color indexed="81"/>
            <rFont val="Arial"/>
            <family val="2"/>
          </rPr>
          <t>Übertrag erfolgt aus Tabellenblatt Zertrechner</t>
        </r>
      </text>
    </comment>
    <comment ref="F8" authorId="0" shapeId="0" xr:uid="{00000000-0006-0000-0500-000002000000}">
      <text>
        <r>
          <rPr>
            <sz val="9"/>
            <color indexed="81"/>
            <rFont val="Arial"/>
            <family val="2"/>
          </rPr>
          <t>Übertrag erfolgt aus Tabellenblatt Zertrechner</t>
        </r>
      </text>
    </comment>
    <comment ref="L8" authorId="0" shapeId="0" xr:uid="{00000000-0006-0000-0500-000003000000}">
      <text>
        <r>
          <rPr>
            <sz val="9"/>
            <color indexed="81"/>
            <rFont val="Arial"/>
            <family val="2"/>
          </rPr>
          <t>Übertrag erfolgt aus Tabellenblatt Zertrechner</t>
        </r>
      </text>
    </comment>
    <comment ref="B10" authorId="0" shapeId="0" xr:uid="{00000000-0006-0000-0500-000004000000}">
      <text>
        <r>
          <rPr>
            <sz val="9"/>
            <color indexed="81"/>
            <rFont val="Arial"/>
            <family val="2"/>
          </rPr>
          <t>KN = Kennzahl</t>
        </r>
      </text>
    </comment>
    <comment ref="D10" authorId="0" shapeId="0" xr:uid="{00000000-0006-0000-0500-000005000000}">
      <text>
        <r>
          <rPr>
            <sz val="9"/>
            <color indexed="81"/>
            <rFont val="Arial"/>
            <family val="2"/>
          </rPr>
          <t>EB = Erhebungbogen
LL = Leitlinie (www.leitlinienprogramm-onkologie.de)</t>
        </r>
      </text>
    </comment>
    <comment ref="T11" authorId="0" shapeId="0" xr:uid="{00000000-0006-0000-0500-000006000000}">
      <text>
        <r>
          <rPr>
            <sz val="9"/>
            <color indexed="81"/>
            <rFont val="Arial"/>
            <family val="2"/>
          </rPr>
          <t>Wenn Zelle grau, bitte Begründung angeben.</t>
        </r>
      </text>
    </comment>
    <comment ref="B23" authorId="0" shapeId="0" xr:uid="{00000000-0006-0000-0500-000007000000}">
      <text>
        <r>
          <rPr>
            <sz val="9"/>
            <color indexed="81"/>
            <rFont val="Arial"/>
            <family val="2"/>
          </rPr>
          <t>KN = Kennzahl</t>
        </r>
      </text>
    </comment>
    <comment ref="D23" authorId="0" shapeId="0" xr:uid="{00000000-0006-0000-0500-000008000000}">
      <text>
        <r>
          <rPr>
            <sz val="9"/>
            <color indexed="81"/>
            <rFont val="Arial"/>
            <family val="2"/>
          </rPr>
          <t>EB = Erhebungbogen
LL = Leitlinie (www.leitlinienprogramm-onkologie.de)</t>
        </r>
      </text>
    </comment>
    <comment ref="T24" authorId="0" shapeId="0" xr:uid="{00000000-0006-0000-0500-000009000000}">
      <text>
        <r>
          <rPr>
            <sz val="9"/>
            <color indexed="81"/>
            <rFont val="Arial"/>
            <family val="2"/>
          </rPr>
          <t>Wenn Zelle grau, bitte Begründung angeben.</t>
        </r>
      </text>
    </comment>
    <comment ref="B34" authorId="0" shapeId="0" xr:uid="{00000000-0006-0000-0500-00000A000000}">
      <text>
        <r>
          <rPr>
            <sz val="9"/>
            <color indexed="81"/>
            <rFont val="Arial"/>
            <family val="2"/>
          </rPr>
          <t>KN = Kennzahl</t>
        </r>
      </text>
    </comment>
    <comment ref="D34" authorId="0" shapeId="0" xr:uid="{00000000-0006-0000-0500-00000B000000}">
      <text>
        <r>
          <rPr>
            <sz val="9"/>
            <color indexed="81"/>
            <rFont val="Arial"/>
            <family val="2"/>
          </rPr>
          <t>EB = Erhebungbogen
LL = Leitlinie (www.leitlinienprogramm-onkologie.de)</t>
        </r>
      </text>
    </comment>
    <comment ref="T35" authorId="0" shapeId="0" xr:uid="{00000000-0006-0000-0500-00000C000000}">
      <text>
        <r>
          <rPr>
            <sz val="9"/>
            <color indexed="81"/>
            <rFont val="Arial"/>
            <family val="2"/>
          </rPr>
          <t>Wenn Zelle grau, bitte Begründung angeben.</t>
        </r>
      </text>
    </comment>
    <comment ref="B45" authorId="0" shapeId="0" xr:uid="{00000000-0006-0000-0500-00000D000000}">
      <text>
        <r>
          <rPr>
            <sz val="9"/>
            <color indexed="81"/>
            <rFont val="Arial"/>
            <family val="2"/>
          </rPr>
          <t>KN = Kennzahl</t>
        </r>
      </text>
    </comment>
    <comment ref="D45" authorId="0" shapeId="0" xr:uid="{00000000-0006-0000-0500-00000E000000}">
      <text>
        <r>
          <rPr>
            <sz val="9"/>
            <color indexed="81"/>
            <rFont val="Arial"/>
            <family val="2"/>
          </rPr>
          <t>EB = Erhebungbogen
LL = Leitlinie (www.leitlinienprogramm-onkologie.de)</t>
        </r>
      </text>
    </comment>
    <comment ref="T46" authorId="0" shapeId="0" xr:uid="{00000000-0006-0000-0500-00000F000000}">
      <text>
        <r>
          <rPr>
            <sz val="9"/>
            <color indexed="81"/>
            <rFont val="Arial"/>
            <family val="2"/>
          </rPr>
          <t>Wenn Zelle grau, bitte Begründung angeben.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<sst xmlns="http://schemas.openxmlformats.org/spreadsheetml/2006/main" count="1359" uniqueCount="670">
  <si>
    <t>Gesamt</t>
  </si>
  <si>
    <t>Reg.-Nr.</t>
  </si>
  <si>
    <t>Bundesland</t>
  </si>
  <si>
    <t>Thüringen</t>
  </si>
  <si>
    <t>Baden-Württemberg</t>
  </si>
  <si>
    <t>Bayern</t>
  </si>
  <si>
    <t>Berlin</t>
  </si>
  <si>
    <t>Hamburg</t>
  </si>
  <si>
    <t>Hessen</t>
  </si>
  <si>
    <t>Mecklenburg-Vorpommern</t>
  </si>
  <si>
    <t>Niedersachsen</t>
  </si>
  <si>
    <t>Nordrhein-Westfalen</t>
  </si>
  <si>
    <t>Rheinland-Pfalz</t>
  </si>
  <si>
    <t>Gesamtergebnis</t>
  </si>
  <si>
    <t>Erstzertifizierung</t>
  </si>
  <si>
    <t>Kennzahlenjahr</t>
  </si>
  <si>
    <t>Datum Erstzertifizierung</t>
  </si>
  <si>
    <t>Zentrum</t>
  </si>
  <si>
    <t>Standort</t>
  </si>
  <si>
    <t>Einrichtung 1</t>
  </si>
  <si>
    <t>Status</t>
  </si>
  <si>
    <t>Land</t>
  </si>
  <si>
    <t>Nebenstandort</t>
  </si>
  <si>
    <t>Ja</t>
  </si>
  <si>
    <t>Nein</t>
  </si>
  <si>
    <t>Aktiv</t>
  </si>
  <si>
    <t>Deutschland</t>
  </si>
  <si>
    <t>Charité - Campus Virchow-Klinikum</t>
  </si>
  <si>
    <t>Charité - Campus Benjamin-Franklin</t>
  </si>
  <si>
    <t>Universitätsklinikum Regensburg</t>
  </si>
  <si>
    <t>Universitätsklinikum Würzburg</t>
  </si>
  <si>
    <t>-----</t>
  </si>
  <si>
    <t>RedZyk</t>
  </si>
  <si>
    <t>Charité Comprehensive Cancer Center</t>
  </si>
  <si>
    <t>Tumorentitäten</t>
  </si>
  <si>
    <t>Anteil</t>
  </si>
  <si>
    <t>in %</t>
  </si>
  <si>
    <t>Z</t>
  </si>
  <si>
    <t>M</t>
  </si>
  <si>
    <t>S</t>
  </si>
  <si>
    <t>T</t>
  </si>
  <si>
    <t>Geltungs-
bereich OZ
ohne V</t>
  </si>
  <si>
    <t>Darm</t>
  </si>
  <si>
    <t>X</t>
  </si>
  <si>
    <t>Pankreas</t>
  </si>
  <si>
    <t>Mamma</t>
  </si>
  <si>
    <t>Lunge</t>
  </si>
  <si>
    <t>Prostata</t>
  </si>
  <si>
    <t>V</t>
  </si>
  <si>
    <t>n</t>
  </si>
  <si>
    <t>Anzahl Organkrebszentren / Module (Summe Z+M)</t>
  </si>
  <si>
    <t>Nachweisstufe</t>
  </si>
  <si>
    <t>NachweisstufeZT</t>
  </si>
  <si>
    <t>NachweisstufeMT</t>
  </si>
  <si>
    <t>FAO-Z001-1</t>
  </si>
  <si>
    <t>Charité - Campus Mitte</t>
  </si>
  <si>
    <t>FAO-Z001-2</t>
  </si>
  <si>
    <t>FAO-Z001-3</t>
  </si>
  <si>
    <t>FAO-Z003</t>
  </si>
  <si>
    <t>FAO-Z004</t>
  </si>
  <si>
    <t>Onkologisches Zentrum Klinikum Dritter Orden München-Nymphenburg</t>
  </si>
  <si>
    <t>Klinikum Dritter Orden München-Nymphenburg</t>
  </si>
  <si>
    <t>FAO-Z006</t>
  </si>
  <si>
    <t>FAO-Z007</t>
  </si>
  <si>
    <t>Onkologisches Zentrum Speyer</t>
  </si>
  <si>
    <t>Diakonissen-Stiftungs-Krankenhaus Speyer</t>
  </si>
  <si>
    <t>Klinikum Ludwigsburg</t>
  </si>
  <si>
    <t>FAO-Z012</t>
  </si>
  <si>
    <t>Onkologisches Zentrum Robert-Bosch-Krankenhaus Stuttgart</t>
  </si>
  <si>
    <t>Robert-Bosch-Krankenhaus Stuttgart</t>
  </si>
  <si>
    <t>Onkologisches Zentrum Ortenau</t>
  </si>
  <si>
    <t>FAO-Z014</t>
  </si>
  <si>
    <t>Onkologisches Zentrum Universitätsklinikum Würzburg</t>
  </si>
  <si>
    <t>FAO-Z015</t>
  </si>
  <si>
    <t>Evangelisches Waldkrankenhaus Spandau Krankenhausbetriebs gGmbH</t>
  </si>
  <si>
    <t>FAO-Z016</t>
  </si>
  <si>
    <t>Onkologisches Zentrum RoMed Klinikum Rosenheim</t>
  </si>
  <si>
    <t>RoMed Klinikum Rosenheim</t>
  </si>
  <si>
    <t>FAO-Z017</t>
  </si>
  <si>
    <t>Onkologisches Zentrum Bonn/Rhein-Sieg &amp; Partner</t>
  </si>
  <si>
    <t>FAO-Z018</t>
  </si>
  <si>
    <t>Tumorzentrum Heilbronn-Franken</t>
  </si>
  <si>
    <t>Onkologisches Zentrum der Ruhr-Universität Bochum</t>
  </si>
  <si>
    <t>FAO-Z020-2</t>
  </si>
  <si>
    <t>FAO-Z021</t>
  </si>
  <si>
    <t>FAO-Z022</t>
  </si>
  <si>
    <t>Onkologisches Zentrum St. Marien Amberg</t>
  </si>
  <si>
    <t>Klinikum St. Marien Amberg</t>
  </si>
  <si>
    <t>FAO-Z023</t>
  </si>
  <si>
    <t>Onkologisches Zentrum Barmherzige Brüder Regensburg</t>
  </si>
  <si>
    <t>Krankenhaus Barmherzige Brüder Regensburg</t>
  </si>
  <si>
    <t>FAO-Z024</t>
  </si>
  <si>
    <t>Kliniken Maria Hilf GmbH</t>
  </si>
  <si>
    <t>FAO-Z025</t>
  </si>
  <si>
    <t>Onkologisches Zentrum der Oberschwabenklinik Standort Ravensburg</t>
  </si>
  <si>
    <t>FAO-Z027</t>
  </si>
  <si>
    <t>FAO-Z028</t>
  </si>
  <si>
    <t>Universitätsmedizin Mannheim (UMM)</t>
  </si>
  <si>
    <t>FAO-Z029</t>
  </si>
  <si>
    <t>Onkologisches Zentrum Hubertus-Wald-Tumorzentrum Universitäres Cancer Center Hamburg / UCCH</t>
  </si>
  <si>
    <t>Universitätsklinikum Hamburg-Eppendorf</t>
  </si>
  <si>
    <t>FAO-Z031</t>
  </si>
  <si>
    <t>Onkologisches Zentrum Sigmaringen</t>
  </si>
  <si>
    <t>FAO-Z032</t>
  </si>
  <si>
    <t>FAO-Z034</t>
  </si>
  <si>
    <t>FAO-Z035</t>
  </si>
  <si>
    <t>FAO-Z036</t>
  </si>
  <si>
    <t>FAO-Z037</t>
  </si>
  <si>
    <t>Onkologisches Zentrum des Universitätsklinikums Erlangen</t>
  </si>
  <si>
    <t>Universitätsklinikum Erlangen</t>
  </si>
  <si>
    <t>FAO-Z038</t>
  </si>
  <si>
    <t>Onkologisches Zentrum Bamberg</t>
  </si>
  <si>
    <t>FAO-Z039</t>
  </si>
  <si>
    <t>FAO-Z040</t>
  </si>
  <si>
    <t>Onkologisches Zentrum Hegau-Bodensee</t>
  </si>
  <si>
    <t>Hegau-Bodensee-Klinikum Singen</t>
  </si>
  <si>
    <t>FAO-Z041</t>
  </si>
  <si>
    <t>Cancer Center Oldenburg, Pius-Hospital</t>
  </si>
  <si>
    <t>Pius Hospital Oldenburg</t>
  </si>
  <si>
    <t>FAO-Z043</t>
  </si>
  <si>
    <t>Onkologisches Zentrum am Klinikum St. Elisabeth Straubing</t>
  </si>
  <si>
    <t>Klinikum St. Elisabeth Straubing</t>
  </si>
  <si>
    <t>FAO-Z044</t>
  </si>
  <si>
    <t>FAO-Z047</t>
  </si>
  <si>
    <t>UniversitätsTumorCentrum Jena</t>
  </si>
  <si>
    <t>Universitätsklinikum Jena</t>
  </si>
  <si>
    <t>FAO-Z048</t>
  </si>
  <si>
    <t>Onkologisches Zentrum Vorpommern der Universitätsmedizin Greifswald</t>
  </si>
  <si>
    <t>Universitätsmedizin Greifswald</t>
  </si>
  <si>
    <t>FAO-Z049</t>
  </si>
  <si>
    <t>Onkologisches Zentrum im Comprehensive Cancer Center Ulm</t>
  </si>
  <si>
    <t>Universitätsklinikum Ulm</t>
  </si>
  <si>
    <t>FAO-Z050</t>
  </si>
  <si>
    <t>Nachweisstufe2</t>
  </si>
  <si>
    <t>Neuroonkologische Tumoren</t>
  </si>
  <si>
    <t>Zertrechner</t>
  </si>
  <si>
    <t>Es ist der Stand darzustellen, wie er zum Zeitpunkt der Erstzertifizierung des Onkologischen Zentrums in Planung ist.</t>
  </si>
  <si>
    <t>Geltungsbereich (mind. 50 %)</t>
  </si>
  <si>
    <t>Versorgungsumfang in % (keine Vorgabe)</t>
  </si>
  <si>
    <t>Anzahl Transitzentren (Summe T)</t>
  </si>
  <si>
    <t xml:space="preserve">Anzahl Organkrebszentren (Z) und/oder Module (M): Erstzertifizierung =2; Rezertifizierung (nach 3 Jahren) =3
</t>
  </si>
  <si>
    <t>Anzahl leere Zellen Tumorentitäten</t>
  </si>
  <si>
    <r>
      <t xml:space="preserve">
</t>
    </r>
    <r>
      <rPr>
        <vertAlign val="superscript"/>
        <sz val="8"/>
        <rFont val="Arial"/>
        <family val="2"/>
      </rPr>
      <t/>
    </r>
  </si>
  <si>
    <t>FAO-Z053</t>
  </si>
  <si>
    <t>Anerkennung Nachweisstufe „T“: Max. 2 Organe pro Zentrum bis zur Rezertifizierung; Max. 1 Organ pro Zentrum für weitere 3 Jahre nach Rezertifizierung</t>
  </si>
  <si>
    <t>Gesamt 
(ohne "V")</t>
  </si>
  <si>
    <r>
      <t xml:space="preserve">Reg.-Nr. </t>
    </r>
    <r>
      <rPr>
        <vertAlign val="superscript"/>
        <sz val="9"/>
        <rFont val="Arial"/>
        <family val="2"/>
      </rPr>
      <t>1)</t>
    </r>
  </si>
  <si>
    <r>
      <t xml:space="preserve">Krebsneuer-krankungen </t>
    </r>
    <r>
      <rPr>
        <b/>
        <vertAlign val="superscript"/>
        <sz val="8"/>
        <rFont val="Arial"/>
        <family val="2"/>
      </rPr>
      <t>2)</t>
    </r>
  </si>
  <si>
    <t>FAO-Z054</t>
  </si>
  <si>
    <t>FAO-Z055</t>
  </si>
  <si>
    <t>FAO-Z057</t>
  </si>
  <si>
    <t>Onkologisches Zentrum am Klinikum Kassel</t>
  </si>
  <si>
    <t>Klinikum Kassel</t>
  </si>
  <si>
    <t>FAO-Z056</t>
  </si>
  <si>
    <t>FAO-Z059</t>
  </si>
  <si>
    <t>Onkologisches Zentrum am Krankenhaus der Barmherzigen Brüder Trier</t>
  </si>
  <si>
    <t>Krankenhaus der Barmherzigen Brüder Trier</t>
  </si>
  <si>
    <t>UniversitätsSpital Zürich</t>
  </si>
  <si>
    <t>Schweiz</t>
  </si>
  <si>
    <t>Österreich</t>
  </si>
  <si>
    <t>Reg.-Nr. oder Erstelldatum oder Ansprechpartner ist leer</t>
  </si>
  <si>
    <t>FAO-Z060</t>
  </si>
  <si>
    <t>FAO-Z061</t>
  </si>
  <si>
    <t>FAO-Z062</t>
  </si>
  <si>
    <t>FAO-Z063</t>
  </si>
  <si>
    <t>FAO-Z064</t>
  </si>
  <si>
    <t>FAO-Z068</t>
  </si>
  <si>
    <t>FAO-Z069</t>
  </si>
  <si>
    <t>Onkologisches Zentrum UCT Frankfurt</t>
  </si>
  <si>
    <t>Schleswig-Holstein</t>
  </si>
  <si>
    <t>Onkologisches Zentrum im Stuttgart Cancer Center (SCC) – Tumorzentrum Eva Mayr-Stihl</t>
  </si>
  <si>
    <t>FAO-Z066-1</t>
  </si>
  <si>
    <t>FAO-Z066-3</t>
  </si>
  <si>
    <t>Fachklinik Hornheide</t>
  </si>
  <si>
    <t>Tumorzentrum Luzerner Kantonsspital</t>
  </si>
  <si>
    <t>Luzerner Kantonsspital LUKS</t>
  </si>
  <si>
    <t>Onkologisches Zentrum am Klinikum Südstadt Rostock</t>
  </si>
  <si>
    <t>Klinikum Südstadt Rostock</t>
  </si>
  <si>
    <t>Sachsen</t>
  </si>
  <si>
    <t>Nicht gelistet</t>
  </si>
  <si>
    <t>FAO-Z020-6</t>
  </si>
  <si>
    <t>Geltungsbereich im Versorgungsumfang (mind. 70 %)</t>
  </si>
  <si>
    <r>
      <t xml:space="preserve">Erstelldatum (tt.mm.jjjj) </t>
    </r>
    <r>
      <rPr>
        <vertAlign val="superscript"/>
        <sz val="9"/>
        <rFont val="Arial"/>
        <family val="2"/>
      </rPr>
      <t>1)</t>
    </r>
  </si>
  <si>
    <t>FAO-Z020-7</t>
  </si>
  <si>
    <t>St. Anna Hospital Herne</t>
  </si>
  <si>
    <t>FAO-Z045-1</t>
  </si>
  <si>
    <t>University Cancer Center-Regensburg (UCC-R)</t>
  </si>
  <si>
    <t>FAO-Z045-2</t>
  </si>
  <si>
    <t>FAO-Z071</t>
  </si>
  <si>
    <t>FAO-Z072</t>
  </si>
  <si>
    <t>FAO-Z073</t>
  </si>
  <si>
    <t>FAO-Z074</t>
  </si>
  <si>
    <t>FAO-Z075</t>
  </si>
  <si>
    <t>FAO-Z076</t>
  </si>
  <si>
    <t>FAO-Z077</t>
  </si>
  <si>
    <t>FAO-Z078</t>
  </si>
  <si>
    <t>FAO-Z079</t>
  </si>
  <si>
    <t>FAO-Z080</t>
  </si>
  <si>
    <t>FAO-Z081</t>
  </si>
  <si>
    <t>FAO-Z082</t>
  </si>
  <si>
    <t>Onkologisches Zentrum Gütersloh</t>
  </si>
  <si>
    <t>Klinikum Gütersloh</t>
  </si>
  <si>
    <t>Cancer Center Dachau</t>
  </si>
  <si>
    <t>Onkologisches Zentrum Gemeinschaftskrankenhaus Havelhöhe</t>
  </si>
  <si>
    <t>Gemeinschaftskrankenhaus Havelhöhe</t>
  </si>
  <si>
    <t>Onkologisches Zentrum am Klinikum Fulda (OZKF)</t>
  </si>
  <si>
    <t>Klinikum Fulda</t>
  </si>
  <si>
    <t>Universitätsklinikum Essen</t>
  </si>
  <si>
    <t>Onkologisches Centrum Chemnitz</t>
  </si>
  <si>
    <t>Onkologisches Zentrum im Tumorzentrum Freiburg - CCCF</t>
  </si>
  <si>
    <t>Universitätsklinikum Freiburg</t>
  </si>
  <si>
    <t>Universitätsklinikum Schleswig-Holstein, Campus Lübeck</t>
  </si>
  <si>
    <t>Onkologisches Zentrum im Evangelischen Waldkrankenhaus Spandau</t>
  </si>
  <si>
    <t>Onkologisches Zentrum der Kliniken Maria Hilf GmbH Mönchengladbach</t>
  </si>
  <si>
    <t>Onkologisches Zentrum im Comprehensive Cancer Center (CCC) Marburg</t>
  </si>
  <si>
    <t>Onkologisches Zentrum Traunstein</t>
  </si>
  <si>
    <t>Onkologisches Zentrum MAgKs (Münsteraner Allianz gegen Krebs)</t>
  </si>
  <si>
    <t>Marien Hospital Witten</t>
  </si>
  <si>
    <t>DONAUISAR Klinikum Deggendorf</t>
  </si>
  <si>
    <t>SRH Krankenhaus Sigmaringen</t>
  </si>
  <si>
    <t>Universitätsmedizin Rostock</t>
  </si>
  <si>
    <t>Klinikum Traunstein/Kliniken Südostbayern AG</t>
  </si>
  <si>
    <t>Klinikum Stuttgart, Katharinenhospital</t>
  </si>
  <si>
    <t>Alle Primärfallzahlen ausgefüllt: Darm - NOZ</t>
  </si>
  <si>
    <t>Nr</t>
  </si>
  <si>
    <t>ID</t>
  </si>
  <si>
    <t>Reg.Nr.</t>
  </si>
  <si>
    <t>FormularID</t>
  </si>
  <si>
    <t>Erstelldatum</t>
  </si>
  <si>
    <t>Zaehler</t>
  </si>
  <si>
    <t>Nenner</t>
  </si>
  <si>
    <t>Quote</t>
  </si>
  <si>
    <t>vID</t>
  </si>
  <si>
    <t>Ansprechpartner</t>
  </si>
  <si>
    <r>
      <t xml:space="preserve">--- </t>
    </r>
    <r>
      <rPr>
        <vertAlign val="superscript"/>
        <sz val="8"/>
        <rFont val="Arial"/>
        <family val="2"/>
      </rPr>
      <t>3)</t>
    </r>
  </si>
  <si>
    <t>Klinikum Westfalen / Knappschaftskrankenhaus Dortmund</t>
  </si>
  <si>
    <t>Johanniter GmbH - Johanniter Krankenhaus Bonn</t>
  </si>
  <si>
    <t>Onkologisches Zentrum der Universitätsmedizin Rostock</t>
  </si>
  <si>
    <t>Onkologisches Zentrum Schwäbisch Gmünd</t>
  </si>
  <si>
    <t>Stauferklinikum Schwäbisch Gmünd</t>
  </si>
  <si>
    <t>Krebszentrum Reutlingen Klinikum am Steinenberg</t>
  </si>
  <si>
    <t>FAO-Z085</t>
  </si>
  <si>
    <t>FAO-Z087</t>
  </si>
  <si>
    <t>FAO-Z088</t>
  </si>
  <si>
    <t>FAO-Z089</t>
  </si>
  <si>
    <t>FAO-Z091</t>
  </si>
  <si>
    <t>FAO-Z092</t>
  </si>
  <si>
    <t>FAO-Z093</t>
  </si>
  <si>
    <t>FAO-Z094</t>
  </si>
  <si>
    <t>FAO-Z095</t>
  </si>
  <si>
    <t>FAO-Z096</t>
  </si>
  <si>
    <t>FAO-Z084</t>
  </si>
  <si>
    <t>Universitäres Krebszentrum Leipzig (UCCL)</t>
  </si>
  <si>
    <t>Universitätsklinikum Leipzig</t>
  </si>
  <si>
    <t>Cancer Center Braunschweig</t>
  </si>
  <si>
    <t>Städtisches Klinikum Braunschweig</t>
  </si>
  <si>
    <t>Onkologisches Zentrum Westmünsterland am St. Agnes-Hospital Bocholt</t>
  </si>
  <si>
    <t>Klinikum rechts der Isar der Technischen Universität München</t>
  </si>
  <si>
    <t>Onkologisches Zentrum des Carl-Thiem-Klinikums Cottbus</t>
  </si>
  <si>
    <t>Carl-Thiem-Klinikum Cottbus</t>
  </si>
  <si>
    <t>Onkologisches Zentrum im Universitären Centrum für Tumorerkrankungen Mainz (UCT Mainz)</t>
  </si>
  <si>
    <t>Universitätsmedizin der Johannes Gutenberg - Universität Mainz</t>
  </si>
  <si>
    <t>Tumorzentrum Kantonsspital Baden</t>
  </si>
  <si>
    <t>Kantonsspital Baden</t>
  </si>
  <si>
    <t>Krankenhaus Martha-Maria Halle-Dölau</t>
  </si>
  <si>
    <t>Onkologisches Zentrum Gera</t>
  </si>
  <si>
    <t>SRH Wald-Klinikum Gera</t>
  </si>
  <si>
    <t>Brandenburg</t>
  </si>
  <si>
    <t>Bremen</t>
  </si>
  <si>
    <t>Sachsen-Anhalt</t>
  </si>
  <si>
    <t>Katholisches Klinikum Bochum, St. Josef-Hospital, Universitätsklinikum der RUB</t>
  </si>
  <si>
    <t>Sozialstiftung Bamberg Klinikum am Bruderwald</t>
  </si>
  <si>
    <t>Caritas-Krankenhaus St. Josef</t>
  </si>
  <si>
    <t>Klinikum Bayreuth</t>
  </si>
  <si>
    <t>Universitätsklinikum Schleswig-Holstein Campus Kiel</t>
  </si>
  <si>
    <t>Onkologisches Zentrum am Westdeutschen Tumorzentrum - Universitätsmedizin Essen</t>
  </si>
  <si>
    <t>St. Agnes-Hospital Bocholt Klinikum Westmünsterland</t>
  </si>
  <si>
    <t>Onkologisches Zentrum Halle-Dölau</t>
  </si>
  <si>
    <t>FAO-Z097</t>
  </si>
  <si>
    <t>Onkologiezentrum Mittelland am Kantonsspital Aarau</t>
  </si>
  <si>
    <t>Kantonsspital Aarau</t>
  </si>
  <si>
    <t>FAO-Z098</t>
  </si>
  <si>
    <t>Onkologisches Zentrum Rems-Murr-Klinikum Winnenden</t>
  </si>
  <si>
    <t>Rems-Murr-Klinikum Winnenden</t>
  </si>
  <si>
    <t>FAO-Z099</t>
  </si>
  <si>
    <t>Onkologisches Zentrum St. Elisabeth und St. Barbara Halle (Saale)</t>
  </si>
  <si>
    <t>Krankenhaus St. Elisabeth und St. Barbara Halle (Saale) GmbH</t>
  </si>
  <si>
    <t>FAO-Z100</t>
  </si>
  <si>
    <t>Onkologisches Zentrum Ludwigshafen</t>
  </si>
  <si>
    <t>Klinikum der Stadt Ludwigshafen am Rhein gGmbH</t>
  </si>
  <si>
    <t>FAO-Z101</t>
  </si>
  <si>
    <t>Onkologisches Zentrum Medizinische Hochschule Hannover</t>
  </si>
  <si>
    <t>Medizinische Hochschule Hannover</t>
  </si>
  <si>
    <t>FAO-Z102</t>
  </si>
  <si>
    <t>Onkologisches Zentrum Inselspital Bern</t>
  </si>
  <si>
    <t>Inselspital Bern</t>
  </si>
  <si>
    <t>FAO-Z103</t>
  </si>
  <si>
    <t>Tumorzentrum Universitätsspital Basel</t>
  </si>
  <si>
    <t>Universitätsspital Basel</t>
  </si>
  <si>
    <t>FAO-Z104</t>
  </si>
  <si>
    <t xml:space="preserve">Interdisziplinäres Tumorzentrum Klinikum Dortmund </t>
  </si>
  <si>
    <t>Klinikum Dortmund</t>
  </si>
  <si>
    <t>FAO-Z106</t>
  </si>
  <si>
    <t>Onkologisches Zentrum am CaritasKlinikum Saarbrücken St. Theresia</t>
  </si>
  <si>
    <t>CaritasKlinikum Saarbrücken St. Theresia</t>
  </si>
  <si>
    <t>Saarland</t>
  </si>
  <si>
    <t>FAO-Z107</t>
  </si>
  <si>
    <t>Onkologisches Zentrum Asklepios Klinik Barmbek</t>
  </si>
  <si>
    <t>Asklepios Klinik Barmbek</t>
  </si>
  <si>
    <t>FAO-Z108</t>
  </si>
  <si>
    <t>HELIOS Onkologisches Zentrum Krefeld</t>
  </si>
  <si>
    <t>HELIOS Klinikum Krefeld</t>
  </si>
  <si>
    <t>FAO-Z109</t>
  </si>
  <si>
    <t>Onkologisches Zentrum des UniversitätsKrebszentrums Göttingen / Comprehensive Cancer Center (G-CCC)</t>
  </si>
  <si>
    <t>Universitätsmedizin Göttingen (UMG)</t>
  </si>
  <si>
    <r>
      <rPr>
        <b/>
        <sz val="8"/>
        <color indexed="8"/>
        <rFont val="Arial"/>
        <family val="2"/>
      </rPr>
      <t>Haut</t>
    </r>
    <r>
      <rPr>
        <sz val="8"/>
        <color indexed="8"/>
        <rFont val="Arial"/>
        <family val="2"/>
      </rPr>
      <t xml:space="preserve">
(Invasives malignes Melanom)</t>
    </r>
  </si>
  <si>
    <t xml:space="preserve">Reg.-Nr. </t>
  </si>
  <si>
    <t xml:space="preserve">             Erstelldatum</t>
  </si>
  <si>
    <t>KN</t>
  </si>
  <si>
    <t>Kennzahl-
definition</t>
  </si>
  <si>
    <t>Kennzahlenziel</t>
  </si>
  <si>
    <t>Zähler</t>
  </si>
  <si>
    <t>Grundgesamtheit 
(= Nenner)</t>
  </si>
  <si>
    <t>Plausi unklar</t>
  </si>
  <si>
    <t>Sollvorgabe</t>
  </si>
  <si>
    <t>Ist-Wert</t>
  </si>
  <si>
    <t>Daten-qualität</t>
  </si>
  <si>
    <t>Verifizierung Zentrum</t>
  </si>
  <si>
    <r>
      <t xml:space="preserve">Begründung / Ursache
</t>
    </r>
    <r>
      <rPr>
        <sz val="8"/>
        <color indexed="8"/>
        <rFont val="Arial"/>
        <family val="2"/>
      </rPr>
      <t>(min. 30 Zeichen / max. 500 Zeichen)</t>
    </r>
  </si>
  <si>
    <r>
      <t xml:space="preserve">Eingeleitete / geplante Aktionen
</t>
    </r>
    <r>
      <rPr>
        <sz val="8"/>
        <color indexed="8"/>
        <rFont val="Arial"/>
        <family val="2"/>
      </rPr>
      <t>(bei plausibler Begründung keine Aktion erforderlich)</t>
    </r>
  </si>
  <si>
    <t>1</t>
  </si>
  <si>
    <t>2</t>
  </si>
  <si>
    <t>%</t>
  </si>
  <si>
    <r>
      <rPr>
        <b/>
        <u/>
        <sz val="8"/>
        <color indexed="8"/>
        <rFont val="Arial"/>
        <family val="2"/>
      </rPr>
      <t>Bearbeitungshinweise:</t>
    </r>
    <r>
      <rPr>
        <sz val="8"/>
        <color indexed="8"/>
        <rFont val="Arial"/>
        <family val="2"/>
      </rPr>
      <t xml:space="preserve">
Wenn die Datenqualität nicht "I.O." ist, ist in Spalte T ("Begründung / Ursache") der Kennzahlenwert zu begründen bzw. eine kurze Ursachenanalyse mit max. 500 Zeichen vorzunehmen. Ergeben sich aus der Ursachenanalyse konkrete Aktionen zur Verbesserung des Kennzahlenwertes, sind diese in Spalte U ("Eingeleitete / geplante Aktionen") zu beschreiben.</t>
    </r>
  </si>
  <si>
    <t xml:space="preserve">Anzahl von Tumorpatienten mit Reduktion des Schmerzes innerhalb von 48 h </t>
  </si>
  <si>
    <t xml:space="preserve">Möglichst häufig Schmerzreduktion auf der Palliativstation (Erfassung z.B. mittels MIDOS o. IPOS, weitere Instrumente siehe LL Palliativ) </t>
  </si>
  <si>
    <t xml:space="preserve">Schmerzreduktion auf der Palliativstation </t>
  </si>
  <si>
    <t>Kennzahlen Palliativ</t>
  </si>
  <si>
    <t>Magen</t>
  </si>
  <si>
    <t>HCC</t>
  </si>
  <si>
    <t>Kinderonkologie</t>
  </si>
  <si>
    <r>
      <t xml:space="preserve">Ansprechpartner </t>
    </r>
    <r>
      <rPr>
        <vertAlign val="superscript"/>
        <sz val="9"/>
        <color indexed="8"/>
        <rFont val="Arial"/>
        <family val="2"/>
      </rPr>
      <t>1)</t>
    </r>
  </si>
  <si>
    <t>Alle Primärfallzahlen ausgefüllt: Lunge, KIO</t>
  </si>
  <si>
    <t>ErlaeuterungDatendefizit</t>
  </si>
  <si>
    <t>EingeleiteteAktionen</t>
  </si>
  <si>
    <t>KRH Klinikum Siloah</t>
  </si>
  <si>
    <t>Gesundheit Nord Standort Klinikum Bremen-Mitte</t>
  </si>
  <si>
    <t>Städtisches Klinikum Dresden, Standort Friedrichstadt</t>
  </si>
  <si>
    <t>FAO-Z111</t>
  </si>
  <si>
    <t>Onkologisches Zentrum HELIOS Klinikum Pforzheim</t>
  </si>
  <si>
    <t>HELIOS Klinikum Pforzheim</t>
  </si>
  <si>
    <t>FAO-Z112-1</t>
  </si>
  <si>
    <t>Onkologisches Zentrum Sindelfingen-Böblingen</t>
  </si>
  <si>
    <t>Klinikverbund Südwest - Klinikum Sindelfingen-Böblingen, Kliniken Böblingen</t>
  </si>
  <si>
    <t>FAO-Z112-2</t>
  </si>
  <si>
    <t>Klinikverbund Südwest - Klinikum Sindelfingen-Böblingen, Kliniken Sindelfingen</t>
  </si>
  <si>
    <t>FAO-Z113</t>
  </si>
  <si>
    <t>Onkologisches Zentrum Wolfsburg</t>
  </si>
  <si>
    <t>Klinikum Wolfsburg</t>
  </si>
  <si>
    <t>FAO-Z114</t>
  </si>
  <si>
    <t>Onkologisches Zentrum der St. Vincentius-Kliniken Karlsruhe</t>
  </si>
  <si>
    <t>ViDia Christliche Kliniken Karlsruhe - Standort St. Vincentius-Kliniken Karlsruhe</t>
  </si>
  <si>
    <t>FAO-Z115</t>
  </si>
  <si>
    <t>Universitätsmedizinisches Centrum für Tumorerkrankungen Gießen - UCTG</t>
  </si>
  <si>
    <t>Universitätsklinikum Gießen und Marburg, Standort Gießen</t>
  </si>
  <si>
    <t>FAO-Z116</t>
  </si>
  <si>
    <t>Onkologisches Zentrum Klinikum Landshut</t>
  </si>
  <si>
    <t>Klinikum Landshut</t>
  </si>
  <si>
    <t>FAO-Z117</t>
  </si>
  <si>
    <t>Universitätsklinikum Halle (Saale)</t>
  </si>
  <si>
    <t>FAO-Z118</t>
  </si>
  <si>
    <t>Nationales Centrum für Tumorerkrankungen (NCT) Universitätsklinikum Heidelberg</t>
  </si>
  <si>
    <t>Universitätsklinikum Heidelberg</t>
  </si>
  <si>
    <t>Derzeit keine Vorgaben</t>
  </si>
  <si>
    <t>Onkologisches Zentrum am DONAUISAR Klinikum Deggendorf</t>
  </si>
  <si>
    <t>Helios Amper–Klinikum Dachau</t>
  </si>
  <si>
    <t>FAO-Z119</t>
  </si>
  <si>
    <t>Onkologisches Zentrum am Städtischen Krankenhaus Kiel</t>
  </si>
  <si>
    <t>Städtisches Krankenhaus Kiel</t>
  </si>
  <si>
    <t>FAO-Z120</t>
  </si>
  <si>
    <t>Kantonsspital Winterthur</t>
  </si>
  <si>
    <t>Voraussetzungen erfüllt, Bearbeitung vollständig</t>
  </si>
  <si>
    <t>Comprehensive Cancer Center Tübingen-Stuttgart (Standort Tübingen)</t>
  </si>
  <si>
    <t>Universitätsklinikum Tübingen</t>
  </si>
  <si>
    <t>Klinikum Aschaffenburg - Alzenau gemeinnützige GmbH Standort AB</t>
  </si>
  <si>
    <t>Universitätsklinikum Giessen und Marburg GmbH</t>
  </si>
  <si>
    <t>Onkologisches Zentrum Helios Kliniken Schwerin</t>
  </si>
  <si>
    <t>Helios Kliniken Schwerin</t>
  </si>
  <si>
    <t>Onkologisches Zentrum Klinikum Bayreuth</t>
  </si>
  <si>
    <t>FAO-Z065</t>
  </si>
  <si>
    <t>Krukenberg-Krebszentrum Halle Onkologisches Zentrum am Universitätsklinikum Halle (Saale)</t>
  </si>
  <si>
    <t>Tumorzentrum Winterthur</t>
  </si>
  <si>
    <t>FAO-Z121</t>
  </si>
  <si>
    <t>Onkologisches Zentrum Nordoberpfalz</t>
  </si>
  <si>
    <t>Klinikum Weiden</t>
  </si>
  <si>
    <t>FAO-Z122</t>
  </si>
  <si>
    <t>Onkologisches Zentrum Schwarzwald Baar Heuberg</t>
  </si>
  <si>
    <t>Schwarzwald-Baar Klinikum Villingen-Schwenningen</t>
  </si>
  <si>
    <t>FAO-Z123</t>
  </si>
  <si>
    <t>Klinik Hirslanden Zürich</t>
  </si>
  <si>
    <t>FAO-Z124</t>
  </si>
  <si>
    <t>Onkologisches Zentrum Klinikum Ernst von Bergmann Potsdam</t>
  </si>
  <si>
    <t>Klinikum Ernst von Bergmann</t>
  </si>
  <si>
    <t>FAO-Z125</t>
  </si>
  <si>
    <t>Onkologisches Zentrum Leipziger Land</t>
  </si>
  <si>
    <t>Sana Kliniken Leipziger Land</t>
  </si>
  <si>
    <t>FAO-Z128</t>
  </si>
  <si>
    <t>Onkologisches Zentrum Stendal</t>
  </si>
  <si>
    <t>FAO-Z129</t>
  </si>
  <si>
    <t>Onkologisches Zentrum Klinikum Frankfurt Höchst</t>
  </si>
  <si>
    <t>Klinikum Frankfurt Höchst</t>
  </si>
  <si>
    <t>FAO-Z130</t>
  </si>
  <si>
    <t>FAO-Z131</t>
  </si>
  <si>
    <t>Onkologisches Zentrum Brandenburg an der Havel</t>
  </si>
  <si>
    <t>Name Palliativeinheit 1</t>
  </si>
  <si>
    <t xml:space="preserve">   Leiter Palliativeinheit 1</t>
  </si>
  <si>
    <t>Name Palliativeinheit 2</t>
  </si>
  <si>
    <t xml:space="preserve">   Leiter Palliativeinheit 2</t>
  </si>
  <si>
    <t>Name Palliativeinheit 3</t>
  </si>
  <si>
    <t xml:space="preserve">   Leiter Palliativeinheit 3</t>
  </si>
  <si>
    <t>P1_2</t>
  </si>
  <si>
    <t>P2_2</t>
  </si>
  <si>
    <t>P3_2</t>
  </si>
  <si>
    <t>Aktionen</t>
  </si>
  <si>
    <t>Feststellung</t>
  </si>
  <si>
    <t>Hinweis</t>
  </si>
  <si>
    <t>Abweichung</t>
  </si>
  <si>
    <t>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</si>
  <si>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x</t>
  </si>
  <si>
    <t>Nachweisstufe/ 
Mindestprimärfälle /
Mindestzentrumsfälle /
Mindestpatientenfälle</t>
  </si>
  <si>
    <t>Speiseröhre</t>
  </si>
  <si>
    <r>
      <rPr>
        <b/>
        <sz val="8"/>
        <color indexed="8"/>
        <rFont val="Arial"/>
        <family val="2"/>
      </rPr>
      <t xml:space="preserve">Sonst. Gastrointestinale Tumoren (S1) </t>
    </r>
    <r>
      <rPr>
        <sz val="8"/>
        <color indexed="8"/>
        <rFont val="Arial"/>
        <family val="2"/>
      </rPr>
      <t>(Gallenwege, Neuroendokrine Tumoren des Verdauungstraktes, Dünndarm-Tumoren)</t>
    </r>
  </si>
  <si>
    <r>
      <rPr>
        <b/>
        <sz val="8"/>
        <color indexed="8"/>
        <rFont val="Arial"/>
        <family val="2"/>
      </rPr>
      <t>Endokrine Malignome (S4)</t>
    </r>
    <r>
      <rPr>
        <sz val="8"/>
        <color indexed="8"/>
        <rFont val="Arial"/>
        <family val="2"/>
      </rPr>
      <t xml:space="preserve">
(inkl. Schilddrüse, Nebenniere, Paraganglien, Hypophyse, Neben-schilddrüse, Neuroendokrine Tumoren)</t>
    </r>
  </si>
  <si>
    <r>
      <t xml:space="preserve">75 </t>
    </r>
    <r>
      <rPr>
        <vertAlign val="superscript"/>
        <sz val="8"/>
        <rFont val="Arial"/>
        <family val="2"/>
      </rPr>
      <t>5)</t>
    </r>
  </si>
  <si>
    <r>
      <t xml:space="preserve">38 </t>
    </r>
    <r>
      <rPr>
        <vertAlign val="superscript"/>
        <sz val="8"/>
        <rFont val="Arial"/>
        <family val="2"/>
      </rPr>
      <t>5)</t>
    </r>
  </si>
  <si>
    <t>Z - Organkrebszentrum
M - Module
S - Schwerpunkte
T-  Transitzentren
V - Aktive Versorgung, jedoch in   Geltungsbereich Zertifizierung nicht betrachtet
K-  Keine Versorgung dieses Organs im Sinne des Zentrumsgedankens</t>
  </si>
  <si>
    <t>NachweisstufeS</t>
  </si>
  <si>
    <t>NachweisstufeMTS</t>
  </si>
  <si>
    <t>NachweisstufeZTS</t>
  </si>
  <si>
    <r>
      <t>Sarkome</t>
    </r>
    <r>
      <rPr>
        <sz val="8"/>
        <color indexed="8"/>
        <rFont val="Arial"/>
        <family val="2"/>
      </rPr>
      <t xml:space="preserve"> (inkl. GIST)</t>
    </r>
  </si>
  <si>
    <r>
      <rPr>
        <b/>
        <sz val="8"/>
        <color indexed="8"/>
        <rFont val="Arial"/>
        <family val="2"/>
      </rPr>
      <t>Kopf-Hals-Tumoren</t>
    </r>
    <r>
      <rPr>
        <sz val="8"/>
        <color indexed="8"/>
        <rFont val="Arial"/>
        <family val="2"/>
      </rPr>
      <t xml:space="preserve">
(Nasenhaupt- und Nasennebenhöhlen, Mundhöhle, Rachen und Kehlkopf, Speicheldrüsen)</t>
    </r>
  </si>
  <si>
    <t>EMAC Filter: Liste Reg.Nr DS; Achtung Datum bei Gültigkeit!</t>
  </si>
  <si>
    <t>Cancer Center Krebszentrum Klinikum Westfalen</t>
  </si>
  <si>
    <t>FAO-Z020-3</t>
  </si>
  <si>
    <t>UKM - Westdeutsches Tumorzentrum (WTZ) Netzwerkpartner Münster</t>
  </si>
  <si>
    <t>Universitätsklinikum Münster (UKM)</t>
  </si>
  <si>
    <t>Onkologisches Zentrum im CIO Köln</t>
  </si>
  <si>
    <t>Centrum für Integrierte Onkologie Aachen Bonn Köln Düsseldorf im Universitätsklinikum Köln</t>
  </si>
  <si>
    <t xml:space="preserve">Onkologisches Zentrum München Klinik Bogenhausen </t>
  </si>
  <si>
    <t xml:space="preserve">München Klinik Bogenhausen </t>
  </si>
  <si>
    <t>Onkologisches Zentrum im CIO Aachen</t>
  </si>
  <si>
    <t>Centrum für Integrierte Onkologie Aachen Bonn Köln Düsseldorf in der Uniklinik RWTH Aachen</t>
  </si>
  <si>
    <t xml:space="preserve">Klinikum am Steinenberg, Kreiskliniken Reutlingen </t>
  </si>
  <si>
    <t xml:space="preserve">Onkologisches Zentrum im CIO Düsseldorf </t>
  </si>
  <si>
    <t>Centrum für Integrierte Onkologie Aachen Bonn Köln Düsseldorf im Universitätsklinikum Düsseldorf</t>
  </si>
  <si>
    <t>Onkologisches Zentrum im CIO Bonn</t>
  </si>
  <si>
    <t>Centrum für Integrierte Onkologie Aachen Bonn Köln Düsseldorf im Universitätsklinikum Bonn</t>
  </si>
  <si>
    <t>Onkologisches Zentrum im CCCM TUM</t>
  </si>
  <si>
    <t>Onkologisches Zentrum am Städtischen Klinikum Dresden</t>
  </si>
  <si>
    <t>Tumorzentrum Hirslanden Klinik Hirslanden Zürich</t>
  </si>
  <si>
    <t>Onkologisches Zentrum/ Cancer Center Kempten/Allgäu</t>
  </si>
  <si>
    <t>FAO-Z134</t>
  </si>
  <si>
    <t>Onkologisches Zentrum Klinikum Klagenfurt</t>
  </si>
  <si>
    <t>Klinikum Klagenfurt am Wörthersee</t>
  </si>
  <si>
    <t>FAO-Z136</t>
  </si>
  <si>
    <t>Tumorzentrum Klinikum Hanau</t>
  </si>
  <si>
    <t xml:space="preserve">Klinikum Hanau </t>
  </si>
  <si>
    <r>
      <t xml:space="preserve">35 </t>
    </r>
    <r>
      <rPr>
        <vertAlign val="superscript"/>
        <sz val="8"/>
        <rFont val="Arial"/>
        <family val="2"/>
      </rPr>
      <t>4)</t>
    </r>
  </si>
  <si>
    <r>
      <t xml:space="preserve">18 </t>
    </r>
    <r>
      <rPr>
        <vertAlign val="superscript"/>
        <sz val="8"/>
        <rFont val="Arial"/>
        <family val="2"/>
      </rPr>
      <t>4)</t>
    </r>
  </si>
  <si>
    <r>
      <t xml:space="preserve">25 </t>
    </r>
    <r>
      <rPr>
        <vertAlign val="superscript"/>
        <sz val="8"/>
        <rFont val="Arial"/>
        <family val="2"/>
      </rPr>
      <t>4)</t>
    </r>
  </si>
  <si>
    <r>
      <t xml:space="preserve">50 </t>
    </r>
    <r>
      <rPr>
        <vertAlign val="superscript"/>
        <sz val="8"/>
        <rFont val="Arial"/>
        <family val="2"/>
      </rPr>
      <t>4)</t>
    </r>
  </si>
  <si>
    <r>
      <t xml:space="preserve">30 </t>
    </r>
    <r>
      <rPr>
        <vertAlign val="superscript"/>
        <sz val="8"/>
        <rFont val="Arial"/>
        <family val="2"/>
      </rPr>
      <t>4)</t>
    </r>
  </si>
  <si>
    <r>
      <rPr>
        <sz val="8"/>
        <rFont val="Arial"/>
        <family val="2"/>
      </rPr>
      <t xml:space="preserve">15 </t>
    </r>
    <r>
      <rPr>
        <vertAlign val="superscript"/>
        <sz val="8"/>
        <rFont val="Arial"/>
        <family val="2"/>
      </rPr>
      <t>4)</t>
    </r>
  </si>
  <si>
    <t>Zentrumsfälle ausgefüllt</t>
  </si>
  <si>
    <t>Angabe Zentrum
(letztes Kalenderjahr)</t>
  </si>
  <si>
    <t>Primärfälle</t>
  </si>
  <si>
    <t>Zentrumsfälle/ Patientenfälle/ Gesamtfälle</t>
  </si>
  <si>
    <t>Rezidive/ Fernmetastasen/ Nicht Primärfälle</t>
  </si>
  <si>
    <t xml:space="preserve">                (Muster Zertifikat)</t>
  </si>
  <si>
    <t>Rez/Met ausgefüllt</t>
  </si>
  <si>
    <t>AlleRez/Met und zentrumsfälle ausgefüllt: Darm - KIO</t>
  </si>
  <si>
    <t>Gesamt (ohne "V")</t>
  </si>
  <si>
    <t>Weitere Informationen/ Auslegungen zu den Kennzahlen sind im FAQ-Dokument der Onkologischen Zentren zu finden.</t>
  </si>
  <si>
    <t>Straße</t>
  </si>
  <si>
    <t xml:space="preserve">        PLZ/Ort</t>
  </si>
  <si>
    <t>&lt; 60%</t>
  </si>
  <si>
    <t>I.O.</t>
  </si>
  <si>
    <t>I.O. (Plausibilität unklar)</t>
  </si>
  <si>
    <t>Sollvorgabe nicht erfüllt</t>
  </si>
  <si>
    <t>Unvollständig</t>
  </si>
  <si>
    <t>Inkorrekt</t>
  </si>
  <si>
    <t>Ausnahme (Plausibilität unklar)</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</si>
  <si>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</si>
  <si>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</si>
  <si>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</si>
  <si>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</si>
  <si>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</si>
  <si>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</si>
  <si>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</si>
  <si>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</si>
  <si>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</si>
  <si>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</si>
  <si>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</si>
  <si>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Aktion</t>
  </si>
  <si>
    <t>n.d.</t>
  </si>
  <si>
    <t>Alle Tumorpatienten mit mittlerem oder starkem Schmerz (Erfassung z.B. mittels MIDOS o. IPOS) bei Aufnahme auf die Palliativstation</t>
  </si>
  <si>
    <t>FAO-Z009</t>
  </si>
  <si>
    <t>Onkologisches Zentrum Ludwigsburg</t>
  </si>
  <si>
    <t>FAO-Z013</t>
  </si>
  <si>
    <t>Marien Hospital Herne, Klinikum der Ruhr-Universität Bochum</t>
  </si>
  <si>
    <t>Helios Onkologisches Zentrum Erfurt</t>
  </si>
  <si>
    <t>Helios Klinikum Erfurt</t>
  </si>
  <si>
    <t>Oberschwabenklinik, St. Elisabethen-Klinikum, Ravensburg</t>
  </si>
  <si>
    <t>Onkologisches Zentrum Aschaffenburg</t>
  </si>
  <si>
    <t>Onkologisches Zentrum im Comprehensive Cancer Center UniversitätsSpital Zürich</t>
  </si>
  <si>
    <t>Ordensklinikum Linz</t>
  </si>
  <si>
    <t>Ludgerus-Kliniken Münster, Standort Clemenshospital</t>
  </si>
  <si>
    <t>Klinikum Chemnitz, Standort Küchwald</t>
  </si>
  <si>
    <t>FAO-Z127</t>
  </si>
  <si>
    <t>Onkologisches Zentrum Städtisches Klinikum Karlsruhe</t>
  </si>
  <si>
    <t>Städtisches Klinikum Karlsruhe</t>
  </si>
  <si>
    <t>Johanniter GmbH - Johanniter Krankenhaus Genthin-Stendal</t>
  </si>
  <si>
    <t>FAO-Z133</t>
  </si>
  <si>
    <t>Onkologisches Zentrum Klinikum Darmstadt</t>
  </si>
  <si>
    <t>Klinikum Darmstadt</t>
  </si>
  <si>
    <t>FAO-Z135</t>
  </si>
  <si>
    <t>Onkologisches Zentrum Berlin an den DRK Kliniken Berlin Köpenick</t>
  </si>
  <si>
    <t>DRK Kliniken Berlin Köpenick</t>
  </si>
  <si>
    <t>FAO-Z138</t>
  </si>
  <si>
    <t>Onkologisches Zentrum am Klinikum Mutterhaus Trier</t>
  </si>
  <si>
    <t>Klinikum Mutterhaus der Borromäerinnen Trier</t>
  </si>
  <si>
    <t>FAO-Z139</t>
  </si>
  <si>
    <t>Interdisziplinäres Onkologisches Zentrum Klinikum Nürnberg</t>
  </si>
  <si>
    <t>Klinikum Nürnberg</t>
  </si>
  <si>
    <t>FAO-Z140</t>
  </si>
  <si>
    <t>Universitätsklinikum Augsburg - Medizincampus</t>
  </si>
  <si>
    <t>FAO-Z141</t>
  </si>
  <si>
    <t>Universitätsklinikum Magdeburg</t>
  </si>
  <si>
    <t>EB/ LL</t>
  </si>
  <si>
    <t xml:space="preserve">QI der LL </t>
  </si>
  <si>
    <t>QI der LL</t>
  </si>
  <si>
    <t>FAO-Z142</t>
  </si>
  <si>
    <t>FAO-Z143</t>
  </si>
  <si>
    <t>FAO-Z144</t>
  </si>
  <si>
    <t>FAO-Z145</t>
  </si>
  <si>
    <t>Onkologisches Zentrum Westerstede</t>
  </si>
  <si>
    <t>Ammerland-Klinik Westerstede</t>
  </si>
  <si>
    <t>Onkologisches Zentrum Passau</t>
  </si>
  <si>
    <t>Klinikum Passau</t>
  </si>
  <si>
    <t>Onkologisches Zentrum Köln-Hohenlind</t>
  </si>
  <si>
    <t>St. Elisabeth-Krankenhaus Köln-Hohenlind</t>
  </si>
  <si>
    <t>Vivantes Klinikum Neukölln</t>
  </si>
  <si>
    <t>Niere</t>
  </si>
  <si>
    <t>Harnblase</t>
  </si>
  <si>
    <t>Mesotheliom</t>
  </si>
  <si>
    <t>Gesamt mit Lunge / Mesotheliom / Kinderonkologie</t>
  </si>
  <si>
    <t>FAO-Z005</t>
  </si>
  <si>
    <t>Onkologisches Zentrum REGIOMED Coburg</t>
  </si>
  <si>
    <t>FAO-Z019</t>
  </si>
  <si>
    <t>Cancer Center Esslingen (CCE)</t>
  </si>
  <si>
    <t>Klinikum Esslingen</t>
  </si>
  <si>
    <t>Mannheim Cancer Center (MCC)</t>
  </si>
  <si>
    <t>FAO-Z051</t>
  </si>
  <si>
    <t>Onkologisches Zentrum Krankenhaus Nordwest</t>
  </si>
  <si>
    <t>Krankenhaus Nordwest, Frankfurt am Main</t>
  </si>
  <si>
    <t>Zentrum für Tumorerkrankungen im Ordensklinikum Linz</t>
  </si>
  <si>
    <t>Universitätsklinikum Frankfurt</t>
  </si>
  <si>
    <t>Onkologisches Zentrum UKSH Campus Kiel</t>
  </si>
  <si>
    <t>FAO-Z070</t>
  </si>
  <si>
    <t>Onkologisches Zentrum des Nationalen Centrums für Tumorerkrankungen Dresden (NCT/UCC)</t>
  </si>
  <si>
    <t>Universitätsklinikum „Carl Gustav Carus“ Dresden</t>
  </si>
  <si>
    <t>Onkologisches Zentrum UKSH Campus Lübeck</t>
  </si>
  <si>
    <t>Onkologisches Zentrum Gesundheit Nord - Bremen-Mitte</t>
  </si>
  <si>
    <t>FAO-Z137</t>
  </si>
  <si>
    <t>Onkologisches Zentrum Fürth</t>
  </si>
  <si>
    <t xml:space="preserve">Klinikum Fürth </t>
  </si>
  <si>
    <t>Onkologisches Zentrum im Comprehensive Cancer Center Augsburg - CCCA</t>
  </si>
  <si>
    <t>Cancer Center Berlin-Neukölln</t>
  </si>
  <si>
    <t>FAO-Z146</t>
  </si>
  <si>
    <t>Nordwestdeutsches Tumorzentrum Klinikum Oldenburg</t>
  </si>
  <si>
    <t>Klinikum Oldenburg</t>
  </si>
  <si>
    <t>FAO-Z147</t>
  </si>
  <si>
    <t>Onkologisches Zentrum am Helios Universitätsklinikum Wuppertal</t>
  </si>
  <si>
    <t>Helios Universitätsklinikum Wuppertal</t>
  </si>
  <si>
    <t>FAO-Z149</t>
  </si>
  <si>
    <t xml:space="preserve">Onkologiezentrum Lindenhof Bern </t>
  </si>
  <si>
    <t xml:space="preserve">Lindenhofspital Bern </t>
  </si>
  <si>
    <t>FAO-Z150</t>
  </si>
  <si>
    <t>Helios Centrum für Tumorerkrankungen Wiesbaden (HCTW)</t>
  </si>
  <si>
    <t>Helios Dr. Horst Schmidt Kliniken Wiesbaden</t>
  </si>
  <si>
    <t>FAO-Z153</t>
  </si>
  <si>
    <t>Onkologisches Zentrum Paderborn</t>
  </si>
  <si>
    <t>Brüderkrankenhaus St. Josef Paderborn</t>
  </si>
  <si>
    <t>FAO-Z154</t>
  </si>
  <si>
    <t>Onkologisches Zentrum St. Georg Leipzig</t>
  </si>
  <si>
    <t>Klinikum St. Georg Leipzig</t>
  </si>
  <si>
    <t>FAO-Z158</t>
  </si>
  <si>
    <t>Tumorzentrum St. Anna Luzern</t>
  </si>
  <si>
    <t>Hirslanden Klinik St. Anna Luzern</t>
  </si>
  <si>
    <r>
      <rPr>
        <b/>
        <sz val="8"/>
        <color indexed="8"/>
        <rFont val="Arial"/>
        <family val="2"/>
      </rPr>
      <t>Gynäkologische Tumoren</t>
    </r>
    <r>
      <rPr>
        <sz val="8"/>
        <color indexed="8"/>
        <rFont val="Arial"/>
        <family val="2"/>
      </rPr>
      <t xml:space="preserve">
(Cervix, Uterus, Ovar inkl. BOT, Vulva, Vaginal Tumoren, STIC)</t>
    </r>
  </si>
  <si>
    <t>Symptomerfassung mittels MIDOS oder IPOS</t>
  </si>
  <si>
    <t>Möglichst häufig Symptomerfassung mittels MIDOS oder IPOS</t>
  </si>
  <si>
    <t>Patienten des Nenners mit Symptomerfassung mittels MIDOS oder IPOS</t>
  </si>
  <si>
    <t>Anzahl Organkrebszentren (Z) und/oder Module (M): Erstzertifizierung =2; Rezertifizierung (nach 3 Jahren) =3</t>
  </si>
  <si>
    <t>EZ</t>
  </si>
  <si>
    <t>1-ÜA1</t>
  </si>
  <si>
    <t>1-ÜA2</t>
  </si>
  <si>
    <t>1-WA</t>
  </si>
  <si>
    <t>2-ÜA1</t>
  </si>
  <si>
    <t>2-ÜA2</t>
  </si>
  <si>
    <t>2-WA</t>
  </si>
  <si>
    <t>3-ÜA1</t>
  </si>
  <si>
    <t>3-ÜA2</t>
  </si>
  <si>
    <r>
      <t xml:space="preserve">Primärfälle im Stadium IV + Pat. mit neuaufgetretenen Fernmetastasen (Stadium IV) </t>
    </r>
    <r>
      <rPr>
        <vertAlign val="superscript"/>
        <sz val="8"/>
        <color theme="0" tint="-0.34998626667073579"/>
        <rFont val="Arial"/>
        <family val="2"/>
      </rPr>
      <t>1)</t>
    </r>
  </si>
  <si>
    <t>Hämatologische Neoplasien</t>
  </si>
  <si>
    <r>
      <t xml:space="preserve">12 </t>
    </r>
    <r>
      <rPr>
        <vertAlign val="superscript"/>
        <sz val="8"/>
        <rFont val="Arial"/>
        <family val="2"/>
      </rPr>
      <t>6)</t>
    </r>
  </si>
  <si>
    <t>NachweisstufeA</t>
  </si>
  <si>
    <t>A</t>
  </si>
  <si>
    <t>Gesamt mit Lunge / Mesotheliom / KIO (ohne "V")</t>
  </si>
  <si>
    <t>Nachweisstufe
 Z, M, S, T, A, V, n</t>
  </si>
  <si>
    <t>Anlage EB Version K4.1 (Auditjahr 2023 / Kennzahlenjahr 2022)</t>
  </si>
  <si>
    <t>Analkarzinom</t>
  </si>
  <si>
    <r>
      <t xml:space="preserve">--- </t>
    </r>
    <r>
      <rPr>
        <vertAlign val="superscript"/>
        <sz val="8"/>
        <rFont val="Arial"/>
        <family val="2"/>
      </rPr>
      <t>7)</t>
    </r>
  </si>
  <si>
    <t>4</t>
  </si>
  <si>
    <t>5</t>
  </si>
  <si>
    <t>Penis (S6)</t>
  </si>
  <si>
    <t>Hoden</t>
  </si>
  <si>
    <r>
      <rPr>
        <vertAlign val="superscript"/>
        <sz val="9"/>
        <color indexed="8"/>
        <rFont val="Arial"/>
        <family val="2"/>
      </rPr>
      <t>1)</t>
    </r>
    <r>
      <rPr>
        <sz val="8"/>
        <color indexed="8"/>
        <rFont val="Arial"/>
        <family val="2"/>
      </rPr>
      <t xml:space="preserve"> Reg.-Nr., Erstelldatum und Ansprechpartner müssen verbindlich angegeben werden.
</t>
    </r>
    <r>
      <rPr>
        <vertAlign val="superscript"/>
        <sz val="9"/>
        <color indexed="8"/>
        <rFont val="Arial"/>
        <family val="2"/>
      </rPr>
      <t>2)</t>
    </r>
    <r>
      <rPr>
        <sz val="8"/>
        <color indexed="8"/>
        <rFont val="Arial"/>
        <family val="2"/>
      </rPr>
      <t xml:space="preserve"> Modifizierte RKI-Liste 2008
</t>
    </r>
    <r>
      <rPr>
        <vertAlign val="superscript"/>
        <sz val="9"/>
        <color indexed="8"/>
        <rFont val="Arial"/>
        <family val="2"/>
      </rPr>
      <t>3)</t>
    </r>
    <r>
      <rPr>
        <sz val="8"/>
        <color indexed="8"/>
        <rFont val="Arial"/>
        <family val="2"/>
      </rPr>
      <t xml:space="preserve"> Momentan keine Mindestanforderungen an Primärfälle für Nachweisstufe "S" definiert.
</t>
    </r>
    <r>
      <rPr>
        <vertAlign val="superscript"/>
        <sz val="9"/>
        <color indexed="8"/>
        <rFont val="Arial"/>
        <family val="2"/>
      </rPr>
      <t>4)</t>
    </r>
    <r>
      <rPr>
        <sz val="8"/>
        <color indexed="8"/>
        <rFont val="Arial"/>
        <family val="2"/>
      </rPr>
      <t xml:space="preserve"> Zentrumsfälle (der Anteil in % wird nur dem Geltungsbereich angerechnet, wenn die 
   Mindestvorgabe der Zentrumsfälle erreicht bzw. überschritten wird).
</t>
    </r>
    <r>
      <rPr>
        <vertAlign val="superscript"/>
        <sz val="9"/>
        <color indexed="8"/>
        <rFont val="Arial"/>
        <family val="2"/>
      </rPr>
      <t>5)</t>
    </r>
    <r>
      <rPr>
        <sz val="8"/>
        <color indexed="8"/>
        <rFont val="Arial"/>
        <family val="2"/>
      </rPr>
      <t xml:space="preserve"> Patientenfälle (der Anteil in % wird nur dem Geltungsbereich angerechnet, wenn die 
   Mindestvorgabe der Patientenfälle erreicht bzw. überschritten wird).
</t>
    </r>
    <r>
      <rPr>
        <vertAlign val="superscript"/>
        <sz val="8"/>
        <color indexed="8"/>
        <rFont val="Arial"/>
        <family val="2"/>
      </rPr>
      <t>6)</t>
    </r>
    <r>
      <rPr>
        <sz val="8"/>
        <color indexed="8"/>
        <rFont val="Arial"/>
        <family val="2"/>
      </rPr>
      <t xml:space="preserve"> Bei der Mesotheliomeinheit handelt es sich um ein Addendum (A) zum Lungenkrebs-
   zentrum (kein Modul - M). Die Entität Mesotheliom kann nur in Verbindung mit einem 
   zertifizierten Lungenkrebszentrum gewählt werden. Eine eigenständige Zertifizierung der 
   Mesotheliomeinheit ohne Lunge oder in Verbindung mit einem Onkologischen Zentrum 
   ohne Lunge ist nicht möglich. Die Mesotheliomeinheit wird in Zelle O53 nicht 
   berücksichtigt, da sich weder um ein Zentrum (Z), noch einem Modul (M) handelt.
</t>
    </r>
    <r>
      <rPr>
        <vertAlign val="superscript"/>
        <sz val="8"/>
        <color indexed="8"/>
        <rFont val="Arial"/>
        <family val="2"/>
      </rPr>
      <t xml:space="preserve">7) </t>
    </r>
    <r>
      <rPr>
        <sz val="8"/>
        <color indexed="8"/>
        <rFont val="Arial"/>
        <family val="2"/>
      </rPr>
      <t>Eine verlässliche Angabe zur Inzidenz des Analkarzinoms (bestehend aus C21.1 
  (Analkanalkarzinom) und C44.5 (Analrandkarzinom, Teilmenge „sonstige bösartige 
  Neubildungen der Haut“) ist bisher nicht möglich (vgl. auch Erläuterungen der S3-Leitlinie). 
  Eine entsprechende Eingabe an das DIMDI zur Präzisierung ist bereits erfolgt.
  Um das Modul Analkarzinome zertifizieren zu können muss zwingend ein Darmkrebs- 
  zentrum zertifiziert sein bzw. parralel erstzertifiziert werden. Der Transitstatus ist für 
  Analkarzinome nicht möglich.</t>
    </r>
  </si>
  <si>
    <t>NachweisstufeM(ohne T)</t>
  </si>
  <si>
    <t>Dif. EZ und 31.12.2023 (Jahre)</t>
  </si>
  <si>
    <r>
      <t>1)</t>
    </r>
    <r>
      <rPr>
        <sz val="8"/>
        <color indexed="8"/>
        <rFont val="Arial"/>
        <family val="2"/>
      </rPr>
      <t xml:space="preserve"> Die Kennzahl wird freigeschaltet, wenn bei mind. 1 Schwerpunkt aus S1, S4 oder S6 die Nachweisstufe "S" auf dem Tabellenblatt "Zertrechner" eingetragen wird. Der Nenner der Kennzahl 1 umfasst nur Tumoren aus dem Schwerpunkt 1 (Sonst. Gastrointestinale Tumoren), Schilddrüsenkarzinome (Teilmenge aus dem Schwerpunkt 4 – Endokrine Malignome) sowie Peniskarzinome (Schwerpunkt 6 – Penis). Wenn sich keine der genannten Entitäten im Geltungsbereich des Onkologischen Zentrums befindet, muss die Kennzahl nicht bearbeitet werden.</t>
    </r>
  </si>
  <si>
    <t>Ausnahme</t>
  </si>
  <si>
    <t>Regiomed Klinikum Coburg GmbH</t>
  </si>
  <si>
    <t>Ortenau-Klinikum Offenburg-Kehl, Standort Offenburg St. Josefsklinik</t>
  </si>
  <si>
    <t>Klinikum am Gesundbrunnen / SLK-Kliniken Heilbronn</t>
  </si>
  <si>
    <t>Krebszentrum am KRH Klinikum Siloah Hannover</t>
  </si>
  <si>
    <t>FAO-Z046</t>
  </si>
  <si>
    <t>Onkologisches Zentrum Bad Saarow</t>
  </si>
  <si>
    <t>HELIOS-Klinikum Bad Saarow</t>
  </si>
  <si>
    <t>Onkologisches Zentrum, CCC MünchenLMU</t>
  </si>
  <si>
    <t>LMU Klinikum</t>
  </si>
  <si>
    <t>Klinikverbund Allgäu - c/o Klinikum Kempten</t>
  </si>
  <si>
    <t>Universitätsklinikum Brandenburg an der Havel</t>
  </si>
  <si>
    <t>Onkologisches Zentrum der Universitätsmedizin Magdeburg</t>
  </si>
  <si>
    <t>FAO-Z155</t>
  </si>
  <si>
    <t xml:space="preserve">Onkologisches Zentrum St. Bernward Krankenhaus Hildesheim </t>
  </si>
  <si>
    <t xml:space="preserve">St. Bernward Krankenhaus Hildesheim </t>
  </si>
  <si>
    <t>FAO-Z156</t>
  </si>
  <si>
    <t>Onkologisches Zentrum Klinikum Bielefeld Mitte</t>
  </si>
  <si>
    <t>Klinikum Bielefeld</t>
  </si>
  <si>
    <t>FAO-Z157</t>
  </si>
  <si>
    <t>Onkologisches Zentrum am Klinikum Magdeburg</t>
  </si>
  <si>
    <t>Klinikum Magdeburg</t>
  </si>
  <si>
    <t>FAO-Z159</t>
  </si>
  <si>
    <t>Tumorzentrum am Johanna-Etienne-Krankenhaus Neuss</t>
  </si>
  <si>
    <t>Johanna-Etienne-Krankenhaus</t>
  </si>
  <si>
    <t>FAO-Z160</t>
  </si>
  <si>
    <t>Universitäres Tumorzentrum des Saarlandes (UTS)</t>
  </si>
  <si>
    <t>Universitätsklinikum des Saarlandes</t>
  </si>
  <si>
    <t>FAO-Z161</t>
  </si>
  <si>
    <t>Onkologisches Zentrum Hof</t>
  </si>
  <si>
    <t>Sana Klinikum Hof</t>
  </si>
  <si>
    <t>FAO-Z166</t>
  </si>
  <si>
    <t>Onkologisches Zentrum Dietrich-Bonhoeffer-Klinikum Neubrandenburg</t>
  </si>
  <si>
    <t>Dietrich-Bonhoeffer-Klinikum Neubrandenburg</t>
  </si>
  <si>
    <t>Allgemeine Feststellungen</t>
  </si>
  <si>
    <t>Allgemeine Hinweise</t>
  </si>
  <si>
    <t>Allgemeine Abweichungen</t>
  </si>
  <si>
    <t>Bewertung Ausschuss</t>
  </si>
  <si>
    <t>Anmerkung OnkoZert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</si>
</sst>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94" x14ac:knownFonts="1">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sz val="9"/>
      <name val="Arial"/>
      <family val="2"/>
    </font>
    <font>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0"/>
      <name val="Arial"/>
      <family val="2"/>
    </font>
    <font>
      <vertAlign val="superscript"/>
      <sz val="8"/>
      <name val="Arial"/>
      <family val="2"/>
    </font>
    <font>
      <sz val="1"/>
      <color indexed="55"/>
      <name val="Arial"/>
      <family val="2"/>
    </font>
    <font>
      <b/>
      <vertAlign val="superscript"/>
      <sz val="8"/>
      <name val="Arial"/>
      <family val="2"/>
    </font>
    <font>
      <sz val="8"/>
      <color indexed="81"/>
      <name val="Arial"/>
      <family val="2"/>
    </font>
    <font>
      <b/>
      <sz val="9"/>
      <color indexed="81"/>
      <name val="Arial"/>
      <family val="2"/>
    </font>
    <font>
      <b/>
      <u/>
      <sz val="9"/>
      <name val="Arial"/>
      <family val="2"/>
    </font>
    <font>
      <vertAlign val="superscript"/>
      <sz val="9"/>
      <name val="Arial"/>
      <family val="2"/>
    </font>
    <font>
      <vertAlign val="superscript"/>
      <sz val="9"/>
      <color indexed="8"/>
      <name val="Arial"/>
      <family val="2"/>
    </font>
    <font>
      <sz val="11"/>
      <color indexed="60"/>
      <name val="Calibri"/>
      <family val="2"/>
    </font>
    <font>
      <sz val="10"/>
      <name val="Times New Roman"/>
      <family val="1"/>
      <charset val="204"/>
    </font>
    <font>
      <sz val="10"/>
      <color indexed="8"/>
      <name val="Arial"/>
      <family val="2"/>
    </font>
    <font>
      <b/>
      <sz val="10"/>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sz val="11"/>
      <color rgb="FFFF0000"/>
      <name val="Calibri"/>
      <family val="2"/>
      <scheme val="minor"/>
    </font>
    <font>
      <sz val="8"/>
      <color theme="1"/>
      <name val="Arial"/>
      <family val="2"/>
    </font>
    <font>
      <sz val="1"/>
      <color theme="1" tint="0.499984740745262"/>
      <name val="Arial"/>
      <family val="2"/>
    </font>
    <font>
      <sz val="8"/>
      <color theme="1" tint="0.499984740745262"/>
      <name val="Arial"/>
      <family val="2"/>
    </font>
    <font>
      <b/>
      <sz val="8"/>
      <color theme="1"/>
      <name val="Arial"/>
      <family val="2"/>
    </font>
    <font>
      <sz val="10"/>
      <color theme="1"/>
      <name val="Arial"/>
      <family val="2"/>
    </font>
    <font>
      <sz val="8"/>
      <color theme="1"/>
      <name val="Calibri"/>
      <family val="2"/>
      <scheme val="minor"/>
    </font>
    <font>
      <b/>
      <sz val="8"/>
      <color theme="1"/>
      <name val="Calibri"/>
      <family val="2"/>
      <scheme val="minor"/>
    </font>
    <font>
      <b/>
      <sz val="9"/>
      <color indexed="8"/>
      <name val="Arial"/>
      <family val="2"/>
    </font>
    <font>
      <b/>
      <sz val="10"/>
      <name val="Arial"/>
      <family val="2"/>
    </font>
    <font>
      <b/>
      <sz val="8"/>
      <color theme="1"/>
      <name val="Arial Narrow"/>
      <family val="2"/>
    </font>
    <font>
      <b/>
      <sz val="8"/>
      <color indexed="8"/>
      <name val="Arial Narrow"/>
      <family val="2"/>
    </font>
    <font>
      <sz val="6"/>
      <color indexed="8"/>
      <name val="Arial"/>
      <family val="2"/>
    </font>
    <font>
      <sz val="8"/>
      <color indexed="8"/>
      <name val="Arial Narrow"/>
      <family val="2"/>
    </font>
    <font>
      <sz val="8"/>
      <color theme="1"/>
      <name val="Arial Narrow"/>
      <family val="2"/>
    </font>
    <font>
      <b/>
      <u/>
      <sz val="8"/>
      <color indexed="8"/>
      <name val="Arial"/>
      <family val="2"/>
    </font>
    <font>
      <sz val="8"/>
      <color indexed="55"/>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7"/>
      <color indexed="8"/>
      <name val="Arial"/>
      <family val="2"/>
    </font>
    <font>
      <sz val="7"/>
      <color indexed="8"/>
      <name val="Arial"/>
      <family val="2"/>
    </font>
    <font>
      <b/>
      <sz val="10"/>
      <color theme="1"/>
      <name val="Arial"/>
      <family val="2"/>
    </font>
    <font>
      <sz val="8"/>
      <color indexed="9"/>
      <name val="Arial"/>
      <family val="2"/>
    </font>
    <font>
      <sz val="11"/>
      <name val="Calibri"/>
      <family val="2"/>
    </font>
    <font>
      <vertAlign val="superscript"/>
      <sz val="8"/>
      <color indexed="8"/>
      <name val="Arial"/>
      <family val="2"/>
    </font>
    <font>
      <sz val="8"/>
      <color theme="0" tint="-0.34998626667073579"/>
      <name val="Arial"/>
      <family val="2"/>
    </font>
    <font>
      <vertAlign val="superscript"/>
      <sz val="8"/>
      <color theme="0" tint="-0.34998626667073579"/>
      <name val="Arial"/>
      <family val="2"/>
    </font>
    <font>
      <b/>
      <sz val="8"/>
      <color theme="0" tint="-0.34998626667073579"/>
      <name val="Arial"/>
      <family val="2"/>
    </font>
    <font>
      <sz val="6"/>
      <color theme="0" tint="-0.34998626667073579"/>
      <name val="Arial"/>
      <family val="2"/>
    </font>
  </fonts>
  <fills count="8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7C80"/>
        <bgColor indexed="64"/>
      </patternFill>
    </fill>
    <fill>
      <patternFill patternType="solid">
        <fgColor theme="0"/>
        <bgColor indexed="9"/>
      </patternFill>
    </fill>
    <fill>
      <patternFill patternType="solid">
        <fgColor rgb="FFDCE6F1"/>
        <bgColor indexed="9"/>
      </patternFill>
    </fill>
    <fill>
      <patternFill patternType="solid">
        <fgColor theme="4" tint="0.79998168889431442"/>
        <bgColor indexed="9"/>
      </patternFill>
    </fill>
    <fill>
      <patternFill patternType="gray0625">
        <fgColor indexed="23"/>
        <bgColor indexed="9"/>
      </patternFill>
    </fill>
    <fill>
      <patternFill patternType="solid">
        <fgColor indexed="11"/>
        <bgColor indexed="64"/>
      </patternFill>
    </fill>
    <fill>
      <patternFill patternType="solid">
        <fgColor indexed="41"/>
        <bgColor indexed="64"/>
      </patternFill>
    </fill>
    <fill>
      <patternFill patternType="solid">
        <fgColor theme="0" tint="-0.499984740745262"/>
        <bgColor indexed="64"/>
      </patternFill>
    </fill>
    <fill>
      <patternFill patternType="solid">
        <fgColor rgb="FFFFFF00"/>
        <bgColor indexed="64"/>
      </patternFill>
    </fill>
    <fill>
      <patternFill patternType="solid">
        <fgColor indexed="41"/>
      </patternFill>
    </fill>
    <fill>
      <patternFill patternType="solid">
        <fgColor indexed="9"/>
      </patternFill>
    </fill>
    <fill>
      <patternFill patternType="solid">
        <fgColor indexed="54"/>
      </patternFill>
    </fill>
    <fill>
      <patternFill patternType="solid">
        <fgColor indexed="55"/>
        <bgColor indexed="64"/>
      </patternFill>
    </fill>
    <fill>
      <patternFill patternType="solid">
        <fgColor rgb="FF808080"/>
        <bgColor indexed="64"/>
      </patternFill>
    </fill>
    <fill>
      <patternFill patternType="lightUp"/>
    </fill>
    <fill>
      <patternFill patternType="lightUp">
        <bgColor indexed="41"/>
      </patternFill>
    </fill>
    <fill>
      <patternFill patternType="lightUp">
        <bgColor indexed="9"/>
      </patternFill>
    </fill>
    <fill>
      <patternFill patternType="lightUp">
        <bgColor indexed="11"/>
      </patternFill>
    </fill>
    <fill>
      <patternFill patternType="solid">
        <fgColor theme="0" tint="-0.34998626667073579"/>
        <bgColor indexed="64"/>
      </patternFill>
    </fill>
  </fills>
  <borders count="5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s>
  <cellStyleXfs count="1195">
    <xf numFmtId="0" fontId="0" fillId="0" borderId="0"/>
    <xf numFmtId="0" fontId="46" fillId="26" borderId="0" applyNumberFormat="0" applyBorder="0" applyAlignment="0" applyProtection="0"/>
    <xf numFmtId="0" fontId="46" fillId="2" borderId="0" applyNumberFormat="0" applyBorder="0" applyAlignment="0" applyProtection="0"/>
    <xf numFmtId="0" fontId="46" fillId="26"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6" fillId="2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6" fillId="27" borderId="0" applyNumberFormat="0" applyBorder="0" applyAlignment="0" applyProtection="0"/>
    <xf numFmtId="0" fontId="46" fillId="4" borderId="0" applyNumberFormat="0" applyBorder="0" applyAlignment="0" applyProtection="0"/>
    <xf numFmtId="0" fontId="46" fillId="27"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6"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6" fillId="28" borderId="0" applyNumberFormat="0" applyBorder="0" applyAlignment="0" applyProtection="0"/>
    <xf numFmtId="0" fontId="46" fillId="6" borderId="0" applyNumberFormat="0" applyBorder="0" applyAlignment="0" applyProtection="0"/>
    <xf numFmtId="0" fontId="46" fillId="28"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6" fillId="2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6" fillId="29" borderId="0" applyNumberFormat="0" applyBorder="0" applyAlignment="0" applyProtection="0"/>
    <xf numFmtId="0" fontId="46" fillId="7" borderId="0" applyNumberFormat="0" applyBorder="0" applyAlignment="0" applyProtection="0"/>
    <xf numFmtId="0" fontId="46" fillId="29"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30"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6" fillId="3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4" borderId="0" applyNumberFormat="0" applyBorder="0" applyAlignment="0" applyProtection="0"/>
    <xf numFmtId="0" fontId="46" fillId="12" borderId="0" applyNumberFormat="0" applyBorder="0" applyAlignment="0" applyProtection="0"/>
    <xf numFmtId="0" fontId="46" fillId="34"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3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3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16" borderId="0" applyNumberFormat="0" applyBorder="0" applyAlignment="0" applyProtection="0"/>
    <xf numFmtId="0" fontId="47" fillId="41"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18" borderId="0" applyNumberFormat="0" applyBorder="0" applyAlignment="0" applyProtection="0"/>
    <xf numFmtId="0" fontId="47" fillId="4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18"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18"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18" fillId="21"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18"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18" fillId="1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18" fillId="22" borderId="0" applyNumberFormat="0" applyBorder="0" applyAlignment="0" applyProtection="0"/>
    <xf numFmtId="0" fontId="47" fillId="49"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16"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8" fillId="50" borderId="18" applyNumberFormat="0" applyAlignment="0" applyProtection="0"/>
    <xf numFmtId="0" fontId="48" fillId="13" borderId="18" applyNumberFormat="0" applyAlignment="0" applyProtection="0"/>
    <xf numFmtId="0" fontId="48" fillId="13" borderId="18" applyNumberFormat="0" applyAlignment="0" applyProtection="0"/>
    <xf numFmtId="0" fontId="19" fillId="13" borderId="1" applyNumberFormat="0" applyAlignment="0" applyProtection="0"/>
    <xf numFmtId="0" fontId="19" fillId="13" borderId="1" applyNumberFormat="0" applyAlignment="0" applyProtection="0"/>
    <xf numFmtId="0" fontId="49" fillId="51" borderId="0" applyNumberFormat="0" applyBorder="0" applyAlignment="0" applyProtection="0"/>
    <xf numFmtId="0" fontId="30" fillId="4" borderId="0" applyNumberFormat="0" applyBorder="0" applyAlignment="0" applyProtection="0"/>
    <xf numFmtId="0" fontId="49" fillId="51" borderId="0" applyNumberFormat="0" applyBorder="0" applyAlignment="0" applyProtection="0"/>
    <xf numFmtId="0" fontId="50" fillId="50" borderId="19" applyNumberFormat="0" applyAlignment="0" applyProtection="0"/>
    <xf numFmtId="0" fontId="50" fillId="13" borderId="19" applyNumberFormat="0" applyAlignment="0" applyProtection="0"/>
    <xf numFmtId="0" fontId="50" fillId="13" borderId="19" applyNumberFormat="0" applyAlignment="0" applyProtection="0"/>
    <xf numFmtId="0" fontId="20" fillId="13" borderId="2" applyNumberFormat="0" applyAlignment="0" applyProtection="0"/>
    <xf numFmtId="0" fontId="20" fillId="13" borderId="2" applyNumberFormat="0" applyAlignment="0" applyProtection="0"/>
    <xf numFmtId="0" fontId="20" fillId="13" borderId="2" applyNumberFormat="0" applyAlignment="0" applyProtection="0"/>
    <xf numFmtId="0" fontId="50" fillId="13" borderId="19" applyNumberFormat="0" applyAlignment="0" applyProtection="0"/>
    <xf numFmtId="0" fontId="50" fillId="13" borderId="19" applyNumberFormat="0" applyAlignment="0" applyProtection="0"/>
    <xf numFmtId="0" fontId="50" fillId="13" borderId="19" applyNumberFormat="0" applyAlignment="0" applyProtection="0"/>
    <xf numFmtId="0" fontId="51" fillId="52" borderId="20" applyNumberFormat="0" applyAlignment="0" applyProtection="0"/>
    <xf numFmtId="0" fontId="32" fillId="23" borderId="3" applyNumberFormat="0" applyAlignment="0" applyProtection="0"/>
    <xf numFmtId="0" fontId="51" fillId="52" borderId="20" applyNumberFormat="0" applyAlignment="0" applyProtection="0"/>
    <xf numFmtId="0" fontId="52" fillId="53" borderId="19" applyNumberFormat="0" applyAlignment="0" applyProtection="0"/>
    <xf numFmtId="0" fontId="21" fillId="3" borderId="2" applyNumberFormat="0" applyAlignment="0" applyProtection="0"/>
    <xf numFmtId="0" fontId="21" fillId="3" borderId="2" applyNumberFormat="0" applyAlignment="0" applyProtection="0"/>
    <xf numFmtId="0" fontId="53" fillId="0" borderId="21"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54" fillId="0" borderId="0" applyNumberFormat="0" applyFill="0" applyBorder="0" applyAlignment="0" applyProtection="0"/>
    <xf numFmtId="0" fontId="22" fillId="0" borderId="0" applyNumberFormat="0" applyFill="0" applyBorder="0" applyAlignment="0" applyProtection="0"/>
    <xf numFmtId="0" fontId="55" fillId="54" borderId="0" applyNumberFormat="0" applyBorder="0" applyAlignment="0" applyProtection="0"/>
    <xf numFmtId="0" fontId="29" fillId="6"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6" fillId="0" borderId="22"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6" fillId="0" borderId="22" applyNumberFormat="0" applyFill="0" applyAlignment="0" applyProtection="0"/>
    <xf numFmtId="0" fontId="57" fillId="0" borderId="23"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57" fillId="0" borderId="23" applyNumberFormat="0" applyFill="0" applyAlignment="0" applyProtection="0"/>
    <xf numFmtId="0" fontId="58" fillId="0" borderId="24"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58" fillId="0" borderId="24" applyNumberFormat="0" applyFill="0" applyAlignment="0" applyProtection="0"/>
    <xf numFmtId="0" fontId="58"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8" fillId="0" borderId="0" applyNumberFormat="0" applyFill="0" applyBorder="0" applyAlignment="0" applyProtection="0"/>
    <xf numFmtId="0" fontId="21" fillId="3" borderId="2" applyNumberFormat="0" applyAlignment="0" applyProtection="0"/>
    <xf numFmtId="0" fontId="59" fillId="0" borderId="25" applyNumberFormat="0" applyFill="0" applyAlignment="0" applyProtection="0"/>
    <xf numFmtId="0" fontId="31" fillId="0" borderId="8" applyNumberFormat="0" applyFill="0" applyAlignment="0" applyProtection="0"/>
    <xf numFmtId="0" fontId="59" fillId="0" borderId="25" applyNumberFormat="0" applyFill="0" applyAlignment="0" applyProtection="0"/>
    <xf numFmtId="0" fontId="60" fillId="55" borderId="0" applyNumberFormat="0" applyBorder="0" applyAlignment="0" applyProtection="0"/>
    <xf numFmtId="0" fontId="42" fillId="11" borderId="0" applyNumberFormat="0" applyBorder="0" applyAlignment="0" applyProtection="0"/>
    <xf numFmtId="0" fontId="46" fillId="0" borderId="0"/>
    <xf numFmtId="0" fontId="46" fillId="0" borderId="0"/>
    <xf numFmtId="0" fontId="3" fillId="0" borderId="0"/>
    <xf numFmtId="0" fontId="3" fillId="0" borderId="0"/>
    <xf numFmtId="0" fontId="46" fillId="0" borderId="0"/>
    <xf numFmtId="0" fontId="46" fillId="56" borderId="26" applyNumberFormat="0" applyFont="0" applyAlignment="0" applyProtection="0"/>
    <xf numFmtId="0" fontId="3" fillId="5" borderId="9" applyNumberFormat="0" applyFont="0" applyAlignment="0" applyProtection="0"/>
    <xf numFmtId="0" fontId="3" fillId="5" borderId="9"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46" fillId="56" borderId="26" applyNumberFormat="0" applyFont="0" applyAlignment="0" applyProtection="0"/>
    <xf numFmtId="0" fontId="7" fillId="56" borderId="26" applyNumberFormat="0" applyFont="0" applyAlignment="0" applyProtection="0"/>
    <xf numFmtId="0" fontId="46"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9" fillId="13" borderId="1" applyNumberFormat="0" applyAlignment="0" applyProtection="0"/>
    <xf numFmtId="0" fontId="48" fillId="13" borderId="18" applyNumberFormat="0" applyAlignment="0" applyProtection="0"/>
    <xf numFmtId="0" fontId="48" fillId="13" borderId="18" applyNumberFormat="0" applyAlignment="0" applyProtection="0"/>
    <xf numFmtId="0" fontId="48" fillId="13"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 fillId="0" borderId="0"/>
    <xf numFmtId="0" fontId="46" fillId="0" borderId="0"/>
    <xf numFmtId="0" fontId="46" fillId="0" borderId="0"/>
    <xf numFmtId="0" fontId="3" fillId="0" borderId="0"/>
    <xf numFmtId="0" fontId="46" fillId="0" borderId="0"/>
    <xf numFmtId="0" fontId="46" fillId="0" borderId="0"/>
    <xf numFmtId="0" fontId="3" fillId="0" borderId="0"/>
    <xf numFmtId="0" fontId="43" fillId="0" borderId="0" applyNumberFormat="0" applyFill="0" applyBorder="0" applyProtection="0">
      <alignment vertical="top" wrapText="1"/>
    </xf>
    <xf numFmtId="0" fontId="16" fillId="0" borderId="0"/>
    <xf numFmtId="0" fontId="3"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46" fillId="0" borderId="0"/>
    <xf numFmtId="0" fontId="3" fillId="0" borderId="0"/>
    <xf numFmtId="0" fontId="3" fillId="0" borderId="0"/>
    <xf numFmtId="0" fontId="33" fillId="0" borderId="0"/>
    <xf numFmtId="0" fontId="3" fillId="0" borderId="0"/>
    <xf numFmtId="0" fontId="3" fillId="0" borderId="0"/>
    <xf numFmtId="0" fontId="3" fillId="0" borderId="0"/>
    <xf numFmtId="0" fontId="6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1" fillId="0" borderId="0" applyNumberFormat="0" applyFill="0" applyBorder="0" applyAlignment="0" applyProtection="0"/>
    <xf numFmtId="0" fontId="8"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59" fillId="0" borderId="25" applyNumberFormat="0" applyFill="0" applyAlignment="0" applyProtection="0"/>
    <xf numFmtId="0" fontId="59" fillId="0" borderId="25" applyNumberFormat="0" applyFill="0" applyAlignment="0" applyProtection="0"/>
    <xf numFmtId="0" fontId="6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52" borderId="20" applyNumberFormat="0" applyAlignment="0" applyProtection="0"/>
    <xf numFmtId="0" fontId="51" fillId="52" borderId="20" applyNumberFormat="0" applyAlignment="0" applyProtection="0"/>
    <xf numFmtId="0" fontId="47" fillId="46"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55" fillId="54" borderId="0" applyNumberFormat="0" applyBorder="0" applyAlignment="0" applyProtection="0"/>
    <xf numFmtId="0" fontId="49" fillId="51" borderId="0" applyNumberFormat="0" applyBorder="0" applyAlignment="0" applyProtection="0"/>
    <xf numFmtId="0" fontId="59" fillId="0" borderId="25" applyNumberFormat="0" applyFill="0" applyAlignment="0" applyProtection="0"/>
    <xf numFmtId="0" fontId="51" fillId="52" borderId="20" applyNumberFormat="0" applyAlignment="0" applyProtection="0"/>
    <xf numFmtId="9" fontId="1" fillId="0" borderId="0" applyFont="0" applyFill="0" applyBorder="0" applyAlignment="0" applyProtection="0"/>
    <xf numFmtId="9" fontId="46" fillId="0" borderId="0" applyFont="0" applyFill="0" applyBorder="0" applyAlignment="0" applyProtection="0"/>
    <xf numFmtId="0" fontId="46" fillId="26"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 fillId="2" borderId="0" applyNumberFormat="0" applyBorder="0" applyAlignment="0" applyProtection="0"/>
    <xf numFmtId="0" fontId="46" fillId="27"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 fillId="4" borderId="0" applyNumberFormat="0" applyBorder="0" applyAlignment="0" applyProtection="0"/>
    <xf numFmtId="0" fontId="46" fillId="28"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1" fillId="6" borderId="0" applyNumberFormat="0" applyBorder="0" applyAlignment="0" applyProtection="0"/>
    <xf numFmtId="0" fontId="46" fillId="29"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 fillId="7"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46" fillId="7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1" fillId="7" borderId="0" applyNumberFormat="0" applyBorder="0" applyAlignment="0" applyProtection="0"/>
    <xf numFmtId="0" fontId="46" fillId="71" borderId="0" applyNumberFormat="0" applyBorder="0" applyAlignment="0" applyProtection="0"/>
    <xf numFmtId="0" fontId="1" fillId="9"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 fillId="14" borderId="0" applyNumberFormat="0" applyBorder="0" applyAlignment="0" applyProtection="0"/>
    <xf numFmtId="0" fontId="47" fillId="9" borderId="0" applyNumberFormat="0" applyBorder="0" applyAlignment="0" applyProtection="0"/>
    <xf numFmtId="0" fontId="47" fillId="7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7" fillId="41"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7" fillId="9" borderId="0" applyNumberFormat="0" applyBorder="0" applyAlignment="0" applyProtection="0"/>
    <xf numFmtId="0" fontId="47" fillId="7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7" fillId="4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7" fillId="44"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22" borderId="0" applyNumberFormat="0" applyBorder="0" applyAlignment="0" applyProtection="0"/>
    <xf numFmtId="0" fontId="47" fillId="47" borderId="0" applyNumberFormat="0" applyBorder="0" applyAlignment="0" applyProtection="0"/>
    <xf numFmtId="0" fontId="47" fillId="73" borderId="0" applyNumberFormat="0" applyBorder="0" applyAlignment="0" applyProtection="0"/>
    <xf numFmtId="0" fontId="47" fillId="73"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16" borderId="0" applyNumberFormat="0" applyBorder="0" applyAlignment="0" applyProtection="0"/>
    <xf numFmtId="0" fontId="48" fillId="13" borderId="18" applyNumberFormat="0" applyAlignment="0" applyProtection="0"/>
    <xf numFmtId="0" fontId="8" fillId="13" borderId="41" applyNumberFormat="0" applyAlignment="0" applyProtection="0"/>
    <xf numFmtId="0" fontId="48" fillId="50" borderId="18" applyNumberFormat="0" applyAlignment="0" applyProtection="0"/>
    <xf numFmtId="0" fontId="48" fillId="50" borderId="18" applyNumberFormat="0" applyAlignment="0" applyProtection="0"/>
    <xf numFmtId="0" fontId="48" fillId="72" borderId="18" applyNumberFormat="0" applyAlignment="0" applyProtection="0"/>
    <xf numFmtId="0" fontId="8" fillId="72" borderId="41" applyNumberFormat="0" applyAlignment="0" applyProtection="0"/>
    <xf numFmtId="0" fontId="48" fillId="13" borderId="18" applyNumberFormat="0" applyAlignment="0" applyProtection="0"/>
    <xf numFmtId="0" fontId="8" fillId="72" borderId="41" applyNumberFormat="0" applyAlignment="0" applyProtection="0"/>
    <xf numFmtId="0" fontId="48" fillId="13" borderId="18" applyNumberFormat="0" applyAlignment="0" applyProtection="0"/>
    <xf numFmtId="0" fontId="8" fillId="13" borderId="41" applyNumberFormat="0" applyAlignment="0" applyProtection="0"/>
    <xf numFmtId="0" fontId="19" fillId="13" borderId="1" applyNumberFormat="0" applyAlignment="0" applyProtection="0"/>
    <xf numFmtId="0" fontId="48" fillId="13" borderId="18" applyNumberFormat="0" applyAlignment="0" applyProtection="0"/>
    <xf numFmtId="0" fontId="19" fillId="13" borderId="1" applyNumberFormat="0" applyAlignment="0" applyProtection="0"/>
    <xf numFmtId="0" fontId="8" fillId="13" borderId="41" applyNumberFormat="0" applyAlignment="0" applyProtection="0"/>
    <xf numFmtId="0" fontId="48" fillId="13" borderId="18" applyNumberFormat="0" applyAlignment="0" applyProtection="0"/>
    <xf numFmtId="0" fontId="48" fillId="13" borderId="18" applyNumberFormat="0" applyAlignment="0" applyProtection="0"/>
    <xf numFmtId="0" fontId="48" fillId="13" borderId="18" applyNumberFormat="0" applyAlignment="0" applyProtection="0"/>
    <xf numFmtId="0" fontId="19" fillId="13" borderId="1" applyNumberFormat="0" applyAlignment="0" applyProtection="0"/>
    <xf numFmtId="0" fontId="50" fillId="50" borderId="19" applyNumberFormat="0" applyAlignment="0" applyProtection="0"/>
    <xf numFmtId="0" fontId="50" fillId="50" borderId="19" applyNumberFormat="0" applyAlignment="0" applyProtection="0"/>
    <xf numFmtId="0" fontId="50" fillId="72" borderId="19" applyNumberFormat="0" applyAlignment="0" applyProtection="0"/>
    <xf numFmtId="0" fontId="50" fillId="72" borderId="19" applyNumberFormat="0" applyAlignment="0" applyProtection="0"/>
    <xf numFmtId="0" fontId="50" fillId="72" borderId="19" applyNumberFormat="0" applyAlignment="0" applyProtection="0"/>
    <xf numFmtId="0" fontId="20" fillId="13" borderId="2" applyNumberFormat="0" applyAlignment="0" applyProtection="0"/>
    <xf numFmtId="0" fontId="50" fillId="13" borderId="19" applyNumberFormat="0" applyAlignment="0" applyProtection="0"/>
    <xf numFmtId="0" fontId="20" fillId="13" borderId="2" applyNumberFormat="0" applyAlignment="0" applyProtection="0"/>
    <xf numFmtId="0" fontId="50" fillId="13" borderId="19" applyNumberFormat="0" applyAlignment="0" applyProtection="0"/>
    <xf numFmtId="0" fontId="20" fillId="13" borderId="2" applyNumberFormat="0" applyAlignment="0" applyProtection="0"/>
    <xf numFmtId="0" fontId="51" fillId="52" borderId="42" applyNumberFormat="0" applyAlignment="0" applyProtection="0"/>
    <xf numFmtId="0" fontId="21" fillId="3" borderId="2" applyNumberFormat="0" applyAlignment="0" applyProtection="0"/>
    <xf numFmtId="0" fontId="21" fillId="3" borderId="2" applyNumberFormat="0" applyAlignment="0" applyProtection="0"/>
    <xf numFmtId="0" fontId="21" fillId="3" borderId="2" applyNumberFormat="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43" applyNumberFormat="0" applyFill="0" applyAlignment="0" applyProtection="0"/>
    <xf numFmtId="0" fontId="53" fillId="0" borderId="43" applyNumberFormat="0" applyFill="0" applyAlignment="0" applyProtection="0"/>
    <xf numFmtId="0" fontId="53" fillId="0" borderId="43" applyNumberFormat="0" applyFill="0" applyAlignment="0" applyProtection="0"/>
    <xf numFmtId="0" fontId="8"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6" fillId="0" borderId="22"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57" fillId="0" borderId="23" applyNumberFormat="0" applyFill="0" applyAlignment="0" applyProtection="0"/>
    <xf numFmtId="0" fontId="80" fillId="0" borderId="45" applyNumberFormat="0" applyFill="0" applyAlignment="0" applyProtection="0"/>
    <xf numFmtId="0" fontId="80" fillId="0" borderId="46" applyNumberFormat="0" applyFill="0" applyAlignment="0" applyProtection="0"/>
    <xf numFmtId="0" fontId="58" fillId="0" borderId="24" applyNumberFormat="0" applyFill="0" applyAlignment="0" applyProtection="0"/>
    <xf numFmtId="0" fontId="81" fillId="0" borderId="47" applyNumberFormat="0" applyFill="0" applyAlignment="0" applyProtection="0"/>
    <xf numFmtId="0" fontId="81" fillId="0" borderId="48" applyNumberFormat="0" applyFill="0" applyAlignment="0" applyProtection="0"/>
    <xf numFmtId="0" fontId="5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8" fillId="0" borderId="0"/>
    <xf numFmtId="0" fontId="68" fillId="0" borderId="0"/>
    <xf numFmtId="0" fontId="3" fillId="0" borderId="0"/>
    <xf numFmtId="0" fontId="3" fillId="0" borderId="0"/>
    <xf numFmtId="0" fontId="68" fillId="0" borderId="0"/>
    <xf numFmtId="0" fontId="68" fillId="0" borderId="0"/>
    <xf numFmtId="0" fontId="6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62" fillId="0" borderId="0" applyNumberFormat="0" applyFill="0" applyBorder="0" applyAlignment="0" applyProtection="0"/>
    <xf numFmtId="0" fontId="8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52" borderId="42" applyNumberFormat="0" applyAlignment="0" applyProtection="0"/>
    <xf numFmtId="0" fontId="51" fillId="52" borderId="20" applyNumberFormat="0" applyAlignment="0" applyProtection="0"/>
    <xf numFmtId="0" fontId="51" fillId="52" borderId="42" applyNumberFormat="0" applyAlignment="0" applyProtection="0"/>
    <xf numFmtId="0" fontId="88" fillId="0" borderId="0"/>
    <xf numFmtId="9" fontId="1" fillId="0" borderId="0" applyFont="0" applyFill="0" applyBorder="0" applyAlignment="0" applyProtection="0"/>
    <xf numFmtId="9" fontId="1" fillId="0" borderId="0" applyFont="0" applyFill="0" applyBorder="0" applyAlignment="0" applyProtection="0"/>
    <xf numFmtId="0" fontId="1" fillId="56" borderId="26" applyNumberFormat="0" applyFont="0" applyAlignment="0" applyProtection="0"/>
    <xf numFmtId="0" fontId="1" fillId="56" borderId="26" applyNumberFormat="0" applyFont="0" applyAlignment="0" applyProtection="0"/>
    <xf numFmtId="164"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8" fillId="0" borderId="53" applyNumberFormat="0" applyFill="0" applyAlignment="0" applyProtection="0"/>
    <xf numFmtId="0" fontId="88" fillId="0" borderId="0"/>
    <xf numFmtId="0" fontId="88" fillId="0" borderId="0"/>
    <xf numFmtId="0" fontId="19" fillId="13" borderId="50" applyNumberFormat="0" applyAlignment="0" applyProtection="0"/>
    <xf numFmtId="0" fontId="21" fillId="3" borderId="52" applyNumberFormat="0" applyAlignment="0" applyProtection="0"/>
    <xf numFmtId="0" fontId="8" fillId="0" borderId="53" applyNumberFormat="0" applyFill="0" applyAlignment="0" applyProtection="0"/>
    <xf numFmtId="0" fontId="8" fillId="0" borderId="53" applyNumberFormat="0" applyFill="0" applyAlignment="0" applyProtection="0"/>
    <xf numFmtId="0" fontId="53"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3"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4" applyNumberFormat="0" applyFill="0" applyAlignment="0" applyProtection="0"/>
    <xf numFmtId="0" fontId="53" fillId="0" borderId="54" applyNumberFormat="0" applyFill="0" applyAlignment="0" applyProtection="0"/>
    <xf numFmtId="0" fontId="53" fillId="0" borderId="54"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164" fontId="1" fillId="0" borderId="0" applyFont="0" applyFill="0" applyBorder="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19" fillId="13" borderId="50" applyNumberFormat="0" applyAlignment="0" applyProtection="0"/>
    <xf numFmtId="0" fontId="8" fillId="13" borderId="51"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47" fillId="16" borderId="0" applyNumberFormat="0" applyBorder="0" applyAlignment="0" applyProtection="0"/>
    <xf numFmtId="0" fontId="47" fillId="19" borderId="0" applyNumberFormat="0" applyBorder="0" applyAlignment="0" applyProtection="0"/>
    <xf numFmtId="0" fontId="8" fillId="13" borderId="5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53" fillId="0" borderId="53" applyNumberFormat="0" applyFill="0" applyAlignment="0" applyProtection="0"/>
    <xf numFmtId="0" fontId="8" fillId="13" borderId="41" applyNumberFormat="0" applyAlignment="0" applyProtection="0"/>
    <xf numFmtId="0" fontId="8" fillId="72" borderId="41" applyNumberFormat="0" applyAlignment="0" applyProtection="0"/>
    <xf numFmtId="0" fontId="8" fillId="72" borderId="41" applyNumberFormat="0" applyAlignment="0" applyProtection="0"/>
    <xf numFmtId="0" fontId="8" fillId="13" borderId="41" applyNumberFormat="0" applyAlignment="0" applyProtection="0"/>
    <xf numFmtId="0" fontId="8" fillId="13" borderId="41" applyNumberFormat="0" applyAlignment="0" applyProtection="0"/>
    <xf numFmtId="0" fontId="47" fillId="46"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55" fillId="54" borderId="0" applyNumberFormat="0" applyBorder="0" applyAlignment="0" applyProtection="0"/>
    <xf numFmtId="0" fontId="49" fillId="51" borderId="0" applyNumberFormat="0" applyBorder="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9" fillId="0" borderId="25" applyNumberFormat="0" applyFill="0" applyAlignment="0" applyProtection="0"/>
    <xf numFmtId="0" fontId="51" fillId="52" borderId="2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8" fillId="13" borderId="51" applyNumberFormat="0" applyAlignment="0" applyProtection="0"/>
  </cellStyleXfs>
  <cellXfs count="401">
    <xf numFmtId="0" fontId="0" fillId="0" borderId="0" xfId="0"/>
    <xf numFmtId="0" fontId="5" fillId="0" borderId="0" xfId="0" applyFont="1" applyAlignment="1">
      <alignment horizontal="center"/>
    </xf>
    <xf numFmtId="0" fontId="4" fillId="0" borderId="0" xfId="891" applyFont="1" applyAlignment="1">
      <alignment horizontal="center"/>
    </xf>
    <xf numFmtId="0" fontId="12" fillId="0" borderId="0" xfId="0" applyFont="1" applyAlignment="1">
      <alignment vertical="center"/>
    </xf>
    <xf numFmtId="0" fontId="10" fillId="0" borderId="0" xfId="815" applyFont="1" applyAlignment="1">
      <alignment vertical="center"/>
    </xf>
    <xf numFmtId="0" fontId="14" fillId="0" borderId="0" xfId="0" applyFont="1" applyAlignment="1">
      <alignment horizontal="left" vertical="center"/>
    </xf>
    <xf numFmtId="0" fontId="4" fillId="0" borderId="0" xfId="0" applyFont="1"/>
    <xf numFmtId="0" fontId="9" fillId="0" borderId="0" xfId="0" applyFont="1"/>
    <xf numFmtId="14" fontId="9" fillId="0" borderId="0" xfId="0" applyNumberFormat="1" applyFont="1"/>
    <xf numFmtId="0" fontId="11" fillId="0" borderId="0" xfId="0" applyFont="1" applyAlignment="1">
      <alignment horizontal="center" vertical="center"/>
    </xf>
    <xf numFmtId="0" fontId="12" fillId="24" borderId="0" xfId="0" applyFont="1" applyFill="1" applyAlignment="1">
      <alignment horizontal="center" vertical="center" wrapText="1"/>
    </xf>
    <xf numFmtId="0" fontId="63" fillId="0" borderId="0" xfId="0" applyFont="1"/>
    <xf numFmtId="14" fontId="63" fillId="0" borderId="0" xfId="0" applyNumberFormat="1" applyFont="1" applyAlignment="1">
      <alignment horizontal="center"/>
    </xf>
    <xf numFmtId="0" fontId="4" fillId="0" borderId="0" xfId="892" applyFont="1" applyAlignment="1">
      <alignment horizontal="center" vertical="center"/>
    </xf>
    <xf numFmtId="0" fontId="63" fillId="0" borderId="0" xfId="0" applyFont="1" applyAlignment="1">
      <alignment horizontal="center" vertical="center"/>
    </xf>
    <xf numFmtId="0" fontId="9" fillId="0" borderId="0" xfId="0" applyFont="1" applyAlignment="1">
      <alignment horizontal="center" vertical="center"/>
    </xf>
    <xf numFmtId="0" fontId="5" fillId="58" borderId="10" xfId="0" applyFont="1" applyFill="1" applyBorder="1" applyAlignment="1">
      <alignment horizontal="center"/>
    </xf>
    <xf numFmtId="0" fontId="10" fillId="0" borderId="0" xfId="815" applyFont="1" applyAlignment="1">
      <alignment horizontal="left" vertical="center"/>
    </xf>
    <xf numFmtId="0" fontId="15" fillId="0" borderId="11" xfId="0" applyFont="1" applyBorder="1" applyAlignment="1">
      <alignment horizontal="center" vertical="center"/>
    </xf>
    <xf numFmtId="0" fontId="63" fillId="0" borderId="0" xfId="0" applyFont="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2" fillId="0" borderId="0" xfId="0" applyFont="1" applyAlignment="1">
      <alignment horizontal="center" vertical="center"/>
    </xf>
    <xf numFmtId="0" fontId="11" fillId="59" borderId="0" xfId="0" applyFont="1" applyFill="1" applyAlignment="1">
      <alignment vertical="center"/>
    </xf>
    <xf numFmtId="0" fontId="13" fillId="0" borderId="0" xfId="815" applyFont="1" applyAlignment="1">
      <alignment vertical="center"/>
    </xf>
    <xf numFmtId="0" fontId="11" fillId="0" borderId="0" xfId="0" applyFont="1" applyAlignment="1">
      <alignment horizontal="left" vertical="center"/>
    </xf>
    <xf numFmtId="0" fontId="3" fillId="0" borderId="0" xfId="815" applyAlignment="1">
      <alignment vertical="center"/>
    </xf>
    <xf numFmtId="10" fontId="5" fillId="0" borderId="11" xfId="815" applyNumberFormat="1" applyFont="1" applyBorder="1" applyAlignment="1">
      <alignment horizontal="center" vertical="center" wrapText="1"/>
    </xf>
    <xf numFmtId="10" fontId="5" fillId="0" borderId="0" xfId="815" applyNumberFormat="1" applyFont="1" applyAlignment="1">
      <alignment horizontal="center" vertical="center" wrapText="1"/>
    </xf>
    <xf numFmtId="0" fontId="5" fillId="0" borderId="11" xfId="815" applyFont="1" applyBorder="1" applyAlignment="1">
      <alignment horizontal="center" vertical="center" wrapText="1"/>
    </xf>
    <xf numFmtId="0" fontId="63" fillId="0" borderId="11" xfId="0" applyFont="1" applyBorder="1" applyAlignment="1">
      <alignment vertical="center"/>
    </xf>
    <xf numFmtId="0" fontId="63" fillId="0" borderId="11" xfId="0" quotePrefix="1" applyFont="1" applyBorder="1" applyAlignment="1">
      <alignment vertical="center"/>
    </xf>
    <xf numFmtId="0" fontId="3" fillId="0" borderId="0" xfId="815" applyAlignment="1">
      <alignment vertical="center" wrapText="1"/>
    </xf>
    <xf numFmtId="0" fontId="10" fillId="25" borderId="0" xfId="815" applyFont="1" applyFill="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4" fillId="60" borderId="11" xfId="815" applyFont="1" applyFill="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4" fillId="0" borderId="11" xfId="815" applyFont="1" applyBorder="1" applyAlignment="1">
      <alignment horizontal="center" vertical="center" wrapText="1"/>
    </xf>
    <xf numFmtId="10" fontId="4" fillId="0" borderId="11" xfId="815" applyNumberFormat="1" applyFont="1" applyBorder="1" applyAlignment="1">
      <alignment horizontal="center" vertical="center" wrapText="1"/>
    </xf>
    <xf numFmtId="0" fontId="64" fillId="61" borderId="11" xfId="815" applyFont="1" applyFill="1" applyBorder="1" applyAlignment="1">
      <alignment horizontal="center" vertical="center" wrapText="1"/>
    </xf>
    <xf numFmtId="0" fontId="65" fillId="61" borderId="11" xfId="815" applyFont="1" applyFill="1" applyBorder="1" applyAlignment="1">
      <alignment horizontal="center" vertical="center" wrapText="1"/>
    </xf>
    <xf numFmtId="0" fontId="35" fillId="61" borderId="11" xfId="815" applyFont="1" applyFill="1" applyBorder="1" applyAlignment="1">
      <alignment horizontal="center" vertical="center" wrapText="1"/>
    </xf>
    <xf numFmtId="0" fontId="11" fillId="0" borderId="0" xfId="0" applyFont="1" applyAlignment="1">
      <alignment vertical="center" wrapText="1"/>
    </xf>
    <xf numFmtId="0" fontId="9" fillId="0" borderId="0" xfId="0" applyFont="1" applyAlignment="1">
      <alignment vertical="center" wrapText="1"/>
    </xf>
    <xf numFmtId="0" fontId="5" fillId="0" borderId="0" xfId="815" applyFont="1" applyAlignment="1">
      <alignment horizontal="left" vertical="center" wrapText="1"/>
    </xf>
    <xf numFmtId="0" fontId="10" fillId="0" borderId="0" xfId="0" applyFont="1" applyAlignment="1">
      <alignment horizontal="right" vertical="center"/>
    </xf>
    <xf numFmtId="10" fontId="4" fillId="0" borderId="0" xfId="815" applyNumberFormat="1" applyFont="1" applyAlignment="1">
      <alignment horizontal="center" vertical="center" wrapText="1"/>
    </xf>
    <xf numFmtId="0" fontId="63" fillId="0" borderId="0" xfId="0" applyFont="1" applyAlignment="1">
      <alignment horizontal="left" vertical="center" wrapText="1"/>
    </xf>
    <xf numFmtId="0" fontId="0" fillId="0" borderId="0" xfId="0" applyAlignment="1">
      <alignment horizontal="left" vertical="center"/>
    </xf>
    <xf numFmtId="0" fontId="4" fillId="0" borderId="0" xfId="815" applyFont="1" applyAlignment="1">
      <alignment horizontal="left" vertical="center"/>
    </xf>
    <xf numFmtId="0" fontId="4" fillId="0" borderId="0" xfId="815" applyFont="1" applyAlignment="1">
      <alignment horizontal="center" vertical="center"/>
    </xf>
    <xf numFmtId="0" fontId="4" fillId="0" borderId="0" xfId="815" applyFont="1" applyAlignment="1">
      <alignment vertical="center"/>
    </xf>
    <xf numFmtId="14" fontId="12" fillId="0" borderId="11" xfId="0" applyNumberFormat="1" applyFont="1" applyBorder="1" applyAlignment="1">
      <alignment horizontal="center" vertical="center"/>
    </xf>
    <xf numFmtId="0" fontId="12" fillId="0" borderId="10" xfId="0" quotePrefix="1" applyFont="1" applyBorder="1" applyAlignment="1">
      <alignment horizontal="center" vertical="center"/>
    </xf>
    <xf numFmtId="0" fontId="4" fillId="62" borderId="11" xfId="815" applyFont="1" applyFill="1" applyBorder="1" applyAlignment="1">
      <alignment horizontal="center" vertical="center"/>
    </xf>
    <xf numFmtId="10" fontId="4" fillId="62" borderId="11" xfId="815" applyNumberFormat="1" applyFont="1" applyFill="1" applyBorder="1" applyAlignment="1">
      <alignment horizontal="center" vertical="center"/>
    </xf>
    <xf numFmtId="0" fontId="5" fillId="0" borderId="11" xfId="815" applyFont="1" applyBorder="1" applyAlignment="1">
      <alignment vertical="center" wrapText="1"/>
    </xf>
    <xf numFmtId="10" fontId="9" fillId="0" borderId="11" xfId="0" applyNumberFormat="1" applyFont="1" applyBorder="1" applyAlignment="1">
      <alignment horizontal="center" vertical="center" wrapText="1"/>
    </xf>
    <xf numFmtId="10" fontId="66" fillId="0" borderId="11" xfId="0" applyNumberFormat="1" applyFont="1" applyBorder="1" applyAlignment="1">
      <alignment horizontal="center" vertical="center" wrapText="1"/>
    </xf>
    <xf numFmtId="3" fontId="5" fillId="0" borderId="11" xfId="815" applyNumberFormat="1" applyFont="1" applyBorder="1" applyAlignment="1">
      <alignment horizontal="center" vertical="center"/>
    </xf>
    <xf numFmtId="3" fontId="5" fillId="0" borderId="11" xfId="815" applyNumberFormat="1" applyFont="1" applyBorder="1" applyAlignment="1">
      <alignment horizontal="center" vertical="center" wrapText="1"/>
    </xf>
    <xf numFmtId="0" fontId="6" fillId="0" borderId="0" xfId="815" applyFont="1" applyAlignment="1">
      <alignment horizontal="center" vertical="center"/>
    </xf>
    <xf numFmtId="0" fontId="9" fillId="0" borderId="0" xfId="0" applyFont="1" applyAlignment="1">
      <alignment vertical="center"/>
    </xf>
    <xf numFmtId="0" fontId="4" fillId="0" borderId="11" xfId="815" quotePrefix="1" applyFont="1" applyBorder="1" applyAlignment="1">
      <alignment horizontal="center" vertical="center" wrapText="1"/>
    </xf>
    <xf numFmtId="10" fontId="4" fillId="0" borderId="11" xfId="815" applyNumberFormat="1" applyFont="1" applyBorder="1" applyAlignment="1">
      <alignment horizontal="center" vertical="center"/>
    </xf>
    <xf numFmtId="10" fontId="4" fillId="0" borderId="0" xfId="815" applyNumberFormat="1" applyFont="1" applyAlignment="1">
      <alignment horizontal="center" vertical="center"/>
    </xf>
    <xf numFmtId="0" fontId="9" fillId="0" borderId="11" xfId="0" applyFont="1" applyBorder="1" applyAlignment="1">
      <alignment horizontal="center" vertical="center"/>
    </xf>
    <xf numFmtId="0" fontId="12" fillId="0" borderId="11" xfId="0" applyFont="1" applyBorder="1" applyAlignment="1">
      <alignment horizontal="center" vertical="center"/>
    </xf>
    <xf numFmtId="0" fontId="39" fillId="0" borderId="0" xfId="815" applyFont="1" applyAlignment="1">
      <alignment horizontal="left" vertical="center"/>
    </xf>
    <xf numFmtId="0" fontId="5" fillId="0" borderId="11" xfId="815" applyFont="1" applyBorder="1" applyAlignment="1">
      <alignment horizontal="left" vertical="center" wrapText="1"/>
    </xf>
    <xf numFmtId="0" fontId="6" fillId="0" borderId="10" xfId="815" quotePrefix="1" applyFont="1" applyBorder="1" applyAlignment="1">
      <alignment horizontal="center" vertical="center"/>
    </xf>
    <xf numFmtId="0" fontId="10" fillId="0" borderId="0" xfId="815" applyFont="1" applyAlignment="1">
      <alignment horizontal="center" vertical="center"/>
    </xf>
    <xf numFmtId="0" fontId="5" fillId="0" borderId="0" xfId="815" applyFont="1" applyAlignment="1">
      <alignment horizontal="center" vertical="center"/>
    </xf>
    <xf numFmtId="0" fontId="5" fillId="0" borderId="0" xfId="815" applyFont="1" applyAlignment="1">
      <alignment horizontal="center" vertical="center" wrapText="1"/>
    </xf>
    <xf numFmtId="10" fontId="66" fillId="0" borderId="0" xfId="0" applyNumberFormat="1" applyFont="1" applyAlignment="1">
      <alignment horizontal="center" vertical="center" wrapText="1"/>
    </xf>
    <xf numFmtId="0" fontId="6" fillId="0" borderId="0" xfId="815" quotePrefix="1" applyFont="1" applyAlignment="1">
      <alignment horizontal="center" vertical="center"/>
    </xf>
    <xf numFmtId="0" fontId="4" fillId="0" borderId="0" xfId="815" applyFont="1" applyAlignment="1">
      <alignment horizontal="left" vertical="top" wrapText="1"/>
    </xf>
    <xf numFmtId="0" fontId="63" fillId="0" borderId="0" xfId="0" applyFont="1" applyAlignment="1">
      <alignment horizontal="center"/>
    </xf>
    <xf numFmtId="10" fontId="11" fillId="0" borderId="0" xfId="0" applyNumberFormat="1" applyFont="1" applyAlignment="1">
      <alignment vertical="center"/>
    </xf>
    <xf numFmtId="0" fontId="63" fillId="0" borderId="11" xfId="0" quotePrefix="1" applyFont="1" applyBorder="1" applyAlignment="1">
      <alignment vertical="center" wrapText="1"/>
    </xf>
    <xf numFmtId="3" fontId="4" fillId="0" borderId="11" xfId="815" applyNumberFormat="1" applyFont="1" applyBorder="1" applyAlignment="1">
      <alignment horizontal="center" vertical="center" wrapText="1"/>
    </xf>
    <xf numFmtId="3" fontId="63" fillId="0" borderId="11" xfId="0" applyNumberFormat="1" applyFont="1" applyBorder="1" applyAlignment="1">
      <alignment horizontal="center" vertical="center"/>
    </xf>
    <xf numFmtId="3" fontId="5" fillId="0" borderId="0" xfId="815" applyNumberFormat="1" applyFont="1" applyAlignment="1">
      <alignment horizontal="center" vertical="center" wrapText="1"/>
    </xf>
    <xf numFmtId="49" fontId="9" fillId="0" borderId="11" xfId="0" applyNumberFormat="1" applyFont="1" applyBorder="1" applyAlignment="1">
      <alignment horizontal="center" vertical="center" wrapText="1"/>
    </xf>
    <xf numFmtId="0" fontId="63" fillId="0" borderId="11" xfId="815" applyFont="1" applyBorder="1" applyAlignment="1">
      <alignment horizontal="center" vertical="center" wrapText="1"/>
    </xf>
    <xf numFmtId="14" fontId="10" fillId="63" borderId="0" xfId="815" applyNumberFormat="1" applyFont="1" applyFill="1" applyAlignment="1">
      <alignment horizontal="center" vertical="center"/>
    </xf>
    <xf numFmtId="0" fontId="10" fillId="63" borderId="0" xfId="815" applyFont="1" applyFill="1" applyAlignment="1">
      <alignment horizontal="left" vertical="center"/>
    </xf>
    <xf numFmtId="14" fontId="10" fillId="0" borderId="0" xfId="815" applyNumberFormat="1" applyFont="1" applyAlignment="1">
      <alignment horizontal="center" vertical="center"/>
    </xf>
    <xf numFmtId="0" fontId="67" fillId="0" borderId="11" xfId="0" applyFont="1" applyBorder="1" applyAlignment="1">
      <alignment horizontal="left" vertical="center" wrapText="1"/>
    </xf>
    <xf numFmtId="0" fontId="67" fillId="0" borderId="11" xfId="0" applyFont="1" applyBorder="1" applyAlignment="1">
      <alignment vertical="center" wrapText="1"/>
    </xf>
    <xf numFmtId="0" fontId="67" fillId="0" borderId="11" xfId="0" applyFont="1" applyBorder="1" applyAlignment="1">
      <alignment horizontal="center" vertical="center" wrapText="1"/>
    </xf>
    <xf numFmtId="0" fontId="67" fillId="0" borderId="0" xfId="0" applyFont="1" applyAlignment="1">
      <alignment vertical="center" wrapText="1"/>
    </xf>
    <xf numFmtId="0" fontId="67" fillId="0" borderId="0" xfId="0" applyFont="1" applyAlignment="1">
      <alignment horizontal="left" vertical="center" wrapText="1"/>
    </xf>
    <xf numFmtId="1" fontId="67" fillId="0" borderId="11" xfId="0" applyNumberFormat="1" applyFont="1" applyBorder="1" applyAlignment="1">
      <alignment horizontal="center" vertical="center" wrapText="1"/>
    </xf>
    <xf numFmtId="0" fontId="67" fillId="0" borderId="0" xfId="0" quotePrefix="1" applyFont="1" applyAlignment="1">
      <alignment vertical="center" wrapText="1"/>
    </xf>
    <xf numFmtId="2" fontId="67" fillId="0" borderId="11" xfId="0" applyNumberFormat="1" applyFont="1" applyBorder="1" applyAlignment="1">
      <alignment horizontal="center" vertical="center" wrapText="1"/>
    </xf>
    <xf numFmtId="0" fontId="0" fillId="0" borderId="11" xfId="0" applyBorder="1"/>
    <xf numFmtId="0" fontId="45" fillId="0" borderId="0" xfId="0" applyFont="1" applyAlignment="1">
      <alignment vertical="center"/>
    </xf>
    <xf numFmtId="0" fontId="44" fillId="0" borderId="11" xfId="0" applyFont="1" applyBorder="1" applyAlignment="1">
      <alignment horizontal="left" vertical="center"/>
    </xf>
    <xf numFmtId="14" fontId="44" fillId="0" borderId="11" xfId="0" applyNumberFormat="1" applyFont="1" applyBorder="1" applyAlignment="1">
      <alignment horizontal="left" vertical="center"/>
    </xf>
    <xf numFmtId="14" fontId="44" fillId="0" borderId="0" xfId="0" applyNumberFormat="1" applyFont="1" applyAlignment="1">
      <alignment horizontal="left" vertical="center"/>
    </xf>
    <xf numFmtId="0" fontId="45" fillId="0" borderId="11" xfId="0" applyFont="1" applyBorder="1" applyAlignment="1">
      <alignment vertical="center"/>
    </xf>
    <xf numFmtId="0" fontId="13" fillId="0" borderId="0" xfId="815" applyFont="1"/>
    <xf numFmtId="0" fontId="11" fillId="0" borderId="0" xfId="0" applyFont="1"/>
    <xf numFmtId="0" fontId="11" fillId="0" borderId="0" xfId="0" applyFont="1" applyAlignment="1">
      <alignment horizontal="center"/>
    </xf>
    <xf numFmtId="0" fontId="12" fillId="0" borderId="0" xfId="0" applyFont="1"/>
    <xf numFmtId="0" fontId="14" fillId="0" borderId="0" xfId="0" applyFont="1"/>
    <xf numFmtId="0" fontId="45" fillId="0" borderId="0" xfId="0" applyFont="1"/>
    <xf numFmtId="0" fontId="44" fillId="0" borderId="0" xfId="0" applyFont="1"/>
    <xf numFmtId="0" fontId="0" fillId="0" borderId="0" xfId="0" applyAlignment="1">
      <alignment horizontal="center"/>
    </xf>
    <xf numFmtId="0" fontId="3" fillId="0" borderId="0" xfId="815"/>
    <xf numFmtId="0" fontId="71" fillId="0" borderId="0" xfId="815" applyFont="1"/>
    <xf numFmtId="0" fontId="71" fillId="0" borderId="0" xfId="815" applyFont="1" applyAlignment="1">
      <alignment horizontal="center" vertical="center"/>
    </xf>
    <xf numFmtId="0" fontId="3" fillId="0" borderId="0" xfId="815" applyAlignment="1">
      <alignment horizontal="left"/>
    </xf>
    <xf numFmtId="0" fontId="71" fillId="0" borderId="0" xfId="815" applyFont="1" applyAlignment="1">
      <alignment horizontal="left"/>
    </xf>
    <xf numFmtId="14" fontId="70" fillId="0" borderId="0" xfId="0" applyNumberFormat="1" applyFont="1" applyAlignment="1">
      <alignment horizontal="center" vertical="center"/>
    </xf>
    <xf numFmtId="0" fontId="15" fillId="0" borderId="10" xfId="0" applyFont="1" applyBorder="1" applyAlignment="1">
      <alignment horizontal="center" vertical="center" wrapText="1"/>
    </xf>
    <xf numFmtId="1" fontId="15" fillId="68" borderId="10" xfId="0" applyNumberFormat="1" applyFont="1" applyFill="1" applyBorder="1" applyAlignment="1" applyProtection="1">
      <alignment horizontal="center" vertical="center"/>
      <protection locked="0"/>
    </xf>
    <xf numFmtId="10" fontId="15" fillId="24" borderId="10" xfId="924" applyNumberFormat="1" applyFont="1" applyFill="1" applyBorder="1" applyAlignment="1" applyProtection="1">
      <alignment horizontal="center" vertical="center" wrapText="1"/>
    </xf>
    <xf numFmtId="0" fontId="9" fillId="0" borderId="39" xfId="0" applyFont="1" applyBorder="1" applyAlignment="1">
      <alignment vertical="center" wrapText="1"/>
    </xf>
    <xf numFmtId="0" fontId="9" fillId="0" borderId="0" xfId="0" applyFont="1" applyAlignment="1">
      <alignment horizontal="center"/>
    </xf>
    <xf numFmtId="10" fontId="11" fillId="0" borderId="0" xfId="925" applyNumberFormat="1" applyFont="1" applyAlignment="1" applyProtection="1">
      <alignment vertical="center" wrapText="1"/>
    </xf>
    <xf numFmtId="14" fontId="63" fillId="0" borderId="11" xfId="0" applyNumberFormat="1" applyFont="1" applyBorder="1" applyAlignment="1">
      <alignment vertical="center"/>
    </xf>
    <xf numFmtId="14" fontId="63" fillId="0" borderId="11" xfId="0" applyNumberFormat="1" applyFont="1" applyBorder="1" applyAlignment="1">
      <alignment horizontal="left" vertical="center"/>
    </xf>
    <xf numFmtId="0" fontId="44" fillId="0" borderId="11" xfId="0" applyFont="1" applyBorder="1" applyAlignment="1">
      <alignment horizontal="center" vertical="center"/>
    </xf>
    <xf numFmtId="0" fontId="34" fillId="0" borderId="11" xfId="815" quotePrefix="1" applyFont="1" applyBorder="1" applyAlignment="1">
      <alignment horizontal="center" vertical="center" wrapText="1"/>
    </xf>
    <xf numFmtId="10" fontId="9" fillId="0" borderId="0" xfId="0" applyNumberFormat="1" applyFont="1" applyAlignment="1">
      <alignment horizontal="center" vertical="center" wrapText="1"/>
    </xf>
    <xf numFmtId="0" fontId="11" fillId="0" borderId="16" xfId="0" applyFont="1" applyBorder="1" applyAlignment="1">
      <alignment vertical="center"/>
    </xf>
    <xf numFmtId="0" fontId="65" fillId="0" borderId="11" xfId="815" applyFont="1" applyBorder="1" applyAlignment="1">
      <alignment horizontal="center" vertical="center" wrapText="1"/>
    </xf>
    <xf numFmtId="0" fontId="78" fillId="0" borderId="11" xfId="815" applyFont="1" applyBorder="1" applyAlignment="1">
      <alignment horizontal="center" vertical="center" wrapText="1"/>
    </xf>
    <xf numFmtId="0" fontId="4" fillId="0" borderId="40" xfId="815" applyFont="1" applyBorder="1" applyAlignment="1">
      <alignment vertical="center" wrapText="1"/>
    </xf>
    <xf numFmtId="0" fontId="4" fillId="0" borderId="0" xfId="815" applyFont="1" applyAlignment="1">
      <alignment vertical="center" wrapText="1"/>
    </xf>
    <xf numFmtId="0" fontId="12" fillId="0" borderId="0" xfId="0" applyFont="1" applyAlignment="1">
      <alignment horizontal="center"/>
    </xf>
    <xf numFmtId="0" fontId="9" fillId="69" borderId="11" xfId="0" applyFont="1" applyFill="1" applyBorder="1" applyAlignment="1">
      <alignment horizontal="center" vertical="center" wrapText="1"/>
    </xf>
    <xf numFmtId="0" fontId="4" fillId="69" borderId="11" xfId="815" applyFont="1" applyFill="1" applyBorder="1" applyAlignment="1">
      <alignment horizontal="center" vertical="center" wrapText="1"/>
    </xf>
    <xf numFmtId="0" fontId="67" fillId="69" borderId="11" xfId="0" applyFont="1" applyFill="1" applyBorder="1" applyAlignment="1">
      <alignment horizontal="center" vertical="center" wrapText="1"/>
    </xf>
    <xf numFmtId="0" fontId="70" fillId="0" borderId="0" xfId="0" applyFont="1"/>
    <xf numFmtId="0" fontId="10" fillId="0" borderId="0" xfId="815" applyFont="1"/>
    <xf numFmtId="1" fontId="44" fillId="0" borderId="11" xfId="0" applyNumberFormat="1" applyFont="1" applyBorder="1" applyAlignment="1">
      <alignment horizontal="center" vertical="center"/>
    </xf>
    <xf numFmtId="0" fontId="45" fillId="0" borderId="11" xfId="0" applyFont="1" applyBorder="1" applyAlignment="1">
      <alignment horizontal="center" vertical="center"/>
    </xf>
    <xf numFmtId="0" fontId="11" fillId="0" borderId="0" xfId="0" quotePrefix="1" applyFont="1" applyAlignment="1">
      <alignment vertical="center"/>
    </xf>
    <xf numFmtId="14" fontId="63" fillId="0" borderId="11" xfId="0" quotePrefix="1" applyNumberFormat="1" applyFont="1" applyBorder="1" applyAlignment="1">
      <alignment vertical="center"/>
    </xf>
    <xf numFmtId="0" fontId="65" fillId="0" borderId="0" xfId="0" applyFont="1" applyAlignment="1">
      <alignment vertical="center" wrapText="1"/>
    </xf>
    <xf numFmtId="0" fontId="65" fillId="0" borderId="0" xfId="0" applyFont="1" applyAlignment="1">
      <alignment vertical="center"/>
    </xf>
    <xf numFmtId="14" fontId="63" fillId="0" borderId="0" xfId="0" applyNumberFormat="1" applyFont="1" applyAlignment="1">
      <alignment horizontal="center" vertical="center"/>
    </xf>
    <xf numFmtId="14" fontId="9" fillId="0" borderId="0" xfId="0" applyNumberFormat="1" applyFont="1" applyAlignment="1">
      <alignment horizontal="center" vertical="center"/>
    </xf>
    <xf numFmtId="0" fontId="84" fillId="0" borderId="11" xfId="0" applyFont="1" applyBorder="1" applyAlignment="1">
      <alignment vertical="center" wrapText="1"/>
    </xf>
    <xf numFmtId="0" fontId="85" fillId="0" borderId="11" xfId="0" applyFont="1" applyBorder="1" applyAlignment="1">
      <alignment vertical="center" wrapText="1"/>
    </xf>
    <xf numFmtId="0" fontId="85" fillId="0" borderId="11" xfId="0" quotePrefix="1" applyFont="1" applyBorder="1" applyAlignment="1">
      <alignment vertical="center"/>
    </xf>
    <xf numFmtId="0" fontId="85" fillId="0" borderId="0" xfId="0" applyFont="1" applyAlignment="1">
      <alignment vertical="center"/>
    </xf>
    <xf numFmtId="0" fontId="85" fillId="69" borderId="11" xfId="0" quotePrefix="1" applyFont="1" applyFill="1" applyBorder="1" applyAlignment="1">
      <alignment vertical="center"/>
    </xf>
    <xf numFmtId="0" fontId="85" fillId="69" borderId="11" xfId="0" applyFont="1" applyFill="1" applyBorder="1" applyAlignment="1">
      <alignment vertical="center" wrapText="1"/>
    </xf>
    <xf numFmtId="0" fontId="86" fillId="0" borderId="11" xfId="0" applyFont="1" applyBorder="1" applyAlignment="1">
      <alignment horizontal="left" vertical="center" wrapText="1"/>
    </xf>
    <xf numFmtId="0" fontId="9" fillId="0" borderId="0" xfId="0" applyFont="1" applyAlignment="1">
      <alignment vertical="top" wrapText="1"/>
    </xf>
    <xf numFmtId="0" fontId="45" fillId="70" borderId="11"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815" applyFont="1" applyAlignment="1">
      <alignment horizontal="left" vertical="center"/>
    </xf>
    <xf numFmtId="1" fontId="44" fillId="70" borderId="11" xfId="0" applyNumberFormat="1" applyFont="1" applyFill="1" applyBorder="1" applyAlignment="1">
      <alignment horizontal="center" vertical="center"/>
    </xf>
    <xf numFmtId="0" fontId="15" fillId="0" borderId="0" xfId="0" applyFont="1"/>
    <xf numFmtId="0" fontId="87" fillId="0" borderId="0" xfId="0" applyFont="1"/>
    <xf numFmtId="0" fontId="4" fillId="0" borderId="0" xfId="0" applyFont="1" applyAlignment="1">
      <alignment wrapText="1"/>
    </xf>
    <xf numFmtId="0" fontId="15" fillId="0" borderId="11" xfId="0" applyFont="1" applyBorder="1" applyAlignment="1">
      <alignment horizontal="center"/>
    </xf>
    <xf numFmtId="1" fontId="15" fillId="0" borderId="11" xfId="0" applyNumberFormat="1" applyFont="1" applyBorder="1" applyAlignment="1">
      <alignment horizontal="center"/>
    </xf>
    <xf numFmtId="0" fontId="9" fillId="74" borderId="11" xfId="0" applyFont="1" applyFill="1" applyBorder="1" applyAlignment="1">
      <alignment horizontal="center"/>
    </xf>
    <xf numFmtId="9" fontId="9" fillId="74" borderId="11" xfId="675" applyFont="1" applyFill="1" applyBorder="1" applyAlignment="1" applyProtection="1">
      <alignment horizontal="center"/>
    </xf>
    <xf numFmtId="1" fontId="9" fillId="74" borderId="11" xfId="675" applyNumberFormat="1" applyFont="1" applyFill="1" applyBorder="1" applyAlignment="1" applyProtection="1">
      <alignment horizontal="center"/>
    </xf>
    <xf numFmtId="49" fontId="9" fillId="0" borderId="11" xfId="0" applyNumberFormat="1" applyFont="1" applyBorder="1" applyAlignment="1">
      <alignment horizontal="center"/>
    </xf>
    <xf numFmtId="0" fontId="9" fillId="0" borderId="11" xfId="0" applyFont="1" applyBorder="1" applyAlignment="1">
      <alignment horizontal="center"/>
    </xf>
    <xf numFmtId="9" fontId="9" fillId="0" borderId="11" xfId="675" applyFont="1" applyBorder="1" applyAlignment="1" applyProtection="1">
      <alignment horizontal="center"/>
    </xf>
    <xf numFmtId="1" fontId="9" fillId="0" borderId="11" xfId="675" applyNumberFormat="1" applyFont="1" applyBorder="1" applyAlignment="1" applyProtection="1">
      <alignment horizontal="center"/>
    </xf>
    <xf numFmtId="0" fontId="9" fillId="0" borderId="11" xfId="0" applyFont="1" applyBorder="1"/>
    <xf numFmtId="1" fontId="15" fillId="66" borderId="11" xfId="0" applyNumberFormat="1" applyFont="1" applyFill="1" applyBorder="1" applyAlignment="1">
      <alignment horizontal="center" vertical="center" wrapText="1"/>
    </xf>
    <xf numFmtId="0" fontId="9" fillId="0" borderId="0" xfId="0" applyFont="1" applyAlignment="1">
      <alignment horizontal="center" vertical="center" wrapText="1"/>
    </xf>
    <xf numFmtId="0" fontId="67" fillId="0" borderId="0" xfId="0" applyFont="1"/>
    <xf numFmtId="0" fontId="67" fillId="0" borderId="11" xfId="0" applyFont="1" applyBorder="1" applyAlignment="1">
      <alignment horizontal="center"/>
    </xf>
    <xf numFmtId="0" fontId="67" fillId="0" borderId="11" xfId="0" applyFont="1" applyBorder="1"/>
    <xf numFmtId="14" fontId="63" fillId="0" borderId="13" xfId="0" applyNumberFormat="1" applyFont="1" applyBorder="1" applyAlignment="1">
      <alignment vertical="center"/>
    </xf>
    <xf numFmtId="0" fontId="5" fillId="60" borderId="17" xfId="815" applyFont="1" applyFill="1" applyBorder="1" applyAlignment="1" applyProtection="1">
      <alignment horizontal="center" vertical="center" wrapText="1"/>
      <protection locked="0"/>
    </xf>
    <xf numFmtId="0" fontId="5" fillId="60" borderId="11" xfId="815" applyFont="1" applyFill="1" applyBorder="1" applyAlignment="1" applyProtection="1">
      <alignment horizontal="center" vertical="center" wrapText="1"/>
      <protection locked="0"/>
    </xf>
    <xf numFmtId="0" fontId="9" fillId="75" borderId="11" xfId="0" applyFont="1" applyFill="1" applyBorder="1" applyAlignment="1">
      <alignment horizontal="center" vertical="center" wrapText="1"/>
    </xf>
    <xf numFmtId="0" fontId="85" fillId="75" borderId="11" xfId="0" applyFont="1" applyFill="1" applyBorder="1" applyAlignment="1">
      <alignment vertical="center" wrapText="1"/>
    </xf>
    <xf numFmtId="0" fontId="63" fillId="0" borderId="11" xfId="0" applyFont="1" applyBorder="1" applyAlignment="1">
      <alignment horizontal="center" vertical="center" wrapText="1"/>
    </xf>
    <xf numFmtId="0" fontId="63" fillId="0" borderId="11" xfId="0" applyFont="1" applyBorder="1" applyAlignment="1">
      <alignment horizontal="center" vertical="center"/>
    </xf>
    <xf numFmtId="0" fontId="66" fillId="0" borderId="11" xfId="0" applyFont="1" applyBorder="1" applyAlignment="1">
      <alignment horizontal="center" vertical="center"/>
    </xf>
    <xf numFmtId="0" fontId="4" fillId="0" borderId="11" xfId="815" applyFont="1" applyBorder="1"/>
    <xf numFmtId="0" fontId="4" fillId="0" borderId="12" xfId="815" applyFont="1" applyBorder="1"/>
    <xf numFmtId="0" fontId="63" fillId="0" borderId="13" xfId="0" applyFont="1" applyBorder="1" applyAlignment="1">
      <alignment vertical="center"/>
    </xf>
    <xf numFmtId="0" fontId="9" fillId="0" borderId="0" xfId="0" applyFont="1" applyAlignment="1">
      <alignment horizontal="left" vertical="center"/>
    </xf>
    <xf numFmtId="0" fontId="66" fillId="0" borderId="0" xfId="0" applyFont="1" applyAlignment="1">
      <alignment horizontal="center" vertical="center"/>
    </xf>
    <xf numFmtId="0" fontId="4" fillId="0" borderId="0" xfId="815" applyFont="1" applyAlignment="1">
      <alignment horizontal="center" vertical="center" wrapText="1"/>
    </xf>
    <xf numFmtId="0" fontId="15" fillId="57" borderId="10" xfId="0" applyFont="1" applyFill="1" applyBorder="1" applyAlignment="1">
      <alignment horizontal="center" vertical="center"/>
    </xf>
    <xf numFmtId="0" fontId="63" fillId="58" borderId="10" xfId="0" applyFont="1" applyFill="1" applyBorder="1" applyAlignment="1">
      <alignment horizontal="center" vertical="center"/>
    </xf>
    <xf numFmtId="0" fontId="15" fillId="57" borderId="10" xfId="0" applyFont="1" applyFill="1" applyBorder="1" applyAlignment="1">
      <alignment horizontal="center"/>
    </xf>
    <xf numFmtId="0" fontId="63" fillId="58" borderId="10" xfId="0" applyFont="1" applyFill="1" applyBorder="1" applyAlignment="1">
      <alignment horizontal="center"/>
    </xf>
    <xf numFmtId="14" fontId="63" fillId="58" borderId="10" xfId="0" applyNumberFormat="1" applyFont="1" applyFill="1" applyBorder="1" applyAlignment="1">
      <alignment horizontal="center"/>
    </xf>
    <xf numFmtId="14" fontId="63" fillId="70" borderId="0" xfId="0" applyNumberFormat="1" applyFont="1" applyFill="1" applyAlignment="1">
      <alignment horizontal="left"/>
    </xf>
    <xf numFmtId="0" fontId="63" fillId="70" borderId="0" xfId="0" applyFont="1" applyFill="1" applyAlignment="1">
      <alignment horizontal="right"/>
    </xf>
    <xf numFmtId="0" fontId="63" fillId="0" borderId="11" xfId="0" applyFont="1" applyBorder="1"/>
    <xf numFmtId="0" fontId="0" fillId="0" borderId="11" xfId="0" applyBorder="1" applyAlignment="1">
      <alignment vertical="center" wrapText="1"/>
    </xf>
    <xf numFmtId="0" fontId="90" fillId="76" borderId="39" xfId="0" applyFont="1" applyFill="1" applyBorder="1" applyAlignment="1">
      <alignment vertical="center" wrapText="1"/>
    </xf>
    <xf numFmtId="1" fontId="92" fillId="77" borderId="10" xfId="0" applyNumberFormat="1" applyFont="1" applyFill="1" applyBorder="1" applyAlignment="1" applyProtection="1">
      <alignment horizontal="center" vertical="center"/>
      <protection locked="0"/>
    </xf>
    <xf numFmtId="10" fontId="92" fillId="78" borderId="10" xfId="924" applyNumberFormat="1" applyFont="1" applyFill="1" applyBorder="1" applyAlignment="1" applyProtection="1">
      <alignment horizontal="center" vertical="center" wrapText="1"/>
    </xf>
    <xf numFmtId="0" fontId="67" fillId="61" borderId="11" xfId="0" applyFont="1" applyFill="1" applyBorder="1" applyAlignment="1">
      <alignment horizontal="center" vertical="center" wrapText="1"/>
    </xf>
    <xf numFmtId="0" fontId="39" fillId="0" borderId="0" xfId="815" applyFont="1" applyAlignment="1">
      <alignment vertical="center"/>
    </xf>
    <xf numFmtId="0" fontId="9" fillId="0" borderId="0" xfId="0" applyFont="1" applyAlignment="1">
      <alignment horizontal="left" vertical="top" wrapText="1"/>
    </xf>
    <xf numFmtId="3" fontId="4" fillId="0" borderId="11" xfId="815" quotePrefix="1" applyNumberFormat="1" applyFont="1" applyBorder="1" applyAlignment="1">
      <alignment horizontal="center" vertical="center" wrapText="1"/>
    </xf>
    <xf numFmtId="0" fontId="12" fillId="0" borderId="0" xfId="0" quotePrefix="1" applyFont="1" applyAlignment="1">
      <alignment vertical="center"/>
    </xf>
    <xf numFmtId="0" fontId="66" fillId="0" borderId="13" xfId="0" applyFont="1" applyBorder="1" applyAlignment="1">
      <alignment horizontal="center" vertical="center"/>
    </xf>
    <xf numFmtId="2" fontId="44" fillId="57" borderId="11" xfId="0" applyNumberFormat="1" applyFont="1" applyFill="1" applyBorder="1" applyAlignment="1">
      <alignment horizontal="center" vertical="center"/>
    </xf>
    <xf numFmtId="49" fontId="9" fillId="57" borderId="11" xfId="0" applyNumberFormat="1" applyFont="1" applyFill="1" applyBorder="1" applyAlignment="1">
      <alignment horizontal="center"/>
    </xf>
    <xf numFmtId="0" fontId="4" fillId="0" borderId="11" xfId="0" applyFont="1" applyBorder="1" applyAlignment="1">
      <alignment horizontal="center" vertical="center" wrapText="1"/>
    </xf>
    <xf numFmtId="0" fontId="67" fillId="80" borderId="11" xfId="0" applyFont="1" applyFill="1" applyBorder="1"/>
    <xf numFmtId="0" fontId="12" fillId="0" borderId="11" xfId="0" applyFont="1" applyBorder="1" applyAlignment="1">
      <alignment horizontal="left" vertical="center"/>
    </xf>
    <xf numFmtId="0" fontId="11" fillId="0" borderId="11" xfId="0" applyFont="1" applyBorder="1"/>
    <xf numFmtId="0" fontId="9" fillId="0" borderId="0" xfId="0" applyFont="1" applyAlignment="1">
      <alignment vertical="top"/>
    </xf>
    <xf numFmtId="0" fontId="9" fillId="0" borderId="0" xfId="0" applyFont="1" applyAlignment="1">
      <alignment horizontal="left" vertical="top" wrapText="1"/>
    </xf>
    <xf numFmtId="0" fontId="66" fillId="0" borderId="11" xfId="0" applyFont="1" applyBorder="1" applyAlignment="1">
      <alignment horizontal="left" vertical="center" wrapText="1"/>
    </xf>
    <xf numFmtId="0" fontId="69" fillId="0" borderId="11" xfId="0" applyFont="1" applyBorder="1" applyAlignment="1">
      <alignment horizontal="left" vertical="center" wrapText="1"/>
    </xf>
    <xf numFmtId="0" fontId="15" fillId="0" borderId="11" xfId="0" applyFont="1" applyBorder="1" applyAlignment="1">
      <alignment horizontal="left" vertical="center" wrapText="1"/>
    </xf>
    <xf numFmtId="0" fontId="68" fillId="0" borderId="11" xfId="0" applyFont="1" applyBorder="1" applyAlignment="1">
      <alignment horizontal="left" vertical="center" wrapText="1"/>
    </xf>
    <xf numFmtId="0" fontId="4" fillId="0" borderId="0" xfId="815" applyFont="1" applyAlignment="1">
      <alignment horizontal="left" vertical="top" wrapText="1"/>
    </xf>
    <xf numFmtId="0" fontId="5" fillId="0" borderId="11" xfId="815" applyFont="1" applyBorder="1" applyAlignment="1">
      <alignment horizontal="left" vertical="center" wrapText="1"/>
    </xf>
    <xf numFmtId="0" fontId="66" fillId="0" borderId="13" xfId="0" applyFont="1" applyBorder="1" applyAlignment="1">
      <alignment horizontal="left" vertical="center" wrapText="1"/>
    </xf>
    <xf numFmtId="0" fontId="66" fillId="0" borderId="14" xfId="0" applyFont="1" applyBorder="1" applyAlignment="1">
      <alignment horizontal="left" vertical="center" wrapText="1"/>
    </xf>
    <xf numFmtId="0" fontId="9" fillId="0" borderId="11" xfId="0" applyFont="1" applyBorder="1" applyAlignment="1">
      <alignment horizontal="left" vertical="center" wrapText="1"/>
    </xf>
    <xf numFmtId="0" fontId="5" fillId="0" borderId="13" xfId="815" applyFont="1" applyBorder="1" applyAlignment="1">
      <alignment horizontal="center" vertical="center" wrapText="1"/>
    </xf>
    <xf numFmtId="0" fontId="5" fillId="0" borderId="15" xfId="815" applyFont="1" applyBorder="1" applyAlignment="1">
      <alignment horizontal="center" vertical="center" wrapText="1"/>
    </xf>
    <xf numFmtId="0" fontId="5" fillId="0" borderId="14" xfId="815" applyFont="1" applyBorder="1" applyAlignment="1">
      <alignment horizontal="center" vertical="center" wrapText="1"/>
    </xf>
    <xf numFmtId="0" fontId="5" fillId="0" borderId="11" xfId="815" applyFont="1" applyBorder="1" applyAlignment="1">
      <alignment horizontal="center" vertical="center" wrapText="1"/>
    </xf>
    <xf numFmtId="0" fontId="12" fillId="0" borderId="0" xfId="0" applyFont="1" applyAlignment="1">
      <alignment horizontal="left" vertical="center"/>
    </xf>
    <xf numFmtId="0" fontId="0" fillId="0" borderId="16" xfId="0" applyBorder="1" applyAlignment="1">
      <alignment horizontal="left" vertical="center"/>
    </xf>
    <xf numFmtId="14" fontId="10" fillId="65" borderId="13" xfId="815" applyNumberFormat="1" applyFont="1" applyFill="1" applyBorder="1" applyAlignment="1" applyProtection="1">
      <alignment horizontal="center" vertical="center"/>
      <protection locked="0"/>
    </xf>
    <xf numFmtId="14" fontId="10" fillId="65" borderId="15" xfId="815" applyNumberFormat="1" applyFont="1" applyFill="1" applyBorder="1" applyAlignment="1" applyProtection="1">
      <alignment horizontal="center" vertical="center"/>
      <protection locked="0"/>
    </xf>
    <xf numFmtId="14" fontId="10" fillId="65" borderId="14" xfId="815" applyNumberFormat="1" applyFont="1" applyFill="1" applyBorder="1" applyAlignment="1" applyProtection="1">
      <alignment horizontal="center" vertical="center"/>
      <protection locked="0"/>
    </xf>
    <xf numFmtId="0" fontId="10" fillId="65" borderId="13" xfId="815" applyFont="1" applyFill="1" applyBorder="1" applyAlignment="1" applyProtection="1">
      <alignment horizontal="left" vertical="center"/>
      <protection locked="0"/>
    </xf>
    <xf numFmtId="0" fontId="10" fillId="65" borderId="15" xfId="815" applyFont="1" applyFill="1" applyBorder="1" applyAlignment="1" applyProtection="1">
      <alignment horizontal="left" vertical="center"/>
      <protection locked="0"/>
    </xf>
    <xf numFmtId="0" fontId="10" fillId="65" borderId="14" xfId="815" applyFont="1" applyFill="1" applyBorder="1" applyAlignment="1" applyProtection="1">
      <alignment horizontal="left" vertical="center"/>
      <protection locked="0"/>
    </xf>
    <xf numFmtId="0" fontId="5" fillId="0" borderId="17" xfId="815" applyFont="1" applyBorder="1" applyAlignment="1">
      <alignment horizontal="center" vertical="center" textRotation="90" wrapText="1"/>
    </xf>
    <xf numFmtId="0" fontId="5" fillId="0" borderId="12" xfId="815" applyFont="1" applyBorder="1" applyAlignment="1">
      <alignment horizontal="center" vertical="center" textRotation="90" wrapText="1"/>
    </xf>
    <xf numFmtId="9" fontId="12" fillId="63" borderId="0" xfId="0" applyNumberFormat="1" applyFont="1" applyFill="1" applyAlignment="1">
      <alignment horizontal="left" vertical="center"/>
    </xf>
    <xf numFmtId="0" fontId="0" fillId="59" borderId="0" xfId="0" applyFill="1" applyAlignment="1">
      <alignment horizontal="left" vertical="center"/>
    </xf>
    <xf numFmtId="14" fontId="10" fillId="63" borderId="0" xfId="815" applyNumberFormat="1" applyFont="1" applyFill="1" applyAlignment="1">
      <alignment horizontal="center" vertical="center"/>
    </xf>
    <xf numFmtId="0" fontId="0" fillId="59" borderId="0" xfId="0" applyFill="1" applyAlignment="1">
      <alignment vertical="center"/>
    </xf>
    <xf numFmtId="0" fontId="5" fillId="0" borderId="11" xfId="815" applyFont="1" applyBorder="1" applyAlignment="1">
      <alignment horizontal="center" vertical="center"/>
    </xf>
    <xf numFmtId="14" fontId="10" fillId="25" borderId="13" xfId="815" applyNumberFormat="1" applyFont="1" applyFill="1" applyBorder="1" applyAlignment="1">
      <alignment horizontal="center" vertical="center"/>
    </xf>
    <xf numFmtId="14" fontId="10" fillId="25" borderId="15" xfId="815" applyNumberFormat="1" applyFont="1" applyFill="1" applyBorder="1" applyAlignment="1">
      <alignment horizontal="center" vertical="center"/>
    </xf>
    <xf numFmtId="14" fontId="10" fillId="25" borderId="14" xfId="815" applyNumberFormat="1" applyFont="1" applyFill="1" applyBorder="1" applyAlignment="1">
      <alignment horizontal="center" vertical="center"/>
    </xf>
    <xf numFmtId="0" fontId="10" fillId="0" borderId="13" xfId="815" applyFont="1" applyBorder="1" applyAlignment="1">
      <alignment horizontal="center" vertical="center"/>
    </xf>
    <xf numFmtId="0" fontId="10" fillId="0" borderId="15" xfId="815" applyFont="1" applyBorder="1" applyAlignment="1">
      <alignment horizontal="center" vertical="center"/>
    </xf>
    <xf numFmtId="0" fontId="10" fillId="0" borderId="14" xfId="815" applyFont="1" applyBorder="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0" fontId="10" fillId="25" borderId="13" xfId="815" applyFont="1" applyFill="1" applyBorder="1" applyAlignment="1">
      <alignment horizontal="left" vertical="center"/>
    </xf>
    <xf numFmtId="0" fontId="10" fillId="25" borderId="15" xfId="815" applyFont="1" applyFill="1" applyBorder="1" applyAlignment="1">
      <alignment horizontal="left" vertical="center"/>
    </xf>
    <xf numFmtId="0" fontId="10" fillId="25" borderId="14" xfId="815" applyFont="1" applyFill="1" applyBorder="1" applyAlignment="1">
      <alignment horizontal="left" vertical="center"/>
    </xf>
    <xf numFmtId="0" fontId="10" fillId="64" borderId="13" xfId="815" applyFont="1" applyFill="1" applyBorder="1" applyAlignment="1" applyProtection="1">
      <alignment horizontal="left" vertical="center"/>
      <protection locked="0"/>
    </xf>
    <xf numFmtId="0" fontId="10" fillId="64" borderId="14" xfId="815" applyFont="1" applyFill="1" applyBorder="1" applyAlignment="1" applyProtection="1">
      <alignment horizontal="left" vertical="center"/>
      <protection locked="0"/>
    </xf>
    <xf numFmtId="0" fontId="10" fillId="0" borderId="0" xfId="815" applyFont="1" applyAlignment="1">
      <alignment horizontal="left" vertical="center"/>
    </xf>
    <xf numFmtId="0" fontId="10" fillId="0" borderId="16" xfId="815" applyFont="1" applyBorder="1" applyAlignment="1">
      <alignment horizontal="left" vertical="center"/>
    </xf>
    <xf numFmtId="0" fontId="9" fillId="0" borderId="17" xfId="0" applyFont="1" applyBorder="1" applyAlignment="1">
      <alignment horizontal="left" vertical="center" wrapText="1"/>
    </xf>
    <xf numFmtId="0" fontId="9" fillId="0" borderId="49" xfId="0" applyFont="1" applyBorder="1" applyAlignment="1">
      <alignment horizontal="left" vertical="center" wrapText="1"/>
    </xf>
    <xf numFmtId="0" fontId="9" fillId="0" borderId="12" xfId="0" applyFont="1" applyBorder="1" applyAlignment="1">
      <alignment horizontal="left" vertical="center" wrapText="1"/>
    </xf>
    <xf numFmtId="0" fontId="70" fillId="0" borderId="38" xfId="0" applyFont="1" applyBorder="1" applyAlignment="1">
      <alignment horizontal="center" vertical="center"/>
    </xf>
    <xf numFmtId="0" fontId="70" fillId="0" borderId="39" xfId="0" applyFont="1" applyBorder="1" applyAlignment="1">
      <alignment horizontal="center" vertical="center"/>
    </xf>
    <xf numFmtId="49" fontId="90" fillId="76" borderId="28" xfId="0" applyNumberFormat="1" applyFont="1" applyFill="1" applyBorder="1" applyAlignment="1">
      <alignment horizontal="center" vertical="center" wrapText="1" readingOrder="1"/>
    </xf>
    <xf numFmtId="49" fontId="90" fillId="76" borderId="29" xfId="0" applyNumberFormat="1" applyFont="1" applyFill="1" applyBorder="1" applyAlignment="1">
      <alignment horizontal="center" vertical="center" wrapText="1" readingOrder="1"/>
    </xf>
    <xf numFmtId="49" fontId="90" fillId="76" borderId="32" xfId="0" applyNumberFormat="1" applyFont="1" applyFill="1" applyBorder="1" applyAlignment="1">
      <alignment horizontal="center" vertical="center" wrapText="1" readingOrder="1"/>
    </xf>
    <xf numFmtId="49" fontId="90" fillId="76" borderId="33" xfId="0" applyNumberFormat="1" applyFont="1" applyFill="1" applyBorder="1" applyAlignment="1">
      <alignment horizontal="center" vertical="center" wrapText="1" readingOrder="1"/>
    </xf>
    <xf numFmtId="49" fontId="90" fillId="76" borderId="34" xfId="0" applyNumberFormat="1" applyFont="1" applyFill="1" applyBorder="1" applyAlignment="1">
      <alignment horizontal="center" vertical="center" wrapText="1" readingOrder="1"/>
    </xf>
    <xf numFmtId="49" fontId="90" fillId="76" borderId="35" xfId="0" applyNumberFormat="1" applyFont="1" applyFill="1" applyBorder="1" applyAlignment="1">
      <alignment horizontal="center" vertical="center" wrapText="1" readingOrder="1"/>
    </xf>
    <xf numFmtId="49" fontId="90" fillId="76" borderId="27" xfId="0" applyNumberFormat="1" applyFont="1" applyFill="1" applyBorder="1" applyAlignment="1">
      <alignment horizontal="center" vertical="center" wrapText="1" readingOrder="1"/>
    </xf>
    <xf numFmtId="49" fontId="90" fillId="76" borderId="30" xfId="0" applyNumberFormat="1" applyFont="1" applyFill="1" applyBorder="1" applyAlignment="1">
      <alignment horizontal="center" vertical="center" wrapText="1" readingOrder="1"/>
    </xf>
    <xf numFmtId="49" fontId="90" fillId="76" borderId="31" xfId="0" applyNumberFormat="1" applyFont="1" applyFill="1" applyBorder="1" applyAlignment="1">
      <alignment horizontal="center" vertical="center" wrapText="1" readingOrder="1"/>
    </xf>
    <xf numFmtId="0" fontId="90" fillId="76" borderId="27" xfId="0" applyFont="1" applyFill="1" applyBorder="1" applyAlignment="1">
      <alignment horizontal="left" vertical="center" wrapText="1" readingOrder="1"/>
    </xf>
    <xf numFmtId="0" fontId="90" fillId="76" borderId="30" xfId="0" applyFont="1" applyFill="1" applyBorder="1" applyAlignment="1">
      <alignment horizontal="left" vertical="center" wrapText="1" readingOrder="1"/>
    </xf>
    <xf numFmtId="0" fontId="90" fillId="76" borderId="31" xfId="0" applyFont="1" applyFill="1" applyBorder="1" applyAlignment="1">
      <alignment horizontal="left" vertical="center" wrapText="1" readingOrder="1"/>
    </xf>
    <xf numFmtId="0" fontId="90" fillId="76" borderId="28" xfId="0" applyFont="1" applyFill="1" applyBorder="1" applyAlignment="1">
      <alignment horizontal="left" vertical="center" wrapText="1" readingOrder="1"/>
    </xf>
    <xf numFmtId="0" fontId="90" fillId="76" borderId="29" xfId="0" applyFont="1" applyFill="1" applyBorder="1" applyAlignment="1">
      <alignment horizontal="left" vertical="center" wrapText="1" readingOrder="1"/>
    </xf>
    <xf numFmtId="0" fontId="90" fillId="76" borderId="32" xfId="0" applyFont="1" applyFill="1" applyBorder="1" applyAlignment="1">
      <alignment horizontal="left" vertical="center" wrapText="1" readingOrder="1"/>
    </xf>
    <xf numFmtId="0" fontId="90" fillId="76" borderId="33" xfId="0" applyFont="1" applyFill="1" applyBorder="1" applyAlignment="1">
      <alignment horizontal="left" vertical="center" wrapText="1" readingOrder="1"/>
    </xf>
    <xf numFmtId="0" fontId="90" fillId="76" borderId="34" xfId="0" applyFont="1" applyFill="1" applyBorder="1" applyAlignment="1">
      <alignment horizontal="left" vertical="center" wrapText="1" readingOrder="1"/>
    </xf>
    <xf numFmtId="0" fontId="90" fillId="76" borderId="35" xfId="0" applyFont="1" applyFill="1" applyBorder="1" applyAlignment="1">
      <alignment horizontal="left" vertical="center" wrapText="1" readingOrder="1"/>
    </xf>
    <xf numFmtId="0" fontId="90" fillId="76" borderId="37" xfId="0" applyFont="1" applyFill="1" applyBorder="1" applyAlignment="1">
      <alignment horizontal="left" vertical="center" wrapText="1" readingOrder="1"/>
    </xf>
    <xf numFmtId="0" fontId="90" fillId="76" borderId="0" xfId="0" applyFont="1" applyFill="1" applyAlignment="1">
      <alignment horizontal="left" vertical="center" wrapText="1" readingOrder="1"/>
    </xf>
    <xf numFmtId="0" fontId="90" fillId="76" borderId="36" xfId="0" applyFont="1" applyFill="1" applyBorder="1" applyAlignment="1">
      <alignment horizontal="left" vertical="center" wrapText="1" readingOrder="1"/>
    </xf>
    <xf numFmtId="0" fontId="90" fillId="76" borderId="27" xfId="0" applyFont="1" applyFill="1" applyBorder="1" applyAlignment="1">
      <alignment horizontal="center" vertical="center" wrapText="1" readingOrder="1"/>
    </xf>
    <xf numFmtId="0" fontId="90" fillId="76" borderId="30" xfId="0" applyFont="1" applyFill="1" applyBorder="1" applyAlignment="1">
      <alignment horizontal="center" vertical="center" wrapText="1" readingOrder="1"/>
    </xf>
    <xf numFmtId="0" fontId="90" fillId="76" borderId="31" xfId="0" applyFont="1" applyFill="1" applyBorder="1" applyAlignment="1">
      <alignment horizontal="center" vertical="center" wrapText="1" readingOrder="1"/>
    </xf>
    <xf numFmtId="0" fontId="90" fillId="76" borderId="28" xfId="0" applyFont="1" applyFill="1" applyBorder="1" applyAlignment="1">
      <alignment horizontal="center" vertical="center" wrapText="1" readingOrder="1"/>
    </xf>
    <xf numFmtId="0" fontId="90" fillId="76" borderId="29" xfId="0" applyFont="1" applyFill="1" applyBorder="1" applyAlignment="1">
      <alignment horizontal="center" vertical="center" wrapText="1" readingOrder="1"/>
    </xf>
    <xf numFmtId="0" fontId="90" fillId="76" borderId="32" xfId="0" applyFont="1" applyFill="1" applyBorder="1" applyAlignment="1">
      <alignment horizontal="center" vertical="center" wrapText="1" readingOrder="1"/>
    </xf>
    <xf numFmtId="0" fontId="90" fillId="76" borderId="33" xfId="0" applyFont="1" applyFill="1" applyBorder="1" applyAlignment="1">
      <alignment horizontal="center" vertical="center" wrapText="1" readingOrder="1"/>
    </xf>
    <xf numFmtId="0" fontId="90" fillId="76" borderId="34" xfId="0" applyFont="1" applyFill="1" applyBorder="1" applyAlignment="1">
      <alignment horizontal="center" vertical="center" wrapText="1" readingOrder="1"/>
    </xf>
    <xf numFmtId="0" fontId="90" fillId="76" borderId="35" xfId="0" applyFont="1" applyFill="1" applyBorder="1" applyAlignment="1">
      <alignment horizontal="center" vertical="center" wrapText="1" readingOrder="1"/>
    </xf>
    <xf numFmtId="0" fontId="93" fillId="79" borderId="27" xfId="0" applyFont="1" applyFill="1" applyBorder="1" applyAlignment="1">
      <alignment horizontal="center" vertical="center" wrapText="1"/>
    </xf>
    <xf numFmtId="0" fontId="93" fillId="79" borderId="30" xfId="0" applyFont="1" applyFill="1" applyBorder="1" applyAlignment="1">
      <alignment horizontal="center" vertical="center" wrapText="1"/>
    </xf>
    <xf numFmtId="0" fontId="93" fillId="79" borderId="31" xfId="0" applyFont="1" applyFill="1" applyBorder="1" applyAlignment="1">
      <alignment horizontal="center" vertical="center" wrapText="1"/>
    </xf>
    <xf numFmtId="0" fontId="90" fillId="77" borderId="27" xfId="0" quotePrefix="1" applyFont="1" applyFill="1" applyBorder="1" applyAlignment="1" applyProtection="1">
      <alignment horizontal="left" vertical="center" wrapText="1"/>
      <protection locked="0"/>
    </xf>
    <xf numFmtId="0" fontId="90" fillId="77" borderId="30" xfId="0" quotePrefix="1" applyFont="1" applyFill="1" applyBorder="1" applyAlignment="1" applyProtection="1">
      <alignment horizontal="left" vertical="center" wrapText="1"/>
      <protection locked="0"/>
    </xf>
    <xf numFmtId="0" fontId="90" fillId="77" borderId="31" xfId="0" quotePrefix="1" applyFont="1" applyFill="1" applyBorder="1" applyAlignment="1" applyProtection="1">
      <alignment horizontal="left" vertical="center" wrapText="1"/>
      <protection locked="0"/>
    </xf>
    <xf numFmtId="0" fontId="90" fillId="77" borderId="27" xfId="0" applyFont="1" applyFill="1" applyBorder="1" applyAlignment="1" applyProtection="1">
      <alignment horizontal="left" vertical="center" wrapText="1"/>
      <protection locked="0"/>
    </xf>
    <xf numFmtId="0" fontId="90" fillId="77" borderId="30" xfId="0" applyFont="1" applyFill="1" applyBorder="1" applyAlignment="1" applyProtection="1">
      <alignment horizontal="left" vertical="center" wrapText="1"/>
      <protection locked="0"/>
    </xf>
    <xf numFmtId="0" fontId="90" fillId="77" borderId="31" xfId="0" applyFont="1" applyFill="1" applyBorder="1" applyAlignment="1" applyProtection="1">
      <alignment horizontal="left" vertical="center" wrapText="1"/>
      <protection locked="0"/>
    </xf>
    <xf numFmtId="0" fontId="9" fillId="0" borderId="0" xfId="0" applyFont="1" applyAlignment="1">
      <alignment horizontal="justify" wrapText="1"/>
    </xf>
    <xf numFmtId="0" fontId="9" fillId="0" borderId="0" xfId="0" applyFont="1" applyAlignment="1">
      <alignment horizontal="justify"/>
    </xf>
    <xf numFmtId="49" fontId="10" fillId="65" borderId="13" xfId="815" applyNumberFormat="1" applyFont="1" applyFill="1" applyBorder="1" applyAlignment="1" applyProtection="1">
      <alignment horizontal="left" vertical="center"/>
      <protection locked="0"/>
    </xf>
    <xf numFmtId="49" fontId="10" fillId="65" borderId="15" xfId="815" applyNumberFormat="1" applyFont="1" applyFill="1" applyBorder="1" applyAlignment="1" applyProtection="1">
      <alignment horizontal="left" vertical="center"/>
      <protection locked="0"/>
    </xf>
    <xf numFmtId="49" fontId="10" fillId="65" borderId="14" xfId="815" applyNumberFormat="1" applyFont="1" applyFill="1" applyBorder="1" applyAlignment="1" applyProtection="1">
      <alignment horizontal="left" vertical="center"/>
      <protection locked="0"/>
    </xf>
    <xf numFmtId="0" fontId="9" fillId="0" borderId="0" xfId="0" applyFont="1" applyAlignment="1">
      <alignment horizontal="left" vertical="justify" wrapText="1"/>
    </xf>
    <xf numFmtId="49" fontId="9" fillId="0" borderId="28" xfId="0" applyNumberFormat="1" applyFont="1" applyBorder="1" applyAlignment="1">
      <alignment horizontal="center" vertical="center" readingOrder="1"/>
    </xf>
    <xf numFmtId="49" fontId="9" fillId="0" borderId="29" xfId="0" applyNumberFormat="1" applyFont="1" applyBorder="1" applyAlignment="1">
      <alignment horizontal="center" vertical="center" readingOrder="1"/>
    </xf>
    <xf numFmtId="49" fontId="9" fillId="0" borderId="32" xfId="0" applyNumberFormat="1" applyFont="1" applyBorder="1" applyAlignment="1">
      <alignment horizontal="center" vertical="center" readingOrder="1"/>
    </xf>
    <xf numFmtId="49" fontId="9" fillId="0" borderId="33" xfId="0" applyNumberFormat="1" applyFont="1" applyBorder="1" applyAlignment="1">
      <alignment horizontal="center" vertical="center" readingOrder="1"/>
    </xf>
    <xf numFmtId="49" fontId="9" fillId="0" borderId="34" xfId="0" applyNumberFormat="1" applyFont="1" applyBorder="1" applyAlignment="1">
      <alignment horizontal="center" vertical="center" readingOrder="1"/>
    </xf>
    <xf numFmtId="49" fontId="9" fillId="0" borderId="35" xfId="0" applyNumberFormat="1" applyFont="1" applyBorder="1" applyAlignment="1">
      <alignment horizontal="center" vertical="center" readingOrder="1"/>
    </xf>
    <xf numFmtId="0" fontId="6" fillId="0" borderId="0" xfId="815" applyFont="1" applyAlignment="1">
      <alignment horizontal="left" vertical="center"/>
    </xf>
    <xf numFmtId="0" fontId="6" fillId="0" borderId="16" xfId="815" applyFont="1" applyBorder="1" applyAlignment="1">
      <alignment horizontal="left" vertical="center"/>
    </xf>
    <xf numFmtId="0" fontId="70" fillId="0" borderId="40" xfId="0" applyFont="1" applyBorder="1" applyAlignment="1">
      <alignment horizontal="center" vertical="center"/>
    </xf>
    <xf numFmtId="0" fontId="70" fillId="0" borderId="16" xfId="0" applyFont="1" applyBorder="1" applyAlignment="1">
      <alignment horizontal="center" vertical="center"/>
    </xf>
    <xf numFmtId="0" fontId="9" fillId="0" borderId="36" xfId="0" applyFont="1" applyBorder="1" applyAlignment="1">
      <alignment vertical="top" wrapText="1"/>
    </xf>
    <xf numFmtId="0" fontId="70" fillId="0" borderId="28" xfId="0" applyFont="1" applyBorder="1" applyAlignment="1">
      <alignment horizontal="center" vertical="center" wrapText="1"/>
    </xf>
    <xf numFmtId="0" fontId="70" fillId="0" borderId="29" xfId="0" applyFont="1" applyBorder="1" applyAlignment="1">
      <alignment horizontal="center" vertical="center" wrapText="1"/>
    </xf>
    <xf numFmtId="0" fontId="70" fillId="0" borderId="34" xfId="0" applyFont="1" applyBorder="1" applyAlignment="1">
      <alignment horizontal="center" vertical="center" wrapText="1"/>
    </xf>
    <xf numFmtId="0" fontId="70" fillId="0" borderId="35" xfId="0" applyFont="1" applyBorder="1" applyAlignment="1">
      <alignment horizontal="center" vertical="center" wrapText="1"/>
    </xf>
    <xf numFmtId="0" fontId="70" fillId="0" borderId="27" xfId="0" applyFont="1" applyBorder="1" applyAlignment="1">
      <alignment horizontal="center" vertical="center" wrapText="1"/>
    </xf>
    <xf numFmtId="0" fontId="70" fillId="0" borderId="31" xfId="0" applyFont="1" applyBorder="1" applyAlignment="1">
      <alignment horizontal="center" vertical="center" wrapText="1"/>
    </xf>
    <xf numFmtId="0" fontId="70"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0" xfId="0" applyBorder="1" applyAlignment="1">
      <alignment horizontal="center" vertical="center" wrapText="1"/>
    </xf>
    <xf numFmtId="0" fontId="70" fillId="0" borderId="37" xfId="0" applyFont="1" applyBorder="1" applyAlignment="1">
      <alignment horizontal="center" vertical="center" wrapText="1"/>
    </xf>
    <xf numFmtId="0" fontId="70" fillId="0" borderId="36" xfId="0" applyFont="1" applyBorder="1" applyAlignment="1">
      <alignment horizontal="center" vertical="center" wrapText="1"/>
    </xf>
    <xf numFmtId="0" fontId="72" fillId="0" borderId="27" xfId="0" applyFont="1" applyBorder="1" applyAlignment="1">
      <alignment horizontal="center" vertical="center" wrapText="1"/>
    </xf>
    <xf numFmtId="0" fontId="72" fillId="0" borderId="31"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9" fillId="68" borderId="27" xfId="0" applyFont="1" applyFill="1" applyBorder="1" applyAlignment="1" applyProtection="1">
      <alignment horizontal="left" vertical="center" wrapText="1"/>
      <protection locked="0"/>
    </xf>
    <xf numFmtId="0" fontId="9" fillId="68" borderId="30" xfId="0" applyFont="1" applyFill="1" applyBorder="1" applyAlignment="1" applyProtection="1">
      <alignment horizontal="left" vertical="center" wrapText="1"/>
      <protection locked="0"/>
    </xf>
    <xf numFmtId="0" fontId="9" fillId="68" borderId="31" xfId="0" applyFont="1" applyFill="1" applyBorder="1" applyAlignment="1" applyProtection="1">
      <alignment horizontal="left" vertical="center" wrapText="1"/>
      <protection locked="0"/>
    </xf>
    <xf numFmtId="0" fontId="4" fillId="0" borderId="28" xfId="0" quotePrefix="1" applyFont="1" applyBorder="1" applyAlignment="1">
      <alignment horizontal="left" vertical="center" wrapText="1" readingOrder="1"/>
    </xf>
    <xf numFmtId="0" fontId="4" fillId="0" borderId="29" xfId="0" quotePrefix="1" applyFont="1" applyBorder="1" applyAlignment="1">
      <alignment horizontal="left" vertical="center" wrapText="1" readingOrder="1"/>
    </xf>
    <xf numFmtId="0" fontId="4" fillId="0" borderId="32" xfId="0" quotePrefix="1" applyFont="1" applyBorder="1" applyAlignment="1">
      <alignment horizontal="left" vertical="center" wrapText="1" readingOrder="1"/>
    </xf>
    <xf numFmtId="0" fontId="4" fillId="0" borderId="33" xfId="0" quotePrefix="1" applyFont="1" applyBorder="1" applyAlignment="1">
      <alignment horizontal="left" vertical="center" wrapText="1" readingOrder="1"/>
    </xf>
    <xf numFmtId="0" fontId="4" fillId="0" borderId="34" xfId="0" quotePrefix="1" applyFont="1" applyBorder="1" applyAlignment="1">
      <alignment horizontal="left" vertical="center" wrapText="1" readingOrder="1"/>
    </xf>
    <xf numFmtId="0" fontId="4" fillId="0" borderId="35" xfId="0" quotePrefix="1" applyFont="1" applyBorder="1" applyAlignment="1">
      <alignment horizontal="left" vertical="center" wrapText="1" readingOrder="1"/>
    </xf>
    <xf numFmtId="0" fontId="75" fillId="0" borderId="27" xfId="0" quotePrefix="1" applyFont="1" applyBorder="1" applyAlignment="1">
      <alignment horizontal="center" vertical="center" wrapText="1" readingOrder="1"/>
    </xf>
    <xf numFmtId="0" fontId="75" fillId="0" borderId="30" xfId="0" quotePrefix="1" applyFont="1" applyBorder="1" applyAlignment="1">
      <alignment horizontal="center" vertical="center" wrapText="1" readingOrder="1"/>
    </xf>
    <xf numFmtId="0" fontId="75" fillId="0" borderId="31" xfId="0" quotePrefix="1" applyFont="1" applyBorder="1" applyAlignment="1">
      <alignment horizontal="center" vertical="center" wrapText="1" readingOrder="1"/>
    </xf>
    <xf numFmtId="0" fontId="75" fillId="0" borderId="28" xfId="0" applyFont="1" applyBorder="1" applyAlignment="1">
      <alignment horizontal="center" vertical="center" wrapText="1" readingOrder="1"/>
    </xf>
    <xf numFmtId="0" fontId="75" fillId="0" borderId="29" xfId="0" applyFont="1" applyBorder="1" applyAlignment="1">
      <alignment horizontal="center" vertical="center" wrapText="1" readingOrder="1"/>
    </xf>
    <xf numFmtId="0" fontId="75" fillId="0" borderId="32" xfId="0" applyFont="1" applyBorder="1" applyAlignment="1">
      <alignment horizontal="center" vertical="center" wrapText="1" readingOrder="1"/>
    </xf>
    <xf numFmtId="0" fontId="75" fillId="0" borderId="33" xfId="0" applyFont="1" applyBorder="1" applyAlignment="1">
      <alignment horizontal="center" vertical="center" wrapText="1" readingOrder="1"/>
    </xf>
    <xf numFmtId="0" fontId="75" fillId="0" borderId="34" xfId="0" applyFont="1" applyBorder="1" applyAlignment="1">
      <alignment horizontal="center" vertical="center" wrapText="1" readingOrder="1"/>
    </xf>
    <xf numFmtId="0" fontId="75" fillId="0" borderId="35" xfId="0" applyFont="1" applyBorder="1" applyAlignment="1">
      <alignment horizontal="center" vertical="center" wrapText="1" readingOrder="1"/>
    </xf>
    <xf numFmtId="0" fontId="76" fillId="0" borderId="27" xfId="0" applyFont="1" applyBorder="1" applyAlignment="1">
      <alignment horizontal="center" vertical="center" wrapText="1" readingOrder="1"/>
    </xf>
    <xf numFmtId="0" fontId="76" fillId="0" borderId="30" xfId="0" applyFont="1" applyBorder="1" applyAlignment="1">
      <alignment horizontal="center" vertical="center" wrapText="1" readingOrder="1"/>
    </xf>
    <xf numFmtId="0" fontId="76" fillId="0" borderId="31" xfId="0" applyFont="1" applyBorder="1" applyAlignment="1">
      <alignment horizontal="center" vertical="center" wrapText="1" readingOrder="1"/>
    </xf>
    <xf numFmtId="0" fontId="74" fillId="67" borderId="27" xfId="0" applyFont="1" applyFill="1" applyBorder="1" applyAlignment="1">
      <alignment horizontal="center" vertical="center" wrapText="1"/>
    </xf>
    <xf numFmtId="0" fontId="74" fillId="67" borderId="30" xfId="0" applyFont="1" applyFill="1" applyBorder="1" applyAlignment="1">
      <alignment horizontal="center" vertical="center" wrapText="1"/>
    </xf>
    <xf numFmtId="0" fontId="74" fillId="67" borderId="31" xfId="0" applyFont="1" applyFill="1" applyBorder="1" applyAlignment="1">
      <alignment horizontal="center" vertical="center" wrapText="1"/>
    </xf>
    <xf numFmtId="0" fontId="4" fillId="0" borderId="28" xfId="0" applyFont="1" applyBorder="1" applyAlignment="1">
      <alignment horizontal="left" vertical="center" wrapText="1" readingOrder="1"/>
    </xf>
    <xf numFmtId="0" fontId="4" fillId="0" borderId="37"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32"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33" xfId="0" applyFont="1" applyBorder="1" applyAlignment="1">
      <alignment horizontal="left" vertical="center" wrapText="1" readingOrder="1"/>
    </xf>
    <xf numFmtId="0" fontId="4" fillId="0" borderId="34" xfId="0" applyFont="1" applyBorder="1" applyAlignment="1">
      <alignment horizontal="left" vertical="center" wrapText="1" readingOrder="1"/>
    </xf>
    <xf numFmtId="0" fontId="4" fillId="0" borderId="36" xfId="0" applyFont="1" applyBorder="1" applyAlignment="1">
      <alignment horizontal="left" vertical="center" wrapText="1" readingOrder="1"/>
    </xf>
    <xf numFmtId="0" fontId="4" fillId="0" borderId="35" xfId="0" applyFont="1" applyBorder="1" applyAlignment="1">
      <alignment horizontal="left" vertical="center" wrapText="1" readingOrder="1"/>
    </xf>
    <xf numFmtId="49" fontId="74" fillId="0" borderId="27" xfId="0" applyNumberFormat="1" applyFont="1" applyBorder="1" applyAlignment="1">
      <alignment horizontal="center" vertical="center" wrapText="1" readingOrder="1"/>
    </xf>
    <xf numFmtId="49" fontId="74" fillId="0" borderId="30" xfId="0" applyNumberFormat="1" applyFont="1" applyBorder="1" applyAlignment="1">
      <alignment horizontal="center" vertical="center" wrapText="1" readingOrder="1"/>
    </xf>
    <xf numFmtId="49" fontId="74" fillId="0" borderId="31" xfId="0" applyNumberFormat="1" applyFont="1" applyBorder="1" applyAlignment="1">
      <alignment horizontal="center" vertical="center" wrapText="1" readingOrder="1"/>
    </xf>
    <xf numFmtId="0" fontId="9" fillId="0" borderId="27" xfId="0" applyFont="1" applyBorder="1" applyAlignment="1">
      <alignment horizontal="left" vertical="center" wrapText="1" readingOrder="1"/>
    </xf>
    <xf numFmtId="0" fontId="9" fillId="0" borderId="30" xfId="0" applyFont="1" applyBorder="1" applyAlignment="1">
      <alignment horizontal="left" vertical="center" wrapText="1" readingOrder="1"/>
    </xf>
    <xf numFmtId="0" fontId="9" fillId="0" borderId="31" xfId="0" applyFont="1" applyBorder="1" applyAlignment="1">
      <alignment horizontal="left" vertical="center" wrapText="1" readingOrder="1"/>
    </xf>
    <xf numFmtId="0" fontId="9" fillId="0" borderId="28" xfId="0" applyFont="1" applyBorder="1" applyAlignment="1">
      <alignment horizontal="left" vertical="center" wrapText="1" readingOrder="1"/>
    </xf>
    <xf numFmtId="0" fontId="9" fillId="0" borderId="29" xfId="0" applyFont="1" applyBorder="1" applyAlignment="1">
      <alignment horizontal="left" vertical="center" wrapText="1" readingOrder="1"/>
    </xf>
    <xf numFmtId="0" fontId="9" fillId="0" borderId="32" xfId="0" applyFont="1" applyBorder="1" applyAlignment="1">
      <alignment horizontal="left" vertical="center" wrapText="1" readingOrder="1"/>
    </xf>
    <xf numFmtId="0" fontId="9" fillId="0" borderId="33" xfId="0" applyFont="1" applyBorder="1" applyAlignment="1">
      <alignment horizontal="left" vertical="center" wrapText="1" readingOrder="1"/>
    </xf>
    <xf numFmtId="0" fontId="9" fillId="0" borderId="34" xfId="0" applyFont="1" applyBorder="1" applyAlignment="1">
      <alignment horizontal="left" vertical="center" wrapText="1" readingOrder="1"/>
    </xf>
    <xf numFmtId="0" fontId="9" fillId="0" borderId="35" xfId="0" applyFont="1" applyBorder="1" applyAlignment="1">
      <alignment horizontal="left" vertical="center" wrapText="1" readingOrder="1"/>
    </xf>
    <xf numFmtId="0" fontId="73" fillId="0" borderId="10" xfId="0" applyFont="1" applyBorder="1" applyAlignment="1">
      <alignment horizontal="center" vertical="center" wrapText="1"/>
    </xf>
    <xf numFmtId="0" fontId="72" fillId="0" borderId="10" xfId="0" applyFont="1" applyBorder="1" applyAlignment="1">
      <alignment horizontal="center" vertical="center" wrapText="1"/>
    </xf>
    <xf numFmtId="0" fontId="6" fillId="66" borderId="13" xfId="815" applyFont="1" applyFill="1" applyBorder="1" applyAlignment="1">
      <alignment horizontal="left" vertical="center"/>
    </xf>
    <xf numFmtId="0" fontId="6" fillId="66" borderId="15" xfId="815" applyFont="1" applyFill="1" applyBorder="1" applyAlignment="1">
      <alignment horizontal="left" vertical="center"/>
    </xf>
    <xf numFmtId="0" fontId="70" fillId="66" borderId="15" xfId="0" applyFont="1" applyFill="1" applyBorder="1" applyAlignment="1">
      <alignment horizontal="left"/>
    </xf>
    <xf numFmtId="0" fontId="0" fillId="0" borderId="14" xfId="0" applyBorder="1" applyAlignment="1">
      <alignment horizontal="left"/>
    </xf>
    <xf numFmtId="0" fontId="6" fillId="66" borderId="13" xfId="815" applyFont="1" applyFill="1" applyBorder="1" applyAlignment="1">
      <alignment vertical="center"/>
    </xf>
    <xf numFmtId="0" fontId="0" fillId="0" borderId="14" xfId="0" applyBorder="1" applyAlignment="1">
      <alignment vertical="center"/>
    </xf>
    <xf numFmtId="0" fontId="12" fillId="0" borderId="0" xfId="0" applyFont="1" applyAlignment="1">
      <alignment horizontal="center"/>
    </xf>
    <xf numFmtId="0" fontId="12" fillId="0" borderId="16" xfId="0" applyFont="1" applyBorder="1" applyAlignment="1">
      <alignment horizontal="center"/>
    </xf>
    <xf numFmtId="14" fontId="70" fillId="66" borderId="13" xfId="0" applyNumberFormat="1" applyFont="1" applyFill="1" applyBorder="1" applyAlignment="1">
      <alignment horizontal="center" vertical="center"/>
    </xf>
    <xf numFmtId="14" fontId="70" fillId="66" borderId="15" xfId="0" applyNumberFormat="1" applyFont="1" applyFill="1" applyBorder="1" applyAlignment="1">
      <alignment horizontal="center" vertical="center"/>
    </xf>
    <xf numFmtId="14" fontId="70" fillId="66" borderId="14" xfId="0" applyNumberFormat="1" applyFont="1" applyFill="1" applyBorder="1" applyAlignment="1">
      <alignment horizontal="center" vertical="center"/>
    </xf>
    <xf numFmtId="0" fontId="89" fillId="0" borderId="0" xfId="0" applyFont="1" applyAlignment="1">
      <alignment horizontal="justify" vertical="center" wrapText="1"/>
    </xf>
    <xf numFmtId="0" fontId="9" fillId="0" borderId="0" xfId="0" applyFont="1" applyAlignment="1">
      <alignment horizontal="justify" vertical="center" wrapText="1"/>
    </xf>
  </cellXfs>
  <cellStyles count="1195">
    <cellStyle name="20 % - Akzent1 2" xfId="1" xr:uid="{00000000-0005-0000-0000-000000000000}"/>
    <cellStyle name="20 % - Akzent1 2 2" xfId="2" xr:uid="{00000000-0005-0000-0000-000001000000}"/>
    <cellStyle name="20 % - Akzent1 2 3" xfId="3" xr:uid="{00000000-0005-0000-0000-000002000000}"/>
    <cellStyle name="20 % - Akzent1 2 3 2" xfId="926" xr:uid="{00000000-0005-0000-0000-000003000000}"/>
    <cellStyle name="20 % - Akzent1 2 3 2 2" xfId="927" xr:uid="{00000000-0005-0000-0000-000004000000}"/>
    <cellStyle name="20 % - Akzent1 2 3 3" xfId="928" xr:uid="{00000000-0005-0000-0000-000005000000}"/>
    <cellStyle name="20 % - Akzent1 2 4" xfId="4" xr:uid="{00000000-0005-0000-0000-000006000000}"/>
    <cellStyle name="20 % - Akzent1 2 4 2" xfId="929" xr:uid="{00000000-0005-0000-0000-000007000000}"/>
    <cellStyle name="20 % - Akzent1 3" xfId="5" xr:uid="{00000000-0005-0000-0000-000008000000}"/>
    <cellStyle name="20 % - Akzent1 3 2" xfId="6" xr:uid="{00000000-0005-0000-0000-000009000000}"/>
    <cellStyle name="20 % - Akzent1 3 2 2" xfId="7" xr:uid="{00000000-0005-0000-0000-00000A000000}"/>
    <cellStyle name="20 % - Akzent1 3 2 2 2" xfId="8" xr:uid="{00000000-0005-0000-0000-00000B000000}"/>
    <cellStyle name="20 % - Akzent1 3 2 3" xfId="9" xr:uid="{00000000-0005-0000-0000-00000C000000}"/>
    <cellStyle name="20 % - Akzent1 3 3" xfId="10" xr:uid="{00000000-0005-0000-0000-00000D000000}"/>
    <cellStyle name="20 % - Akzent1 3 3 2" xfId="11" xr:uid="{00000000-0005-0000-0000-00000E000000}"/>
    <cellStyle name="20 % - Akzent1 3 4" xfId="12" xr:uid="{00000000-0005-0000-0000-00000F000000}"/>
    <cellStyle name="20 % - Akzent1 3 5" xfId="13" xr:uid="{00000000-0005-0000-0000-000010000000}"/>
    <cellStyle name="20 % - Akzent1 4" xfId="14" xr:uid="{00000000-0005-0000-0000-000011000000}"/>
    <cellStyle name="20 % - Akzent1 4 2" xfId="15" xr:uid="{00000000-0005-0000-0000-000012000000}"/>
    <cellStyle name="20 % - Akzent1 4 2 2" xfId="16" xr:uid="{00000000-0005-0000-0000-000013000000}"/>
    <cellStyle name="20 % - Akzent1 4 2 2 2" xfId="17" xr:uid="{00000000-0005-0000-0000-000014000000}"/>
    <cellStyle name="20 % - Akzent1 4 2 3" xfId="18" xr:uid="{00000000-0005-0000-0000-000015000000}"/>
    <cellStyle name="20 % - Akzent1 4 3" xfId="19" xr:uid="{00000000-0005-0000-0000-000016000000}"/>
    <cellStyle name="20 % - Akzent1 4 3 2" xfId="20" xr:uid="{00000000-0005-0000-0000-000017000000}"/>
    <cellStyle name="20 % - Akzent1 4 4" xfId="21" xr:uid="{00000000-0005-0000-0000-000018000000}"/>
    <cellStyle name="20 % - Akzent1 5" xfId="22" xr:uid="{00000000-0005-0000-0000-000019000000}"/>
    <cellStyle name="20 % - Akzent1 5 2" xfId="23" xr:uid="{00000000-0005-0000-0000-00001A000000}"/>
    <cellStyle name="20 % - Akzent1 5 2 2" xfId="24" xr:uid="{00000000-0005-0000-0000-00001B000000}"/>
    <cellStyle name="20 % - Akzent1 5 3" xfId="25" xr:uid="{00000000-0005-0000-0000-00001C000000}"/>
    <cellStyle name="20 % - Akzent1 6" xfId="26" xr:uid="{00000000-0005-0000-0000-00001D000000}"/>
    <cellStyle name="20 % - Akzent1 7" xfId="930" xr:uid="{00000000-0005-0000-0000-00001E000000}"/>
    <cellStyle name="20 % - Akzent2 2" xfId="27" xr:uid="{00000000-0005-0000-0000-00001F000000}"/>
    <cellStyle name="20 % - Akzent2 2 2" xfId="28" xr:uid="{00000000-0005-0000-0000-000020000000}"/>
    <cellStyle name="20 % - Akzent2 2 3" xfId="29" xr:uid="{00000000-0005-0000-0000-000021000000}"/>
    <cellStyle name="20 % - Akzent2 2 3 2" xfId="931" xr:uid="{00000000-0005-0000-0000-000022000000}"/>
    <cellStyle name="20 % - Akzent2 2 3 2 2" xfId="932" xr:uid="{00000000-0005-0000-0000-000023000000}"/>
    <cellStyle name="20 % - Akzent2 2 3 3" xfId="933" xr:uid="{00000000-0005-0000-0000-000024000000}"/>
    <cellStyle name="20 % - Akzent2 2 4" xfId="30" xr:uid="{00000000-0005-0000-0000-000025000000}"/>
    <cellStyle name="20 % - Akzent2 2 4 2" xfId="934" xr:uid="{00000000-0005-0000-0000-000026000000}"/>
    <cellStyle name="20 % - Akzent2 3" xfId="31" xr:uid="{00000000-0005-0000-0000-000027000000}"/>
    <cellStyle name="20 % - Akzent2 3 2" xfId="32" xr:uid="{00000000-0005-0000-0000-000028000000}"/>
    <cellStyle name="20 % - Akzent2 3 2 2" xfId="33" xr:uid="{00000000-0005-0000-0000-000029000000}"/>
    <cellStyle name="20 % - Akzent2 3 2 2 2" xfId="34" xr:uid="{00000000-0005-0000-0000-00002A000000}"/>
    <cellStyle name="20 % - Akzent2 3 2 3" xfId="35" xr:uid="{00000000-0005-0000-0000-00002B000000}"/>
    <cellStyle name="20 % - Akzent2 3 3" xfId="36" xr:uid="{00000000-0005-0000-0000-00002C000000}"/>
    <cellStyle name="20 % - Akzent2 3 3 2" xfId="37" xr:uid="{00000000-0005-0000-0000-00002D000000}"/>
    <cellStyle name="20 % - Akzent2 3 4" xfId="38" xr:uid="{00000000-0005-0000-0000-00002E000000}"/>
    <cellStyle name="20 % - Akzent2 3 5" xfId="39" xr:uid="{00000000-0005-0000-0000-00002F000000}"/>
    <cellStyle name="20 % - Akzent2 4" xfId="40" xr:uid="{00000000-0005-0000-0000-000030000000}"/>
    <cellStyle name="20 % - Akzent2 4 2" xfId="41" xr:uid="{00000000-0005-0000-0000-000031000000}"/>
    <cellStyle name="20 % - Akzent2 4 2 2" xfId="42" xr:uid="{00000000-0005-0000-0000-000032000000}"/>
    <cellStyle name="20 % - Akzent2 4 2 2 2" xfId="43" xr:uid="{00000000-0005-0000-0000-000033000000}"/>
    <cellStyle name="20 % - Akzent2 4 2 3" xfId="44" xr:uid="{00000000-0005-0000-0000-000034000000}"/>
    <cellStyle name="20 % - Akzent2 4 3" xfId="45" xr:uid="{00000000-0005-0000-0000-000035000000}"/>
    <cellStyle name="20 % - Akzent2 4 3 2" xfId="46" xr:uid="{00000000-0005-0000-0000-000036000000}"/>
    <cellStyle name="20 % - Akzent2 4 4" xfId="47" xr:uid="{00000000-0005-0000-0000-000037000000}"/>
    <cellStyle name="20 % - Akzent2 5" xfId="48" xr:uid="{00000000-0005-0000-0000-000038000000}"/>
    <cellStyle name="20 % - Akzent2 5 2" xfId="49" xr:uid="{00000000-0005-0000-0000-000039000000}"/>
    <cellStyle name="20 % - Akzent2 5 2 2" xfId="50" xr:uid="{00000000-0005-0000-0000-00003A000000}"/>
    <cellStyle name="20 % - Akzent2 5 3" xfId="51" xr:uid="{00000000-0005-0000-0000-00003B000000}"/>
    <cellStyle name="20 % - Akzent2 6" xfId="52" xr:uid="{00000000-0005-0000-0000-00003C000000}"/>
    <cellStyle name="20 % - Akzent2 7" xfId="935" xr:uid="{00000000-0005-0000-0000-00003D000000}"/>
    <cellStyle name="20 % - Akzent3 2" xfId="53" xr:uid="{00000000-0005-0000-0000-00003E000000}"/>
    <cellStyle name="20 % - Akzent3 2 2" xfId="54" xr:uid="{00000000-0005-0000-0000-00003F000000}"/>
    <cellStyle name="20 % - Akzent3 2 3" xfId="55" xr:uid="{00000000-0005-0000-0000-000040000000}"/>
    <cellStyle name="20 % - Akzent3 2 3 2" xfId="936" xr:uid="{00000000-0005-0000-0000-000041000000}"/>
    <cellStyle name="20 % - Akzent3 2 3 2 2" xfId="937" xr:uid="{00000000-0005-0000-0000-000042000000}"/>
    <cellStyle name="20 % - Akzent3 2 3 3" xfId="938" xr:uid="{00000000-0005-0000-0000-000043000000}"/>
    <cellStyle name="20 % - Akzent3 2 4" xfId="56" xr:uid="{00000000-0005-0000-0000-000044000000}"/>
    <cellStyle name="20 % - Akzent3 2 4 2" xfId="939" xr:uid="{00000000-0005-0000-0000-000045000000}"/>
    <cellStyle name="20 % - Akzent3 3" xfId="57" xr:uid="{00000000-0005-0000-0000-000046000000}"/>
    <cellStyle name="20 % - Akzent3 3 2" xfId="58" xr:uid="{00000000-0005-0000-0000-000047000000}"/>
    <cellStyle name="20 % - Akzent3 3 2 2" xfId="59" xr:uid="{00000000-0005-0000-0000-000048000000}"/>
    <cellStyle name="20 % - Akzent3 3 2 2 2" xfId="60" xr:uid="{00000000-0005-0000-0000-000049000000}"/>
    <cellStyle name="20 % - Akzent3 3 2 3" xfId="61" xr:uid="{00000000-0005-0000-0000-00004A000000}"/>
    <cellStyle name="20 % - Akzent3 3 3" xfId="62" xr:uid="{00000000-0005-0000-0000-00004B000000}"/>
    <cellStyle name="20 % - Akzent3 3 3 2" xfId="63" xr:uid="{00000000-0005-0000-0000-00004C000000}"/>
    <cellStyle name="20 % - Akzent3 3 4" xfId="64" xr:uid="{00000000-0005-0000-0000-00004D000000}"/>
    <cellStyle name="20 % - Akzent3 3 5" xfId="65" xr:uid="{00000000-0005-0000-0000-00004E000000}"/>
    <cellStyle name="20 % - Akzent3 4" xfId="66" xr:uid="{00000000-0005-0000-0000-00004F000000}"/>
    <cellStyle name="20 % - Akzent3 4 2" xfId="67" xr:uid="{00000000-0005-0000-0000-000050000000}"/>
    <cellStyle name="20 % - Akzent3 4 2 2" xfId="68" xr:uid="{00000000-0005-0000-0000-000051000000}"/>
    <cellStyle name="20 % - Akzent3 4 2 2 2" xfId="69" xr:uid="{00000000-0005-0000-0000-000052000000}"/>
    <cellStyle name="20 % - Akzent3 4 2 3" xfId="70" xr:uid="{00000000-0005-0000-0000-000053000000}"/>
    <cellStyle name="20 % - Akzent3 4 3" xfId="71" xr:uid="{00000000-0005-0000-0000-000054000000}"/>
    <cellStyle name="20 % - Akzent3 4 3 2" xfId="72" xr:uid="{00000000-0005-0000-0000-000055000000}"/>
    <cellStyle name="20 % - Akzent3 4 4" xfId="73" xr:uid="{00000000-0005-0000-0000-000056000000}"/>
    <cellStyle name="20 % - Akzent3 5" xfId="74" xr:uid="{00000000-0005-0000-0000-000057000000}"/>
    <cellStyle name="20 % - Akzent3 5 2" xfId="75" xr:uid="{00000000-0005-0000-0000-000058000000}"/>
    <cellStyle name="20 % - Akzent3 5 2 2" xfId="76" xr:uid="{00000000-0005-0000-0000-000059000000}"/>
    <cellStyle name="20 % - Akzent3 5 3" xfId="77" xr:uid="{00000000-0005-0000-0000-00005A000000}"/>
    <cellStyle name="20 % - Akzent3 6" xfId="78" xr:uid="{00000000-0005-0000-0000-00005B000000}"/>
    <cellStyle name="20 % - Akzent3 7" xfId="940" xr:uid="{00000000-0005-0000-0000-00005C000000}"/>
    <cellStyle name="20 % - Akzent4 2" xfId="79" xr:uid="{00000000-0005-0000-0000-00005D000000}"/>
    <cellStyle name="20 % - Akzent4 2 2" xfId="80" xr:uid="{00000000-0005-0000-0000-00005E000000}"/>
    <cellStyle name="20 % - Akzent4 2 3" xfId="81" xr:uid="{00000000-0005-0000-0000-00005F000000}"/>
    <cellStyle name="20 % - Akzent4 2 3 2" xfId="941" xr:uid="{00000000-0005-0000-0000-000060000000}"/>
    <cellStyle name="20 % - Akzent4 2 3 2 2" xfId="942" xr:uid="{00000000-0005-0000-0000-000061000000}"/>
    <cellStyle name="20 % - Akzent4 2 3 3" xfId="943" xr:uid="{00000000-0005-0000-0000-000062000000}"/>
    <cellStyle name="20 % - Akzent4 2 4" xfId="82" xr:uid="{00000000-0005-0000-0000-000063000000}"/>
    <cellStyle name="20 % - Akzent4 2 4 2" xfId="944" xr:uid="{00000000-0005-0000-0000-000064000000}"/>
    <cellStyle name="20 % - Akzent4 3" xfId="83" xr:uid="{00000000-0005-0000-0000-000065000000}"/>
    <cellStyle name="20 % - Akzent4 3 2" xfId="84" xr:uid="{00000000-0005-0000-0000-000066000000}"/>
    <cellStyle name="20 % - Akzent4 3 2 2" xfId="85" xr:uid="{00000000-0005-0000-0000-000067000000}"/>
    <cellStyle name="20 % - Akzent4 3 2 2 2" xfId="86" xr:uid="{00000000-0005-0000-0000-000068000000}"/>
    <cellStyle name="20 % - Akzent4 3 2 3" xfId="87" xr:uid="{00000000-0005-0000-0000-000069000000}"/>
    <cellStyle name="20 % - Akzent4 3 3" xfId="88" xr:uid="{00000000-0005-0000-0000-00006A000000}"/>
    <cellStyle name="20 % - Akzent4 3 3 2" xfId="89" xr:uid="{00000000-0005-0000-0000-00006B000000}"/>
    <cellStyle name="20 % - Akzent4 3 4" xfId="90" xr:uid="{00000000-0005-0000-0000-00006C000000}"/>
    <cellStyle name="20 % - Akzent4 3 5" xfId="91" xr:uid="{00000000-0005-0000-0000-00006D000000}"/>
    <cellStyle name="20 % - Akzent4 4" xfId="92" xr:uid="{00000000-0005-0000-0000-00006E000000}"/>
    <cellStyle name="20 % - Akzent4 4 2" xfId="93" xr:uid="{00000000-0005-0000-0000-00006F000000}"/>
    <cellStyle name="20 % - Akzent4 4 2 2" xfId="94" xr:uid="{00000000-0005-0000-0000-000070000000}"/>
    <cellStyle name="20 % - Akzent4 4 2 2 2" xfId="95" xr:uid="{00000000-0005-0000-0000-000071000000}"/>
    <cellStyle name="20 % - Akzent4 4 2 3" xfId="96" xr:uid="{00000000-0005-0000-0000-000072000000}"/>
    <cellStyle name="20 % - Akzent4 4 3" xfId="97" xr:uid="{00000000-0005-0000-0000-000073000000}"/>
    <cellStyle name="20 % - Akzent4 4 3 2" xfId="98" xr:uid="{00000000-0005-0000-0000-000074000000}"/>
    <cellStyle name="20 % - Akzent4 4 4" xfId="99" xr:uid="{00000000-0005-0000-0000-000075000000}"/>
    <cellStyle name="20 % - Akzent4 5" xfId="100" xr:uid="{00000000-0005-0000-0000-000076000000}"/>
    <cellStyle name="20 % - Akzent4 5 2" xfId="101" xr:uid="{00000000-0005-0000-0000-000077000000}"/>
    <cellStyle name="20 % - Akzent4 5 2 2" xfId="102" xr:uid="{00000000-0005-0000-0000-000078000000}"/>
    <cellStyle name="20 % - Akzent4 5 3" xfId="103" xr:uid="{00000000-0005-0000-0000-000079000000}"/>
    <cellStyle name="20 % - Akzent4 6" xfId="104" xr:uid="{00000000-0005-0000-0000-00007A000000}"/>
    <cellStyle name="20 % - Akzent4 7" xfId="945" xr:uid="{00000000-0005-0000-0000-00007B000000}"/>
    <cellStyle name="20 % - Akzent5 2" xfId="105" xr:uid="{00000000-0005-0000-0000-00007C000000}"/>
    <cellStyle name="20 % - Akzent5 2 2" xfId="106" xr:uid="{00000000-0005-0000-0000-00007D000000}"/>
    <cellStyle name="20 % - Akzent5 2 2 2" xfId="946" xr:uid="{00000000-0005-0000-0000-00007E000000}"/>
    <cellStyle name="20 % - Akzent5 2 3" xfId="107" xr:uid="{00000000-0005-0000-0000-00007F000000}"/>
    <cellStyle name="20 % - Akzent5 2 3 2" xfId="947" xr:uid="{00000000-0005-0000-0000-000080000000}"/>
    <cellStyle name="20 % - Akzent5 3" xfId="108" xr:uid="{00000000-0005-0000-0000-000081000000}"/>
    <cellStyle name="20 % - Akzent5 3 2" xfId="109" xr:uid="{00000000-0005-0000-0000-000082000000}"/>
    <cellStyle name="20 % - Akzent5 3 2 2" xfId="110" xr:uid="{00000000-0005-0000-0000-000083000000}"/>
    <cellStyle name="20 % - Akzent5 3 2 2 2" xfId="111" xr:uid="{00000000-0005-0000-0000-000084000000}"/>
    <cellStyle name="20 % - Akzent5 3 2 3" xfId="112" xr:uid="{00000000-0005-0000-0000-000085000000}"/>
    <cellStyle name="20 % - Akzent5 3 3" xfId="113" xr:uid="{00000000-0005-0000-0000-000086000000}"/>
    <cellStyle name="20 % - Akzent5 3 3 2" xfId="114" xr:uid="{00000000-0005-0000-0000-000087000000}"/>
    <cellStyle name="20 % - Akzent5 3 4" xfId="115" xr:uid="{00000000-0005-0000-0000-000088000000}"/>
    <cellStyle name="20 % - Akzent5 3 5" xfId="116" xr:uid="{00000000-0005-0000-0000-000089000000}"/>
    <cellStyle name="20 % - Akzent5 4" xfId="117" xr:uid="{00000000-0005-0000-0000-00008A000000}"/>
    <cellStyle name="20 % - Akzent5 4 2" xfId="118" xr:uid="{00000000-0005-0000-0000-00008B000000}"/>
    <cellStyle name="20 % - Akzent5 4 2 2" xfId="119" xr:uid="{00000000-0005-0000-0000-00008C000000}"/>
    <cellStyle name="20 % - Akzent5 4 2 2 2" xfId="120" xr:uid="{00000000-0005-0000-0000-00008D000000}"/>
    <cellStyle name="20 % - Akzent5 4 2 3" xfId="121" xr:uid="{00000000-0005-0000-0000-00008E000000}"/>
    <cellStyle name="20 % - Akzent5 4 3" xfId="122" xr:uid="{00000000-0005-0000-0000-00008F000000}"/>
    <cellStyle name="20 % - Akzent5 4 3 2" xfId="123" xr:uid="{00000000-0005-0000-0000-000090000000}"/>
    <cellStyle name="20 % - Akzent5 4 4" xfId="124" xr:uid="{00000000-0005-0000-0000-000091000000}"/>
    <cellStyle name="20 % - Akzent5 5" xfId="125" xr:uid="{00000000-0005-0000-0000-000092000000}"/>
    <cellStyle name="20 % - Akzent5 5 2" xfId="126" xr:uid="{00000000-0005-0000-0000-000093000000}"/>
    <cellStyle name="20 % - Akzent5 5 2 2" xfId="127" xr:uid="{00000000-0005-0000-0000-000094000000}"/>
    <cellStyle name="20 % - Akzent5 5 3" xfId="128" xr:uid="{00000000-0005-0000-0000-000095000000}"/>
    <cellStyle name="20 % - Akzent5 6" xfId="129" xr:uid="{00000000-0005-0000-0000-000096000000}"/>
    <cellStyle name="20 % - Akzent5 7" xfId="948" xr:uid="{00000000-0005-0000-0000-000097000000}"/>
    <cellStyle name="20 % - Akzent6 2" xfId="130" xr:uid="{00000000-0005-0000-0000-000098000000}"/>
    <cellStyle name="20 % - Akzent6 2 2" xfId="131" xr:uid="{00000000-0005-0000-0000-000099000000}"/>
    <cellStyle name="20 % - Akzent6 2 3" xfId="132" xr:uid="{00000000-0005-0000-0000-00009A000000}"/>
    <cellStyle name="20 % - Akzent6 3" xfId="133" xr:uid="{00000000-0005-0000-0000-00009B000000}"/>
    <cellStyle name="20 % - Akzent6 3 2" xfId="134" xr:uid="{00000000-0005-0000-0000-00009C000000}"/>
    <cellStyle name="20 % - Akzent6 3 2 2" xfId="135" xr:uid="{00000000-0005-0000-0000-00009D000000}"/>
    <cellStyle name="20 % - Akzent6 3 2 2 2" xfId="136" xr:uid="{00000000-0005-0000-0000-00009E000000}"/>
    <cellStyle name="20 % - Akzent6 3 2 3" xfId="137" xr:uid="{00000000-0005-0000-0000-00009F000000}"/>
    <cellStyle name="20 % - Akzent6 3 3" xfId="138" xr:uid="{00000000-0005-0000-0000-0000A0000000}"/>
    <cellStyle name="20 % - Akzent6 3 3 2" xfId="139" xr:uid="{00000000-0005-0000-0000-0000A1000000}"/>
    <cellStyle name="20 % - Akzent6 3 4" xfId="140" xr:uid="{00000000-0005-0000-0000-0000A2000000}"/>
    <cellStyle name="20 % - Akzent6 3 5" xfId="141" xr:uid="{00000000-0005-0000-0000-0000A3000000}"/>
    <cellStyle name="20 % - Akzent6 4" xfId="142" xr:uid="{00000000-0005-0000-0000-0000A4000000}"/>
    <cellStyle name="20 % - Akzent6 4 2" xfId="143" xr:uid="{00000000-0005-0000-0000-0000A5000000}"/>
    <cellStyle name="20 % - Akzent6 4 2 2" xfId="144" xr:uid="{00000000-0005-0000-0000-0000A6000000}"/>
    <cellStyle name="20 % - Akzent6 4 2 2 2" xfId="145" xr:uid="{00000000-0005-0000-0000-0000A7000000}"/>
    <cellStyle name="20 % - Akzent6 4 2 3" xfId="146" xr:uid="{00000000-0005-0000-0000-0000A8000000}"/>
    <cellStyle name="20 % - Akzent6 4 3" xfId="147" xr:uid="{00000000-0005-0000-0000-0000A9000000}"/>
    <cellStyle name="20 % - Akzent6 4 3 2" xfId="148" xr:uid="{00000000-0005-0000-0000-0000AA000000}"/>
    <cellStyle name="20 % - Akzent6 4 4" xfId="149" xr:uid="{00000000-0005-0000-0000-0000AB000000}"/>
    <cellStyle name="20 % - Akzent6 5" xfId="150" xr:uid="{00000000-0005-0000-0000-0000AC000000}"/>
    <cellStyle name="20 % - Akzent6 5 2" xfId="151" xr:uid="{00000000-0005-0000-0000-0000AD000000}"/>
    <cellStyle name="20 % - Akzent6 5 2 2" xfId="152" xr:uid="{00000000-0005-0000-0000-0000AE000000}"/>
    <cellStyle name="20 % - Akzent6 5 3" xfId="153" xr:uid="{00000000-0005-0000-0000-0000AF000000}"/>
    <cellStyle name="20 % - Akzent6 6" xfId="154" xr:uid="{00000000-0005-0000-0000-0000B0000000}"/>
    <cellStyle name="20 % - Akzent6 7" xfId="949" xr:uid="{00000000-0005-0000-0000-0000B1000000}"/>
    <cellStyle name="40 % - Akzent1 2" xfId="155" xr:uid="{00000000-0005-0000-0000-0000B2000000}"/>
    <cellStyle name="40 % - Akzent1 2 2" xfId="156" xr:uid="{00000000-0005-0000-0000-0000B3000000}"/>
    <cellStyle name="40 % - Akzent1 2 3" xfId="157" xr:uid="{00000000-0005-0000-0000-0000B4000000}"/>
    <cellStyle name="40 % - Akzent1 2 3 2" xfId="950" xr:uid="{00000000-0005-0000-0000-0000B5000000}"/>
    <cellStyle name="40 % - Akzent1 3" xfId="158" xr:uid="{00000000-0005-0000-0000-0000B6000000}"/>
    <cellStyle name="40 % - Akzent1 3 2" xfId="159" xr:uid="{00000000-0005-0000-0000-0000B7000000}"/>
    <cellStyle name="40 % - Akzent1 3 2 2" xfId="160" xr:uid="{00000000-0005-0000-0000-0000B8000000}"/>
    <cellStyle name="40 % - Akzent1 3 2 2 2" xfId="161" xr:uid="{00000000-0005-0000-0000-0000B9000000}"/>
    <cellStyle name="40 % - Akzent1 3 2 3" xfId="162" xr:uid="{00000000-0005-0000-0000-0000BA000000}"/>
    <cellStyle name="40 % - Akzent1 3 3" xfId="163" xr:uid="{00000000-0005-0000-0000-0000BB000000}"/>
    <cellStyle name="40 % - Akzent1 3 3 2" xfId="164" xr:uid="{00000000-0005-0000-0000-0000BC000000}"/>
    <cellStyle name="40 % - Akzent1 3 4" xfId="165" xr:uid="{00000000-0005-0000-0000-0000BD000000}"/>
    <cellStyle name="40 % - Akzent1 3 5" xfId="166" xr:uid="{00000000-0005-0000-0000-0000BE000000}"/>
    <cellStyle name="40 % - Akzent1 4" xfId="167" xr:uid="{00000000-0005-0000-0000-0000BF000000}"/>
    <cellStyle name="40 % - Akzent1 4 2" xfId="168" xr:uid="{00000000-0005-0000-0000-0000C0000000}"/>
    <cellStyle name="40 % - Akzent1 4 2 2" xfId="169" xr:uid="{00000000-0005-0000-0000-0000C1000000}"/>
    <cellStyle name="40 % - Akzent1 4 2 2 2" xfId="170" xr:uid="{00000000-0005-0000-0000-0000C2000000}"/>
    <cellStyle name="40 % - Akzent1 4 2 3" xfId="171" xr:uid="{00000000-0005-0000-0000-0000C3000000}"/>
    <cellStyle name="40 % - Akzent1 4 3" xfId="172" xr:uid="{00000000-0005-0000-0000-0000C4000000}"/>
    <cellStyle name="40 % - Akzent1 4 3 2" xfId="173" xr:uid="{00000000-0005-0000-0000-0000C5000000}"/>
    <cellStyle name="40 % - Akzent1 4 4" xfId="174" xr:uid="{00000000-0005-0000-0000-0000C6000000}"/>
    <cellStyle name="40 % - Akzent1 5" xfId="175" xr:uid="{00000000-0005-0000-0000-0000C7000000}"/>
    <cellStyle name="40 % - Akzent1 5 2" xfId="176" xr:uid="{00000000-0005-0000-0000-0000C8000000}"/>
    <cellStyle name="40 % - Akzent1 5 2 2" xfId="177" xr:uid="{00000000-0005-0000-0000-0000C9000000}"/>
    <cellStyle name="40 % - Akzent1 5 3" xfId="178" xr:uid="{00000000-0005-0000-0000-0000CA000000}"/>
    <cellStyle name="40 % - Akzent1 6" xfId="179" xr:uid="{00000000-0005-0000-0000-0000CB000000}"/>
    <cellStyle name="40 % - Akzent1 7" xfId="951" xr:uid="{00000000-0005-0000-0000-0000CC000000}"/>
    <cellStyle name="40 % - Akzent2 2" xfId="180" xr:uid="{00000000-0005-0000-0000-0000CD000000}"/>
    <cellStyle name="40 % - Akzent2 2 2" xfId="181" xr:uid="{00000000-0005-0000-0000-0000CE000000}"/>
    <cellStyle name="40 % - Akzent2 2 3" xfId="182" xr:uid="{00000000-0005-0000-0000-0000CF000000}"/>
    <cellStyle name="40 % - Akzent2 3" xfId="183" xr:uid="{00000000-0005-0000-0000-0000D0000000}"/>
    <cellStyle name="40 % - Akzent2 3 2" xfId="184" xr:uid="{00000000-0005-0000-0000-0000D1000000}"/>
    <cellStyle name="40 % - Akzent2 3 2 2" xfId="185" xr:uid="{00000000-0005-0000-0000-0000D2000000}"/>
    <cellStyle name="40 % - Akzent2 3 2 2 2" xfId="186" xr:uid="{00000000-0005-0000-0000-0000D3000000}"/>
    <cellStyle name="40 % - Akzent2 3 2 3" xfId="187" xr:uid="{00000000-0005-0000-0000-0000D4000000}"/>
    <cellStyle name="40 % - Akzent2 3 3" xfId="188" xr:uid="{00000000-0005-0000-0000-0000D5000000}"/>
    <cellStyle name="40 % - Akzent2 3 3 2" xfId="189" xr:uid="{00000000-0005-0000-0000-0000D6000000}"/>
    <cellStyle name="40 % - Akzent2 3 4" xfId="190" xr:uid="{00000000-0005-0000-0000-0000D7000000}"/>
    <cellStyle name="40 % - Akzent2 3 5" xfId="191" xr:uid="{00000000-0005-0000-0000-0000D8000000}"/>
    <cellStyle name="40 % - Akzent2 4" xfId="192" xr:uid="{00000000-0005-0000-0000-0000D9000000}"/>
    <cellStyle name="40 % - Akzent2 4 2" xfId="193" xr:uid="{00000000-0005-0000-0000-0000DA000000}"/>
    <cellStyle name="40 % - Akzent2 4 2 2" xfId="194" xr:uid="{00000000-0005-0000-0000-0000DB000000}"/>
    <cellStyle name="40 % - Akzent2 4 2 2 2" xfId="195" xr:uid="{00000000-0005-0000-0000-0000DC000000}"/>
    <cellStyle name="40 % - Akzent2 4 2 3" xfId="196" xr:uid="{00000000-0005-0000-0000-0000DD000000}"/>
    <cellStyle name="40 % - Akzent2 4 3" xfId="197" xr:uid="{00000000-0005-0000-0000-0000DE000000}"/>
    <cellStyle name="40 % - Akzent2 4 3 2" xfId="198" xr:uid="{00000000-0005-0000-0000-0000DF000000}"/>
    <cellStyle name="40 % - Akzent2 4 4" xfId="199" xr:uid="{00000000-0005-0000-0000-0000E0000000}"/>
    <cellStyle name="40 % - Akzent2 5" xfId="200" xr:uid="{00000000-0005-0000-0000-0000E1000000}"/>
    <cellStyle name="40 % - Akzent2 5 2" xfId="201" xr:uid="{00000000-0005-0000-0000-0000E2000000}"/>
    <cellStyle name="40 % - Akzent2 5 2 2" xfId="202" xr:uid="{00000000-0005-0000-0000-0000E3000000}"/>
    <cellStyle name="40 % - Akzent2 5 3" xfId="203" xr:uid="{00000000-0005-0000-0000-0000E4000000}"/>
    <cellStyle name="40 % - Akzent2 6" xfId="204" xr:uid="{00000000-0005-0000-0000-0000E5000000}"/>
    <cellStyle name="40 % - Akzent2 7" xfId="952" xr:uid="{00000000-0005-0000-0000-0000E6000000}"/>
    <cellStyle name="40 % - Akzent3 2" xfId="205" xr:uid="{00000000-0005-0000-0000-0000E7000000}"/>
    <cellStyle name="40 % - Akzent3 2 2" xfId="206" xr:uid="{00000000-0005-0000-0000-0000E8000000}"/>
    <cellStyle name="40 % - Akzent3 2 3" xfId="207" xr:uid="{00000000-0005-0000-0000-0000E9000000}"/>
    <cellStyle name="40 % - Akzent3 2 3 2" xfId="953" xr:uid="{00000000-0005-0000-0000-0000EA000000}"/>
    <cellStyle name="40 % - Akzent3 2 3 2 2" xfId="954" xr:uid="{00000000-0005-0000-0000-0000EB000000}"/>
    <cellStyle name="40 % - Akzent3 2 3 3" xfId="955" xr:uid="{00000000-0005-0000-0000-0000EC000000}"/>
    <cellStyle name="40 % - Akzent3 2 4" xfId="208" xr:uid="{00000000-0005-0000-0000-0000ED000000}"/>
    <cellStyle name="40 % - Akzent3 2 4 2" xfId="956" xr:uid="{00000000-0005-0000-0000-0000EE000000}"/>
    <cellStyle name="40 % - Akzent3 3" xfId="209" xr:uid="{00000000-0005-0000-0000-0000EF000000}"/>
    <cellStyle name="40 % - Akzent3 3 2" xfId="210" xr:uid="{00000000-0005-0000-0000-0000F0000000}"/>
    <cellStyle name="40 % - Akzent3 3 2 2" xfId="211" xr:uid="{00000000-0005-0000-0000-0000F1000000}"/>
    <cellStyle name="40 % - Akzent3 3 2 2 2" xfId="212" xr:uid="{00000000-0005-0000-0000-0000F2000000}"/>
    <cellStyle name="40 % - Akzent3 3 2 3" xfId="213" xr:uid="{00000000-0005-0000-0000-0000F3000000}"/>
    <cellStyle name="40 % - Akzent3 3 3" xfId="214" xr:uid="{00000000-0005-0000-0000-0000F4000000}"/>
    <cellStyle name="40 % - Akzent3 3 3 2" xfId="215" xr:uid="{00000000-0005-0000-0000-0000F5000000}"/>
    <cellStyle name="40 % - Akzent3 3 4" xfId="216" xr:uid="{00000000-0005-0000-0000-0000F6000000}"/>
    <cellStyle name="40 % - Akzent3 3 5" xfId="217" xr:uid="{00000000-0005-0000-0000-0000F7000000}"/>
    <cellStyle name="40 % - Akzent3 4" xfId="218" xr:uid="{00000000-0005-0000-0000-0000F8000000}"/>
    <cellStyle name="40 % - Akzent3 4 2" xfId="219" xr:uid="{00000000-0005-0000-0000-0000F9000000}"/>
    <cellStyle name="40 % - Akzent3 4 2 2" xfId="220" xr:uid="{00000000-0005-0000-0000-0000FA000000}"/>
    <cellStyle name="40 % - Akzent3 4 2 2 2" xfId="221" xr:uid="{00000000-0005-0000-0000-0000FB000000}"/>
    <cellStyle name="40 % - Akzent3 4 2 3" xfId="222" xr:uid="{00000000-0005-0000-0000-0000FC000000}"/>
    <cellStyle name="40 % - Akzent3 4 3" xfId="223" xr:uid="{00000000-0005-0000-0000-0000FD000000}"/>
    <cellStyle name="40 % - Akzent3 4 3 2" xfId="224" xr:uid="{00000000-0005-0000-0000-0000FE000000}"/>
    <cellStyle name="40 % - Akzent3 4 4" xfId="225" xr:uid="{00000000-0005-0000-0000-0000FF000000}"/>
    <cellStyle name="40 % - Akzent3 5" xfId="226" xr:uid="{00000000-0005-0000-0000-000000010000}"/>
    <cellStyle name="40 % - Akzent3 5 2" xfId="227" xr:uid="{00000000-0005-0000-0000-000001010000}"/>
    <cellStyle name="40 % - Akzent3 5 2 2" xfId="228" xr:uid="{00000000-0005-0000-0000-000002010000}"/>
    <cellStyle name="40 % - Akzent3 5 3" xfId="229" xr:uid="{00000000-0005-0000-0000-000003010000}"/>
    <cellStyle name="40 % - Akzent3 6" xfId="230" xr:uid="{00000000-0005-0000-0000-000004010000}"/>
    <cellStyle name="40 % - Akzent3 7" xfId="957" xr:uid="{00000000-0005-0000-0000-000005010000}"/>
    <cellStyle name="40 % - Akzent4 2" xfId="231" xr:uid="{00000000-0005-0000-0000-000006010000}"/>
    <cellStyle name="40 % - Akzent4 2 2" xfId="232" xr:uid="{00000000-0005-0000-0000-000007010000}"/>
    <cellStyle name="40 % - Akzent4 2 2 2" xfId="958" xr:uid="{00000000-0005-0000-0000-000008010000}"/>
    <cellStyle name="40 % - Akzent4 2 3" xfId="233" xr:uid="{00000000-0005-0000-0000-000009010000}"/>
    <cellStyle name="40 % - Akzent4 2 3 2" xfId="959" xr:uid="{00000000-0005-0000-0000-00000A010000}"/>
    <cellStyle name="40 % - Akzent4 3" xfId="234" xr:uid="{00000000-0005-0000-0000-00000B010000}"/>
    <cellStyle name="40 % - Akzent4 3 2" xfId="235" xr:uid="{00000000-0005-0000-0000-00000C010000}"/>
    <cellStyle name="40 % - Akzent4 3 2 2" xfId="236" xr:uid="{00000000-0005-0000-0000-00000D010000}"/>
    <cellStyle name="40 % - Akzent4 3 2 2 2" xfId="237" xr:uid="{00000000-0005-0000-0000-00000E010000}"/>
    <cellStyle name="40 % - Akzent4 3 2 3" xfId="238" xr:uid="{00000000-0005-0000-0000-00000F010000}"/>
    <cellStyle name="40 % - Akzent4 3 3" xfId="239" xr:uid="{00000000-0005-0000-0000-000010010000}"/>
    <cellStyle name="40 % - Akzent4 3 3 2" xfId="240" xr:uid="{00000000-0005-0000-0000-000011010000}"/>
    <cellStyle name="40 % - Akzent4 3 4" xfId="241" xr:uid="{00000000-0005-0000-0000-000012010000}"/>
    <cellStyle name="40 % - Akzent4 3 5" xfId="242" xr:uid="{00000000-0005-0000-0000-000013010000}"/>
    <cellStyle name="40 % - Akzent4 4" xfId="243" xr:uid="{00000000-0005-0000-0000-000014010000}"/>
    <cellStyle name="40 % - Akzent4 4 2" xfId="244" xr:uid="{00000000-0005-0000-0000-000015010000}"/>
    <cellStyle name="40 % - Akzent4 4 2 2" xfId="245" xr:uid="{00000000-0005-0000-0000-000016010000}"/>
    <cellStyle name="40 % - Akzent4 4 2 2 2" xfId="246" xr:uid="{00000000-0005-0000-0000-000017010000}"/>
    <cellStyle name="40 % - Akzent4 4 2 3" xfId="247" xr:uid="{00000000-0005-0000-0000-000018010000}"/>
    <cellStyle name="40 % - Akzent4 4 3" xfId="248" xr:uid="{00000000-0005-0000-0000-000019010000}"/>
    <cellStyle name="40 % - Akzent4 4 3 2" xfId="249" xr:uid="{00000000-0005-0000-0000-00001A010000}"/>
    <cellStyle name="40 % - Akzent4 4 4" xfId="250" xr:uid="{00000000-0005-0000-0000-00001B010000}"/>
    <cellStyle name="40 % - Akzent4 5" xfId="251" xr:uid="{00000000-0005-0000-0000-00001C010000}"/>
    <cellStyle name="40 % - Akzent4 5 2" xfId="252" xr:uid="{00000000-0005-0000-0000-00001D010000}"/>
    <cellStyle name="40 % - Akzent4 5 2 2" xfId="253" xr:uid="{00000000-0005-0000-0000-00001E010000}"/>
    <cellStyle name="40 % - Akzent4 5 3" xfId="254" xr:uid="{00000000-0005-0000-0000-00001F010000}"/>
    <cellStyle name="40 % - Akzent4 6" xfId="255" xr:uid="{00000000-0005-0000-0000-000020010000}"/>
    <cellStyle name="40 % - Akzent4 7" xfId="960" xr:uid="{00000000-0005-0000-0000-000021010000}"/>
    <cellStyle name="40 % - Akzent5 2" xfId="256" xr:uid="{00000000-0005-0000-0000-000022010000}"/>
    <cellStyle name="40 % - Akzent5 2 2" xfId="257" xr:uid="{00000000-0005-0000-0000-000023010000}"/>
    <cellStyle name="40 % - Akzent5 2 3" xfId="258" xr:uid="{00000000-0005-0000-0000-000024010000}"/>
    <cellStyle name="40 % - Akzent5 2 3 2" xfId="961" xr:uid="{00000000-0005-0000-0000-000025010000}"/>
    <cellStyle name="40 % - Akzent5 3" xfId="259" xr:uid="{00000000-0005-0000-0000-000026010000}"/>
    <cellStyle name="40 % - Akzent5 3 2" xfId="260" xr:uid="{00000000-0005-0000-0000-000027010000}"/>
    <cellStyle name="40 % - Akzent5 3 2 2" xfId="261" xr:uid="{00000000-0005-0000-0000-000028010000}"/>
    <cellStyle name="40 % - Akzent5 3 2 2 2" xfId="262" xr:uid="{00000000-0005-0000-0000-000029010000}"/>
    <cellStyle name="40 % - Akzent5 3 2 3" xfId="263" xr:uid="{00000000-0005-0000-0000-00002A010000}"/>
    <cellStyle name="40 % - Akzent5 3 3" xfId="264" xr:uid="{00000000-0005-0000-0000-00002B010000}"/>
    <cellStyle name="40 % - Akzent5 3 3 2" xfId="265" xr:uid="{00000000-0005-0000-0000-00002C010000}"/>
    <cellStyle name="40 % - Akzent5 3 4" xfId="266" xr:uid="{00000000-0005-0000-0000-00002D010000}"/>
    <cellStyle name="40 % - Akzent5 3 5" xfId="267" xr:uid="{00000000-0005-0000-0000-00002E010000}"/>
    <cellStyle name="40 % - Akzent5 4" xfId="268" xr:uid="{00000000-0005-0000-0000-00002F010000}"/>
    <cellStyle name="40 % - Akzent5 4 2" xfId="269" xr:uid="{00000000-0005-0000-0000-000030010000}"/>
    <cellStyle name="40 % - Akzent5 4 2 2" xfId="270" xr:uid="{00000000-0005-0000-0000-000031010000}"/>
    <cellStyle name="40 % - Akzent5 4 2 2 2" xfId="271" xr:uid="{00000000-0005-0000-0000-000032010000}"/>
    <cellStyle name="40 % - Akzent5 4 2 3" xfId="272" xr:uid="{00000000-0005-0000-0000-000033010000}"/>
    <cellStyle name="40 % - Akzent5 4 3" xfId="273" xr:uid="{00000000-0005-0000-0000-000034010000}"/>
    <cellStyle name="40 % - Akzent5 4 3 2" xfId="274" xr:uid="{00000000-0005-0000-0000-000035010000}"/>
    <cellStyle name="40 % - Akzent5 4 4" xfId="275" xr:uid="{00000000-0005-0000-0000-000036010000}"/>
    <cellStyle name="40 % - Akzent5 5" xfId="276" xr:uid="{00000000-0005-0000-0000-000037010000}"/>
    <cellStyle name="40 % - Akzent5 5 2" xfId="277" xr:uid="{00000000-0005-0000-0000-000038010000}"/>
    <cellStyle name="40 % - Akzent5 5 2 2" xfId="278" xr:uid="{00000000-0005-0000-0000-000039010000}"/>
    <cellStyle name="40 % - Akzent5 5 3" xfId="279" xr:uid="{00000000-0005-0000-0000-00003A010000}"/>
    <cellStyle name="40 % - Akzent5 6" xfId="280" xr:uid="{00000000-0005-0000-0000-00003B010000}"/>
    <cellStyle name="40 % - Akzent5 7" xfId="962" xr:uid="{00000000-0005-0000-0000-00003C010000}"/>
    <cellStyle name="40 % - Akzent6 2" xfId="281" xr:uid="{00000000-0005-0000-0000-00003D010000}"/>
    <cellStyle name="40 % - Akzent6 2 2" xfId="282" xr:uid="{00000000-0005-0000-0000-00003E010000}"/>
    <cellStyle name="40 % - Akzent6 2 2 2" xfId="963" xr:uid="{00000000-0005-0000-0000-00003F010000}"/>
    <cellStyle name="40 % - Akzent6 2 3" xfId="283" xr:uid="{00000000-0005-0000-0000-000040010000}"/>
    <cellStyle name="40 % - Akzent6 2 3 2" xfId="964" xr:uid="{00000000-0005-0000-0000-000041010000}"/>
    <cellStyle name="40 % - Akzent6 3" xfId="284" xr:uid="{00000000-0005-0000-0000-000042010000}"/>
    <cellStyle name="40 % - Akzent6 3 2" xfId="285" xr:uid="{00000000-0005-0000-0000-000043010000}"/>
    <cellStyle name="40 % - Akzent6 3 2 2" xfId="286" xr:uid="{00000000-0005-0000-0000-000044010000}"/>
    <cellStyle name="40 % - Akzent6 3 2 2 2" xfId="287" xr:uid="{00000000-0005-0000-0000-000045010000}"/>
    <cellStyle name="40 % - Akzent6 3 2 3" xfId="288" xr:uid="{00000000-0005-0000-0000-000046010000}"/>
    <cellStyle name="40 % - Akzent6 3 3" xfId="289" xr:uid="{00000000-0005-0000-0000-000047010000}"/>
    <cellStyle name="40 % - Akzent6 3 3 2" xfId="290" xr:uid="{00000000-0005-0000-0000-000048010000}"/>
    <cellStyle name="40 % - Akzent6 3 4" xfId="291" xr:uid="{00000000-0005-0000-0000-000049010000}"/>
    <cellStyle name="40 % - Akzent6 3 5" xfId="292" xr:uid="{00000000-0005-0000-0000-00004A010000}"/>
    <cellStyle name="40 % - Akzent6 4" xfId="293" xr:uid="{00000000-0005-0000-0000-00004B010000}"/>
    <cellStyle name="40 % - Akzent6 4 2" xfId="294" xr:uid="{00000000-0005-0000-0000-00004C010000}"/>
    <cellStyle name="40 % - Akzent6 4 2 2" xfId="295" xr:uid="{00000000-0005-0000-0000-00004D010000}"/>
    <cellStyle name="40 % - Akzent6 4 2 2 2" xfId="296" xr:uid="{00000000-0005-0000-0000-00004E010000}"/>
    <cellStyle name="40 % - Akzent6 4 2 3" xfId="297" xr:uid="{00000000-0005-0000-0000-00004F010000}"/>
    <cellStyle name="40 % - Akzent6 4 3" xfId="298" xr:uid="{00000000-0005-0000-0000-000050010000}"/>
    <cellStyle name="40 % - Akzent6 4 3 2" xfId="299" xr:uid="{00000000-0005-0000-0000-000051010000}"/>
    <cellStyle name="40 % - Akzent6 4 4" xfId="300" xr:uid="{00000000-0005-0000-0000-000052010000}"/>
    <cellStyle name="40 % - Akzent6 5" xfId="301" xr:uid="{00000000-0005-0000-0000-000053010000}"/>
    <cellStyle name="40 % - Akzent6 5 2" xfId="302" xr:uid="{00000000-0005-0000-0000-000054010000}"/>
    <cellStyle name="40 % - Akzent6 5 2 2" xfId="303" xr:uid="{00000000-0005-0000-0000-000055010000}"/>
    <cellStyle name="40 % - Akzent6 5 3" xfId="304" xr:uid="{00000000-0005-0000-0000-000056010000}"/>
    <cellStyle name="40 % - Akzent6 6" xfId="305" xr:uid="{00000000-0005-0000-0000-000057010000}"/>
    <cellStyle name="40 % - Akzent6 7" xfId="965" xr:uid="{00000000-0005-0000-0000-000058010000}"/>
    <cellStyle name="60 % - Akzent1 2" xfId="306" xr:uid="{00000000-0005-0000-0000-000059010000}"/>
    <cellStyle name="60 % - Akzent1 2 2" xfId="307" xr:uid="{00000000-0005-0000-0000-00005A010000}"/>
    <cellStyle name="60 % - Akzent1 2 2 2" xfId="966" xr:uid="{00000000-0005-0000-0000-00005B010000}"/>
    <cellStyle name="60 % - Akzent1 2 3" xfId="308" xr:uid="{00000000-0005-0000-0000-00005C010000}"/>
    <cellStyle name="60 % - Akzent1 2 3 2" xfId="967" xr:uid="{00000000-0005-0000-0000-00005D010000}"/>
    <cellStyle name="60 % - Akzent1 3" xfId="309" xr:uid="{00000000-0005-0000-0000-00005E010000}"/>
    <cellStyle name="60 % - Akzent1 3 2" xfId="310" xr:uid="{00000000-0005-0000-0000-00005F010000}"/>
    <cellStyle name="60 % - Akzent1 3 3" xfId="311" xr:uid="{00000000-0005-0000-0000-000060010000}"/>
    <cellStyle name="60 % - Akzent1 4" xfId="968" xr:uid="{00000000-0005-0000-0000-000061010000}"/>
    <cellStyle name="60 % - Akzent1 5" xfId="969" xr:uid="{00000000-0005-0000-0000-000062010000}"/>
    <cellStyle name="60 % - Akzent1 6" xfId="970" xr:uid="{00000000-0005-0000-0000-000063010000}"/>
    <cellStyle name="60 % - Akzent2 2" xfId="312" xr:uid="{00000000-0005-0000-0000-000064010000}"/>
    <cellStyle name="60 % - Akzent2 2 2" xfId="313" xr:uid="{00000000-0005-0000-0000-000065010000}"/>
    <cellStyle name="60 % - Akzent2 2 3" xfId="314" xr:uid="{00000000-0005-0000-0000-000066010000}"/>
    <cellStyle name="60 % - Akzent2 3" xfId="315" xr:uid="{00000000-0005-0000-0000-000067010000}"/>
    <cellStyle name="60 % - Akzent2 3 2" xfId="316" xr:uid="{00000000-0005-0000-0000-000068010000}"/>
    <cellStyle name="60 % - Akzent2 3 3" xfId="317" xr:uid="{00000000-0005-0000-0000-000069010000}"/>
    <cellStyle name="60 % - Akzent2 4" xfId="971" xr:uid="{00000000-0005-0000-0000-00006A010000}"/>
    <cellStyle name="60 % - Akzent2 5" xfId="972" xr:uid="{00000000-0005-0000-0000-00006B010000}"/>
    <cellStyle name="60 % - Akzent2 6" xfId="973" xr:uid="{00000000-0005-0000-0000-00006C010000}"/>
    <cellStyle name="60 % - Akzent3 2" xfId="318" xr:uid="{00000000-0005-0000-0000-00006D010000}"/>
    <cellStyle name="60 % - Akzent3 2 2" xfId="319" xr:uid="{00000000-0005-0000-0000-00006E010000}"/>
    <cellStyle name="60 % - Akzent3 2 3" xfId="320" xr:uid="{00000000-0005-0000-0000-00006F010000}"/>
    <cellStyle name="60 % - Akzent3 3" xfId="321" xr:uid="{00000000-0005-0000-0000-000070010000}"/>
    <cellStyle name="60 % - Akzent3 3 2" xfId="322" xr:uid="{00000000-0005-0000-0000-000071010000}"/>
    <cellStyle name="60 % - Akzent3 3 3" xfId="323" xr:uid="{00000000-0005-0000-0000-000072010000}"/>
    <cellStyle name="60 % - Akzent3 4" xfId="974" xr:uid="{00000000-0005-0000-0000-000073010000}"/>
    <cellStyle name="60 % - Akzent3 5" xfId="975" xr:uid="{00000000-0005-0000-0000-000074010000}"/>
    <cellStyle name="60 % - Akzent3 6" xfId="976" xr:uid="{00000000-0005-0000-0000-000075010000}"/>
    <cellStyle name="60 % - Akzent4 2" xfId="324" xr:uid="{00000000-0005-0000-0000-000076010000}"/>
    <cellStyle name="60 % - Akzent4 2 2" xfId="325" xr:uid="{00000000-0005-0000-0000-000077010000}"/>
    <cellStyle name="60 % - Akzent4 2 3" xfId="326" xr:uid="{00000000-0005-0000-0000-000078010000}"/>
    <cellStyle name="60 % - Akzent4 2 3 2" xfId="977" xr:uid="{00000000-0005-0000-0000-000079010000}"/>
    <cellStyle name="60 % - Akzent4 2 3 2 2" xfId="978" xr:uid="{00000000-0005-0000-0000-00007A010000}"/>
    <cellStyle name="60 % - Akzent4 2 3 3" xfId="979" xr:uid="{00000000-0005-0000-0000-00007B010000}"/>
    <cellStyle name="60 % - Akzent4 2 4" xfId="327" xr:uid="{00000000-0005-0000-0000-00007C010000}"/>
    <cellStyle name="60 % - Akzent4 2 4 2" xfId="980" xr:uid="{00000000-0005-0000-0000-00007D010000}"/>
    <cellStyle name="60 % - Akzent4 3" xfId="328" xr:uid="{00000000-0005-0000-0000-00007E010000}"/>
    <cellStyle name="60 % - Akzent4 3 2" xfId="329" xr:uid="{00000000-0005-0000-0000-00007F010000}"/>
    <cellStyle name="60 % - Akzent4 3 3" xfId="330" xr:uid="{00000000-0005-0000-0000-000080010000}"/>
    <cellStyle name="60 % - Akzent4 4" xfId="981" xr:uid="{00000000-0005-0000-0000-000081010000}"/>
    <cellStyle name="60 % - Akzent4 5" xfId="982" xr:uid="{00000000-0005-0000-0000-000082010000}"/>
    <cellStyle name="60 % - Akzent4 6" xfId="983" xr:uid="{00000000-0005-0000-0000-000083010000}"/>
    <cellStyle name="60 % - Akzent5 2" xfId="331" xr:uid="{00000000-0005-0000-0000-000084010000}"/>
    <cellStyle name="60 % - Akzent5 2 2" xfId="332" xr:uid="{00000000-0005-0000-0000-000085010000}"/>
    <cellStyle name="60 % - Akzent5 2 2 2" xfId="984" xr:uid="{00000000-0005-0000-0000-000086010000}"/>
    <cellStyle name="60 % - Akzent5 2 3" xfId="333" xr:uid="{00000000-0005-0000-0000-000087010000}"/>
    <cellStyle name="60 % - Akzent5 2 3 2" xfId="985" xr:uid="{00000000-0005-0000-0000-000088010000}"/>
    <cellStyle name="60 % - Akzent5 3" xfId="334" xr:uid="{00000000-0005-0000-0000-000089010000}"/>
    <cellStyle name="60 % - Akzent5 3 2" xfId="335" xr:uid="{00000000-0005-0000-0000-00008A010000}"/>
    <cellStyle name="60 % - Akzent5 3 3" xfId="336" xr:uid="{00000000-0005-0000-0000-00008B010000}"/>
    <cellStyle name="60 % - Akzent5 4" xfId="986" xr:uid="{00000000-0005-0000-0000-00008C010000}"/>
    <cellStyle name="60 % - Akzent5 5" xfId="987" xr:uid="{00000000-0005-0000-0000-00008D010000}"/>
    <cellStyle name="60 % - Akzent5 6" xfId="988" xr:uid="{00000000-0005-0000-0000-00008E010000}"/>
    <cellStyle name="60 % - Akzent6 2" xfId="337" xr:uid="{00000000-0005-0000-0000-00008F010000}"/>
    <cellStyle name="60 % - Akzent6 2 2" xfId="338" xr:uid="{00000000-0005-0000-0000-000090010000}"/>
    <cellStyle name="60 % - Akzent6 2 3" xfId="339" xr:uid="{00000000-0005-0000-0000-000091010000}"/>
    <cellStyle name="60 % - Akzent6 2 3 2" xfId="989" xr:uid="{00000000-0005-0000-0000-000092010000}"/>
    <cellStyle name="60 % - Akzent6 2 3 2 2" xfId="990" xr:uid="{00000000-0005-0000-0000-000093010000}"/>
    <cellStyle name="60 % - Akzent6 2 3 3" xfId="991" xr:uid="{00000000-0005-0000-0000-000094010000}"/>
    <cellStyle name="60 % - Akzent6 2 4" xfId="340" xr:uid="{00000000-0005-0000-0000-000095010000}"/>
    <cellStyle name="60 % - Akzent6 2 4 2" xfId="992" xr:uid="{00000000-0005-0000-0000-000096010000}"/>
    <cellStyle name="60 % - Akzent6 3" xfId="341" xr:uid="{00000000-0005-0000-0000-000097010000}"/>
    <cellStyle name="60 % - Akzent6 3 2" xfId="342" xr:uid="{00000000-0005-0000-0000-000098010000}"/>
    <cellStyle name="60 % - Akzent6 3 3" xfId="343" xr:uid="{00000000-0005-0000-0000-000099010000}"/>
    <cellStyle name="60 % - Akzent6 4" xfId="993" xr:uid="{00000000-0005-0000-0000-00009A010000}"/>
    <cellStyle name="60 % - Akzent6 5" xfId="994" xr:uid="{00000000-0005-0000-0000-00009B010000}"/>
    <cellStyle name="60 % - Akzent6 6" xfId="995" xr:uid="{00000000-0005-0000-0000-00009C010000}"/>
    <cellStyle name="Accent1" xfId="344" xr:uid="{00000000-0005-0000-0000-00009D010000}"/>
    <cellStyle name="Accent1 2" xfId="345" xr:uid="{00000000-0005-0000-0000-00009E010000}"/>
    <cellStyle name="Accent1 2 2" xfId="346" xr:uid="{00000000-0005-0000-0000-00009F010000}"/>
    <cellStyle name="Accent1 3" xfId="347" xr:uid="{00000000-0005-0000-0000-0000A0010000}"/>
    <cellStyle name="Accent1 3 2" xfId="997" xr:uid="{00000000-0005-0000-0000-0000A1010000}"/>
    <cellStyle name="Accent1 3 3" xfId="996" xr:uid="{00000000-0005-0000-0000-0000A2010000}"/>
    <cellStyle name="Accent1 4" xfId="348" xr:uid="{00000000-0005-0000-0000-0000A3010000}"/>
    <cellStyle name="Accent1 4 2" xfId="998" xr:uid="{00000000-0005-0000-0000-0000A4010000}"/>
    <cellStyle name="Accent1 5" xfId="349" xr:uid="{00000000-0005-0000-0000-0000A5010000}"/>
    <cellStyle name="Accent1 5 2" xfId="1167" xr:uid="{00000000-0005-0000-0000-0000A6010000}"/>
    <cellStyle name="Accent2" xfId="350" xr:uid="{00000000-0005-0000-0000-0000A7010000}"/>
    <cellStyle name="Accent2 2" xfId="351" xr:uid="{00000000-0005-0000-0000-0000A8010000}"/>
    <cellStyle name="Accent2 2 2" xfId="352" xr:uid="{00000000-0005-0000-0000-0000A9010000}"/>
    <cellStyle name="Accent2 3" xfId="353" xr:uid="{00000000-0005-0000-0000-0000AA010000}"/>
    <cellStyle name="Accent2 3 2" xfId="999" xr:uid="{00000000-0005-0000-0000-0000AB010000}"/>
    <cellStyle name="Accent2 4" xfId="354" xr:uid="{00000000-0005-0000-0000-0000AC010000}"/>
    <cellStyle name="Accent2 5" xfId="355" xr:uid="{00000000-0005-0000-0000-0000AD010000}"/>
    <cellStyle name="Accent3" xfId="356" xr:uid="{00000000-0005-0000-0000-0000AE010000}"/>
    <cellStyle name="Accent3 2" xfId="357" xr:uid="{00000000-0005-0000-0000-0000AF010000}"/>
    <cellStyle name="Accent3 3" xfId="358" xr:uid="{00000000-0005-0000-0000-0000B0010000}"/>
    <cellStyle name="Accent4" xfId="359" xr:uid="{00000000-0005-0000-0000-0000B1010000}"/>
    <cellStyle name="Accent4 2" xfId="360" xr:uid="{00000000-0005-0000-0000-0000B2010000}"/>
    <cellStyle name="Accent4 2 2" xfId="361" xr:uid="{00000000-0005-0000-0000-0000B3010000}"/>
    <cellStyle name="Accent4 3" xfId="362" xr:uid="{00000000-0005-0000-0000-0000B4010000}"/>
    <cellStyle name="Accent4 3 2" xfId="1001" xr:uid="{00000000-0005-0000-0000-0000B5010000}"/>
    <cellStyle name="Accent4 3 3" xfId="1000" xr:uid="{00000000-0005-0000-0000-0000B6010000}"/>
    <cellStyle name="Accent4 4" xfId="363" xr:uid="{00000000-0005-0000-0000-0000B7010000}"/>
    <cellStyle name="Accent4 4 2" xfId="1002" xr:uid="{00000000-0005-0000-0000-0000B8010000}"/>
    <cellStyle name="Accent4 5" xfId="364" xr:uid="{00000000-0005-0000-0000-0000B9010000}"/>
    <cellStyle name="Accent4 5 2" xfId="1166" xr:uid="{00000000-0005-0000-0000-0000BA010000}"/>
    <cellStyle name="Accent5" xfId="365" xr:uid="{00000000-0005-0000-0000-0000BB010000}"/>
    <cellStyle name="Accent5 2" xfId="366" xr:uid="{00000000-0005-0000-0000-0000BC010000}"/>
    <cellStyle name="Accent5 3" xfId="367" xr:uid="{00000000-0005-0000-0000-0000BD010000}"/>
    <cellStyle name="Accent6" xfId="368" xr:uid="{00000000-0005-0000-0000-0000BE010000}"/>
    <cellStyle name="Accent6 2" xfId="369" xr:uid="{00000000-0005-0000-0000-0000BF010000}"/>
    <cellStyle name="Accent6 3" xfId="370" xr:uid="{00000000-0005-0000-0000-0000C0010000}"/>
    <cellStyle name="Akzent1 2" xfId="371" xr:uid="{00000000-0005-0000-0000-0000C1010000}"/>
    <cellStyle name="Akzent1 3" xfId="1003" xr:uid="{00000000-0005-0000-0000-0000C2010000}"/>
    <cellStyle name="Akzent2 2" xfId="372" xr:uid="{00000000-0005-0000-0000-0000C3010000}"/>
    <cellStyle name="Akzent2 3" xfId="1004" xr:uid="{00000000-0005-0000-0000-0000C4010000}"/>
    <cellStyle name="Akzent3" xfId="373" xr:uid="{00000000-0005-0000-0000-0000C5010000}"/>
    <cellStyle name="Akzent3 2" xfId="374" xr:uid="{00000000-0005-0000-0000-0000C6010000}"/>
    <cellStyle name="Akzent3 3" xfId="917" xr:uid="{00000000-0005-0000-0000-0000C7010000}"/>
    <cellStyle name="Akzent3 4" xfId="1180" xr:uid="{00000000-0005-0000-0000-0000C8010000}"/>
    <cellStyle name="Akzent4 2" xfId="375" xr:uid="{00000000-0005-0000-0000-0000C9010000}"/>
    <cellStyle name="Akzent4 3" xfId="1005" xr:uid="{00000000-0005-0000-0000-0000CA010000}"/>
    <cellStyle name="Akzent5" xfId="376" xr:uid="{00000000-0005-0000-0000-0000CB010000}"/>
    <cellStyle name="Akzent5 2" xfId="377" xr:uid="{00000000-0005-0000-0000-0000CC010000}"/>
    <cellStyle name="Akzent5 3" xfId="918" xr:uid="{00000000-0005-0000-0000-0000CD010000}"/>
    <cellStyle name="Akzent5 4" xfId="1181" xr:uid="{00000000-0005-0000-0000-0000CE010000}"/>
    <cellStyle name="Akzent6" xfId="378" xr:uid="{00000000-0005-0000-0000-0000CF010000}"/>
    <cellStyle name="Akzent6 2" xfId="379" xr:uid="{00000000-0005-0000-0000-0000D0010000}"/>
    <cellStyle name="Akzent6 3" xfId="919" xr:uid="{00000000-0005-0000-0000-0000D1010000}"/>
    <cellStyle name="Akzent6 4" xfId="1182" xr:uid="{00000000-0005-0000-0000-0000D2010000}"/>
    <cellStyle name="Ausgabe 2" xfId="380" xr:uid="{00000000-0005-0000-0000-0000D3010000}"/>
    <cellStyle name="Ausgabe 2 2" xfId="381" xr:uid="{00000000-0005-0000-0000-0000D4010000}"/>
    <cellStyle name="Ausgabe 2 2 2" xfId="1006" xr:uid="{00000000-0005-0000-0000-0000D5010000}"/>
    <cellStyle name="Ausgabe 2 2 3" xfId="1007" xr:uid="{00000000-0005-0000-0000-0000D6010000}"/>
    <cellStyle name="Ausgabe 2 2 3 2" xfId="1172" xr:uid="{00000000-0005-0000-0000-0000D7010000}"/>
    <cellStyle name="Ausgabe 2 2 3 2 2" xfId="1175" xr:uid="{00000000-0005-0000-0000-0000D8010000}"/>
    <cellStyle name="Ausgabe 2 2 3 2 2 2" xfId="1190" xr:uid="{00000000-0005-0000-0000-0000D9010000}"/>
    <cellStyle name="Ausgabe 2 2 3 3" xfId="1165" xr:uid="{00000000-0005-0000-0000-0000DA010000}"/>
    <cellStyle name="Ausgabe 2 3" xfId="1008" xr:uid="{00000000-0005-0000-0000-0000DB010000}"/>
    <cellStyle name="Ausgabe 2 3 2" xfId="1009" xr:uid="{00000000-0005-0000-0000-0000DC010000}"/>
    <cellStyle name="Ausgabe 2 3 2 2" xfId="1010" xr:uid="{00000000-0005-0000-0000-0000DD010000}"/>
    <cellStyle name="Ausgabe 2 3 3" xfId="1011" xr:uid="{00000000-0005-0000-0000-0000DE010000}"/>
    <cellStyle name="Ausgabe 2 3 3 2" xfId="1173" xr:uid="{00000000-0005-0000-0000-0000DF010000}"/>
    <cellStyle name="Ausgabe 2 3 3 2 2" xfId="1176" xr:uid="{00000000-0005-0000-0000-0000E0010000}"/>
    <cellStyle name="Ausgabe 2 3 3 2 2 2" xfId="1191" xr:uid="{00000000-0005-0000-0000-0000E1010000}"/>
    <cellStyle name="Ausgabe 2 3 3 3" xfId="1164" xr:uid="{00000000-0005-0000-0000-0000E2010000}"/>
    <cellStyle name="Ausgabe 2 4" xfId="1012" xr:uid="{00000000-0005-0000-0000-0000E3010000}"/>
    <cellStyle name="Ausgabe 2 5" xfId="1013" xr:uid="{00000000-0005-0000-0000-0000E4010000}"/>
    <cellStyle name="Ausgabe 2 5 2" xfId="1121" xr:uid="{00000000-0005-0000-0000-0000E5010000}"/>
    <cellStyle name="Ausgabe 2 5 2 2" xfId="1177" xr:uid="{00000000-0005-0000-0000-0000E6010000}"/>
    <cellStyle name="Ausgabe 2 5 2 2 2" xfId="1192" xr:uid="{00000000-0005-0000-0000-0000E7010000}"/>
    <cellStyle name="Ausgabe 2 5 3" xfId="1163" xr:uid="{00000000-0005-0000-0000-0000E8010000}"/>
    <cellStyle name="Ausgabe 3" xfId="382" xr:uid="{00000000-0005-0000-0000-0000E9010000}"/>
    <cellStyle name="Ausgabe 3 2" xfId="1014" xr:uid="{00000000-0005-0000-0000-0000EA010000}"/>
    <cellStyle name="Ausgabe 3 3" xfId="1015" xr:uid="{00000000-0005-0000-0000-0000EB010000}"/>
    <cellStyle name="Ausgabe 3 3 2" xfId="1120" xr:uid="{00000000-0005-0000-0000-0000EC010000}"/>
    <cellStyle name="Ausgabe 3 3 2 2" xfId="1178" xr:uid="{00000000-0005-0000-0000-0000ED010000}"/>
    <cellStyle name="Ausgabe 3 3 2 2 2" xfId="1193" xr:uid="{00000000-0005-0000-0000-0000EE010000}"/>
    <cellStyle name="Ausgabe 3 3 3" xfId="1162" xr:uid="{00000000-0005-0000-0000-0000EF010000}"/>
    <cellStyle name="Ausgabe 4" xfId="383" xr:uid="{00000000-0005-0000-0000-0000F0010000}"/>
    <cellStyle name="Ausgabe 4 2" xfId="1161" xr:uid="{00000000-0005-0000-0000-0000F1010000}"/>
    <cellStyle name="Ausgabe 5" xfId="384" xr:uid="{00000000-0005-0000-0000-0000F2010000}"/>
    <cellStyle name="Ausgabe 5 2" xfId="1160" xr:uid="{00000000-0005-0000-0000-0000F3010000}"/>
    <cellStyle name="Ausgabe 6" xfId="1016" xr:uid="{00000000-0005-0000-0000-0000F4010000}"/>
    <cellStyle name="Ausgabe 6 2" xfId="1159" xr:uid="{00000000-0005-0000-0000-0000F5010000}"/>
    <cellStyle name="Ausgabe 7" xfId="1017" xr:uid="{00000000-0005-0000-0000-0000F6010000}"/>
    <cellStyle name="Ausgabe 7 2" xfId="1018" xr:uid="{00000000-0005-0000-0000-0000F7010000}"/>
    <cellStyle name="Ausgabe 7 2 2" xfId="1158" xr:uid="{00000000-0005-0000-0000-0000F8010000}"/>
    <cellStyle name="Ausgabe 7 3" xfId="1019" xr:uid="{00000000-0005-0000-0000-0000F9010000}"/>
    <cellStyle name="Ausgabe 7 3 2" xfId="1020" xr:uid="{00000000-0005-0000-0000-0000FA010000}"/>
    <cellStyle name="Ausgabe 7 3 3" xfId="1168" xr:uid="{00000000-0005-0000-0000-0000FB010000}"/>
    <cellStyle name="Ausgabe 7 3 3 2" xfId="1179" xr:uid="{00000000-0005-0000-0000-0000FC010000}"/>
    <cellStyle name="Ausgabe 7 3 3 2 2" xfId="1194" xr:uid="{00000000-0005-0000-0000-0000FD010000}"/>
    <cellStyle name="Ausgabe 7 3 4" xfId="1157" xr:uid="{00000000-0005-0000-0000-0000FE010000}"/>
    <cellStyle name="Ausgabe 7 4" xfId="1021" xr:uid="{00000000-0005-0000-0000-0000FF010000}"/>
    <cellStyle name="Ausgabe 8" xfId="1022" xr:uid="{00000000-0005-0000-0000-000000020000}"/>
    <cellStyle name="Ausgabe 8 2" xfId="1023" xr:uid="{00000000-0005-0000-0000-000001020000}"/>
    <cellStyle name="Ausgabe 8 2 2" xfId="1156" xr:uid="{00000000-0005-0000-0000-000002020000}"/>
    <cellStyle name="Bad" xfId="385" xr:uid="{00000000-0005-0000-0000-000003020000}"/>
    <cellStyle name="Bad 2" xfId="386" xr:uid="{00000000-0005-0000-0000-000004020000}"/>
    <cellStyle name="Bad 3" xfId="387" xr:uid="{00000000-0005-0000-0000-000005020000}"/>
    <cellStyle name="Berechnung 2" xfId="388" xr:uid="{00000000-0005-0000-0000-000006020000}"/>
    <cellStyle name="Berechnung 2 2" xfId="389" xr:uid="{00000000-0005-0000-0000-000007020000}"/>
    <cellStyle name="Berechnung 2 3" xfId="1024" xr:uid="{00000000-0005-0000-0000-000008020000}"/>
    <cellStyle name="Berechnung 2 3 2" xfId="1025" xr:uid="{00000000-0005-0000-0000-000009020000}"/>
    <cellStyle name="Berechnung 2 3 2 2" xfId="1026" xr:uid="{00000000-0005-0000-0000-00000A020000}"/>
    <cellStyle name="Berechnung 2 3 3" xfId="1027" xr:uid="{00000000-0005-0000-0000-00000B020000}"/>
    <cellStyle name="Berechnung 2 4" xfId="1028" xr:uid="{00000000-0005-0000-0000-00000C020000}"/>
    <cellStyle name="Berechnung 3" xfId="390" xr:uid="{00000000-0005-0000-0000-00000D020000}"/>
    <cellStyle name="Berechnung 4" xfId="391" xr:uid="{00000000-0005-0000-0000-00000E020000}"/>
    <cellStyle name="Berechnung 4 2" xfId="1155" xr:uid="{00000000-0005-0000-0000-00000F020000}"/>
    <cellStyle name="Berechnung 5" xfId="392" xr:uid="{00000000-0005-0000-0000-000010020000}"/>
    <cellStyle name="Berechnung 5 2" xfId="1154" xr:uid="{00000000-0005-0000-0000-000011020000}"/>
    <cellStyle name="Berechnung 6" xfId="1029" xr:uid="{00000000-0005-0000-0000-000012020000}"/>
    <cellStyle name="Berechnung 6 2" xfId="1153" xr:uid="{00000000-0005-0000-0000-000013020000}"/>
    <cellStyle name="Berechnung 7" xfId="1030" xr:uid="{00000000-0005-0000-0000-000014020000}"/>
    <cellStyle name="Berechnung 7 2" xfId="1031" xr:uid="{00000000-0005-0000-0000-000015020000}"/>
    <cellStyle name="Berechnung 7 2 2" xfId="1152" xr:uid="{00000000-0005-0000-0000-000016020000}"/>
    <cellStyle name="Berechnung 7 3" xfId="1032" xr:uid="{00000000-0005-0000-0000-000017020000}"/>
    <cellStyle name="Berechnung 8" xfId="1033" xr:uid="{00000000-0005-0000-0000-000018020000}"/>
    <cellStyle name="Berechnung 8 2" xfId="1151" xr:uid="{00000000-0005-0000-0000-000019020000}"/>
    <cellStyle name="Calculation 2" xfId="393" xr:uid="{00000000-0005-0000-0000-00001A020000}"/>
    <cellStyle name="Calculation 2 2" xfId="394" xr:uid="{00000000-0005-0000-0000-00001B020000}"/>
    <cellStyle name="Calculation 2 3" xfId="1150" xr:uid="{00000000-0005-0000-0000-00001C020000}"/>
    <cellStyle name="Calculation 3" xfId="395" xr:uid="{00000000-0005-0000-0000-00001D020000}"/>
    <cellStyle name="Calculation 4" xfId="396" xr:uid="{00000000-0005-0000-0000-00001E020000}"/>
    <cellStyle name="Check Cell" xfId="397" xr:uid="{00000000-0005-0000-0000-00001F020000}"/>
    <cellStyle name="Check Cell 2" xfId="398" xr:uid="{00000000-0005-0000-0000-000020020000}"/>
    <cellStyle name="Check Cell 3" xfId="399" xr:uid="{00000000-0005-0000-0000-000021020000}"/>
    <cellStyle name="Check Cell 4" xfId="1034" xr:uid="{00000000-0005-0000-0000-000022020000}"/>
    <cellStyle name="Comma 2" xfId="1119" xr:uid="{00000000-0005-0000-0000-000023020000}"/>
    <cellStyle name="Eingabe 2" xfId="400" xr:uid="{00000000-0005-0000-0000-000024020000}"/>
    <cellStyle name="Eingabe 3" xfId="401" xr:uid="{00000000-0005-0000-0000-000025020000}"/>
    <cellStyle name="Eingabe 3 2" xfId="1148" xr:uid="{00000000-0005-0000-0000-000026020000}"/>
    <cellStyle name="Eingabe 4" xfId="402" xr:uid="{00000000-0005-0000-0000-000027020000}"/>
    <cellStyle name="Eingabe 4 2" xfId="1147" xr:uid="{00000000-0005-0000-0000-000028020000}"/>
    <cellStyle name="Eingabe 5" xfId="1035" xr:uid="{00000000-0005-0000-0000-000029020000}"/>
    <cellStyle name="Eingabe 5 2" xfId="1146" xr:uid="{00000000-0005-0000-0000-00002A020000}"/>
    <cellStyle name="Eingabe 6" xfId="1036" xr:uid="{00000000-0005-0000-0000-00002B020000}"/>
    <cellStyle name="Eingabe 6 2" xfId="1145" xr:uid="{00000000-0005-0000-0000-00002C020000}"/>
    <cellStyle name="Eingabe 7" xfId="1037" xr:uid="{00000000-0005-0000-0000-00002D020000}"/>
    <cellStyle name="Eingabe 7 2" xfId="1144" xr:uid="{00000000-0005-0000-0000-00002E020000}"/>
    <cellStyle name="Ergebnis 2" xfId="403" xr:uid="{00000000-0005-0000-0000-00002F020000}"/>
    <cellStyle name="Ergebnis 2 2" xfId="404" xr:uid="{00000000-0005-0000-0000-000030020000}"/>
    <cellStyle name="Ergebnis 2 2 2" xfId="405" xr:uid="{00000000-0005-0000-0000-000031020000}"/>
    <cellStyle name="Ergebnis 2 2 2 2" xfId="1141" xr:uid="{00000000-0005-0000-0000-000032020000}"/>
    <cellStyle name="Ergebnis 2 2 3" xfId="1142" xr:uid="{00000000-0005-0000-0000-000033020000}"/>
    <cellStyle name="Ergebnis 2 3" xfId="406" xr:uid="{00000000-0005-0000-0000-000034020000}"/>
    <cellStyle name="Ergebnis 2 3 2" xfId="1140" xr:uid="{00000000-0005-0000-0000-000035020000}"/>
    <cellStyle name="Ergebnis 2 4" xfId="1038" xr:uid="{00000000-0005-0000-0000-000036020000}"/>
    <cellStyle name="Ergebnis 2 4 2" xfId="1039" xr:uid="{00000000-0005-0000-0000-000037020000}"/>
    <cellStyle name="Ergebnis 2 4 2 2" xfId="1040" xr:uid="{00000000-0005-0000-0000-000038020000}"/>
    <cellStyle name="Ergebnis 2 4 2 2 2" xfId="1139" xr:uid="{00000000-0005-0000-0000-000039020000}"/>
    <cellStyle name="Ergebnis 2 4 3" xfId="1041" xr:uid="{00000000-0005-0000-0000-00003A020000}"/>
    <cellStyle name="Ergebnis 2 4 3 2" xfId="1138" xr:uid="{00000000-0005-0000-0000-00003B020000}"/>
    <cellStyle name="Ergebnis 2 5" xfId="1042" xr:uid="{00000000-0005-0000-0000-00003C020000}"/>
    <cellStyle name="Ergebnis 2 5 2" xfId="1137" xr:uid="{00000000-0005-0000-0000-00003D020000}"/>
    <cellStyle name="Ergebnis 2 6" xfId="1143" xr:uid="{00000000-0005-0000-0000-00003E020000}"/>
    <cellStyle name="Ergebnis 3" xfId="407" xr:uid="{00000000-0005-0000-0000-00003F020000}"/>
    <cellStyle name="Ergebnis 3 2" xfId="408" xr:uid="{00000000-0005-0000-0000-000040020000}"/>
    <cellStyle name="Ergebnis 3 2 2" xfId="1135" xr:uid="{00000000-0005-0000-0000-000041020000}"/>
    <cellStyle name="Ergebnis 3 3" xfId="1136" xr:uid="{00000000-0005-0000-0000-000042020000}"/>
    <cellStyle name="Ergebnis 4" xfId="409" xr:uid="{00000000-0005-0000-0000-000043020000}"/>
    <cellStyle name="Ergebnis 4 2" xfId="410" xr:uid="{00000000-0005-0000-0000-000044020000}"/>
    <cellStyle name="Ergebnis 4 2 2" xfId="1133" xr:uid="{00000000-0005-0000-0000-000045020000}"/>
    <cellStyle name="Ergebnis 4 3" xfId="1134" xr:uid="{00000000-0005-0000-0000-000046020000}"/>
    <cellStyle name="Ergebnis 5" xfId="411" xr:uid="{00000000-0005-0000-0000-000047020000}"/>
    <cellStyle name="Ergebnis 5 2" xfId="1132" xr:uid="{00000000-0005-0000-0000-000048020000}"/>
    <cellStyle name="Ergebnis 6" xfId="412" xr:uid="{00000000-0005-0000-0000-000049020000}"/>
    <cellStyle name="Ergebnis 6 2" xfId="1131" xr:uid="{00000000-0005-0000-0000-00004A020000}"/>
    <cellStyle name="Ergebnis 7" xfId="1043" xr:uid="{00000000-0005-0000-0000-00004B020000}"/>
    <cellStyle name="Ergebnis 7 2" xfId="1130" xr:uid="{00000000-0005-0000-0000-00004C020000}"/>
    <cellStyle name="Ergebnis 8" xfId="1044" xr:uid="{00000000-0005-0000-0000-00004D020000}"/>
    <cellStyle name="Ergebnis 8 2" xfId="1045" xr:uid="{00000000-0005-0000-0000-00004E020000}"/>
    <cellStyle name="Ergebnis 8 2 2" xfId="1128" xr:uid="{00000000-0005-0000-0000-00004F020000}"/>
    <cellStyle name="Ergebnis 8 3" xfId="1046" xr:uid="{00000000-0005-0000-0000-000050020000}"/>
    <cellStyle name="Ergebnis 8 3 2" xfId="1174" xr:uid="{00000000-0005-0000-0000-000051020000}"/>
    <cellStyle name="Ergebnis 8 4" xfId="1129" xr:uid="{00000000-0005-0000-0000-000052020000}"/>
    <cellStyle name="Ergebnis 9" xfId="1047" xr:uid="{00000000-0005-0000-0000-000053020000}"/>
    <cellStyle name="Ergebnis 9 2" xfId="1127" xr:uid="{00000000-0005-0000-0000-000054020000}"/>
    <cellStyle name="Erklärender Text 2" xfId="413" xr:uid="{00000000-0005-0000-0000-000055020000}"/>
    <cellStyle name="Erklärender Text 3" xfId="414" xr:uid="{00000000-0005-0000-0000-000056020000}"/>
    <cellStyle name="Erklärender Text 4" xfId="1048" xr:uid="{00000000-0005-0000-0000-000057020000}"/>
    <cellStyle name="Erklärender Text 5" xfId="1049" xr:uid="{00000000-0005-0000-0000-000058020000}"/>
    <cellStyle name="Erklärender Text 6" xfId="1050" xr:uid="{00000000-0005-0000-0000-000059020000}"/>
    <cellStyle name="Good" xfId="415" xr:uid="{00000000-0005-0000-0000-00005A020000}"/>
    <cellStyle name="Good 2" xfId="416" xr:uid="{00000000-0005-0000-0000-00005B020000}"/>
    <cellStyle name="Good 3" xfId="417" xr:uid="{00000000-0005-0000-0000-00005C020000}"/>
    <cellStyle name="Gut" xfId="418" xr:uid="{00000000-0005-0000-0000-00005D020000}"/>
    <cellStyle name="Gut 2" xfId="419" xr:uid="{00000000-0005-0000-0000-00005E020000}"/>
    <cellStyle name="Gut 3" xfId="920" xr:uid="{00000000-0005-0000-0000-00005F020000}"/>
    <cellStyle name="Gut 4" xfId="1183" xr:uid="{00000000-0005-0000-0000-000060020000}"/>
    <cellStyle name="Heading 1" xfId="420" xr:uid="{00000000-0005-0000-0000-000061020000}"/>
    <cellStyle name="Heading 1 2" xfId="421" xr:uid="{00000000-0005-0000-0000-000062020000}"/>
    <cellStyle name="Heading 1 2 2" xfId="1052" xr:uid="{00000000-0005-0000-0000-000063020000}"/>
    <cellStyle name="Heading 1 2 3" xfId="1051" xr:uid="{00000000-0005-0000-0000-000064020000}"/>
    <cellStyle name="Heading 1 3" xfId="422" xr:uid="{00000000-0005-0000-0000-000065020000}"/>
    <cellStyle name="Heading 1 3 2" xfId="1053" xr:uid="{00000000-0005-0000-0000-000066020000}"/>
    <cellStyle name="Heading 1 4" xfId="423" xr:uid="{00000000-0005-0000-0000-000067020000}"/>
    <cellStyle name="Heading 1 5" xfId="424" xr:uid="{00000000-0005-0000-0000-000068020000}"/>
    <cellStyle name="Heading 2" xfId="425" xr:uid="{00000000-0005-0000-0000-000069020000}"/>
    <cellStyle name="Heading 2 2" xfId="426" xr:uid="{00000000-0005-0000-0000-00006A020000}"/>
    <cellStyle name="Heading 2 2 2" xfId="1055" xr:uid="{00000000-0005-0000-0000-00006B020000}"/>
    <cellStyle name="Heading 2 2 3" xfId="1054" xr:uid="{00000000-0005-0000-0000-00006C020000}"/>
    <cellStyle name="Heading 2 3" xfId="427" xr:uid="{00000000-0005-0000-0000-00006D020000}"/>
    <cellStyle name="Heading 2 3 2" xfId="1056" xr:uid="{00000000-0005-0000-0000-00006E020000}"/>
    <cellStyle name="Heading 2 4" xfId="428" xr:uid="{00000000-0005-0000-0000-00006F020000}"/>
    <cellStyle name="Heading 2 5" xfId="429" xr:uid="{00000000-0005-0000-0000-000070020000}"/>
    <cellStyle name="Heading 3" xfId="430" xr:uid="{00000000-0005-0000-0000-000071020000}"/>
    <cellStyle name="Heading 3 2" xfId="431" xr:uid="{00000000-0005-0000-0000-000072020000}"/>
    <cellStyle name="Heading 3 2 2" xfId="1058" xr:uid="{00000000-0005-0000-0000-000073020000}"/>
    <cellStyle name="Heading 3 2 3" xfId="1057" xr:uid="{00000000-0005-0000-0000-000074020000}"/>
    <cellStyle name="Heading 3 3" xfId="432" xr:uid="{00000000-0005-0000-0000-000075020000}"/>
    <cellStyle name="Heading 3 3 2" xfId="1059" xr:uid="{00000000-0005-0000-0000-000076020000}"/>
    <cellStyle name="Heading 3 4" xfId="433" xr:uid="{00000000-0005-0000-0000-000077020000}"/>
    <cellStyle name="Heading 3 5" xfId="434" xr:uid="{00000000-0005-0000-0000-000078020000}"/>
    <cellStyle name="Heading 4" xfId="435" xr:uid="{00000000-0005-0000-0000-000079020000}"/>
    <cellStyle name="Heading 4 2" xfId="436" xr:uid="{00000000-0005-0000-0000-00007A020000}"/>
    <cellStyle name="Heading 4 2 2" xfId="1061" xr:uid="{00000000-0005-0000-0000-00007B020000}"/>
    <cellStyle name="Heading 4 2 3" xfId="1060" xr:uid="{00000000-0005-0000-0000-00007C020000}"/>
    <cellStyle name="Heading 4 3" xfId="437" xr:uid="{00000000-0005-0000-0000-00007D020000}"/>
    <cellStyle name="Heading 4 3 2" xfId="1062" xr:uid="{00000000-0005-0000-0000-00007E020000}"/>
    <cellStyle name="Heading 4 4" xfId="438" xr:uid="{00000000-0005-0000-0000-00007F020000}"/>
    <cellStyle name="Heading 4 5" xfId="439" xr:uid="{00000000-0005-0000-0000-000080020000}"/>
    <cellStyle name="Input 2" xfId="440" xr:uid="{00000000-0005-0000-0000-000081020000}"/>
    <cellStyle name="Input 2 2" xfId="1126" xr:uid="{00000000-0005-0000-0000-000082020000}"/>
    <cellStyle name="Komma 2" xfId="1149" xr:uid="{00000000-0005-0000-0000-000083020000}"/>
    <cellStyle name="Linked Cell" xfId="441" xr:uid="{00000000-0005-0000-0000-000084020000}"/>
    <cellStyle name="Linked Cell 2" xfId="442" xr:uid="{00000000-0005-0000-0000-000085020000}"/>
    <cellStyle name="Linked Cell 3" xfId="443" xr:uid="{00000000-0005-0000-0000-000086020000}"/>
    <cellStyle name="Neutral" xfId="444" builtinId="28" customBuiltin="1"/>
    <cellStyle name="Neutral 2" xfId="445" xr:uid="{00000000-0005-0000-0000-000088020000}"/>
    <cellStyle name="Normal" xfId="0" builtinId="0"/>
    <cellStyle name="Normal 2" xfId="446" xr:uid="{00000000-0005-0000-0000-000089020000}"/>
    <cellStyle name="Normal 2 2" xfId="447" xr:uid="{00000000-0005-0000-0000-00008A020000}"/>
    <cellStyle name="Normal 2 3" xfId="448" xr:uid="{00000000-0005-0000-0000-00008B020000}"/>
    <cellStyle name="Normal 3" xfId="449" xr:uid="{00000000-0005-0000-0000-00008C020000}"/>
    <cellStyle name="Normal 4" xfId="450" xr:uid="{00000000-0005-0000-0000-00008D020000}"/>
    <cellStyle name="Note" xfId="451" xr:uid="{00000000-0005-0000-0000-00008E020000}"/>
    <cellStyle name="Note 2" xfId="452" xr:uid="{00000000-0005-0000-0000-00008F020000}"/>
    <cellStyle name="Note 2 2" xfId="453" xr:uid="{00000000-0005-0000-0000-000090020000}"/>
    <cellStyle name="Note 2 3" xfId="454" xr:uid="{00000000-0005-0000-0000-000091020000}"/>
    <cellStyle name="Note 2 3 2" xfId="455" xr:uid="{00000000-0005-0000-0000-000092020000}"/>
    <cellStyle name="Note 3" xfId="456" xr:uid="{00000000-0005-0000-0000-000093020000}"/>
    <cellStyle name="Note 3 2" xfId="457" xr:uid="{00000000-0005-0000-0000-000094020000}"/>
    <cellStyle name="Note 4" xfId="458" xr:uid="{00000000-0005-0000-0000-000095020000}"/>
    <cellStyle name="Note 4 2" xfId="459" xr:uid="{00000000-0005-0000-0000-000096020000}"/>
    <cellStyle name="Note 5" xfId="460" xr:uid="{00000000-0005-0000-0000-000097020000}"/>
    <cellStyle name="Note 5 2" xfId="1063" xr:uid="{00000000-0005-0000-0000-000098020000}"/>
    <cellStyle name="Notiz 2" xfId="461" xr:uid="{00000000-0005-0000-0000-000099020000}"/>
    <cellStyle name="Notiz 2 2" xfId="462" xr:uid="{00000000-0005-0000-0000-00009A020000}"/>
    <cellStyle name="Notiz 2 2 2" xfId="463" xr:uid="{00000000-0005-0000-0000-00009B020000}"/>
    <cellStyle name="Notiz 2 2 2 2" xfId="464" xr:uid="{00000000-0005-0000-0000-00009C020000}"/>
    <cellStyle name="Notiz 2 2 2 2 2" xfId="465" xr:uid="{00000000-0005-0000-0000-00009D020000}"/>
    <cellStyle name="Notiz 2 2 2 2 2 2" xfId="466" xr:uid="{00000000-0005-0000-0000-00009E020000}"/>
    <cellStyle name="Notiz 2 2 2 2 2 2 2" xfId="467" xr:uid="{00000000-0005-0000-0000-00009F020000}"/>
    <cellStyle name="Notiz 2 2 2 2 2 3" xfId="468" xr:uid="{00000000-0005-0000-0000-0000A0020000}"/>
    <cellStyle name="Notiz 2 2 2 2 3" xfId="469" xr:uid="{00000000-0005-0000-0000-0000A1020000}"/>
    <cellStyle name="Notiz 2 2 2 2 3 2" xfId="470" xr:uid="{00000000-0005-0000-0000-0000A2020000}"/>
    <cellStyle name="Notiz 2 2 2 2 4" xfId="471" xr:uid="{00000000-0005-0000-0000-0000A3020000}"/>
    <cellStyle name="Notiz 2 2 2 3" xfId="472" xr:uid="{00000000-0005-0000-0000-0000A4020000}"/>
    <cellStyle name="Notiz 2 2 2 3 2" xfId="473" xr:uid="{00000000-0005-0000-0000-0000A5020000}"/>
    <cellStyle name="Notiz 2 2 2 3 2 2" xfId="474" xr:uid="{00000000-0005-0000-0000-0000A6020000}"/>
    <cellStyle name="Notiz 2 2 2 3 3" xfId="475" xr:uid="{00000000-0005-0000-0000-0000A7020000}"/>
    <cellStyle name="Notiz 2 2 2 4" xfId="476" xr:uid="{00000000-0005-0000-0000-0000A8020000}"/>
    <cellStyle name="Notiz 2 2 2 4 2" xfId="477" xr:uid="{00000000-0005-0000-0000-0000A9020000}"/>
    <cellStyle name="Notiz 2 2 2 5" xfId="478" xr:uid="{00000000-0005-0000-0000-0000AA020000}"/>
    <cellStyle name="Notiz 2 2 3" xfId="479" xr:uid="{00000000-0005-0000-0000-0000AB020000}"/>
    <cellStyle name="Notiz 2 2 3 2" xfId="480" xr:uid="{00000000-0005-0000-0000-0000AC020000}"/>
    <cellStyle name="Notiz 2 2 3 2 2" xfId="481" xr:uid="{00000000-0005-0000-0000-0000AD020000}"/>
    <cellStyle name="Notiz 2 2 3 2 2 2" xfId="482" xr:uid="{00000000-0005-0000-0000-0000AE020000}"/>
    <cellStyle name="Notiz 2 2 3 2 3" xfId="483" xr:uid="{00000000-0005-0000-0000-0000AF020000}"/>
    <cellStyle name="Notiz 2 2 3 3" xfId="484" xr:uid="{00000000-0005-0000-0000-0000B0020000}"/>
    <cellStyle name="Notiz 2 2 3 3 2" xfId="485" xr:uid="{00000000-0005-0000-0000-0000B1020000}"/>
    <cellStyle name="Notiz 2 2 3 4" xfId="486" xr:uid="{00000000-0005-0000-0000-0000B2020000}"/>
    <cellStyle name="Notiz 2 2 4" xfId="487" xr:uid="{00000000-0005-0000-0000-0000B3020000}"/>
    <cellStyle name="Notiz 2 2 4 2" xfId="488" xr:uid="{00000000-0005-0000-0000-0000B4020000}"/>
    <cellStyle name="Notiz 2 2 4 2 2" xfId="489" xr:uid="{00000000-0005-0000-0000-0000B5020000}"/>
    <cellStyle name="Notiz 2 2 4 3" xfId="490" xr:uid="{00000000-0005-0000-0000-0000B6020000}"/>
    <cellStyle name="Notiz 2 2 4 3 2" xfId="1064" xr:uid="{00000000-0005-0000-0000-0000B7020000}"/>
    <cellStyle name="Notiz 2 2 4 3 3" xfId="1065" xr:uid="{00000000-0005-0000-0000-0000B8020000}"/>
    <cellStyle name="Notiz 2 2 4 4" xfId="1066" xr:uid="{00000000-0005-0000-0000-0000B9020000}"/>
    <cellStyle name="Notiz 2 2 4 4 2" xfId="1118" xr:uid="{00000000-0005-0000-0000-0000BA020000}"/>
    <cellStyle name="Notiz 2 2 5" xfId="491" xr:uid="{00000000-0005-0000-0000-0000BB020000}"/>
    <cellStyle name="Notiz 2 2 5 2" xfId="492" xr:uid="{00000000-0005-0000-0000-0000BC020000}"/>
    <cellStyle name="Notiz 2 2 5 3" xfId="1067" xr:uid="{00000000-0005-0000-0000-0000BD020000}"/>
    <cellStyle name="Notiz 2 2 5 4" xfId="1068" xr:uid="{00000000-0005-0000-0000-0000BE020000}"/>
    <cellStyle name="Notiz 2 2 5 4 2" xfId="1117" xr:uid="{00000000-0005-0000-0000-0000BF020000}"/>
    <cellStyle name="Notiz 2 3" xfId="493" xr:uid="{00000000-0005-0000-0000-0000C0020000}"/>
    <cellStyle name="Notiz 2 3 2" xfId="494" xr:uid="{00000000-0005-0000-0000-0000C1020000}"/>
    <cellStyle name="Notiz 2 3 2 2" xfId="495" xr:uid="{00000000-0005-0000-0000-0000C2020000}"/>
    <cellStyle name="Notiz 2 3 2 2 2" xfId="496" xr:uid="{00000000-0005-0000-0000-0000C3020000}"/>
    <cellStyle name="Notiz 2 3 2 2 2 2" xfId="497" xr:uid="{00000000-0005-0000-0000-0000C4020000}"/>
    <cellStyle name="Notiz 2 3 2 2 3" xfId="498" xr:uid="{00000000-0005-0000-0000-0000C5020000}"/>
    <cellStyle name="Notiz 2 3 2 3" xfId="499" xr:uid="{00000000-0005-0000-0000-0000C6020000}"/>
    <cellStyle name="Notiz 2 3 2 3 2" xfId="500" xr:uid="{00000000-0005-0000-0000-0000C7020000}"/>
    <cellStyle name="Notiz 2 3 2 4" xfId="501" xr:uid="{00000000-0005-0000-0000-0000C8020000}"/>
    <cellStyle name="Notiz 2 3 3" xfId="502" xr:uid="{00000000-0005-0000-0000-0000C9020000}"/>
    <cellStyle name="Notiz 2 3 3 2" xfId="503" xr:uid="{00000000-0005-0000-0000-0000CA020000}"/>
    <cellStyle name="Notiz 2 3 3 2 2" xfId="504" xr:uid="{00000000-0005-0000-0000-0000CB020000}"/>
    <cellStyle name="Notiz 2 3 3 3" xfId="505" xr:uid="{00000000-0005-0000-0000-0000CC020000}"/>
    <cellStyle name="Notiz 2 3 4" xfId="506" xr:uid="{00000000-0005-0000-0000-0000CD020000}"/>
    <cellStyle name="Notiz 2 3 4 2" xfId="507" xr:uid="{00000000-0005-0000-0000-0000CE020000}"/>
    <cellStyle name="Notiz 2 3 5" xfId="508" xr:uid="{00000000-0005-0000-0000-0000CF020000}"/>
    <cellStyle name="Notiz 2 4" xfId="509" xr:uid="{00000000-0005-0000-0000-0000D0020000}"/>
    <cellStyle name="Notiz 2 4 2" xfId="510" xr:uid="{00000000-0005-0000-0000-0000D1020000}"/>
    <cellStyle name="Notiz 2 4 2 2" xfId="511" xr:uid="{00000000-0005-0000-0000-0000D2020000}"/>
    <cellStyle name="Notiz 2 4 2 2 2" xfId="512" xr:uid="{00000000-0005-0000-0000-0000D3020000}"/>
    <cellStyle name="Notiz 2 4 2 3" xfId="513" xr:uid="{00000000-0005-0000-0000-0000D4020000}"/>
    <cellStyle name="Notiz 2 4 3" xfId="514" xr:uid="{00000000-0005-0000-0000-0000D5020000}"/>
    <cellStyle name="Notiz 2 4 3 2" xfId="515" xr:uid="{00000000-0005-0000-0000-0000D6020000}"/>
    <cellStyle name="Notiz 2 4 4" xfId="516" xr:uid="{00000000-0005-0000-0000-0000D7020000}"/>
    <cellStyle name="Notiz 2 5" xfId="517" xr:uid="{00000000-0005-0000-0000-0000D8020000}"/>
    <cellStyle name="Notiz 2 5 2" xfId="518" xr:uid="{00000000-0005-0000-0000-0000D9020000}"/>
    <cellStyle name="Notiz 2 5 2 2" xfId="519" xr:uid="{00000000-0005-0000-0000-0000DA020000}"/>
    <cellStyle name="Notiz 2 5 3" xfId="520" xr:uid="{00000000-0005-0000-0000-0000DB020000}"/>
    <cellStyle name="Notiz 2 6" xfId="521" xr:uid="{00000000-0005-0000-0000-0000DC020000}"/>
    <cellStyle name="Notiz 2 6 2" xfId="522" xr:uid="{00000000-0005-0000-0000-0000DD020000}"/>
    <cellStyle name="Notiz 2 7" xfId="523" xr:uid="{00000000-0005-0000-0000-0000DE020000}"/>
    <cellStyle name="Notiz 3" xfId="524" xr:uid="{00000000-0005-0000-0000-0000DF020000}"/>
    <cellStyle name="Notiz 3 2" xfId="525" xr:uid="{00000000-0005-0000-0000-0000E0020000}"/>
    <cellStyle name="Notiz 3 2 2" xfId="526" xr:uid="{00000000-0005-0000-0000-0000E1020000}"/>
    <cellStyle name="Notiz 3 2 2 2" xfId="527" xr:uid="{00000000-0005-0000-0000-0000E2020000}"/>
    <cellStyle name="Notiz 3 2 2 2 2" xfId="528" xr:uid="{00000000-0005-0000-0000-0000E3020000}"/>
    <cellStyle name="Notiz 3 2 2 2 2 2" xfId="529" xr:uid="{00000000-0005-0000-0000-0000E4020000}"/>
    <cellStyle name="Notiz 3 2 2 2 3" xfId="530" xr:uid="{00000000-0005-0000-0000-0000E5020000}"/>
    <cellStyle name="Notiz 3 2 2 3" xfId="531" xr:uid="{00000000-0005-0000-0000-0000E6020000}"/>
    <cellStyle name="Notiz 3 2 2 3 2" xfId="532" xr:uid="{00000000-0005-0000-0000-0000E7020000}"/>
    <cellStyle name="Notiz 3 2 2 4" xfId="533" xr:uid="{00000000-0005-0000-0000-0000E8020000}"/>
    <cellStyle name="Notiz 3 2 3" xfId="534" xr:uid="{00000000-0005-0000-0000-0000E9020000}"/>
    <cellStyle name="Notiz 3 2 3 2" xfId="535" xr:uid="{00000000-0005-0000-0000-0000EA020000}"/>
    <cellStyle name="Notiz 3 2 3 2 2" xfId="536" xr:uid="{00000000-0005-0000-0000-0000EB020000}"/>
    <cellStyle name="Notiz 3 2 3 3" xfId="537" xr:uid="{00000000-0005-0000-0000-0000EC020000}"/>
    <cellStyle name="Notiz 3 2 4" xfId="538" xr:uid="{00000000-0005-0000-0000-0000ED020000}"/>
    <cellStyle name="Notiz 3 2 4 2" xfId="539" xr:uid="{00000000-0005-0000-0000-0000EE020000}"/>
    <cellStyle name="Notiz 3 2 5" xfId="540" xr:uid="{00000000-0005-0000-0000-0000EF020000}"/>
    <cellStyle name="Notiz 3 3" xfId="541" xr:uid="{00000000-0005-0000-0000-0000F0020000}"/>
    <cellStyle name="Notiz 3 3 2" xfId="542" xr:uid="{00000000-0005-0000-0000-0000F1020000}"/>
    <cellStyle name="Notiz 3 3 2 2" xfId="543" xr:uid="{00000000-0005-0000-0000-0000F2020000}"/>
    <cellStyle name="Notiz 3 3 2 2 2" xfId="544" xr:uid="{00000000-0005-0000-0000-0000F3020000}"/>
    <cellStyle name="Notiz 3 3 2 3" xfId="545" xr:uid="{00000000-0005-0000-0000-0000F4020000}"/>
    <cellStyle name="Notiz 3 3 3" xfId="546" xr:uid="{00000000-0005-0000-0000-0000F5020000}"/>
    <cellStyle name="Notiz 3 3 3 2" xfId="547" xr:uid="{00000000-0005-0000-0000-0000F6020000}"/>
    <cellStyle name="Notiz 3 3 4" xfId="548" xr:uid="{00000000-0005-0000-0000-0000F7020000}"/>
    <cellStyle name="Notiz 3 4" xfId="549" xr:uid="{00000000-0005-0000-0000-0000F8020000}"/>
    <cellStyle name="Notiz 3 4 2" xfId="550" xr:uid="{00000000-0005-0000-0000-0000F9020000}"/>
    <cellStyle name="Notiz 3 4 2 2" xfId="551" xr:uid="{00000000-0005-0000-0000-0000FA020000}"/>
    <cellStyle name="Notiz 3 4 3" xfId="552" xr:uid="{00000000-0005-0000-0000-0000FB020000}"/>
    <cellStyle name="Notiz 3 5" xfId="553" xr:uid="{00000000-0005-0000-0000-0000FC020000}"/>
    <cellStyle name="Notiz 3 5 2" xfId="554" xr:uid="{00000000-0005-0000-0000-0000FD020000}"/>
    <cellStyle name="Notiz 3 6" xfId="555" xr:uid="{00000000-0005-0000-0000-0000FE020000}"/>
    <cellStyle name="Notiz 4" xfId="556" xr:uid="{00000000-0005-0000-0000-0000FF020000}"/>
    <cellStyle name="Notiz 4 2" xfId="557" xr:uid="{00000000-0005-0000-0000-000000030000}"/>
    <cellStyle name="Notiz 4 2 2" xfId="558" xr:uid="{00000000-0005-0000-0000-000001030000}"/>
    <cellStyle name="Notiz 4 2 2 2" xfId="559" xr:uid="{00000000-0005-0000-0000-000002030000}"/>
    <cellStyle name="Notiz 4 2 2 2 2" xfId="560" xr:uid="{00000000-0005-0000-0000-000003030000}"/>
    <cellStyle name="Notiz 4 2 2 3" xfId="561" xr:uid="{00000000-0005-0000-0000-000004030000}"/>
    <cellStyle name="Notiz 4 2 3" xfId="562" xr:uid="{00000000-0005-0000-0000-000005030000}"/>
    <cellStyle name="Notiz 4 2 3 2" xfId="563" xr:uid="{00000000-0005-0000-0000-000006030000}"/>
    <cellStyle name="Notiz 4 2 4" xfId="564" xr:uid="{00000000-0005-0000-0000-000007030000}"/>
    <cellStyle name="Notiz 4 3" xfId="565" xr:uid="{00000000-0005-0000-0000-000008030000}"/>
    <cellStyle name="Notiz 4 3 2" xfId="566" xr:uid="{00000000-0005-0000-0000-000009030000}"/>
    <cellStyle name="Notiz 4 3 2 2" xfId="567" xr:uid="{00000000-0005-0000-0000-00000A030000}"/>
    <cellStyle name="Notiz 4 3 3" xfId="568" xr:uid="{00000000-0005-0000-0000-00000B030000}"/>
    <cellStyle name="Notiz 4 4" xfId="569" xr:uid="{00000000-0005-0000-0000-00000C030000}"/>
    <cellStyle name="Notiz 4 4 2" xfId="570" xr:uid="{00000000-0005-0000-0000-00000D030000}"/>
    <cellStyle name="Notiz 4 5" xfId="571" xr:uid="{00000000-0005-0000-0000-00000E030000}"/>
    <cellStyle name="Notiz 5" xfId="572" xr:uid="{00000000-0005-0000-0000-00000F030000}"/>
    <cellStyle name="Notiz 5 2" xfId="573" xr:uid="{00000000-0005-0000-0000-000010030000}"/>
    <cellStyle name="Notiz 5 2 2" xfId="574" xr:uid="{00000000-0005-0000-0000-000011030000}"/>
    <cellStyle name="Notiz 5 2 2 2" xfId="575" xr:uid="{00000000-0005-0000-0000-000012030000}"/>
    <cellStyle name="Notiz 5 2 2 2 2" xfId="576" xr:uid="{00000000-0005-0000-0000-000013030000}"/>
    <cellStyle name="Notiz 5 2 2 3" xfId="577" xr:uid="{00000000-0005-0000-0000-000014030000}"/>
    <cellStyle name="Notiz 5 2 3" xfId="578" xr:uid="{00000000-0005-0000-0000-000015030000}"/>
    <cellStyle name="Notiz 5 2 3 2" xfId="579" xr:uid="{00000000-0005-0000-0000-000016030000}"/>
    <cellStyle name="Notiz 5 2 4" xfId="580" xr:uid="{00000000-0005-0000-0000-000017030000}"/>
    <cellStyle name="Notiz 5 3" xfId="581" xr:uid="{00000000-0005-0000-0000-000018030000}"/>
    <cellStyle name="Notiz 5 3 2" xfId="582" xr:uid="{00000000-0005-0000-0000-000019030000}"/>
    <cellStyle name="Notiz 5 3 2 2" xfId="583" xr:uid="{00000000-0005-0000-0000-00001A030000}"/>
    <cellStyle name="Notiz 5 3 3" xfId="584" xr:uid="{00000000-0005-0000-0000-00001B030000}"/>
    <cellStyle name="Notiz 5 4" xfId="585" xr:uid="{00000000-0005-0000-0000-00001C030000}"/>
    <cellStyle name="Notiz 5 4 2" xfId="586" xr:uid="{00000000-0005-0000-0000-00001D030000}"/>
    <cellStyle name="Notiz 5 5" xfId="587" xr:uid="{00000000-0005-0000-0000-00001E030000}"/>
    <cellStyle name="Notiz 6" xfId="588" xr:uid="{00000000-0005-0000-0000-00001F030000}"/>
    <cellStyle name="Notiz 6 2" xfId="589" xr:uid="{00000000-0005-0000-0000-000020030000}"/>
    <cellStyle name="Notiz 6 2 2" xfId="590" xr:uid="{00000000-0005-0000-0000-000021030000}"/>
    <cellStyle name="Notiz 6 2 2 2" xfId="591" xr:uid="{00000000-0005-0000-0000-000022030000}"/>
    <cellStyle name="Notiz 6 2 3" xfId="592" xr:uid="{00000000-0005-0000-0000-000023030000}"/>
    <cellStyle name="Notiz 6 3" xfId="593" xr:uid="{00000000-0005-0000-0000-000024030000}"/>
    <cellStyle name="Notiz 6 3 2" xfId="594" xr:uid="{00000000-0005-0000-0000-000025030000}"/>
    <cellStyle name="Notiz 6 4" xfId="595" xr:uid="{00000000-0005-0000-0000-000026030000}"/>
    <cellStyle name="Notiz 7" xfId="596" xr:uid="{00000000-0005-0000-0000-000027030000}"/>
    <cellStyle name="Notiz 7 2" xfId="597" xr:uid="{00000000-0005-0000-0000-000028030000}"/>
    <cellStyle name="Notiz 7 2 2" xfId="598" xr:uid="{00000000-0005-0000-0000-000029030000}"/>
    <cellStyle name="Notiz 7 3" xfId="599" xr:uid="{00000000-0005-0000-0000-00002A030000}"/>
    <cellStyle name="Notiz 8" xfId="1069" xr:uid="{00000000-0005-0000-0000-00002B030000}"/>
    <cellStyle name="Output 2" xfId="600" xr:uid="{00000000-0005-0000-0000-00002C030000}"/>
    <cellStyle name="Output 2 2" xfId="601" xr:uid="{00000000-0005-0000-0000-00002D030000}"/>
    <cellStyle name="Output 2 3" xfId="1125" xr:uid="{00000000-0005-0000-0000-00002E030000}"/>
    <cellStyle name="Output 3" xfId="602" xr:uid="{00000000-0005-0000-0000-00002F030000}"/>
    <cellStyle name="Output 4" xfId="603" xr:uid="{00000000-0005-0000-0000-000030030000}"/>
    <cellStyle name="Percent" xfId="925" builtinId="5"/>
    <cellStyle name="Percent 2" xfId="604" xr:uid="{00000000-0005-0000-0000-000031030000}"/>
    <cellStyle name="Percent 2 2" xfId="1116" xr:uid="{00000000-0005-0000-0000-000032030000}"/>
    <cellStyle name="Percent 3" xfId="924" xr:uid="{00000000-0005-0000-0000-000033030000}"/>
    <cellStyle name="Prozent 10" xfId="1070" xr:uid="{00000000-0005-0000-0000-000035030000}"/>
    <cellStyle name="Prozent 10 2" xfId="1071" xr:uid="{00000000-0005-0000-0000-000036030000}"/>
    <cellStyle name="Prozent 10 3" xfId="1072" xr:uid="{00000000-0005-0000-0000-000037030000}"/>
    <cellStyle name="Prozent 10 4" xfId="1073" xr:uid="{00000000-0005-0000-0000-000038030000}"/>
    <cellStyle name="Prozent 10 4 2" xfId="1171" xr:uid="{00000000-0005-0000-0000-000039030000}"/>
    <cellStyle name="Prozent 11" xfId="1074" xr:uid="{00000000-0005-0000-0000-00003A030000}"/>
    <cellStyle name="Prozent 12" xfId="1075" xr:uid="{00000000-0005-0000-0000-00003B030000}"/>
    <cellStyle name="Prozent 2" xfId="605" xr:uid="{00000000-0005-0000-0000-00003C030000}"/>
    <cellStyle name="Prozent 3" xfId="606" xr:uid="{00000000-0005-0000-0000-00003D030000}"/>
    <cellStyle name="Prozent 3 2" xfId="607" xr:uid="{00000000-0005-0000-0000-00003E030000}"/>
    <cellStyle name="Prozent 3 2 2" xfId="608" xr:uid="{00000000-0005-0000-0000-00003F030000}"/>
    <cellStyle name="Prozent 3 2 2 2" xfId="609" xr:uid="{00000000-0005-0000-0000-000040030000}"/>
    <cellStyle name="Prozent 3 2 2 2 2" xfId="610" xr:uid="{00000000-0005-0000-0000-000041030000}"/>
    <cellStyle name="Prozent 3 2 2 2 2 2" xfId="611" xr:uid="{00000000-0005-0000-0000-000042030000}"/>
    <cellStyle name="Prozent 3 2 2 2 2 2 2" xfId="612" xr:uid="{00000000-0005-0000-0000-000043030000}"/>
    <cellStyle name="Prozent 3 2 2 2 2 3" xfId="613" xr:uid="{00000000-0005-0000-0000-000044030000}"/>
    <cellStyle name="Prozent 3 2 2 2 3" xfId="614" xr:uid="{00000000-0005-0000-0000-000045030000}"/>
    <cellStyle name="Prozent 3 2 2 2 3 2" xfId="615" xr:uid="{00000000-0005-0000-0000-000046030000}"/>
    <cellStyle name="Prozent 3 2 2 2 4" xfId="616" xr:uid="{00000000-0005-0000-0000-000047030000}"/>
    <cellStyle name="Prozent 3 2 2 3" xfId="617" xr:uid="{00000000-0005-0000-0000-000048030000}"/>
    <cellStyle name="Prozent 3 2 2 3 2" xfId="618" xr:uid="{00000000-0005-0000-0000-000049030000}"/>
    <cellStyle name="Prozent 3 2 2 3 2 2" xfId="619" xr:uid="{00000000-0005-0000-0000-00004A030000}"/>
    <cellStyle name="Prozent 3 2 2 3 3" xfId="620" xr:uid="{00000000-0005-0000-0000-00004B030000}"/>
    <cellStyle name="Prozent 3 2 2 4" xfId="621" xr:uid="{00000000-0005-0000-0000-00004C030000}"/>
    <cellStyle name="Prozent 3 2 2 4 2" xfId="622" xr:uid="{00000000-0005-0000-0000-00004D030000}"/>
    <cellStyle name="Prozent 3 2 2 5" xfId="623" xr:uid="{00000000-0005-0000-0000-00004E030000}"/>
    <cellStyle name="Prozent 3 2 3" xfId="624" xr:uid="{00000000-0005-0000-0000-00004F030000}"/>
    <cellStyle name="Prozent 3 2 3 2" xfId="625" xr:uid="{00000000-0005-0000-0000-000050030000}"/>
    <cellStyle name="Prozent 3 2 3 2 2" xfId="626" xr:uid="{00000000-0005-0000-0000-000051030000}"/>
    <cellStyle name="Prozent 3 2 3 2 2 2" xfId="627" xr:uid="{00000000-0005-0000-0000-000052030000}"/>
    <cellStyle name="Prozent 3 2 3 2 3" xfId="628" xr:uid="{00000000-0005-0000-0000-000053030000}"/>
    <cellStyle name="Prozent 3 2 3 3" xfId="629" xr:uid="{00000000-0005-0000-0000-000054030000}"/>
    <cellStyle name="Prozent 3 2 3 3 2" xfId="630" xr:uid="{00000000-0005-0000-0000-000055030000}"/>
    <cellStyle name="Prozent 3 2 3 4" xfId="631" xr:uid="{00000000-0005-0000-0000-000056030000}"/>
    <cellStyle name="Prozent 3 2 4" xfId="632" xr:uid="{00000000-0005-0000-0000-000057030000}"/>
    <cellStyle name="Prozent 3 2 4 2" xfId="633" xr:uid="{00000000-0005-0000-0000-000058030000}"/>
    <cellStyle name="Prozent 3 2 4 2 2" xfId="634" xr:uid="{00000000-0005-0000-0000-000059030000}"/>
    <cellStyle name="Prozent 3 2 4 3" xfId="635" xr:uid="{00000000-0005-0000-0000-00005A030000}"/>
    <cellStyle name="Prozent 3 2 4 3 2" xfId="1076" xr:uid="{00000000-0005-0000-0000-00005B030000}"/>
    <cellStyle name="Prozent 3 2 5" xfId="636" xr:uid="{00000000-0005-0000-0000-00005C030000}"/>
    <cellStyle name="Prozent 3 2 5 2" xfId="637" xr:uid="{00000000-0005-0000-0000-00005D030000}"/>
    <cellStyle name="Prozent 3 2 5 3" xfId="1077" xr:uid="{00000000-0005-0000-0000-00005E030000}"/>
    <cellStyle name="Prozent 3 3" xfId="638" xr:uid="{00000000-0005-0000-0000-00005F030000}"/>
    <cellStyle name="Prozent 3 3 2" xfId="639" xr:uid="{00000000-0005-0000-0000-000060030000}"/>
    <cellStyle name="Prozent 3 3 2 2" xfId="640" xr:uid="{00000000-0005-0000-0000-000061030000}"/>
    <cellStyle name="Prozent 3 3 2 2 2" xfId="641" xr:uid="{00000000-0005-0000-0000-000062030000}"/>
    <cellStyle name="Prozent 3 3 2 2 2 2" xfId="642" xr:uid="{00000000-0005-0000-0000-000063030000}"/>
    <cellStyle name="Prozent 3 3 2 2 3" xfId="643" xr:uid="{00000000-0005-0000-0000-000064030000}"/>
    <cellStyle name="Prozent 3 3 2 3" xfId="644" xr:uid="{00000000-0005-0000-0000-000065030000}"/>
    <cellStyle name="Prozent 3 3 2 3 2" xfId="645" xr:uid="{00000000-0005-0000-0000-000066030000}"/>
    <cellStyle name="Prozent 3 3 2 4" xfId="646" xr:uid="{00000000-0005-0000-0000-000067030000}"/>
    <cellStyle name="Prozent 3 3 3" xfId="647" xr:uid="{00000000-0005-0000-0000-000068030000}"/>
    <cellStyle name="Prozent 3 3 3 2" xfId="648" xr:uid="{00000000-0005-0000-0000-000069030000}"/>
    <cellStyle name="Prozent 3 3 3 2 2" xfId="649" xr:uid="{00000000-0005-0000-0000-00006A030000}"/>
    <cellStyle name="Prozent 3 3 3 3" xfId="650" xr:uid="{00000000-0005-0000-0000-00006B030000}"/>
    <cellStyle name="Prozent 3 3 4" xfId="651" xr:uid="{00000000-0005-0000-0000-00006C030000}"/>
    <cellStyle name="Prozent 3 3 4 2" xfId="652" xr:uid="{00000000-0005-0000-0000-00006D030000}"/>
    <cellStyle name="Prozent 3 3 5" xfId="653" xr:uid="{00000000-0005-0000-0000-00006E030000}"/>
    <cellStyle name="Prozent 3 4" xfId="654" xr:uid="{00000000-0005-0000-0000-00006F030000}"/>
    <cellStyle name="Prozent 3 4 2" xfId="655" xr:uid="{00000000-0005-0000-0000-000070030000}"/>
    <cellStyle name="Prozent 3 4 2 2" xfId="656" xr:uid="{00000000-0005-0000-0000-000071030000}"/>
    <cellStyle name="Prozent 3 4 2 2 2" xfId="657" xr:uid="{00000000-0005-0000-0000-000072030000}"/>
    <cellStyle name="Prozent 3 4 2 3" xfId="658" xr:uid="{00000000-0005-0000-0000-000073030000}"/>
    <cellStyle name="Prozent 3 4 3" xfId="659" xr:uid="{00000000-0005-0000-0000-000074030000}"/>
    <cellStyle name="Prozent 3 4 3 2" xfId="660" xr:uid="{00000000-0005-0000-0000-000075030000}"/>
    <cellStyle name="Prozent 3 4 4" xfId="661" xr:uid="{00000000-0005-0000-0000-000076030000}"/>
    <cellStyle name="Prozent 3 5" xfId="662" xr:uid="{00000000-0005-0000-0000-000077030000}"/>
    <cellStyle name="Prozent 3 5 2" xfId="663" xr:uid="{00000000-0005-0000-0000-000078030000}"/>
    <cellStyle name="Prozent 3 5 2 2" xfId="664" xr:uid="{00000000-0005-0000-0000-000079030000}"/>
    <cellStyle name="Prozent 3 5 3" xfId="665" xr:uid="{00000000-0005-0000-0000-00007A030000}"/>
    <cellStyle name="Prozent 3 6" xfId="666" xr:uid="{00000000-0005-0000-0000-00007B030000}"/>
    <cellStyle name="Prozent 3 6 2" xfId="667" xr:uid="{00000000-0005-0000-0000-00007C030000}"/>
    <cellStyle name="Prozent 3 7" xfId="668" xr:uid="{00000000-0005-0000-0000-00007D030000}"/>
    <cellStyle name="Prozent 4" xfId="669" xr:uid="{00000000-0005-0000-0000-00007E030000}"/>
    <cellStyle name="Prozent 4 2" xfId="670" xr:uid="{00000000-0005-0000-0000-00007F030000}"/>
    <cellStyle name="Prozent 4 2 2" xfId="671" xr:uid="{00000000-0005-0000-0000-000080030000}"/>
    <cellStyle name="Prozent 4 2 2 2" xfId="672" xr:uid="{00000000-0005-0000-0000-000081030000}"/>
    <cellStyle name="Prozent 4 2 2 2 2" xfId="673" xr:uid="{00000000-0005-0000-0000-000082030000}"/>
    <cellStyle name="Prozent 4 2 2 2 2 2" xfId="674" xr:uid="{00000000-0005-0000-0000-000083030000}"/>
    <cellStyle name="Prozent 4 2 2 2 2 2 2" xfId="675" xr:uid="{00000000-0005-0000-0000-000084030000}"/>
    <cellStyle name="Prozent 4 2 2 2 2 3" xfId="676" xr:uid="{00000000-0005-0000-0000-000085030000}"/>
    <cellStyle name="Prozent 4 2 2 2 3" xfId="677" xr:uid="{00000000-0005-0000-0000-000086030000}"/>
    <cellStyle name="Prozent 4 2 2 2 3 2" xfId="678" xr:uid="{00000000-0005-0000-0000-000087030000}"/>
    <cellStyle name="Prozent 4 2 2 2 4" xfId="679" xr:uid="{00000000-0005-0000-0000-000088030000}"/>
    <cellStyle name="Prozent 4 2 2 3" xfId="680" xr:uid="{00000000-0005-0000-0000-000089030000}"/>
    <cellStyle name="Prozent 4 2 2 3 2" xfId="681" xr:uid="{00000000-0005-0000-0000-00008A030000}"/>
    <cellStyle name="Prozent 4 2 2 3 2 2" xfId="682" xr:uid="{00000000-0005-0000-0000-00008B030000}"/>
    <cellStyle name="Prozent 4 2 2 3 3" xfId="683" xr:uid="{00000000-0005-0000-0000-00008C030000}"/>
    <cellStyle name="Prozent 4 2 2 4" xfId="684" xr:uid="{00000000-0005-0000-0000-00008D030000}"/>
    <cellStyle name="Prozent 4 2 2 4 2" xfId="685" xr:uid="{00000000-0005-0000-0000-00008E030000}"/>
    <cellStyle name="Prozent 4 2 2 5" xfId="686" xr:uid="{00000000-0005-0000-0000-00008F030000}"/>
    <cellStyle name="Prozent 4 2 3" xfId="687" xr:uid="{00000000-0005-0000-0000-000090030000}"/>
    <cellStyle name="Prozent 4 2 3 2" xfId="688" xr:uid="{00000000-0005-0000-0000-000091030000}"/>
    <cellStyle name="Prozent 4 2 3 2 2" xfId="689" xr:uid="{00000000-0005-0000-0000-000092030000}"/>
    <cellStyle name="Prozent 4 2 3 2 2 2" xfId="690" xr:uid="{00000000-0005-0000-0000-000093030000}"/>
    <cellStyle name="Prozent 4 2 3 2 3" xfId="691" xr:uid="{00000000-0005-0000-0000-000094030000}"/>
    <cellStyle name="Prozent 4 2 3 3" xfId="692" xr:uid="{00000000-0005-0000-0000-000095030000}"/>
    <cellStyle name="Prozent 4 2 3 3 2" xfId="693" xr:uid="{00000000-0005-0000-0000-000096030000}"/>
    <cellStyle name="Prozent 4 2 3 4" xfId="694" xr:uid="{00000000-0005-0000-0000-000097030000}"/>
    <cellStyle name="Prozent 4 2 4" xfId="695" xr:uid="{00000000-0005-0000-0000-000098030000}"/>
    <cellStyle name="Prozent 4 2 4 2" xfId="696" xr:uid="{00000000-0005-0000-0000-000099030000}"/>
    <cellStyle name="Prozent 4 2 4 2 2" xfId="697" xr:uid="{00000000-0005-0000-0000-00009A030000}"/>
    <cellStyle name="Prozent 4 2 4 3" xfId="698" xr:uid="{00000000-0005-0000-0000-00009B030000}"/>
    <cellStyle name="Prozent 4 2 5" xfId="699" xr:uid="{00000000-0005-0000-0000-00009C030000}"/>
    <cellStyle name="Prozent 4 2 5 2" xfId="700" xr:uid="{00000000-0005-0000-0000-00009D030000}"/>
    <cellStyle name="Prozent 4 2 6" xfId="701" xr:uid="{00000000-0005-0000-0000-00009E030000}"/>
    <cellStyle name="Prozent 4 3" xfId="702" xr:uid="{00000000-0005-0000-0000-00009F030000}"/>
    <cellStyle name="Prozent 4 3 2" xfId="703" xr:uid="{00000000-0005-0000-0000-0000A0030000}"/>
    <cellStyle name="Prozent 4 3 2 2" xfId="704" xr:uid="{00000000-0005-0000-0000-0000A1030000}"/>
    <cellStyle name="Prozent 4 3 2 2 2" xfId="705" xr:uid="{00000000-0005-0000-0000-0000A2030000}"/>
    <cellStyle name="Prozent 4 3 2 2 2 2" xfId="706" xr:uid="{00000000-0005-0000-0000-0000A3030000}"/>
    <cellStyle name="Prozent 4 3 2 2 3" xfId="707" xr:uid="{00000000-0005-0000-0000-0000A4030000}"/>
    <cellStyle name="Prozent 4 3 2 3" xfId="708" xr:uid="{00000000-0005-0000-0000-0000A5030000}"/>
    <cellStyle name="Prozent 4 3 2 3 2" xfId="709" xr:uid="{00000000-0005-0000-0000-0000A6030000}"/>
    <cellStyle name="Prozent 4 3 2 4" xfId="710" xr:uid="{00000000-0005-0000-0000-0000A7030000}"/>
    <cellStyle name="Prozent 4 3 3" xfId="711" xr:uid="{00000000-0005-0000-0000-0000A8030000}"/>
    <cellStyle name="Prozent 4 3 3 2" xfId="712" xr:uid="{00000000-0005-0000-0000-0000A9030000}"/>
    <cellStyle name="Prozent 4 3 3 2 2" xfId="713" xr:uid="{00000000-0005-0000-0000-0000AA030000}"/>
    <cellStyle name="Prozent 4 3 3 2 2 2" xfId="714" xr:uid="{00000000-0005-0000-0000-0000AB030000}"/>
    <cellStyle name="Prozent 4 3 3 2 3" xfId="715" xr:uid="{00000000-0005-0000-0000-0000AC030000}"/>
    <cellStyle name="Prozent 4 3 3 3" xfId="716" xr:uid="{00000000-0005-0000-0000-0000AD030000}"/>
    <cellStyle name="Prozent 4 3 3 3 2" xfId="717" xr:uid="{00000000-0005-0000-0000-0000AE030000}"/>
    <cellStyle name="Prozent 4 3 3 4" xfId="718" xr:uid="{00000000-0005-0000-0000-0000AF030000}"/>
    <cellStyle name="Prozent 4 3 4" xfId="719" xr:uid="{00000000-0005-0000-0000-0000B0030000}"/>
    <cellStyle name="Prozent 4 3 4 2" xfId="720" xr:uid="{00000000-0005-0000-0000-0000B1030000}"/>
    <cellStyle name="Prozent 4 3 4 3" xfId="1078" xr:uid="{00000000-0005-0000-0000-0000B2030000}"/>
    <cellStyle name="Prozent 4 3 4 4" xfId="1079" xr:uid="{00000000-0005-0000-0000-0000B3030000}"/>
    <cellStyle name="Prozent 4 3 4 4 2" xfId="1170" xr:uid="{00000000-0005-0000-0000-0000B4030000}"/>
    <cellStyle name="Prozent 4 4" xfId="721" xr:uid="{00000000-0005-0000-0000-0000B5030000}"/>
    <cellStyle name="Prozent 4 4 2" xfId="722" xr:uid="{00000000-0005-0000-0000-0000B6030000}"/>
    <cellStyle name="Prozent 4 4 2 2" xfId="723" xr:uid="{00000000-0005-0000-0000-0000B7030000}"/>
    <cellStyle name="Prozent 4 4 2 2 2" xfId="724" xr:uid="{00000000-0005-0000-0000-0000B8030000}"/>
    <cellStyle name="Prozent 4 4 2 3" xfId="725" xr:uid="{00000000-0005-0000-0000-0000B9030000}"/>
    <cellStyle name="Prozent 4 4 3" xfId="726" xr:uid="{00000000-0005-0000-0000-0000BA030000}"/>
    <cellStyle name="Prozent 4 4 3 2" xfId="727" xr:uid="{00000000-0005-0000-0000-0000BB030000}"/>
    <cellStyle name="Prozent 4 4 4" xfId="728" xr:uid="{00000000-0005-0000-0000-0000BC030000}"/>
    <cellStyle name="Prozent 4 5" xfId="729" xr:uid="{00000000-0005-0000-0000-0000BD030000}"/>
    <cellStyle name="Prozent 4 5 2" xfId="730" xr:uid="{00000000-0005-0000-0000-0000BE030000}"/>
    <cellStyle name="Prozent 4 5 2 2" xfId="731" xr:uid="{00000000-0005-0000-0000-0000BF030000}"/>
    <cellStyle name="Prozent 4 5 3" xfId="732" xr:uid="{00000000-0005-0000-0000-0000C0030000}"/>
    <cellStyle name="Prozent 4 6" xfId="733" xr:uid="{00000000-0005-0000-0000-0000C1030000}"/>
    <cellStyle name="Prozent 4 6 2" xfId="734" xr:uid="{00000000-0005-0000-0000-0000C2030000}"/>
    <cellStyle name="Prozent 4 7" xfId="735" xr:uid="{00000000-0005-0000-0000-0000C3030000}"/>
    <cellStyle name="Prozent 5" xfId="736" xr:uid="{00000000-0005-0000-0000-0000C4030000}"/>
    <cellStyle name="Prozent 5 2" xfId="737" xr:uid="{00000000-0005-0000-0000-0000C5030000}"/>
    <cellStyle name="Prozent 5 2 2" xfId="738" xr:uid="{00000000-0005-0000-0000-0000C6030000}"/>
    <cellStyle name="Prozent 5 2 2 2" xfId="739" xr:uid="{00000000-0005-0000-0000-0000C7030000}"/>
    <cellStyle name="Prozent 5 2 2 2 2" xfId="740" xr:uid="{00000000-0005-0000-0000-0000C8030000}"/>
    <cellStyle name="Prozent 5 2 2 2 2 2" xfId="741" xr:uid="{00000000-0005-0000-0000-0000C9030000}"/>
    <cellStyle name="Prozent 5 2 2 2 3" xfId="742" xr:uid="{00000000-0005-0000-0000-0000CA030000}"/>
    <cellStyle name="Prozent 5 2 2 3" xfId="743" xr:uid="{00000000-0005-0000-0000-0000CB030000}"/>
    <cellStyle name="Prozent 5 2 2 3 2" xfId="744" xr:uid="{00000000-0005-0000-0000-0000CC030000}"/>
    <cellStyle name="Prozent 5 2 2 4" xfId="745" xr:uid="{00000000-0005-0000-0000-0000CD030000}"/>
    <cellStyle name="Prozent 5 2 3" xfId="746" xr:uid="{00000000-0005-0000-0000-0000CE030000}"/>
    <cellStyle name="Prozent 5 2 3 2" xfId="747" xr:uid="{00000000-0005-0000-0000-0000CF030000}"/>
    <cellStyle name="Prozent 5 2 3 2 2" xfId="748" xr:uid="{00000000-0005-0000-0000-0000D0030000}"/>
    <cellStyle name="Prozent 5 2 3 3" xfId="749" xr:uid="{00000000-0005-0000-0000-0000D1030000}"/>
    <cellStyle name="Prozent 5 2 4" xfId="750" xr:uid="{00000000-0005-0000-0000-0000D2030000}"/>
    <cellStyle name="Prozent 5 2 4 2" xfId="751" xr:uid="{00000000-0005-0000-0000-0000D3030000}"/>
    <cellStyle name="Prozent 5 2 5" xfId="752" xr:uid="{00000000-0005-0000-0000-0000D4030000}"/>
    <cellStyle name="Prozent 5 3" xfId="753" xr:uid="{00000000-0005-0000-0000-0000D5030000}"/>
    <cellStyle name="Prozent 5 3 2" xfId="754" xr:uid="{00000000-0005-0000-0000-0000D6030000}"/>
    <cellStyle name="Prozent 5 3 2 2" xfId="755" xr:uid="{00000000-0005-0000-0000-0000D7030000}"/>
    <cellStyle name="Prozent 5 3 2 2 2" xfId="756" xr:uid="{00000000-0005-0000-0000-0000D8030000}"/>
    <cellStyle name="Prozent 5 3 2 3" xfId="757" xr:uid="{00000000-0005-0000-0000-0000D9030000}"/>
    <cellStyle name="Prozent 5 3 3" xfId="758" xr:uid="{00000000-0005-0000-0000-0000DA030000}"/>
    <cellStyle name="Prozent 5 3 3 2" xfId="759" xr:uid="{00000000-0005-0000-0000-0000DB030000}"/>
    <cellStyle name="Prozent 5 3 4" xfId="760" xr:uid="{00000000-0005-0000-0000-0000DC030000}"/>
    <cellStyle name="Prozent 5 4" xfId="761" xr:uid="{00000000-0005-0000-0000-0000DD030000}"/>
    <cellStyle name="Prozent 5 4 2" xfId="762" xr:uid="{00000000-0005-0000-0000-0000DE030000}"/>
    <cellStyle name="Prozent 5 4 2 2" xfId="763" xr:uid="{00000000-0005-0000-0000-0000DF030000}"/>
    <cellStyle name="Prozent 5 4 3" xfId="764" xr:uid="{00000000-0005-0000-0000-0000E0030000}"/>
    <cellStyle name="Prozent 5 4 3 2" xfId="1080" xr:uid="{00000000-0005-0000-0000-0000E1030000}"/>
    <cellStyle name="Prozent 5 4 3 3" xfId="1081" xr:uid="{00000000-0005-0000-0000-0000E2030000}"/>
    <cellStyle name="Prozent 5 4 4" xfId="1082" xr:uid="{00000000-0005-0000-0000-0000E3030000}"/>
    <cellStyle name="Prozent 5 4 4 2" xfId="1169" xr:uid="{00000000-0005-0000-0000-0000E4030000}"/>
    <cellStyle name="Prozent 5 5" xfId="765" xr:uid="{00000000-0005-0000-0000-0000E5030000}"/>
    <cellStyle name="Prozent 5 5 2" xfId="766" xr:uid="{00000000-0005-0000-0000-0000E6030000}"/>
    <cellStyle name="Prozent 5 5 3" xfId="1083" xr:uid="{00000000-0005-0000-0000-0000E7030000}"/>
    <cellStyle name="Prozent 5 5 4" xfId="1084" xr:uid="{00000000-0005-0000-0000-0000E8030000}"/>
    <cellStyle name="Prozent 5 5 4 2" xfId="1115" xr:uid="{00000000-0005-0000-0000-0000E9030000}"/>
    <cellStyle name="Prozent 6" xfId="767" xr:uid="{00000000-0005-0000-0000-0000EA030000}"/>
    <cellStyle name="Prozent 6 2" xfId="768" xr:uid="{00000000-0005-0000-0000-0000EB030000}"/>
    <cellStyle name="Prozent 6 2 2" xfId="769" xr:uid="{00000000-0005-0000-0000-0000EC030000}"/>
    <cellStyle name="Prozent 6 2 2 2" xfId="770" xr:uid="{00000000-0005-0000-0000-0000ED030000}"/>
    <cellStyle name="Prozent 6 2 2 2 2" xfId="771" xr:uid="{00000000-0005-0000-0000-0000EE030000}"/>
    <cellStyle name="Prozent 6 2 2 3" xfId="772" xr:uid="{00000000-0005-0000-0000-0000EF030000}"/>
    <cellStyle name="Prozent 6 2 3" xfId="773" xr:uid="{00000000-0005-0000-0000-0000F0030000}"/>
    <cellStyle name="Prozent 6 2 3 2" xfId="774" xr:uid="{00000000-0005-0000-0000-0000F1030000}"/>
    <cellStyle name="Prozent 6 2 4" xfId="775" xr:uid="{00000000-0005-0000-0000-0000F2030000}"/>
    <cellStyle name="Prozent 6 3" xfId="776" xr:uid="{00000000-0005-0000-0000-0000F3030000}"/>
    <cellStyle name="Prozent 6 3 2" xfId="777" xr:uid="{00000000-0005-0000-0000-0000F4030000}"/>
    <cellStyle name="Prozent 6 3 2 2" xfId="778" xr:uid="{00000000-0005-0000-0000-0000F5030000}"/>
    <cellStyle name="Prozent 6 3 3" xfId="779" xr:uid="{00000000-0005-0000-0000-0000F6030000}"/>
    <cellStyle name="Prozent 6 4" xfId="780" xr:uid="{00000000-0005-0000-0000-0000F7030000}"/>
    <cellStyle name="Prozent 6 4 2" xfId="781" xr:uid="{00000000-0005-0000-0000-0000F8030000}"/>
    <cellStyle name="Prozent 6 5" xfId="782" xr:uid="{00000000-0005-0000-0000-0000F9030000}"/>
    <cellStyle name="Prozent 7" xfId="783" xr:uid="{00000000-0005-0000-0000-0000FA030000}"/>
    <cellStyle name="Prozent 7 2" xfId="784" xr:uid="{00000000-0005-0000-0000-0000FB030000}"/>
    <cellStyle name="Prozent 7 2 2" xfId="785" xr:uid="{00000000-0005-0000-0000-0000FC030000}"/>
    <cellStyle name="Prozent 7 2 2 2" xfId="786" xr:uid="{00000000-0005-0000-0000-0000FD030000}"/>
    <cellStyle name="Prozent 7 2 2 2 2" xfId="787" xr:uid="{00000000-0005-0000-0000-0000FE030000}"/>
    <cellStyle name="Prozent 7 2 2 3" xfId="788" xr:uid="{00000000-0005-0000-0000-0000FF030000}"/>
    <cellStyle name="Prozent 7 2 3" xfId="789" xr:uid="{00000000-0005-0000-0000-000000040000}"/>
    <cellStyle name="Prozent 7 2 3 2" xfId="790" xr:uid="{00000000-0005-0000-0000-000001040000}"/>
    <cellStyle name="Prozent 7 2 4" xfId="791" xr:uid="{00000000-0005-0000-0000-000002040000}"/>
    <cellStyle name="Prozent 7 3" xfId="792" xr:uid="{00000000-0005-0000-0000-000003040000}"/>
    <cellStyle name="Prozent 7 3 2" xfId="793" xr:uid="{00000000-0005-0000-0000-000004040000}"/>
    <cellStyle name="Prozent 7 3 2 2" xfId="794" xr:uid="{00000000-0005-0000-0000-000005040000}"/>
    <cellStyle name="Prozent 7 3 3" xfId="795" xr:uid="{00000000-0005-0000-0000-000006040000}"/>
    <cellStyle name="Prozent 7 4" xfId="796" xr:uid="{00000000-0005-0000-0000-000007040000}"/>
    <cellStyle name="Prozent 7 4 2" xfId="797" xr:uid="{00000000-0005-0000-0000-000008040000}"/>
    <cellStyle name="Prozent 7 5" xfId="798" xr:uid="{00000000-0005-0000-0000-000009040000}"/>
    <cellStyle name="Prozent 8" xfId="799" xr:uid="{00000000-0005-0000-0000-00000A040000}"/>
    <cellStyle name="Prozent 8 2" xfId="800" xr:uid="{00000000-0005-0000-0000-00000B040000}"/>
    <cellStyle name="Prozent 8 2 2" xfId="1086" xr:uid="{00000000-0005-0000-0000-00000C040000}"/>
    <cellStyle name="Prozent 8 2 3" xfId="1087" xr:uid="{00000000-0005-0000-0000-00000D040000}"/>
    <cellStyle name="Prozent 8 2 4" xfId="1085" xr:uid="{00000000-0005-0000-0000-00000E040000}"/>
    <cellStyle name="Prozent 8 3" xfId="801" xr:uid="{00000000-0005-0000-0000-00000F040000}"/>
    <cellStyle name="Prozent 8 3 2" xfId="802" xr:uid="{00000000-0005-0000-0000-000010040000}"/>
    <cellStyle name="Prozent 8 3 2 2" xfId="803" xr:uid="{00000000-0005-0000-0000-000011040000}"/>
    <cellStyle name="Prozent 8 3 2 2 2" xfId="804" xr:uid="{00000000-0005-0000-0000-000012040000}"/>
    <cellStyle name="Prozent 8 3 2 2 3" xfId="1090" xr:uid="{00000000-0005-0000-0000-000013040000}"/>
    <cellStyle name="Prozent 8 3 2 3" xfId="805" xr:uid="{00000000-0005-0000-0000-000014040000}"/>
    <cellStyle name="Prozent 8 3 2 4" xfId="1089" xr:uid="{00000000-0005-0000-0000-000015040000}"/>
    <cellStyle name="Prozent 8 3 3" xfId="806" xr:uid="{00000000-0005-0000-0000-000016040000}"/>
    <cellStyle name="Prozent 8 3 3 2" xfId="807" xr:uid="{00000000-0005-0000-0000-000017040000}"/>
    <cellStyle name="Prozent 8 3 3 3" xfId="1091" xr:uid="{00000000-0005-0000-0000-000018040000}"/>
    <cellStyle name="Prozent 8 3 4" xfId="808" xr:uid="{00000000-0005-0000-0000-000019040000}"/>
    <cellStyle name="Prozent 8 3 5" xfId="1088" xr:uid="{00000000-0005-0000-0000-00001A040000}"/>
    <cellStyle name="Prozent 9" xfId="809" xr:uid="{00000000-0005-0000-0000-00001B040000}"/>
    <cellStyle name="Prozent 9 2" xfId="810" xr:uid="{00000000-0005-0000-0000-00001C040000}"/>
    <cellStyle name="Prozent 9 2 2" xfId="811" xr:uid="{00000000-0005-0000-0000-00001D040000}"/>
    <cellStyle name="Prozent 9 3" xfId="812" xr:uid="{00000000-0005-0000-0000-00001E040000}"/>
    <cellStyle name="Schlecht" xfId="813" xr:uid="{00000000-0005-0000-0000-00001F040000}"/>
    <cellStyle name="Schlecht 2" xfId="814" xr:uid="{00000000-0005-0000-0000-000020040000}"/>
    <cellStyle name="Schlecht 3" xfId="921" xr:uid="{00000000-0005-0000-0000-000021040000}"/>
    <cellStyle name="Schlecht 4" xfId="1184" xr:uid="{00000000-0005-0000-0000-000022040000}"/>
    <cellStyle name="Standard 2" xfId="815" xr:uid="{00000000-0005-0000-0000-000024040000}"/>
    <cellStyle name="Standard 2 2" xfId="816" xr:uid="{00000000-0005-0000-0000-000025040000}"/>
    <cellStyle name="Standard 2 2 2" xfId="817" xr:uid="{00000000-0005-0000-0000-000026040000}"/>
    <cellStyle name="Standard 2 2 3" xfId="1092" xr:uid="{00000000-0005-0000-0000-000027040000}"/>
    <cellStyle name="Standard 2 3" xfId="818" xr:uid="{00000000-0005-0000-0000-000028040000}"/>
    <cellStyle name="Standard 2 4" xfId="819" xr:uid="{00000000-0005-0000-0000-000029040000}"/>
    <cellStyle name="Standard 2 5" xfId="820" xr:uid="{00000000-0005-0000-0000-00002A040000}"/>
    <cellStyle name="Standard 2 6" xfId="821" xr:uid="{00000000-0005-0000-0000-00002B040000}"/>
    <cellStyle name="Standard 2 6 2" xfId="1093" xr:uid="{00000000-0005-0000-0000-00002C040000}"/>
    <cellStyle name="Standard 2 7" xfId="822" xr:uid="{00000000-0005-0000-0000-00002D040000}"/>
    <cellStyle name="Standard 3" xfId="823" xr:uid="{00000000-0005-0000-0000-00002E040000}"/>
    <cellStyle name="Standard 3 2" xfId="824" xr:uid="{00000000-0005-0000-0000-00002F040000}"/>
    <cellStyle name="Standard 3 2 2" xfId="825" xr:uid="{00000000-0005-0000-0000-000030040000}"/>
    <cellStyle name="Standard 3 2 2 2" xfId="826" xr:uid="{00000000-0005-0000-0000-000031040000}"/>
    <cellStyle name="Standard 3 2 2 2 2" xfId="827" xr:uid="{00000000-0005-0000-0000-000032040000}"/>
    <cellStyle name="Standard 3 2 2 2 2 2" xfId="828" xr:uid="{00000000-0005-0000-0000-000033040000}"/>
    <cellStyle name="Standard 3 2 2 2 2 2 2" xfId="829" xr:uid="{00000000-0005-0000-0000-000034040000}"/>
    <cellStyle name="Standard 3 2 2 2 2 3" xfId="830" xr:uid="{00000000-0005-0000-0000-000035040000}"/>
    <cellStyle name="Standard 3 2 2 2 3" xfId="831" xr:uid="{00000000-0005-0000-0000-000036040000}"/>
    <cellStyle name="Standard 3 2 2 2 3 2" xfId="832" xr:uid="{00000000-0005-0000-0000-000037040000}"/>
    <cellStyle name="Standard 3 2 2 2 4" xfId="833" xr:uid="{00000000-0005-0000-0000-000038040000}"/>
    <cellStyle name="Standard 3 2 2 3" xfId="834" xr:uid="{00000000-0005-0000-0000-000039040000}"/>
    <cellStyle name="Standard 3 2 2 3 2" xfId="835" xr:uid="{00000000-0005-0000-0000-00003A040000}"/>
    <cellStyle name="Standard 3 2 2 3 2 2" xfId="836" xr:uid="{00000000-0005-0000-0000-00003B040000}"/>
    <cellStyle name="Standard 3 2 2 3 3" xfId="837" xr:uid="{00000000-0005-0000-0000-00003C040000}"/>
    <cellStyle name="Standard 3 2 2 4" xfId="838" xr:uid="{00000000-0005-0000-0000-00003D040000}"/>
    <cellStyle name="Standard 3 2 2 4 2" xfId="839" xr:uid="{00000000-0005-0000-0000-00003E040000}"/>
    <cellStyle name="Standard 3 2 2 5" xfId="840" xr:uid="{00000000-0005-0000-0000-00003F040000}"/>
    <cellStyle name="Standard 3 2 3" xfId="841" xr:uid="{00000000-0005-0000-0000-000040040000}"/>
    <cellStyle name="Standard 3 2 3 2" xfId="842" xr:uid="{00000000-0005-0000-0000-000041040000}"/>
    <cellStyle name="Standard 3 2 3 2 2" xfId="843" xr:uid="{00000000-0005-0000-0000-000042040000}"/>
    <cellStyle name="Standard 3 2 3 2 2 2" xfId="844" xr:uid="{00000000-0005-0000-0000-000043040000}"/>
    <cellStyle name="Standard 3 2 3 2 3" xfId="845" xr:uid="{00000000-0005-0000-0000-000044040000}"/>
    <cellStyle name="Standard 3 2 3 3" xfId="846" xr:uid="{00000000-0005-0000-0000-000045040000}"/>
    <cellStyle name="Standard 3 2 3 3 2" xfId="847" xr:uid="{00000000-0005-0000-0000-000046040000}"/>
    <cellStyle name="Standard 3 2 3 4" xfId="848" xr:uid="{00000000-0005-0000-0000-000047040000}"/>
    <cellStyle name="Standard 3 2 4" xfId="849" xr:uid="{00000000-0005-0000-0000-000048040000}"/>
    <cellStyle name="Standard 3 2 4 2" xfId="850" xr:uid="{00000000-0005-0000-0000-000049040000}"/>
    <cellStyle name="Standard 3 2 4 2 2" xfId="851" xr:uid="{00000000-0005-0000-0000-00004A040000}"/>
    <cellStyle name="Standard 3 2 4 3" xfId="852" xr:uid="{00000000-0005-0000-0000-00004B040000}"/>
    <cellStyle name="Standard 3 2 4 3 2" xfId="1094" xr:uid="{00000000-0005-0000-0000-00004C040000}"/>
    <cellStyle name="Standard 3 2 5" xfId="853" xr:uid="{00000000-0005-0000-0000-00004D040000}"/>
    <cellStyle name="Standard 3 2 5 2" xfId="854" xr:uid="{00000000-0005-0000-0000-00004E040000}"/>
    <cellStyle name="Standard 3 2 5 3" xfId="1095" xr:uid="{00000000-0005-0000-0000-00004F040000}"/>
    <cellStyle name="Standard 3 2 6" xfId="1096" xr:uid="{00000000-0005-0000-0000-000050040000}"/>
    <cellStyle name="Standard 3 3" xfId="855" xr:uid="{00000000-0005-0000-0000-000051040000}"/>
    <cellStyle name="Standard 3 3 2" xfId="856" xr:uid="{00000000-0005-0000-0000-000052040000}"/>
    <cellStyle name="Standard 3 3 2 2" xfId="857" xr:uid="{00000000-0005-0000-0000-000053040000}"/>
    <cellStyle name="Standard 3 3 2 2 2" xfId="858" xr:uid="{00000000-0005-0000-0000-000054040000}"/>
    <cellStyle name="Standard 3 3 2 2 2 2" xfId="859" xr:uid="{00000000-0005-0000-0000-000055040000}"/>
    <cellStyle name="Standard 3 3 2 2 3" xfId="860" xr:uid="{00000000-0005-0000-0000-000056040000}"/>
    <cellStyle name="Standard 3 3 2 3" xfId="861" xr:uid="{00000000-0005-0000-0000-000057040000}"/>
    <cellStyle name="Standard 3 3 2 3 2" xfId="862" xr:uid="{00000000-0005-0000-0000-000058040000}"/>
    <cellStyle name="Standard 3 3 2 4" xfId="863" xr:uid="{00000000-0005-0000-0000-000059040000}"/>
    <cellStyle name="Standard 3 3 3" xfId="864" xr:uid="{00000000-0005-0000-0000-00005A040000}"/>
    <cellStyle name="Standard 3 3 3 2" xfId="865" xr:uid="{00000000-0005-0000-0000-00005B040000}"/>
    <cellStyle name="Standard 3 3 3 2 2" xfId="866" xr:uid="{00000000-0005-0000-0000-00005C040000}"/>
    <cellStyle name="Standard 3 3 3 3" xfId="867" xr:uid="{00000000-0005-0000-0000-00005D040000}"/>
    <cellStyle name="Standard 3 3 4" xfId="868" xr:uid="{00000000-0005-0000-0000-00005E040000}"/>
    <cellStyle name="Standard 3 3 4 2" xfId="869" xr:uid="{00000000-0005-0000-0000-00005F040000}"/>
    <cellStyle name="Standard 3 3 5" xfId="870" xr:uid="{00000000-0005-0000-0000-000060040000}"/>
    <cellStyle name="Standard 3 4" xfId="871" xr:uid="{00000000-0005-0000-0000-000061040000}"/>
    <cellStyle name="Standard 3 4 2" xfId="872" xr:uid="{00000000-0005-0000-0000-000062040000}"/>
    <cellStyle name="Standard 3 4 2 2" xfId="873" xr:uid="{00000000-0005-0000-0000-000063040000}"/>
    <cellStyle name="Standard 3 4 2 2 2" xfId="874" xr:uid="{00000000-0005-0000-0000-000064040000}"/>
    <cellStyle name="Standard 3 4 2 3" xfId="875" xr:uid="{00000000-0005-0000-0000-000065040000}"/>
    <cellStyle name="Standard 3 4 3" xfId="876" xr:uid="{00000000-0005-0000-0000-000066040000}"/>
    <cellStyle name="Standard 3 4 3 2" xfId="877" xr:uid="{00000000-0005-0000-0000-000067040000}"/>
    <cellStyle name="Standard 3 4 4" xfId="878" xr:uid="{00000000-0005-0000-0000-000068040000}"/>
    <cellStyle name="Standard 3 5" xfId="879" xr:uid="{00000000-0005-0000-0000-000069040000}"/>
    <cellStyle name="Standard 3 5 2" xfId="880" xr:uid="{00000000-0005-0000-0000-00006A040000}"/>
    <cellStyle name="Standard 3 5 2 2" xfId="881" xr:uid="{00000000-0005-0000-0000-00006B040000}"/>
    <cellStyle name="Standard 3 5 3" xfId="882" xr:uid="{00000000-0005-0000-0000-00006C040000}"/>
    <cellStyle name="Standard 3 6" xfId="883" xr:uid="{00000000-0005-0000-0000-00006D040000}"/>
    <cellStyle name="Standard 3 6 2" xfId="884" xr:uid="{00000000-0005-0000-0000-00006E040000}"/>
    <cellStyle name="Standard 3 6 3" xfId="1097" xr:uid="{00000000-0005-0000-0000-00006F040000}"/>
    <cellStyle name="Standard 3 7" xfId="885" xr:uid="{00000000-0005-0000-0000-000070040000}"/>
    <cellStyle name="Standard 4" xfId="886" xr:uid="{00000000-0005-0000-0000-000071040000}"/>
    <cellStyle name="Standard 5" xfId="887" xr:uid="{00000000-0005-0000-0000-000072040000}"/>
    <cellStyle name="Standard 5 2" xfId="888" xr:uid="{00000000-0005-0000-0000-000073040000}"/>
    <cellStyle name="Standard 6" xfId="889" xr:uid="{00000000-0005-0000-0000-000074040000}"/>
    <cellStyle name="Standard 6 2" xfId="890" xr:uid="{00000000-0005-0000-0000-000075040000}"/>
    <cellStyle name="Standard 6 2 2" xfId="1114" xr:uid="{00000000-0005-0000-0000-000076040000}"/>
    <cellStyle name="Standard 6 3" xfId="1124" xr:uid="{00000000-0005-0000-0000-000077040000}"/>
    <cellStyle name="Standard 7" xfId="1123" xr:uid="{00000000-0005-0000-0000-000078040000}"/>
    <cellStyle name="Standard_Bearbeitungsqualität 2011" xfId="891" xr:uid="{00000000-0005-0000-0000-000079040000}"/>
    <cellStyle name="Standard_Werte" xfId="892" xr:uid="{00000000-0005-0000-0000-00007A040000}"/>
    <cellStyle name="Title" xfId="893" xr:uid="{00000000-0005-0000-0000-00007B040000}"/>
    <cellStyle name="Title 2" xfId="894" xr:uid="{00000000-0005-0000-0000-00007C040000}"/>
    <cellStyle name="Title 2 2" xfId="1099" xr:uid="{00000000-0005-0000-0000-00007D040000}"/>
    <cellStyle name="Title 2 3" xfId="1098" xr:uid="{00000000-0005-0000-0000-00007E040000}"/>
    <cellStyle name="Title 3" xfId="895" xr:uid="{00000000-0005-0000-0000-00007F040000}"/>
    <cellStyle name="Title 3 2" xfId="1100" xr:uid="{00000000-0005-0000-0000-000080040000}"/>
    <cellStyle name="Title 4" xfId="896" xr:uid="{00000000-0005-0000-0000-000081040000}"/>
    <cellStyle name="Title 5" xfId="897" xr:uid="{00000000-0005-0000-0000-000082040000}"/>
    <cellStyle name="Total 2" xfId="898" xr:uid="{00000000-0005-0000-0000-000083040000}"/>
    <cellStyle name="Total 2 2" xfId="899" xr:uid="{00000000-0005-0000-0000-000084040000}"/>
    <cellStyle name="Total 2 2 2" xfId="1185" xr:uid="{00000000-0005-0000-0000-000085040000}"/>
    <cellStyle name="Total 2 3" xfId="1122" xr:uid="{00000000-0005-0000-0000-000086040000}"/>
    <cellStyle name="Total 3" xfId="900" xr:uid="{00000000-0005-0000-0000-000087040000}"/>
    <cellStyle name="Total 3 2" xfId="1186" xr:uid="{00000000-0005-0000-0000-000088040000}"/>
    <cellStyle name="Total 4" xfId="901" xr:uid="{00000000-0005-0000-0000-000089040000}"/>
    <cellStyle name="Total 4 2" xfId="1187" xr:uid="{00000000-0005-0000-0000-00008A040000}"/>
    <cellStyle name="Überschrift 1 2" xfId="902" xr:uid="{00000000-0005-0000-0000-00008B040000}"/>
    <cellStyle name="Überschrift 1 3" xfId="1101" xr:uid="{00000000-0005-0000-0000-00008C040000}"/>
    <cellStyle name="Überschrift 2 2" xfId="903" xr:uid="{00000000-0005-0000-0000-00008D040000}"/>
    <cellStyle name="Überschrift 2 3" xfId="1102" xr:uid="{00000000-0005-0000-0000-00008E040000}"/>
    <cellStyle name="Überschrift 3 2" xfId="904" xr:uid="{00000000-0005-0000-0000-00008F040000}"/>
    <cellStyle name="Überschrift 3 3" xfId="1103" xr:uid="{00000000-0005-0000-0000-000090040000}"/>
    <cellStyle name="Überschrift 4 2" xfId="905" xr:uid="{00000000-0005-0000-0000-000091040000}"/>
    <cellStyle name="Überschrift 4 3" xfId="1104" xr:uid="{00000000-0005-0000-0000-000092040000}"/>
    <cellStyle name="Überschrift 5" xfId="906" xr:uid="{00000000-0005-0000-0000-000093040000}"/>
    <cellStyle name="Überschrift 6" xfId="1105" xr:uid="{00000000-0005-0000-0000-000094040000}"/>
    <cellStyle name="Verknüpfte Zelle" xfId="907" xr:uid="{00000000-0005-0000-0000-000095040000}"/>
    <cellStyle name="Verknüpfte Zelle 2" xfId="908" xr:uid="{00000000-0005-0000-0000-000096040000}"/>
    <cellStyle name="Verknüpfte Zelle 3" xfId="922" xr:uid="{00000000-0005-0000-0000-000097040000}"/>
    <cellStyle name="Verknüpfte Zelle 4" xfId="1188" xr:uid="{00000000-0005-0000-0000-000098040000}"/>
    <cellStyle name="Warnender Text 2" xfId="909" xr:uid="{00000000-0005-0000-0000-000099040000}"/>
    <cellStyle name="Warnender Text 2 2" xfId="910" xr:uid="{00000000-0005-0000-0000-00009A040000}"/>
    <cellStyle name="Warnender Text 2 3" xfId="1106" xr:uid="{00000000-0005-0000-0000-00009B040000}"/>
    <cellStyle name="Warnender Text 2 3 2" xfId="1107" xr:uid="{00000000-0005-0000-0000-00009C040000}"/>
    <cellStyle name="Warnender Text 3" xfId="911" xr:uid="{00000000-0005-0000-0000-00009D040000}"/>
    <cellStyle name="Warnender Text 4" xfId="1108" xr:uid="{00000000-0005-0000-0000-00009E040000}"/>
    <cellStyle name="Warnender Text 5" xfId="1109" xr:uid="{00000000-0005-0000-0000-00009F040000}"/>
    <cellStyle name="Warnender Text 6" xfId="1110" xr:uid="{00000000-0005-0000-0000-0000A0040000}"/>
    <cellStyle name="Warning Text 2" xfId="912" xr:uid="{00000000-0005-0000-0000-0000A1040000}"/>
    <cellStyle name="Warning Text 3" xfId="913" xr:uid="{00000000-0005-0000-0000-0000A2040000}"/>
    <cellStyle name="Warning Text 4" xfId="914" xr:uid="{00000000-0005-0000-0000-0000A3040000}"/>
    <cellStyle name="Zelle überprüfen" xfId="915" xr:uid="{00000000-0005-0000-0000-0000A4040000}"/>
    <cellStyle name="Zelle überprüfen 2" xfId="916" xr:uid="{00000000-0005-0000-0000-0000A5040000}"/>
    <cellStyle name="Zelle überprüfen 2 2" xfId="1112" xr:uid="{00000000-0005-0000-0000-0000A6040000}"/>
    <cellStyle name="Zelle überprüfen 2 3" xfId="1111" xr:uid="{00000000-0005-0000-0000-0000A7040000}"/>
    <cellStyle name="Zelle überprüfen 3" xfId="923" xr:uid="{00000000-0005-0000-0000-0000A8040000}"/>
    <cellStyle name="Zelle überprüfen 4" xfId="1113" xr:uid="{00000000-0005-0000-0000-0000A9040000}"/>
    <cellStyle name="Zelle überprüfen 5" xfId="1189" xr:uid="{00000000-0005-0000-0000-0000AA040000}"/>
  </cellStyles>
  <dxfs count="150">
    <dxf>
      <font>
        <color theme="1"/>
      </font>
      <fill>
        <patternFill patternType="solid"/>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rgb="FFFF7C80"/>
        </patternFill>
      </fill>
    </dxf>
    <dxf>
      <fill>
        <patternFill>
          <bgColor rgb="FFFF7C80"/>
        </patternFill>
      </fill>
    </dxf>
    <dxf>
      <fill>
        <patternFill>
          <bgColor rgb="FFC1C1C1"/>
        </patternFill>
      </fill>
    </dxf>
    <dxf>
      <fill>
        <patternFill>
          <bgColor theme="4" tint="0.79998168889431442"/>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theme="0" tint="-0.24994659260841701"/>
        </patternFill>
      </fill>
    </dxf>
    <dxf>
      <fill>
        <patternFill>
          <bgColor theme="0" tint="-0.24994659260841701"/>
        </patternFill>
      </fill>
    </dxf>
    <dxf>
      <fill>
        <patternFill>
          <bgColor rgb="FFC0C0C0"/>
        </patternFill>
      </fill>
    </dxf>
    <dxf>
      <fill>
        <patternFill>
          <bgColor theme="0" tint="-0.24994659260841701"/>
        </patternFill>
      </fill>
    </dxf>
    <dxf>
      <fill>
        <patternFill>
          <bgColor theme="0" tint="-0.24994659260841701"/>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1C1C1"/>
        </patternFill>
      </fill>
    </dxf>
    <dxf>
      <fill>
        <patternFill>
          <bgColor theme="4" tint="0.79998168889431442"/>
        </patternFill>
      </fill>
    </dxf>
    <dxf>
      <fill>
        <patternFill>
          <bgColor rgb="FFC0C0C0"/>
        </patternFill>
      </fill>
    </dxf>
    <dxf>
      <fill>
        <patternFill>
          <bgColor theme="1" tint="0.499984740745262"/>
        </patternFill>
      </fill>
    </dxf>
    <dxf>
      <fill>
        <patternFill>
          <bgColor rgb="FFFF7C80"/>
        </patternFill>
      </fill>
    </dxf>
    <dxf>
      <fill>
        <patternFill>
          <bgColor rgb="FFFF7C80"/>
        </patternFill>
      </fill>
    </dxf>
    <dxf>
      <fill>
        <patternFill patternType="gray0625">
          <fgColor rgb="FF808080"/>
          <bgColor theme="0"/>
        </patternFill>
      </fill>
    </dxf>
    <dxf>
      <fill>
        <patternFill>
          <bgColor theme="1" tint="0.499984740745262"/>
        </patternFill>
      </fill>
    </dxf>
    <dxf>
      <fill>
        <patternFill>
          <bgColor rgb="FFFF7C80"/>
        </patternFill>
      </fill>
    </dxf>
    <dxf>
      <fill>
        <patternFill>
          <bgColor rgb="FFFF7C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bgColor rgb="FFFF7C80"/>
        </patternFill>
      </fill>
    </dxf>
    <dxf>
      <fill>
        <patternFill>
          <bgColor theme="0" tint="-0.24994659260841701"/>
        </patternFill>
      </fill>
    </dxf>
    <dxf>
      <fill>
        <patternFill>
          <bgColor rgb="FF808080"/>
        </patternFill>
      </fill>
    </dxf>
    <dxf>
      <fill>
        <patternFill>
          <bgColor theme="0" tint="-0.24994659260841701"/>
        </patternFill>
      </fill>
    </dxf>
    <dxf>
      <fill>
        <patternFill>
          <bgColor theme="1" tint="0.499984740745262"/>
        </patternFill>
      </fill>
    </dxf>
    <dxf>
      <fill>
        <patternFill>
          <bgColor rgb="FFFF7C80"/>
        </patternFill>
      </fill>
    </dxf>
    <dxf>
      <fill>
        <patternFill patternType="gray0625">
          <fgColor rgb="FF808080"/>
          <bgColor theme="0"/>
        </patternFill>
      </fill>
    </dxf>
    <dxf>
      <fill>
        <patternFill>
          <bgColor rgb="FFFF7C80"/>
        </patternFill>
      </fill>
    </dxf>
    <dxf>
      <fill>
        <patternFill patternType="gray0625">
          <fgColor rgb="FF808080"/>
          <bgColor theme="0"/>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BFBFBF"/>
        </patternFill>
      </fill>
    </dxf>
    <dxf>
      <fill>
        <patternFill>
          <bgColor rgb="FF808080"/>
        </patternFill>
      </fill>
    </dxf>
    <dxf>
      <fill>
        <patternFill>
          <bgColor rgb="FFBFBFBF"/>
        </patternFill>
      </fill>
    </dxf>
    <dxf>
      <fill>
        <patternFill>
          <bgColor rgb="FF808080"/>
        </patternFill>
      </fill>
    </dxf>
    <dxf>
      <fill>
        <patternFill>
          <bgColor rgb="FFFF7C80"/>
        </patternFill>
      </fill>
    </dxf>
    <dxf>
      <fill>
        <patternFill>
          <bgColor rgb="FF99FF66"/>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FF7C80"/>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7C80"/>
      <color rgb="FFFF5050"/>
      <color rgb="FFFF9080"/>
      <color rgb="FF808080"/>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514350</xdr:colOff>
      <xdr:row>0</xdr:row>
      <xdr:rowOff>28575</xdr:rowOff>
    </xdr:from>
    <xdr:to>
      <xdr:col>15</xdr:col>
      <xdr:colOff>66676</xdr:colOff>
      <xdr:row>3</xdr:row>
      <xdr:rowOff>66675</xdr:rowOff>
    </xdr:to>
    <xdr:pic>
      <xdr:nvPicPr>
        <xdr:cNvPr id="118194" name="Grafik 1">
          <a:extLst>
            <a:ext uri="{FF2B5EF4-FFF2-40B4-BE49-F238E27FC236}">
              <a16:creationId xmlns:a16="http://schemas.microsoft.com/office/drawing/2014/main" id="{00000000-0008-0000-0000-0000B2CD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0" y="28575"/>
          <a:ext cx="10858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923925</xdr:colOff>
      <xdr:row>19</xdr:row>
      <xdr:rowOff>9525</xdr:rowOff>
    </xdr:from>
    <xdr:to>
      <xdr:col>11</xdr:col>
      <xdr:colOff>1058</xdr:colOff>
      <xdr:row>19</xdr:row>
      <xdr:rowOff>95250</xdr:rowOff>
    </xdr:to>
    <xdr:pic>
      <xdr:nvPicPr>
        <xdr:cNvPr id="118196" name="Grafik 15">
          <a:extLst>
            <a:ext uri="{FF2B5EF4-FFF2-40B4-BE49-F238E27FC236}">
              <a16:creationId xmlns:a16="http://schemas.microsoft.com/office/drawing/2014/main" id="{00000000-0008-0000-0000-0000B4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9725" y="2886075"/>
          <a:ext cx="93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13</xdr:row>
      <xdr:rowOff>9525</xdr:rowOff>
    </xdr:from>
    <xdr:to>
      <xdr:col>15</xdr:col>
      <xdr:colOff>2755</xdr:colOff>
      <xdr:row>13</xdr:row>
      <xdr:rowOff>95250</xdr:rowOff>
    </xdr:to>
    <xdr:pic>
      <xdr:nvPicPr>
        <xdr:cNvPr id="118198" name="Grafik 15">
          <a:extLst>
            <a:ext uri="{FF2B5EF4-FFF2-40B4-BE49-F238E27FC236}">
              <a16:creationId xmlns:a16="http://schemas.microsoft.com/office/drawing/2014/main" id="{00000000-0008-0000-0000-0000B6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1771650"/>
          <a:ext cx="9800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4</xdr:row>
      <xdr:rowOff>200025</xdr:rowOff>
    </xdr:from>
    <xdr:to>
      <xdr:col>15</xdr:col>
      <xdr:colOff>1</xdr:colOff>
      <xdr:row>5</xdr:row>
      <xdr:rowOff>76200</xdr:rowOff>
    </xdr:to>
    <xdr:pic>
      <xdr:nvPicPr>
        <xdr:cNvPr id="118199" name="Grafik 15">
          <a:extLst>
            <a:ext uri="{FF2B5EF4-FFF2-40B4-BE49-F238E27FC236}">
              <a16:creationId xmlns:a16="http://schemas.microsoft.com/office/drawing/2014/main" id="{00000000-0008-0000-0000-0000B7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762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11</xdr:row>
      <xdr:rowOff>9525</xdr:rowOff>
    </xdr:from>
    <xdr:to>
      <xdr:col>8</xdr:col>
      <xdr:colOff>0</xdr:colOff>
      <xdr:row>11</xdr:row>
      <xdr:rowOff>95250</xdr:rowOff>
    </xdr:to>
    <xdr:pic>
      <xdr:nvPicPr>
        <xdr:cNvPr id="118200" name="Grafik 15">
          <a:extLst>
            <a:ext uri="{FF2B5EF4-FFF2-40B4-BE49-F238E27FC236}">
              <a16:creationId xmlns:a16="http://schemas.microsoft.com/office/drawing/2014/main" id="{00000000-0008-0000-0000-0000B8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753208</xdr:colOff>
      <xdr:row>28</xdr:row>
      <xdr:rowOff>8792</xdr:rowOff>
    </xdr:from>
    <xdr:to>
      <xdr:col>14</xdr:col>
      <xdr:colOff>733</xdr:colOff>
      <xdr:row>28</xdr:row>
      <xdr:rowOff>94517</xdr:rowOff>
    </xdr:to>
    <xdr:pic>
      <xdr:nvPicPr>
        <xdr:cNvPr id="10" name="Grafik 15">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4381" y="52841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649166</xdr:colOff>
      <xdr:row>30</xdr:row>
      <xdr:rowOff>9525</xdr:rowOff>
    </xdr:from>
    <xdr:to>
      <xdr:col>12</xdr:col>
      <xdr:colOff>3664</xdr:colOff>
      <xdr:row>30</xdr:row>
      <xdr:rowOff>95250</xdr:rowOff>
    </xdr:to>
    <xdr:pic>
      <xdr:nvPicPr>
        <xdr:cNvPr id="11" name="Grafik 1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1741" y="5667375"/>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643303</xdr:colOff>
      <xdr:row>31</xdr:row>
      <xdr:rowOff>8059</xdr:rowOff>
    </xdr:from>
    <xdr:to>
      <xdr:col>12</xdr:col>
      <xdr:colOff>732</xdr:colOff>
      <xdr:row>31</xdr:row>
      <xdr:rowOff>93784</xdr:rowOff>
    </xdr:to>
    <xdr:pic>
      <xdr:nvPicPr>
        <xdr:cNvPr id="12" name="Grafik 1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9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644035</xdr:colOff>
      <xdr:row>32</xdr:row>
      <xdr:rowOff>6595</xdr:rowOff>
    </xdr:from>
    <xdr:to>
      <xdr:col>12</xdr:col>
      <xdr:colOff>1464</xdr:colOff>
      <xdr:row>32</xdr:row>
      <xdr:rowOff>92320</xdr:rowOff>
    </xdr:to>
    <xdr:pic>
      <xdr:nvPicPr>
        <xdr:cNvPr id="13" name="Grafik 1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2689" y="633705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644033</xdr:colOff>
      <xdr:row>35</xdr:row>
      <xdr:rowOff>6598</xdr:rowOff>
    </xdr:from>
    <xdr:to>
      <xdr:col>12</xdr:col>
      <xdr:colOff>1462</xdr:colOff>
      <xdr:row>35</xdr:row>
      <xdr:rowOff>92323</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2687" y="667409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851384</xdr:colOff>
      <xdr:row>36</xdr:row>
      <xdr:rowOff>5865</xdr:rowOff>
    </xdr:from>
    <xdr:to>
      <xdr:col>12</xdr:col>
      <xdr:colOff>951030</xdr:colOff>
      <xdr:row>36</xdr:row>
      <xdr:rowOff>91590</xdr:rowOff>
    </xdr:to>
    <xdr:pic>
      <xdr:nvPicPr>
        <xdr:cNvPr id="15" name="Grafik 15">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0057" y="6841884"/>
          <a:ext cx="99646"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644761</xdr:colOff>
      <xdr:row>38</xdr:row>
      <xdr:rowOff>9528</xdr:rowOff>
    </xdr:from>
    <xdr:to>
      <xdr:col>12</xdr:col>
      <xdr:colOff>2190</xdr:colOff>
      <xdr:row>38</xdr:row>
      <xdr:rowOff>95253</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5" y="7182586"/>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643297</xdr:colOff>
      <xdr:row>42</xdr:row>
      <xdr:rowOff>8063</xdr:rowOff>
    </xdr:from>
    <xdr:to>
      <xdr:col>12</xdr:col>
      <xdr:colOff>726</xdr:colOff>
      <xdr:row>42</xdr:row>
      <xdr:rowOff>93788</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951" y="831679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645292</xdr:colOff>
      <xdr:row>20</xdr:row>
      <xdr:rowOff>12979</xdr:rowOff>
    </xdr:from>
    <xdr:to>
      <xdr:col>11</xdr:col>
      <xdr:colOff>739181</xdr:colOff>
      <xdr:row>20</xdr:row>
      <xdr:rowOff>98704</xdr:rowOff>
    </xdr:to>
    <xdr:pic>
      <xdr:nvPicPr>
        <xdr:cNvPr id="18" name="Grafik 15">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9267" y="3461029"/>
          <a:ext cx="9388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860391</xdr:colOff>
      <xdr:row>20</xdr:row>
      <xdr:rowOff>8793</xdr:rowOff>
    </xdr:from>
    <xdr:to>
      <xdr:col>13</xdr:col>
      <xdr:colOff>3141</xdr:colOff>
      <xdr:row>20</xdr:row>
      <xdr:rowOff>94518</xdr:rowOff>
    </xdr:to>
    <xdr:pic>
      <xdr:nvPicPr>
        <xdr:cNvPr id="19" name="Grafik 1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9087" y="34377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756872</xdr:colOff>
      <xdr:row>20</xdr:row>
      <xdr:rowOff>7327</xdr:rowOff>
    </xdr:from>
    <xdr:to>
      <xdr:col>14</xdr:col>
      <xdr:colOff>2199</xdr:colOff>
      <xdr:row>20</xdr:row>
      <xdr:rowOff>93052</xdr:rowOff>
    </xdr:to>
    <xdr:pic>
      <xdr:nvPicPr>
        <xdr:cNvPr id="20" name="Grafik 15">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8045" y="3429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648431</xdr:colOff>
      <xdr:row>22</xdr:row>
      <xdr:rowOff>8793</xdr:rowOff>
    </xdr:from>
    <xdr:to>
      <xdr:col>12</xdr:col>
      <xdr:colOff>3662</xdr:colOff>
      <xdr:row>22</xdr:row>
      <xdr:rowOff>94518</xdr:rowOff>
    </xdr:to>
    <xdr:pic>
      <xdr:nvPicPr>
        <xdr:cNvPr id="21" name="Grafik 15">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7085" y="35989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859447</xdr:colOff>
      <xdr:row>22</xdr:row>
      <xdr:rowOff>7328</xdr:rowOff>
    </xdr:from>
    <xdr:to>
      <xdr:col>13</xdr:col>
      <xdr:colOff>2197</xdr:colOff>
      <xdr:row>22</xdr:row>
      <xdr:rowOff>93053</xdr:rowOff>
    </xdr:to>
    <xdr:pic>
      <xdr:nvPicPr>
        <xdr:cNvPr id="22" name="Grafik 15">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646964</xdr:colOff>
      <xdr:row>23</xdr:row>
      <xdr:rowOff>7327</xdr:rowOff>
    </xdr:from>
    <xdr:to>
      <xdr:col>12</xdr:col>
      <xdr:colOff>2195</xdr:colOff>
      <xdr:row>23</xdr:row>
      <xdr:rowOff>93052</xdr:rowOff>
    </xdr:to>
    <xdr:pic>
      <xdr:nvPicPr>
        <xdr:cNvPr id="23" name="Grafik 15">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618" y="3766039"/>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857980</xdr:colOff>
      <xdr:row>23</xdr:row>
      <xdr:rowOff>5862</xdr:rowOff>
    </xdr:from>
    <xdr:to>
      <xdr:col>13</xdr:col>
      <xdr:colOff>730</xdr:colOff>
      <xdr:row>23</xdr:row>
      <xdr:rowOff>91587</xdr:rowOff>
    </xdr:to>
    <xdr:pic>
      <xdr:nvPicPr>
        <xdr:cNvPr id="24" name="Grafik 1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3" y="3764574"/>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645497</xdr:colOff>
      <xdr:row>24</xdr:row>
      <xdr:rowOff>5862</xdr:rowOff>
    </xdr:from>
    <xdr:to>
      <xdr:col>12</xdr:col>
      <xdr:colOff>728</xdr:colOff>
      <xdr:row>24</xdr:row>
      <xdr:rowOff>91587</xdr:rowOff>
    </xdr:to>
    <xdr:pic>
      <xdr:nvPicPr>
        <xdr:cNvPr id="25" name="Grafik 15">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4151" y="39330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856513</xdr:colOff>
      <xdr:row>24</xdr:row>
      <xdr:rowOff>13922</xdr:rowOff>
    </xdr:from>
    <xdr:to>
      <xdr:col>12</xdr:col>
      <xdr:colOff>951763</xdr:colOff>
      <xdr:row>24</xdr:row>
      <xdr:rowOff>99647</xdr:rowOff>
    </xdr:to>
    <xdr:pic>
      <xdr:nvPicPr>
        <xdr:cNvPr id="26" name="Grafik 1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3438" y="397632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644032</xdr:colOff>
      <xdr:row>25</xdr:row>
      <xdr:rowOff>13921</xdr:rowOff>
    </xdr:from>
    <xdr:to>
      <xdr:col>11</xdr:col>
      <xdr:colOff>739282</xdr:colOff>
      <xdr:row>25</xdr:row>
      <xdr:rowOff>99646</xdr:rowOff>
    </xdr:to>
    <xdr:pic>
      <xdr:nvPicPr>
        <xdr:cNvPr id="27" name="Grafik 15">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8007" y="4147771"/>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855048</xdr:colOff>
      <xdr:row>25</xdr:row>
      <xdr:rowOff>10258</xdr:rowOff>
    </xdr:from>
    <xdr:to>
      <xdr:col>12</xdr:col>
      <xdr:colOff>950298</xdr:colOff>
      <xdr:row>25</xdr:row>
      <xdr:rowOff>95983</xdr:rowOff>
    </xdr:to>
    <xdr:pic>
      <xdr:nvPicPr>
        <xdr:cNvPr id="28" name="Grafik 15">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1" y="410600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29" name="Grafik 15">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31" name="Grafik 15">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651364</xdr:colOff>
      <xdr:row>28</xdr:row>
      <xdr:rowOff>7327</xdr:rowOff>
    </xdr:from>
    <xdr:to>
      <xdr:col>12</xdr:col>
      <xdr:colOff>3664</xdr:colOff>
      <xdr:row>28</xdr:row>
      <xdr:rowOff>93052</xdr:rowOff>
    </xdr:to>
    <xdr:pic>
      <xdr:nvPicPr>
        <xdr:cNvPr id="32" name="Grafik 15">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3939" y="53222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29</xdr:row>
      <xdr:rowOff>7328</xdr:rowOff>
    </xdr:from>
    <xdr:ext cx="95250" cy="85725"/>
    <xdr:pic>
      <xdr:nvPicPr>
        <xdr:cNvPr id="33" name="Grafik 15">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41030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645501</xdr:colOff>
      <xdr:row>29</xdr:row>
      <xdr:rowOff>5862</xdr:rowOff>
    </xdr:from>
    <xdr:ext cx="95250" cy="85725"/>
    <xdr:pic>
      <xdr:nvPicPr>
        <xdr:cNvPr id="34" name="Grafik 15">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4155" y="544976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857984</xdr:colOff>
      <xdr:row>30</xdr:row>
      <xdr:rowOff>8059</xdr:rowOff>
    </xdr:from>
    <xdr:to>
      <xdr:col>13</xdr:col>
      <xdr:colOff>2932</xdr:colOff>
      <xdr:row>30</xdr:row>
      <xdr:rowOff>93784</xdr:rowOff>
    </xdr:to>
    <xdr:pic>
      <xdr:nvPicPr>
        <xdr:cNvPr id="35" name="Grafik 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56204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30</xdr:row>
      <xdr:rowOff>7328</xdr:rowOff>
    </xdr:from>
    <xdr:ext cx="95250" cy="85725"/>
    <xdr:pic>
      <xdr:nvPicPr>
        <xdr:cNvPr id="36" name="Grafik 1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545123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31</xdr:row>
      <xdr:rowOff>8059</xdr:rowOff>
    </xdr:from>
    <xdr:ext cx="97448" cy="85725"/>
    <xdr:pic>
      <xdr:nvPicPr>
        <xdr:cNvPr id="37" name="Grafik 15">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56204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38" name="Grafik 15">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5619751"/>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32</xdr:row>
      <xdr:rowOff>8059</xdr:rowOff>
    </xdr:from>
    <xdr:ext cx="97448" cy="85725"/>
    <xdr:pic>
      <xdr:nvPicPr>
        <xdr:cNvPr id="39" name="Grafik 15">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40" name="Grafik 1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05204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855049</xdr:colOff>
      <xdr:row>35</xdr:row>
      <xdr:rowOff>5133</xdr:rowOff>
    </xdr:from>
    <xdr:to>
      <xdr:col>12</xdr:col>
      <xdr:colOff>952497</xdr:colOff>
      <xdr:row>35</xdr:row>
      <xdr:rowOff>90858</xdr:rowOff>
    </xdr:to>
    <xdr:pic>
      <xdr:nvPicPr>
        <xdr:cNvPr id="41" name="Grafik 15">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2" y="6672633"/>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857984</xdr:colOff>
      <xdr:row>35</xdr:row>
      <xdr:rowOff>8059</xdr:rowOff>
    </xdr:from>
    <xdr:ext cx="97448" cy="85725"/>
    <xdr:pic>
      <xdr:nvPicPr>
        <xdr:cNvPr id="42" name="Grafik 15">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33852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43" name="Grafik 15">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33779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644763</xdr:colOff>
      <xdr:row>37</xdr:row>
      <xdr:rowOff>9529</xdr:rowOff>
    </xdr:from>
    <xdr:ext cx="97448" cy="85725"/>
    <xdr:pic>
      <xdr:nvPicPr>
        <xdr:cNvPr id="44" name="Grafik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7" y="701406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644762</xdr:colOff>
      <xdr:row>36</xdr:row>
      <xdr:rowOff>9529</xdr:rowOff>
    </xdr:from>
    <xdr:ext cx="97448" cy="85725"/>
    <xdr:pic>
      <xdr:nvPicPr>
        <xdr:cNvPr id="45" name="Grafik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6" y="684554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46" name="Grafik 1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33852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47" name="Grafik 15">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33779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48" name="Grafik 15">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01259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646967</xdr:colOff>
      <xdr:row>39</xdr:row>
      <xdr:rowOff>7327</xdr:rowOff>
    </xdr:from>
    <xdr:ext cx="95250" cy="85725"/>
    <xdr:pic>
      <xdr:nvPicPr>
        <xdr:cNvPr id="49" name="Grafik 15">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621" y="77518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50" name="Grafik 15">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84407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51" name="Grafik 15">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84334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52" name="Grafik 15">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18111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53" name="Grafik 15">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718038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54" name="Grafik 15">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75261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55" name="Grafik 15">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775188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641832</xdr:colOff>
      <xdr:row>44</xdr:row>
      <xdr:rowOff>6597</xdr:rowOff>
    </xdr:from>
    <xdr:to>
      <xdr:col>11</xdr:col>
      <xdr:colOff>739280</xdr:colOff>
      <xdr:row>44</xdr:row>
      <xdr:rowOff>92322</xdr:rowOff>
    </xdr:to>
    <xdr:pic>
      <xdr:nvPicPr>
        <xdr:cNvPr id="56" name="Grafik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0486" y="848384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750271</xdr:colOff>
      <xdr:row>44</xdr:row>
      <xdr:rowOff>5132</xdr:rowOff>
    </xdr:from>
    <xdr:to>
      <xdr:col>14</xdr:col>
      <xdr:colOff>1052</xdr:colOff>
      <xdr:row>44</xdr:row>
      <xdr:rowOff>90857</xdr:rowOff>
    </xdr:to>
    <xdr:pic>
      <xdr:nvPicPr>
        <xdr:cNvPr id="57" name="Grafik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44" y="84823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58" name="Grafik 15">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60" name="Grafik 15">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1" name="Grafik 15">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41411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2" name="Grafik 15">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41411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3" name="Grafik 15">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4" name="Grafik 15">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5" name="Grafik 15">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6" name="Grafik 1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7" name="Grafik 15">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8" name="Grafik 15">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69" name="Grafik 15">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70" name="Grafik 15">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71" name="Grafik 15">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35</xdr:row>
      <xdr:rowOff>8059</xdr:rowOff>
    </xdr:from>
    <xdr:ext cx="97448" cy="85725"/>
    <xdr:pic>
      <xdr:nvPicPr>
        <xdr:cNvPr id="72" name="Grafik 15">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3802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3" name="Grafik 15">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4" name="Grafik 15">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5" name="Grafik 15">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6" name="Grafik 1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77" name="Grafik 15">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78" name="Grafik 15">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79" name="Grafik 15">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0" name="Grafik 15">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1" name="Grafik 15">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2" name="Grafik 15">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3" name="Grafik 15">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84" name="Grafik 15">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5" name="Grafik 15">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86" name="Grafik 1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7" name="Grafik 15">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8" name="Grafik 15">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9" name="Grafik 15">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90" name="Grafik 15">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91" name="Grafik 15">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2" name="Grafik 15">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93" name="Grafik 15">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4" name="Grafik 15">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5" name="Grafik 15">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6" name="Grafik 1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7" name="Grafik 15">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98" name="Grafik 15">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99" name="Grafik 15">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100" name="Grafik 15">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1" name="Grafik 15">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2" name="Grafik 15">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3" name="Grafik 15">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4" name="Grafik 15">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5" name="Grafik 15">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06" name="Grafik 1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7" name="Grafik 15">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08" name="Grafik 15">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9" name="Grafik 15">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0" name="Grafik 15">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1" name="Grafik 15">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2" name="Grafik 15">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3" name="Grafik 15">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23</xdr:row>
      <xdr:rowOff>7328</xdr:rowOff>
    </xdr:from>
    <xdr:ext cx="95250" cy="85725"/>
    <xdr:pic>
      <xdr:nvPicPr>
        <xdr:cNvPr id="114" name="Grafik 15">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116" name="Grafik 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117" name="Grafik 15">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118" name="Grafik 15">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119" name="Grafik 15">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120" name="Grafik 15">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121" name="Grafik 15">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13</xdr:col>
      <xdr:colOff>760431</xdr:colOff>
      <xdr:row>22</xdr:row>
      <xdr:rowOff>8165</xdr:rowOff>
    </xdr:from>
    <xdr:to>
      <xdr:col>14</xdr:col>
      <xdr:colOff>3036</xdr:colOff>
      <xdr:row>22</xdr:row>
      <xdr:rowOff>93890</xdr:rowOff>
    </xdr:to>
    <xdr:pic>
      <xdr:nvPicPr>
        <xdr:cNvPr id="122" name="Grafik 15">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123" name="Grafik 15">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23</xdr:row>
      <xdr:rowOff>8165</xdr:rowOff>
    </xdr:from>
    <xdr:ext cx="93052" cy="85725"/>
    <xdr:pic>
      <xdr:nvPicPr>
        <xdr:cNvPr id="124" name="Grafik 15">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24</xdr:row>
      <xdr:rowOff>8165</xdr:rowOff>
    </xdr:from>
    <xdr:ext cx="93052" cy="85725"/>
    <xdr:pic>
      <xdr:nvPicPr>
        <xdr:cNvPr id="126" name="Grafik 1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127" name="Grafik 15">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25</xdr:row>
      <xdr:rowOff>8165</xdr:rowOff>
    </xdr:from>
    <xdr:ext cx="93052" cy="85725"/>
    <xdr:pic>
      <xdr:nvPicPr>
        <xdr:cNvPr id="128" name="Grafik 15">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129" name="Grafik 15">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29</xdr:row>
      <xdr:rowOff>8165</xdr:rowOff>
    </xdr:from>
    <xdr:ext cx="93052" cy="85725"/>
    <xdr:pic>
      <xdr:nvPicPr>
        <xdr:cNvPr id="130" name="Grafik 15">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131" name="Grafik 15">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30</xdr:row>
      <xdr:rowOff>8165</xdr:rowOff>
    </xdr:from>
    <xdr:ext cx="93052" cy="85725"/>
    <xdr:pic>
      <xdr:nvPicPr>
        <xdr:cNvPr id="132" name="Grafik 15">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133" name="Grafik 1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31</xdr:row>
      <xdr:rowOff>8165</xdr:rowOff>
    </xdr:from>
    <xdr:ext cx="93052" cy="85725"/>
    <xdr:pic>
      <xdr:nvPicPr>
        <xdr:cNvPr id="134" name="Grafik 15">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135" name="Grafik 15">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32</xdr:row>
      <xdr:rowOff>8165</xdr:rowOff>
    </xdr:from>
    <xdr:ext cx="93052" cy="85725"/>
    <xdr:pic>
      <xdr:nvPicPr>
        <xdr:cNvPr id="136" name="Grafik 1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137" name="Grafik 15">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35</xdr:row>
      <xdr:rowOff>8165</xdr:rowOff>
    </xdr:from>
    <xdr:ext cx="93052" cy="85725"/>
    <xdr:pic>
      <xdr:nvPicPr>
        <xdr:cNvPr id="138" name="Grafik 15">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139" name="Grafik 15">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750906</xdr:colOff>
      <xdr:row>36</xdr:row>
      <xdr:rowOff>8165</xdr:rowOff>
    </xdr:from>
    <xdr:ext cx="93052" cy="85725"/>
    <xdr:pic>
      <xdr:nvPicPr>
        <xdr:cNvPr id="140" name="Grafik 15">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1331" y="723764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141" name="Grafik 15">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37</xdr:row>
      <xdr:rowOff>8165</xdr:rowOff>
    </xdr:from>
    <xdr:ext cx="93052" cy="85725"/>
    <xdr:pic>
      <xdr:nvPicPr>
        <xdr:cNvPr id="142" name="Grafik 15">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143" name="Grafik 15">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38</xdr:row>
      <xdr:rowOff>8165</xdr:rowOff>
    </xdr:from>
    <xdr:ext cx="93052" cy="85725"/>
    <xdr:pic>
      <xdr:nvPicPr>
        <xdr:cNvPr id="144" name="Grafik 15">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45" name="Grafik 15">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39</xdr:row>
      <xdr:rowOff>8165</xdr:rowOff>
    </xdr:from>
    <xdr:ext cx="93052" cy="85725"/>
    <xdr:pic>
      <xdr:nvPicPr>
        <xdr:cNvPr id="146" name="Grafik 1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47" name="Grafik 15">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42</xdr:row>
      <xdr:rowOff>8165</xdr:rowOff>
    </xdr:from>
    <xdr:ext cx="93052" cy="85725"/>
    <xdr:pic>
      <xdr:nvPicPr>
        <xdr:cNvPr id="148" name="Grafik 15">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323850</xdr:colOff>
      <xdr:row>5</xdr:row>
      <xdr:rowOff>9525</xdr:rowOff>
    </xdr:from>
    <xdr:ext cx="97971" cy="85725"/>
    <xdr:pic>
      <xdr:nvPicPr>
        <xdr:cNvPr id="149" name="Grafik 15">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7950" y="781050"/>
          <a:ext cx="9797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647700</xdr:colOff>
      <xdr:row>43</xdr:row>
      <xdr:rowOff>0</xdr:rowOff>
    </xdr:from>
    <xdr:to>
      <xdr:col>12</xdr:col>
      <xdr:colOff>2198</xdr:colOff>
      <xdr:row>43</xdr:row>
      <xdr:rowOff>85725</xdr:rowOff>
    </xdr:to>
    <xdr:pic>
      <xdr:nvPicPr>
        <xdr:cNvPr id="151" name="Grafik 55">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8534400"/>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753627</xdr:colOff>
      <xdr:row>21</xdr:row>
      <xdr:rowOff>6804</xdr:rowOff>
    </xdr:from>
    <xdr:to>
      <xdr:col>13</xdr:col>
      <xdr:colOff>843957</xdr:colOff>
      <xdr:row>21</xdr:row>
      <xdr:rowOff>92529</xdr:rowOff>
    </xdr:to>
    <xdr:pic>
      <xdr:nvPicPr>
        <xdr:cNvPr id="2" name="Grafik 1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64052" y="3626304"/>
          <a:ext cx="9033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756872</xdr:colOff>
      <xdr:row>21</xdr:row>
      <xdr:rowOff>7327</xdr:rowOff>
    </xdr:from>
    <xdr:ext cx="93052" cy="85725"/>
    <xdr:pic>
      <xdr:nvPicPr>
        <xdr:cNvPr id="3" name="Grafik 1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7297" y="3455377"/>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644035</xdr:colOff>
      <xdr:row>21</xdr:row>
      <xdr:rowOff>8060</xdr:rowOff>
    </xdr:from>
    <xdr:to>
      <xdr:col>11</xdr:col>
      <xdr:colOff>742216</xdr:colOff>
      <xdr:row>21</xdr:row>
      <xdr:rowOff>93785</xdr:rowOff>
    </xdr:to>
    <xdr:pic>
      <xdr:nvPicPr>
        <xdr:cNvPr id="4" name="Grafik 1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010" y="3627560"/>
          <a:ext cx="9818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861645</xdr:colOff>
      <xdr:row>21</xdr:row>
      <xdr:rowOff>6595</xdr:rowOff>
    </xdr:from>
    <xdr:to>
      <xdr:col>13</xdr:col>
      <xdr:colOff>4395</xdr:colOff>
      <xdr:row>21</xdr:row>
      <xdr:rowOff>92320</xdr:rowOff>
    </xdr:to>
    <xdr:pic>
      <xdr:nvPicPr>
        <xdr:cNvPr id="5" name="Grafik 1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9570" y="362609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857984</xdr:colOff>
      <xdr:row>34</xdr:row>
      <xdr:rowOff>8059</xdr:rowOff>
    </xdr:from>
    <xdr:ext cx="97448" cy="85725"/>
    <xdr:pic>
      <xdr:nvPicPr>
        <xdr:cNvPr id="150" name="Grafik 15">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909" y="70660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2" name="Grafik 15">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34</xdr:row>
      <xdr:rowOff>8059</xdr:rowOff>
    </xdr:from>
    <xdr:ext cx="97448" cy="85725"/>
    <xdr:pic>
      <xdr:nvPicPr>
        <xdr:cNvPr id="153" name="Grafik 15">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909" y="70660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4" name="Grafik 15">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5" name="Grafik 15">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6" name="Grafik 1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7" name="Grafik 15">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8" name="Grafik 15">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9" name="Grafik 15">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34</xdr:row>
      <xdr:rowOff>8165</xdr:rowOff>
    </xdr:from>
    <xdr:ext cx="93052" cy="85725"/>
    <xdr:pic>
      <xdr:nvPicPr>
        <xdr:cNvPr id="160" name="Grafik 15">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706619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34</xdr:row>
      <xdr:rowOff>8165</xdr:rowOff>
    </xdr:from>
    <xdr:ext cx="90330" cy="85725"/>
    <xdr:pic>
      <xdr:nvPicPr>
        <xdr:cNvPr id="161" name="Grafik 15">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70856" y="3799115"/>
          <a:ext cx="9033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639637</xdr:colOff>
      <xdr:row>34</xdr:row>
      <xdr:rowOff>6598</xdr:rowOff>
    </xdr:from>
    <xdr:to>
      <xdr:col>11</xdr:col>
      <xdr:colOff>740016</xdr:colOff>
      <xdr:row>34</xdr:row>
      <xdr:rowOff>92323</xdr:rowOff>
    </xdr:to>
    <xdr:pic>
      <xdr:nvPicPr>
        <xdr:cNvPr id="162" name="Grafik 15">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4612" y="6893173"/>
          <a:ext cx="10037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760431</xdr:colOff>
      <xdr:row>30</xdr:row>
      <xdr:rowOff>8165</xdr:rowOff>
    </xdr:from>
    <xdr:ext cx="93052" cy="85725"/>
    <xdr:pic>
      <xdr:nvPicPr>
        <xdr:cNvPr id="6" name="Grafik 15">
          <a:extLst>
            <a:ext uri="{FF2B5EF4-FFF2-40B4-BE49-F238E27FC236}">
              <a16:creationId xmlns:a16="http://schemas.microsoft.com/office/drawing/2014/main" id="{C29809B8-B0C3-4963-8A7B-3A1F93524D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566601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30</xdr:row>
      <xdr:rowOff>8165</xdr:rowOff>
    </xdr:from>
    <xdr:ext cx="93052" cy="85725"/>
    <xdr:pic>
      <xdr:nvPicPr>
        <xdr:cNvPr id="7" name="Grafik 15">
          <a:extLst>
            <a:ext uri="{FF2B5EF4-FFF2-40B4-BE49-F238E27FC236}">
              <a16:creationId xmlns:a16="http://schemas.microsoft.com/office/drawing/2014/main" id="{21016CA8-08A8-48E1-B5DC-011A5117C0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566601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247650</xdr:colOff>
      <xdr:row>0</xdr:row>
      <xdr:rowOff>28575</xdr:rowOff>
    </xdr:from>
    <xdr:to>
      <xdr:col>18</xdr:col>
      <xdr:colOff>552450</xdr:colOff>
      <xdr:row>3</xdr:row>
      <xdr:rowOff>133350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81975" y="2857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5</xdr:row>
      <xdr:rowOff>9525</xdr:rowOff>
    </xdr:from>
    <xdr:to>
      <xdr:col>15</xdr:col>
      <xdr:colOff>0</xdr:colOff>
      <xdr:row>5</xdr:row>
      <xdr:rowOff>114300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7</xdr:row>
      <xdr:rowOff>9525</xdr:rowOff>
    </xdr:from>
    <xdr:to>
      <xdr:col>15</xdr:col>
      <xdr:colOff>0</xdr:colOff>
      <xdr:row>7</xdr:row>
      <xdr:rowOff>114300</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047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828675</xdr:colOff>
      <xdr:row>7</xdr:row>
      <xdr:rowOff>9525</xdr:rowOff>
    </xdr:from>
    <xdr:to>
      <xdr:col>7</xdr:col>
      <xdr:colOff>0</xdr:colOff>
      <xdr:row>7</xdr:row>
      <xdr:rowOff>114300</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1047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23</xdr:row>
      <xdr:rowOff>9525</xdr:rowOff>
    </xdr:from>
    <xdr:to>
      <xdr:col>19</xdr:col>
      <xdr:colOff>4733925</xdr:colOff>
      <xdr:row>23</xdr:row>
      <xdr:rowOff>104775</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42576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22</xdr:row>
      <xdr:rowOff>9525</xdr:rowOff>
    </xdr:from>
    <xdr:to>
      <xdr:col>3</xdr:col>
      <xdr:colOff>285750</xdr:colOff>
      <xdr:row>22</xdr:row>
      <xdr:rowOff>114300</xdr:rowOff>
    </xdr:to>
    <xdr:pic>
      <xdr:nvPicPr>
        <xdr:cNvPr id="12" name="Grafik 5">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22</xdr:row>
      <xdr:rowOff>9525</xdr:rowOff>
    </xdr:from>
    <xdr:to>
      <xdr:col>2</xdr:col>
      <xdr:colOff>171450</xdr:colOff>
      <xdr:row>22</xdr:row>
      <xdr:rowOff>114300</xdr:rowOff>
    </xdr:to>
    <xdr:pic>
      <xdr:nvPicPr>
        <xdr:cNvPr id="14" name="Grafik 5">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4619625</xdr:colOff>
      <xdr:row>34</xdr:row>
      <xdr:rowOff>9525</xdr:rowOff>
    </xdr:from>
    <xdr:ext cx="114300" cy="95250"/>
    <xdr:pic>
      <xdr:nvPicPr>
        <xdr:cNvPr id="9" name="Grafik 6">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59912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33</xdr:row>
      <xdr:rowOff>9525</xdr:rowOff>
    </xdr:from>
    <xdr:ext cx="114300" cy="104775"/>
    <xdr:pic>
      <xdr:nvPicPr>
        <xdr:cNvPr id="10" name="Grafik 5">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33</xdr:row>
      <xdr:rowOff>9525</xdr:rowOff>
    </xdr:from>
    <xdr:ext cx="114300" cy="104775"/>
    <xdr:pic>
      <xdr:nvPicPr>
        <xdr:cNvPr id="11" name="Grafik 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45</xdr:row>
      <xdr:rowOff>9525</xdr:rowOff>
    </xdr:from>
    <xdr:ext cx="114300" cy="95250"/>
    <xdr:pic>
      <xdr:nvPicPr>
        <xdr:cNvPr id="13" name="Grafik 6">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95821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44</xdr:row>
      <xdr:rowOff>9525</xdr:rowOff>
    </xdr:from>
    <xdr:ext cx="114300" cy="104775"/>
    <xdr:pic>
      <xdr:nvPicPr>
        <xdr:cNvPr id="15" name="Grafik 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44</xdr:row>
      <xdr:rowOff>9525</xdr:rowOff>
    </xdr:from>
    <xdr:ext cx="114300" cy="104775"/>
    <xdr:pic>
      <xdr:nvPicPr>
        <xdr:cNvPr id="16" name="Grafik 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10</xdr:row>
      <xdr:rowOff>9525</xdr:rowOff>
    </xdr:from>
    <xdr:ext cx="114300" cy="95250"/>
    <xdr:pic>
      <xdr:nvPicPr>
        <xdr:cNvPr id="17" name="Grafik 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50387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9</xdr:row>
      <xdr:rowOff>9525</xdr:rowOff>
    </xdr:from>
    <xdr:ext cx="114300" cy="104775"/>
    <xdr:pic>
      <xdr:nvPicPr>
        <xdr:cNvPr id="18" name="Grafik 5">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4791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9</xdr:row>
      <xdr:rowOff>9525</xdr:rowOff>
    </xdr:from>
    <xdr:ext cx="114300" cy="104775"/>
    <xdr:pic>
      <xdr:nvPicPr>
        <xdr:cNvPr id="19" name="Grafik 5">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4791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onkozert.local\Onkozert\06_daten\09_excel-kennzahlenb&#246;gen\12_excel-kb%20auditjahr%202018\organe\viszeral\pankreas\eb_pankreas-H1.1_daten_160906_r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Datenquelle"/>
      <sheetName val="HilfstabelleSD"/>
      <sheetName val="HilfstabelleB"/>
      <sheetName val="Kennzahlenbogen_(KB)"/>
      <sheetName val="HilfstabelleKB"/>
      <sheetName val="Berechnung1"/>
      <sheetName val="Hilfstabelle Datendef KB"/>
      <sheetName val="Datendefizite_KB"/>
      <sheetName val="Matrix"/>
      <sheetName val="HilfstabelleM"/>
      <sheetName val="Berechnung2"/>
      <sheetName val="Berechnung3"/>
      <sheetName val="Datendefizite_Matrix"/>
      <sheetName val="HilfstabelleDM"/>
    </sheetNames>
    <sheetDataSet>
      <sheetData sheetId="0"/>
      <sheetData sheetId="1">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KRAZTUR</v>
          </cell>
        </row>
        <row r="19">
          <cell r="B19" t="str">
            <v>KR7</v>
          </cell>
        </row>
        <row r="20">
          <cell r="B20" t="str">
            <v>Medbrix</v>
          </cell>
        </row>
        <row r="21">
          <cell r="B21" t="str">
            <v>megaMANAGER</v>
          </cell>
        </row>
        <row r="22">
          <cell r="B22" t="str">
            <v xml:space="preserve">megaMANAGER eDoc </v>
          </cell>
        </row>
        <row r="23">
          <cell r="B23" t="str">
            <v>MR-TU-DO</v>
          </cell>
        </row>
        <row r="24">
          <cell r="B24" t="str">
            <v>NUK</v>
          </cell>
        </row>
        <row r="25">
          <cell r="B25" t="str">
            <v>ORBIS-ODOK</v>
          </cell>
        </row>
        <row r="26">
          <cell r="B26" t="str">
            <v>ODSeasy / ODSeasy Net</v>
          </cell>
        </row>
        <row r="27">
          <cell r="B27" t="str">
            <v>OncoAssist Tumordokumentation</v>
          </cell>
        </row>
        <row r="28">
          <cell r="B28" t="str">
            <v>Oncolution</v>
          </cell>
        </row>
        <row r="29">
          <cell r="B29" t="str">
            <v>ONKOSTAR</v>
          </cell>
        </row>
        <row r="30">
          <cell r="B30" t="str">
            <v>ONDIS</v>
          </cell>
        </row>
        <row r="31">
          <cell r="B31" t="str">
            <v>onkodok (XAXOA)</v>
          </cell>
        </row>
        <row r="32">
          <cell r="B32" t="str">
            <v>OnkoManager</v>
          </cell>
        </row>
        <row r="33">
          <cell r="B33" t="str">
            <v>Onkomedia</v>
          </cell>
        </row>
        <row r="34">
          <cell r="B34" t="str">
            <v>OnkoNet</v>
          </cell>
        </row>
        <row r="35">
          <cell r="B35" t="str">
            <v>online Dokumentation IDZB</v>
          </cell>
        </row>
        <row r="36">
          <cell r="B36" t="str">
            <v>SMATOS</v>
          </cell>
        </row>
        <row r="37">
          <cell r="B37" t="str">
            <v>StuDoQ</v>
          </cell>
        </row>
        <row r="38">
          <cell r="B38" t="str">
            <v>QuaDoSta</v>
          </cell>
        </row>
        <row r="39">
          <cell r="B39" t="str">
            <v>TRM</v>
          </cell>
        </row>
        <row r="40">
          <cell r="B40" t="str">
            <v>Tudok (Tumorzentrum Regensburg)</v>
          </cell>
        </row>
        <row r="41">
          <cell r="B41" t="str">
            <v>Tumordokumentation des Instituts für Krebsepidemiologie</v>
          </cell>
        </row>
        <row r="42">
          <cell r="B42" t="str">
            <v>UCC-TDS (Tumorzentrum Dresden)</v>
          </cell>
        </row>
        <row r="43">
          <cell r="B43" t="str">
            <v>Nicht gelistet</v>
          </cell>
        </row>
        <row r="44">
          <cell r="B44"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5">
          <cell r="F95">
            <v>0</v>
          </cell>
        </row>
        <row r="98">
          <cell r="A98" t="str">
            <v>FAD-Z001-2 P</v>
          </cell>
        </row>
        <row r="99">
          <cell r="A99" t="str">
            <v>FAD-Z001-3 P</v>
          </cell>
        </row>
        <row r="100">
          <cell r="A100" t="str">
            <v>FAD-Z002 P</v>
          </cell>
        </row>
        <row r="101">
          <cell r="A101" t="str">
            <v>FAD-Z003-1 P</v>
          </cell>
        </row>
        <row r="102">
          <cell r="A102" t="str">
            <v>FAD-Z003-3 P</v>
          </cell>
        </row>
        <row r="103">
          <cell r="A103" t="str">
            <v>FAD-Z007 P</v>
          </cell>
        </row>
        <row r="104">
          <cell r="A104" t="str">
            <v>FAD-Z013 P</v>
          </cell>
        </row>
        <row r="105">
          <cell r="A105" t="str">
            <v>FAD-Z017 P</v>
          </cell>
        </row>
        <row r="106">
          <cell r="A106" t="str">
            <v>FAD-Z019 P</v>
          </cell>
        </row>
        <row r="107">
          <cell r="A107" t="str">
            <v>FAD-Z031 P</v>
          </cell>
        </row>
        <row r="108">
          <cell r="A108" t="str">
            <v>FAD-Z032 P</v>
          </cell>
        </row>
        <row r="109">
          <cell r="A109" t="str">
            <v>FAD-Z037 P</v>
          </cell>
        </row>
        <row r="110">
          <cell r="A110" t="str">
            <v>FAD-Z040 P</v>
          </cell>
        </row>
        <row r="111">
          <cell r="A111" t="str">
            <v>FAD-Z043 P</v>
          </cell>
        </row>
        <row r="112">
          <cell r="A112" t="str">
            <v>FAD-Z044 P</v>
          </cell>
        </row>
        <row r="113">
          <cell r="A113" t="str">
            <v>FAD-Z047 P</v>
          </cell>
        </row>
        <row r="114">
          <cell r="A114" t="str">
            <v>FAD-Z055 P</v>
          </cell>
        </row>
        <row r="115">
          <cell r="A115" t="str">
            <v>FAD-Z057-1 P</v>
          </cell>
        </row>
        <row r="116">
          <cell r="A116" t="str">
            <v>FAD-Z063 P</v>
          </cell>
        </row>
        <row r="117">
          <cell r="A117" t="str">
            <v>FAD-Z064 P</v>
          </cell>
        </row>
        <row r="118">
          <cell r="A118" t="str">
            <v>FAD-Z065 P</v>
          </cell>
        </row>
        <row r="119">
          <cell r="A119" t="str">
            <v>FAD-Z067 P</v>
          </cell>
        </row>
        <row r="120">
          <cell r="A120" t="str">
            <v>FAD-Z070 P</v>
          </cell>
        </row>
        <row r="121">
          <cell r="A121" t="str">
            <v>FAD-Z072 P</v>
          </cell>
        </row>
        <row r="122">
          <cell r="A122" t="str">
            <v>FAD-Z076 P</v>
          </cell>
        </row>
        <row r="123">
          <cell r="A123" t="str">
            <v>FAD-Z083 P</v>
          </cell>
        </row>
        <row r="124">
          <cell r="A124" t="str">
            <v>FAD-Z093-1 P</v>
          </cell>
        </row>
        <row r="125">
          <cell r="A125" t="str">
            <v>FAD-Z096 P</v>
          </cell>
        </row>
        <row r="126">
          <cell r="A126" t="str">
            <v>FAD-Z097 P</v>
          </cell>
        </row>
        <row r="127">
          <cell r="A127" t="str">
            <v>FAD-Z098 P</v>
          </cell>
        </row>
        <row r="128">
          <cell r="A128" t="str">
            <v>FAD-Z099 P</v>
          </cell>
        </row>
        <row r="129">
          <cell r="A129" t="str">
            <v>FAD-Z100 P</v>
          </cell>
        </row>
        <row r="130">
          <cell r="A130" t="str">
            <v>FAD-Z101-1 P</v>
          </cell>
        </row>
        <row r="131">
          <cell r="A131" t="str">
            <v>FAD-Z103 P</v>
          </cell>
        </row>
        <row r="132">
          <cell r="A132" t="str">
            <v>FAD-Z108 P</v>
          </cell>
        </row>
        <row r="133">
          <cell r="A133" t="str">
            <v>FAD-Z113 P</v>
          </cell>
        </row>
        <row r="134">
          <cell r="A134" t="str">
            <v>FAD-Z114 P</v>
          </cell>
        </row>
        <row r="135">
          <cell r="A135" t="str">
            <v>FAD-Z118 P</v>
          </cell>
        </row>
        <row r="136">
          <cell r="A136" t="str">
            <v>FAD-Z121 P</v>
          </cell>
        </row>
        <row r="137">
          <cell r="A137" t="str">
            <v>FAD-Z122 P</v>
          </cell>
        </row>
        <row r="138">
          <cell r="A138" t="str">
            <v>FAD-Z133 P</v>
          </cell>
        </row>
        <row r="139">
          <cell r="A139" t="str">
            <v>FAD-Z141 P</v>
          </cell>
        </row>
        <row r="140">
          <cell r="A140" t="str">
            <v>FAD-Z142 P</v>
          </cell>
        </row>
        <row r="141">
          <cell r="A141" t="str">
            <v>FAD-Z144 P</v>
          </cell>
        </row>
        <row r="142">
          <cell r="A142" t="str">
            <v>FAD-Z149 P</v>
          </cell>
        </row>
        <row r="143">
          <cell r="A143" t="str">
            <v>FAD-Z160 P</v>
          </cell>
        </row>
        <row r="144">
          <cell r="A144" t="str">
            <v>FAD-Z173-1 P</v>
          </cell>
        </row>
        <row r="145">
          <cell r="A145" t="str">
            <v>FAD-Z174 P</v>
          </cell>
        </row>
        <row r="146">
          <cell r="A146" t="str">
            <v>FAD-Z175 P</v>
          </cell>
        </row>
        <row r="147">
          <cell r="A147" t="str">
            <v>FAD-Z177 P</v>
          </cell>
        </row>
        <row r="148">
          <cell r="A148" t="str">
            <v>FAD-Z178 P</v>
          </cell>
        </row>
        <row r="149">
          <cell r="A149" t="str">
            <v>FAD-Z180 P</v>
          </cell>
        </row>
        <row r="150">
          <cell r="A150" t="str">
            <v>FAD-Z185 P</v>
          </cell>
        </row>
        <row r="151">
          <cell r="A151" t="str">
            <v>FAD-Z186 P</v>
          </cell>
        </row>
        <row r="152">
          <cell r="A152" t="str">
            <v>FAD-Z187 P</v>
          </cell>
        </row>
        <row r="153">
          <cell r="A153" t="str">
            <v>FAD-Z197 P</v>
          </cell>
        </row>
        <row r="154">
          <cell r="A154" t="str">
            <v>FAD-Z210 P</v>
          </cell>
        </row>
        <row r="155">
          <cell r="A155" t="str">
            <v>FAD-Z214 P</v>
          </cell>
        </row>
        <row r="156">
          <cell r="A156" t="str">
            <v>FAD-Z215 P</v>
          </cell>
        </row>
        <row r="157">
          <cell r="A157" t="str">
            <v>FAD-Z220 P</v>
          </cell>
        </row>
        <row r="158">
          <cell r="A158" t="str">
            <v>FAD-Z224 P</v>
          </cell>
        </row>
        <row r="159">
          <cell r="A159" t="str">
            <v>FAD-Z225 P</v>
          </cell>
        </row>
        <row r="160">
          <cell r="A160" t="str">
            <v>FAD-Z226 P</v>
          </cell>
        </row>
        <row r="161">
          <cell r="A161" t="str">
            <v>FAD-Z227 P</v>
          </cell>
        </row>
        <row r="162">
          <cell r="A162" t="str">
            <v>FAD-Z228 P</v>
          </cell>
        </row>
        <row r="163">
          <cell r="A163" t="str">
            <v>FAD-Z231 P</v>
          </cell>
        </row>
        <row r="164">
          <cell r="A164" t="str">
            <v>FAD-Z232 P</v>
          </cell>
        </row>
        <row r="165">
          <cell r="A165" t="str">
            <v>FAD-Z234 P</v>
          </cell>
        </row>
        <row r="166">
          <cell r="A166" t="str">
            <v>FAD-Z243 P</v>
          </cell>
        </row>
        <row r="167">
          <cell r="A167" t="str">
            <v>FAD-Z248 P</v>
          </cell>
        </row>
        <row r="168">
          <cell r="A168" t="str">
            <v>FAD-Z250 P</v>
          </cell>
        </row>
        <row r="169">
          <cell r="A169" t="str">
            <v>FAD-Z255 P</v>
          </cell>
        </row>
        <row r="170">
          <cell r="A170" t="str">
            <v>FAD-Z256 P</v>
          </cell>
        </row>
        <row r="171">
          <cell r="A171" t="str">
            <v>FAD-Z261 P</v>
          </cell>
        </row>
        <row r="172">
          <cell r="A172" t="str">
            <v>FAD-Z264 P</v>
          </cell>
        </row>
        <row r="173">
          <cell r="A173" t="str">
            <v>FAD-Z265 P</v>
          </cell>
        </row>
        <row r="174">
          <cell r="A174" t="str">
            <v>FAD-Z271 P</v>
          </cell>
        </row>
        <row r="175">
          <cell r="A175" t="str">
            <v>FAD-Z273 P</v>
          </cell>
        </row>
        <row r="176">
          <cell r="A176" t="str">
            <v>FAD-Z281 P</v>
          </cell>
        </row>
        <row r="177">
          <cell r="A177" t="str">
            <v>FAD-Z283 P</v>
          </cell>
        </row>
        <row r="178">
          <cell r="A178" t="str">
            <v>FAD-Z284 P</v>
          </cell>
        </row>
        <row r="179">
          <cell r="A179" t="str">
            <v>FAD-Z288 P</v>
          </cell>
        </row>
        <row r="180">
          <cell r="A180" t="str">
            <v>FAD-Z293 P</v>
          </cell>
        </row>
        <row r="181">
          <cell r="A181" t="str">
            <v>FAD-Z295 P</v>
          </cell>
        </row>
        <row r="182">
          <cell r="A182" t="str">
            <v>FAD-Z297 P</v>
          </cell>
        </row>
        <row r="183">
          <cell r="A183" t="str">
            <v>FAD-Z298 P</v>
          </cell>
        </row>
        <row r="184">
          <cell r="A184" t="str">
            <v>FAD-Z300 P</v>
          </cell>
        </row>
        <row r="185">
          <cell r="A185" t="str">
            <v>FAD-Z304 P</v>
          </cell>
        </row>
        <row r="186">
          <cell r="A186" t="str">
            <v>FAD-Z306 P</v>
          </cell>
        </row>
        <row r="187">
          <cell r="A187" t="str">
            <v>FAD-Z308 P</v>
          </cell>
        </row>
        <row r="188">
          <cell r="A188" t="str">
            <v>FAD-Z310 P</v>
          </cell>
        </row>
        <row r="189">
          <cell r="A189" t="str">
            <v>FAD-Z311 P</v>
          </cell>
        </row>
        <row r="190">
          <cell r="A190" t="str">
            <v>FAD-Z314 P</v>
          </cell>
        </row>
        <row r="191">
          <cell r="A191" t="str">
            <v>FAD-Z326 P</v>
          </cell>
        </row>
        <row r="192">
          <cell r="A192" t="str">
            <v>FAD-Z333 P</v>
          </cell>
        </row>
        <row r="193">
          <cell r="A193" t="str">
            <v>FAD-Z337 P</v>
          </cell>
        </row>
        <row r="194">
          <cell r="A194" t="str">
            <v>Nicht gelistet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G80"/>
  <sheetViews>
    <sheetView showGridLines="0" tabSelected="1" zoomScaleNormal="100" zoomScaleSheetLayoutView="90" zoomScalePageLayoutView="69" workbookViewId="0">
      <selection activeCell="D6" sqref="D6:E6"/>
    </sheetView>
  </sheetViews>
  <sheetFormatPr defaultColWidth="9.140625" defaultRowHeight="14.25" x14ac:dyDescent="0.25"/>
  <cols>
    <col min="1" max="1" width="0.5703125" style="21" customWidth="1"/>
    <col min="2" max="2" width="3.42578125" style="21" customWidth="1"/>
    <col min="3" max="3" width="14.85546875" style="21" customWidth="1"/>
    <col min="4" max="4" width="16" style="21" customWidth="1"/>
    <col min="5" max="5" width="6.28515625" style="21" customWidth="1"/>
    <col min="6" max="6" width="6.85546875" style="21" customWidth="1"/>
    <col min="7" max="10" width="4.85546875" style="21" customWidth="1"/>
    <col min="11" max="11" width="15.28515625" style="21" customWidth="1"/>
    <col min="12" max="12" width="11.140625" style="21" customWidth="1"/>
    <col min="13" max="13" width="14.28515625" style="21" customWidth="1"/>
    <col min="14" max="14" width="12.7109375" style="21" customWidth="1"/>
    <col min="15" max="15" width="10.28515625" style="19" customWidth="1"/>
    <col min="16" max="16" width="1.140625" style="19" customWidth="1"/>
    <col min="17" max="26" width="9" style="21" hidden="1" customWidth="1"/>
    <col min="27" max="28" width="9" style="64" hidden="1" customWidth="1"/>
    <col min="29" max="29" width="9" style="21" hidden="1" customWidth="1"/>
    <col min="30" max="33" width="9.140625" style="21" hidden="1" customWidth="1"/>
    <col min="34" max="16384" width="9.140625" style="21"/>
  </cols>
  <sheetData>
    <row r="1" spans="1:28" ht="6" customHeight="1" x14ac:dyDescent="0.25">
      <c r="A1" s="25"/>
      <c r="B1" s="253" t="s">
        <v>620</v>
      </c>
      <c r="C1" s="253"/>
      <c r="D1" s="253"/>
      <c r="E1" s="253"/>
      <c r="F1" s="253"/>
    </row>
    <row r="2" spans="1:28" ht="12" customHeight="1" x14ac:dyDescent="0.25">
      <c r="A2" s="3"/>
      <c r="B2" s="253"/>
      <c r="C2" s="253"/>
      <c r="D2" s="253"/>
      <c r="E2" s="253"/>
      <c r="F2" s="253"/>
      <c r="G2" s="50"/>
      <c r="H2" s="50"/>
      <c r="I2" s="50"/>
    </row>
    <row r="3" spans="1:28" ht="16.5" x14ac:dyDescent="0.25">
      <c r="A3" s="5"/>
      <c r="B3" s="254" t="s">
        <v>135</v>
      </c>
      <c r="C3" s="255"/>
    </row>
    <row r="4" spans="1:28" ht="9.75" customHeight="1" x14ac:dyDescent="0.2">
      <c r="A4" s="22"/>
      <c r="B4" s="7" t="s">
        <v>136</v>
      </c>
    </row>
    <row r="5" spans="1:28" ht="16.5" customHeight="1" x14ac:dyDescent="0.25">
      <c r="E5" s="9"/>
      <c r="F5" s="9"/>
      <c r="G5" s="9"/>
      <c r="H5" s="9"/>
      <c r="I5" s="9"/>
      <c r="J5" s="9"/>
    </row>
    <row r="6" spans="1:28" ht="14.1" customHeight="1" x14ac:dyDescent="0.25">
      <c r="A6" s="3"/>
      <c r="B6" s="261" t="s">
        <v>146</v>
      </c>
      <c r="C6" s="262"/>
      <c r="D6" s="259"/>
      <c r="E6" s="260"/>
      <c r="F6" s="88"/>
      <c r="G6" s="73"/>
      <c r="M6" s="144"/>
      <c r="N6" s="145" t="s">
        <v>478</v>
      </c>
      <c r="O6" s="145"/>
    </row>
    <row r="7" spans="1:28" ht="6" customHeight="1" x14ac:dyDescent="0.25">
      <c r="A7" s="3"/>
      <c r="B7" s="3"/>
      <c r="C7" s="3"/>
      <c r="D7" s="3"/>
      <c r="E7" s="4"/>
      <c r="F7" s="4"/>
      <c r="G7" s="4"/>
      <c r="H7" s="4"/>
      <c r="I7" s="4"/>
      <c r="J7" s="4"/>
    </row>
    <row r="8" spans="1:28" s="3" customFormat="1" ht="14.1" customHeight="1" x14ac:dyDescent="0.25">
      <c r="B8" s="261" t="s">
        <v>17</v>
      </c>
      <c r="C8" s="233"/>
      <c r="D8" s="256" t="str">
        <f>IF($D$6="","",Datenquelle!B37)</f>
        <v/>
      </c>
      <c r="E8" s="257"/>
      <c r="F8" s="257"/>
      <c r="G8" s="257"/>
      <c r="H8" s="257"/>
      <c r="I8" s="257"/>
      <c r="J8" s="257"/>
      <c r="K8" s="257"/>
      <c r="L8" s="257"/>
      <c r="M8" s="257"/>
      <c r="N8" s="257"/>
      <c r="O8" s="258"/>
      <c r="P8" s="34"/>
      <c r="AA8" s="64"/>
      <c r="AB8" s="64"/>
    </row>
    <row r="9" spans="1:28" s="3" customFormat="1" ht="6" customHeight="1" x14ac:dyDescent="0.25">
      <c r="C9" s="4"/>
      <c r="D9" s="17"/>
      <c r="E9" s="17"/>
      <c r="F9" s="17"/>
      <c r="G9" s="17"/>
      <c r="H9" s="36"/>
      <c r="I9" s="36"/>
      <c r="J9" s="36"/>
      <c r="K9" s="36"/>
      <c r="L9" s="36"/>
      <c r="M9" s="36"/>
      <c r="N9" s="36"/>
      <c r="O9" s="49"/>
      <c r="P9" s="49"/>
      <c r="AA9" s="64"/>
      <c r="AB9" s="64"/>
    </row>
    <row r="10" spans="1:28" s="3" customFormat="1" ht="14.1" customHeight="1" x14ac:dyDescent="0.25">
      <c r="B10" s="261" t="s">
        <v>18</v>
      </c>
      <c r="C10" s="233"/>
      <c r="D10" s="256" t="str">
        <f>IF($D$6="","",Datenquelle!C37)</f>
        <v/>
      </c>
      <c r="E10" s="257"/>
      <c r="F10" s="257"/>
      <c r="G10" s="257"/>
      <c r="H10" s="257"/>
      <c r="I10" s="257"/>
      <c r="J10" s="257"/>
      <c r="K10" s="257"/>
      <c r="L10" s="257"/>
      <c r="M10" s="257"/>
      <c r="N10" s="257"/>
      <c r="O10" s="258"/>
      <c r="P10" s="34"/>
      <c r="S10" s="209"/>
      <c r="AA10" s="64"/>
      <c r="AB10" s="64"/>
    </row>
    <row r="11" spans="1:28" s="3" customFormat="1" ht="6" customHeight="1" x14ac:dyDescent="0.25">
      <c r="C11" s="4"/>
      <c r="D11" s="4"/>
      <c r="E11" s="4"/>
      <c r="F11" s="4"/>
      <c r="G11" s="4"/>
      <c r="O11" s="19"/>
      <c r="P11" s="19"/>
      <c r="AA11" s="64"/>
      <c r="AB11" s="64"/>
    </row>
    <row r="12" spans="1:28" s="3" customFormat="1" ht="14.1" customHeight="1" x14ac:dyDescent="0.25">
      <c r="B12" s="232" t="s">
        <v>341</v>
      </c>
      <c r="C12" s="233"/>
      <c r="D12" s="237"/>
      <c r="E12" s="238"/>
      <c r="F12" s="238"/>
      <c r="G12" s="238"/>
      <c r="H12" s="239"/>
      <c r="K12" s="34" t="s">
        <v>182</v>
      </c>
      <c r="M12" s="234"/>
      <c r="N12" s="235"/>
      <c r="O12" s="236"/>
      <c r="P12" s="89"/>
      <c r="S12" s="209"/>
      <c r="AA12" s="64"/>
      <c r="AB12" s="64"/>
    </row>
    <row r="13" spans="1:28" s="3" customFormat="1" ht="6" customHeight="1" x14ac:dyDescent="0.25">
      <c r="E13" s="4"/>
      <c r="F13" s="4"/>
      <c r="H13" s="17"/>
      <c r="J13" s="36"/>
      <c r="K13" s="36"/>
      <c r="L13" s="4"/>
      <c r="M13" s="4"/>
      <c r="N13" s="4"/>
      <c r="AA13" s="64"/>
      <c r="AB13" s="64"/>
    </row>
    <row r="14" spans="1:28" s="3" customFormat="1" ht="14.1" customHeight="1" x14ac:dyDescent="0.25">
      <c r="D14" s="242"/>
      <c r="E14" s="243"/>
      <c r="F14" s="17"/>
      <c r="H14" s="17"/>
      <c r="K14" s="17" t="s">
        <v>16</v>
      </c>
      <c r="M14" s="247" t="str">
        <f>IF($D$6="","",Datenquelle!G37)</f>
        <v/>
      </c>
      <c r="N14" s="248"/>
      <c r="O14" s="249"/>
      <c r="P14" s="87"/>
      <c r="T14" s="209"/>
      <c r="U14" s="21"/>
      <c r="AA14" s="64"/>
      <c r="AB14" s="64"/>
    </row>
    <row r="15" spans="1:28" ht="6" customHeight="1" x14ac:dyDescent="0.25">
      <c r="D15" s="24"/>
      <c r="E15" s="24"/>
      <c r="H15" s="26"/>
      <c r="J15" s="26"/>
      <c r="K15" s="26"/>
      <c r="L15" s="3"/>
      <c r="M15" s="3"/>
      <c r="N15" s="3"/>
    </row>
    <row r="16" spans="1:28" s="3" customFormat="1" ht="14.1" customHeight="1" x14ac:dyDescent="0.25">
      <c r="C16" s="4"/>
      <c r="D16" s="244"/>
      <c r="E16" s="245"/>
      <c r="F16" s="20"/>
      <c r="H16" s="35"/>
      <c r="J16" s="47"/>
      <c r="K16" s="36" t="s">
        <v>15</v>
      </c>
      <c r="M16" s="250">
        <v>2022</v>
      </c>
      <c r="N16" s="251"/>
      <c r="O16" s="252"/>
      <c r="P16" s="73"/>
      <c r="R16" s="209"/>
      <c r="S16" s="209"/>
      <c r="T16" s="209"/>
      <c r="AA16" s="64"/>
      <c r="AB16" s="64"/>
    </row>
    <row r="17" spans="1:29" s="3" customFormat="1" ht="6" customHeight="1" x14ac:dyDescent="0.25">
      <c r="C17" s="4"/>
      <c r="F17" s="20"/>
      <c r="G17" s="20"/>
      <c r="I17" s="10"/>
      <c r="J17" s="10"/>
      <c r="O17" s="19"/>
      <c r="P17" s="19"/>
      <c r="AA17" s="64"/>
      <c r="AB17" s="64"/>
    </row>
    <row r="18" spans="1:29" s="3" customFormat="1" ht="3.75" customHeight="1" x14ac:dyDescent="0.25">
      <c r="H18" s="20"/>
      <c r="O18" s="19"/>
      <c r="P18" s="19"/>
      <c r="AA18" s="64"/>
      <c r="AB18" s="64"/>
    </row>
    <row r="19" spans="1:29" ht="45" customHeight="1" x14ac:dyDescent="0.25">
      <c r="B19" s="231" t="s">
        <v>34</v>
      </c>
      <c r="C19" s="231"/>
      <c r="D19" s="231"/>
      <c r="E19" s="240" t="s">
        <v>147</v>
      </c>
      <c r="F19" s="30" t="s">
        <v>35</v>
      </c>
      <c r="G19" s="228" t="s">
        <v>429</v>
      </c>
      <c r="H19" s="229"/>
      <c r="I19" s="229"/>
      <c r="J19" s="230"/>
      <c r="K19" s="231" t="s">
        <v>474</v>
      </c>
      <c r="L19" s="246"/>
      <c r="M19" s="246"/>
      <c r="N19" s="246"/>
      <c r="O19" s="246"/>
      <c r="P19" s="74"/>
      <c r="R19" s="142"/>
    </row>
    <row r="20" spans="1:29" ht="45" customHeight="1" x14ac:dyDescent="0.25">
      <c r="B20" s="231"/>
      <c r="C20" s="231"/>
      <c r="D20" s="231"/>
      <c r="E20" s="241"/>
      <c r="F20" s="30" t="s">
        <v>36</v>
      </c>
      <c r="G20" s="30" t="s">
        <v>37</v>
      </c>
      <c r="H20" s="30" t="s">
        <v>38</v>
      </c>
      <c r="I20" s="30" t="s">
        <v>39</v>
      </c>
      <c r="J20" s="30" t="s">
        <v>40</v>
      </c>
      <c r="K20" s="30" t="s">
        <v>619</v>
      </c>
      <c r="L20" s="30" t="s">
        <v>475</v>
      </c>
      <c r="M20" s="30" t="s">
        <v>477</v>
      </c>
      <c r="N20" s="30" t="s">
        <v>476</v>
      </c>
      <c r="O20" s="30" t="s">
        <v>41</v>
      </c>
      <c r="P20" s="75"/>
      <c r="V20" s="30" t="s">
        <v>37</v>
      </c>
      <c r="W20" s="30" t="s">
        <v>38</v>
      </c>
      <c r="X20" s="30" t="s">
        <v>39</v>
      </c>
      <c r="Y20" s="30" t="s">
        <v>40</v>
      </c>
      <c r="AA20" s="148" t="s">
        <v>479</v>
      </c>
      <c r="AB20" s="148" t="s">
        <v>473</v>
      </c>
    </row>
    <row r="21" spans="1:29" s="44" customFormat="1" ht="14.1" customHeight="1" x14ac:dyDescent="0.25">
      <c r="A21" s="45"/>
      <c r="B21" s="38">
        <v>1</v>
      </c>
      <c r="C21" s="219" t="s">
        <v>42</v>
      </c>
      <c r="D21" s="219"/>
      <c r="E21" s="82">
        <v>65390</v>
      </c>
      <c r="F21" s="40">
        <f t="shared" ref="F21:F40" si="0">E21/neu_ges</f>
        <v>0.16273860779970634</v>
      </c>
      <c r="G21" s="39">
        <v>50</v>
      </c>
      <c r="H21" s="41" t="s">
        <v>43</v>
      </c>
      <c r="I21" s="41" t="s">
        <v>43</v>
      </c>
      <c r="J21" s="39">
        <v>25</v>
      </c>
      <c r="K21" s="37"/>
      <c r="L21" s="37"/>
      <c r="M21" s="37"/>
      <c r="N21" s="180"/>
      <c r="O21" s="40" t="str">
        <f t="array" ref="O21">IF(OR(($K21=$G$20:$J$20)*($L21&gt;=$V21:$Y21)),$F21,"-----")</f>
        <v>-----</v>
      </c>
      <c r="P21" s="48"/>
      <c r="Q21" s="38">
        <f t="shared" ref="Q21:S26" si="1">IF(OR($K21="V",$K21="n"),0,L21)</f>
        <v>0</v>
      </c>
      <c r="R21" s="38">
        <f t="shared" si="1"/>
        <v>0</v>
      </c>
      <c r="S21" s="38">
        <f t="shared" si="1"/>
        <v>0</v>
      </c>
      <c r="T21" s="59">
        <f t="shared" ref="T21:T40" si="2">IF(OR($K21="V",$K21="n",$O21="-----"),0,O21)</f>
        <v>0</v>
      </c>
      <c r="U21" s="175">
        <f>Q21+R21</f>
        <v>0</v>
      </c>
      <c r="V21" s="39">
        <v>50</v>
      </c>
      <c r="W21" s="130" t="s">
        <v>43</v>
      </c>
      <c r="X21" s="130" t="s">
        <v>43</v>
      </c>
      <c r="Y21" s="39">
        <v>25</v>
      </c>
      <c r="Z21" s="123"/>
      <c r="AA21" s="149" t="str">
        <f t="array" ref="AA21">IF(OR(((K21="")*(M21="")),((K21=$G$20:$J$20)*(M21=""))),"nein","ja")</f>
        <v>nein</v>
      </c>
      <c r="AB21" s="149" t="str">
        <f t="array" ref="AB21">IF(OR(((K21="")*(N21="")),((K21=$G$20:$J$20)*(N21=""))),"nein","ja")</f>
        <v>nein</v>
      </c>
    </row>
    <row r="22" spans="1:29" s="44" customFormat="1" ht="14.1" customHeight="1" x14ac:dyDescent="0.25">
      <c r="A22" s="45"/>
      <c r="B22" s="38">
        <v>2</v>
      </c>
      <c r="C22" s="219" t="s">
        <v>621</v>
      </c>
      <c r="D22" s="220"/>
      <c r="E22" s="208" t="s">
        <v>622</v>
      </c>
      <c r="F22" s="208" t="s">
        <v>622</v>
      </c>
      <c r="G22" s="41"/>
      <c r="H22" s="39">
        <v>12</v>
      </c>
      <c r="I22" s="43"/>
      <c r="J22" s="43"/>
      <c r="K22" s="37"/>
      <c r="L22" s="37"/>
      <c r="M22" s="37"/>
      <c r="N22" s="174">
        <f>Q22+R22</f>
        <v>0</v>
      </c>
      <c r="O22" s="40" t="str">
        <f t="array" ref="O22">IF(OR(($K22=$G$20:$J$20)*($L22&gt;=$V22:$Y22)),"-----","-----")</f>
        <v>-----</v>
      </c>
      <c r="P22" s="48"/>
      <c r="Q22" s="38">
        <f t="shared" ref="Q22" si="3">IF(OR($K22="V",$K22="n"),0,L22)</f>
        <v>0</v>
      </c>
      <c r="R22" s="38">
        <f t="shared" ref="R22" si="4">IF(OR($K22="V",$K22="n"),0,M22)</f>
        <v>0</v>
      </c>
      <c r="S22" s="38">
        <f t="shared" ref="S22" si="5">IF(OR($K22="V",$K22="n"),0,N22)</f>
        <v>0</v>
      </c>
      <c r="T22" s="59">
        <f t="shared" ref="T22" si="6">IF(OR($K22="V",$K22="n",$O22="-----"),0,O22)</f>
        <v>0</v>
      </c>
      <c r="U22" s="175"/>
      <c r="V22" s="130" t="s">
        <v>43</v>
      </c>
      <c r="W22" s="39">
        <v>12</v>
      </c>
      <c r="X22" s="131" t="s">
        <v>43</v>
      </c>
      <c r="Y22" s="131" t="s">
        <v>43</v>
      </c>
      <c r="Z22" s="123"/>
      <c r="AA22" s="149" t="str">
        <f t="array" ref="AA22">IF(OR(((K22="")*(M22="")),((K22=$G$20:$J$20)*(M22=""))),"nein","ja")</f>
        <v>nein</v>
      </c>
      <c r="AB22" s="149" t="str">
        <f t="array" ref="AB22">IF(OR(((K22="")*(N22="")),((K22=$G$20:$J$20)*(N22=""))),"nein","ja")</f>
        <v>ja</v>
      </c>
    </row>
    <row r="23" spans="1:29" s="44" customFormat="1" ht="14.1" customHeight="1" x14ac:dyDescent="0.25">
      <c r="A23" s="45"/>
      <c r="B23" s="38">
        <v>3</v>
      </c>
      <c r="C23" s="219" t="s">
        <v>44</v>
      </c>
      <c r="D23" s="220"/>
      <c r="E23" s="82">
        <v>14960</v>
      </c>
      <c r="F23" s="40">
        <f t="shared" si="0"/>
        <v>3.7231527338791967E-2</v>
      </c>
      <c r="G23" s="41" t="s">
        <v>43</v>
      </c>
      <c r="H23" s="39">
        <v>25</v>
      </c>
      <c r="I23" s="43"/>
      <c r="J23" s="39">
        <v>13</v>
      </c>
      <c r="K23" s="37"/>
      <c r="L23" s="37"/>
      <c r="M23" s="37"/>
      <c r="N23" s="174">
        <f>Q23+R23</f>
        <v>0</v>
      </c>
      <c r="O23" s="40" t="str">
        <f t="array" ref="O23">IF(OR(($K23=$G$20:$J$20)*($L23&gt;=$V23:$Y23)),$F23,"-----")</f>
        <v>-----</v>
      </c>
      <c r="P23" s="48"/>
      <c r="Q23" s="38">
        <f t="shared" si="1"/>
        <v>0</v>
      </c>
      <c r="R23" s="38">
        <f t="shared" si="1"/>
        <v>0</v>
      </c>
      <c r="S23" s="38">
        <f t="shared" si="1"/>
        <v>0</v>
      </c>
      <c r="T23" s="59">
        <f t="shared" si="2"/>
        <v>0</v>
      </c>
      <c r="U23" s="128"/>
      <c r="V23" s="130" t="s">
        <v>43</v>
      </c>
      <c r="W23" s="39">
        <v>25</v>
      </c>
      <c r="X23" s="131" t="s">
        <v>43</v>
      </c>
      <c r="Y23" s="39">
        <v>13</v>
      </c>
      <c r="Z23" s="123"/>
      <c r="AA23" s="149" t="str">
        <f t="array" ref="AA23">IF(OR(((K23="")*(M23="")),((K23=$G$20:$J$20)*(M23=""))),"nein","ja")</f>
        <v>nein</v>
      </c>
      <c r="AB23" s="149" t="str">
        <f t="array" ref="AB23">IF(OR(((K23="")*(N23="")),((K23=$G$20:$J$20)*(N23=""))),"nein","ja")</f>
        <v>ja</v>
      </c>
    </row>
    <row r="24" spans="1:29" s="44" customFormat="1" ht="14.1" customHeight="1" x14ac:dyDescent="0.25">
      <c r="A24" s="45"/>
      <c r="B24" s="85" t="s">
        <v>623</v>
      </c>
      <c r="C24" s="219" t="s">
        <v>338</v>
      </c>
      <c r="D24" s="220"/>
      <c r="E24" s="82">
        <v>15870</v>
      </c>
      <c r="F24" s="40">
        <f t="shared" si="0"/>
        <v>3.9496279336004581E-2</v>
      </c>
      <c r="G24" s="41" t="s">
        <v>43</v>
      </c>
      <c r="H24" s="86">
        <v>30</v>
      </c>
      <c r="I24" s="43"/>
      <c r="J24" s="39">
        <v>15</v>
      </c>
      <c r="K24" s="37"/>
      <c r="L24" s="37"/>
      <c r="M24" s="37"/>
      <c r="N24" s="174">
        <f>Q24+R24</f>
        <v>0</v>
      </c>
      <c r="O24" s="40" t="str">
        <f t="array" ref="O24">IF(OR(($K24=$G$20:$J$20)*($L24&gt;=$V24:$Y24)),$F24,"-----")</f>
        <v>-----</v>
      </c>
      <c r="P24" s="48"/>
      <c r="Q24" s="38">
        <f t="shared" si="1"/>
        <v>0</v>
      </c>
      <c r="R24" s="38">
        <f t="shared" si="1"/>
        <v>0</v>
      </c>
      <c r="S24" s="38">
        <f t="shared" si="1"/>
        <v>0</v>
      </c>
      <c r="T24" s="59">
        <f t="shared" si="2"/>
        <v>0</v>
      </c>
      <c r="U24" s="128"/>
      <c r="V24" s="130" t="s">
        <v>43</v>
      </c>
      <c r="W24" s="86">
        <v>30</v>
      </c>
      <c r="X24" s="131" t="s">
        <v>43</v>
      </c>
      <c r="Y24" s="39">
        <v>15</v>
      </c>
      <c r="Z24" s="123"/>
      <c r="AA24" s="149" t="str">
        <f t="array" ref="AA24">IF(OR(((K24="")*(M24="")),((K24=$G$20:$J$20)*(M24=""))),"nein","ja")</f>
        <v>nein</v>
      </c>
      <c r="AB24" s="149" t="str">
        <f t="array" ref="AB24">IF(OR(((K24="")*(N24="")),((K24=$G$20:$J$20)*(N24=""))),"nein","ja")</f>
        <v>ja</v>
      </c>
    </row>
    <row r="25" spans="1:29" s="44" customFormat="1" ht="14.1" customHeight="1" x14ac:dyDescent="0.25">
      <c r="A25" s="45"/>
      <c r="B25" s="85" t="s">
        <v>624</v>
      </c>
      <c r="C25" s="219" t="s">
        <v>339</v>
      </c>
      <c r="D25" s="220"/>
      <c r="E25" s="82">
        <v>8020</v>
      </c>
      <c r="F25" s="40">
        <f t="shared" si="0"/>
        <v>1.9959682436972697E-2</v>
      </c>
      <c r="G25" s="41"/>
      <c r="H25" s="86">
        <v>30</v>
      </c>
      <c r="I25" s="43"/>
      <c r="J25" s="39">
        <v>15</v>
      </c>
      <c r="K25" s="37"/>
      <c r="L25" s="37"/>
      <c r="M25" s="37"/>
      <c r="N25" s="174">
        <f>Q25+R25</f>
        <v>0</v>
      </c>
      <c r="O25" s="40" t="str">
        <f t="array" ref="O25">IF(OR(($K25=$G$20:$J$20)*($L25&gt;=$V25:$Y25)),$F25,"-----")</f>
        <v>-----</v>
      </c>
      <c r="P25" s="48"/>
      <c r="Q25" s="38">
        <f t="shared" si="1"/>
        <v>0</v>
      </c>
      <c r="R25" s="38">
        <f>IF(OR($K25="V",$K25="n"),0,M25)</f>
        <v>0</v>
      </c>
      <c r="S25" s="38">
        <f t="shared" si="1"/>
        <v>0</v>
      </c>
      <c r="T25" s="59">
        <f t="shared" si="2"/>
        <v>0</v>
      </c>
      <c r="U25" s="128"/>
      <c r="V25" s="130" t="s">
        <v>43</v>
      </c>
      <c r="W25" s="86">
        <v>30</v>
      </c>
      <c r="X25" s="131" t="s">
        <v>43</v>
      </c>
      <c r="Y25" s="39">
        <v>15</v>
      </c>
      <c r="Z25" s="123"/>
      <c r="AA25" s="149" t="str">
        <f t="array" ref="AA25">IF(OR(((K25="")*(M25="")),((K25=$G$20:$J$20)*(M25=""))),"nein","ja")</f>
        <v>nein</v>
      </c>
      <c r="AB25" s="149" t="str">
        <f t="array" ref="AB25">IF(OR(((K25="")*(N25="")),((K25=$G$20:$J$20)*(N25=""))),"nein","ja")</f>
        <v>ja</v>
      </c>
    </row>
    <row r="26" spans="1:29" s="44" customFormat="1" ht="14.1" customHeight="1" x14ac:dyDescent="0.25">
      <c r="A26" s="45"/>
      <c r="B26" s="38">
        <v>6</v>
      </c>
      <c r="C26" s="219" t="s">
        <v>430</v>
      </c>
      <c r="D26" s="220"/>
      <c r="E26" s="82">
        <v>6180</v>
      </c>
      <c r="F26" s="40">
        <f t="shared" si="0"/>
        <v>1.5380403673377965E-2</v>
      </c>
      <c r="G26" s="41" t="s">
        <v>43</v>
      </c>
      <c r="H26" s="86">
        <v>20</v>
      </c>
      <c r="I26" s="43"/>
      <c r="J26" s="39">
        <v>10</v>
      </c>
      <c r="K26" s="37"/>
      <c r="L26" s="37"/>
      <c r="M26" s="37"/>
      <c r="N26" s="174">
        <f>Q26+R26</f>
        <v>0</v>
      </c>
      <c r="O26" s="40" t="str">
        <f t="array" ref="O26">IF(OR(($K26=$G$20:$J$20)*($L26&gt;=$V26:$Y26)),$F26,"-----")</f>
        <v>-----</v>
      </c>
      <c r="P26" s="48"/>
      <c r="Q26" s="38">
        <f t="shared" si="1"/>
        <v>0</v>
      </c>
      <c r="R26" s="38">
        <f>IF(OR($K26="V",$K26="n"),0,M26)</f>
        <v>0</v>
      </c>
      <c r="S26" s="38">
        <f t="shared" si="1"/>
        <v>0</v>
      </c>
      <c r="T26" s="59">
        <f t="shared" si="2"/>
        <v>0</v>
      </c>
      <c r="U26" s="128"/>
      <c r="V26" s="130" t="s">
        <v>43</v>
      </c>
      <c r="W26" s="86">
        <v>20</v>
      </c>
      <c r="X26" s="131" t="s">
        <v>43</v>
      </c>
      <c r="Y26" s="39">
        <v>10</v>
      </c>
      <c r="Z26" s="123"/>
      <c r="AA26" s="149" t="str">
        <f t="array" ref="AA26">IF(OR(((K26="")*(M26="")),((K26=$G$20:$J$20)*(M26=""))),"nein","ja")</f>
        <v>nein</v>
      </c>
      <c r="AB26" s="149" t="str">
        <f t="array" ref="AB26">IF(OR(((K26="")*(N26="")),((K26=$G$20:$J$20)*(N26=""))),"nein","ja")</f>
        <v>ja</v>
      </c>
    </row>
    <row r="27" spans="1:29" s="44" customFormat="1" ht="33.75" customHeight="1" x14ac:dyDescent="0.25">
      <c r="A27" s="45"/>
      <c r="B27" s="38">
        <v>7</v>
      </c>
      <c r="C27" s="227" t="s">
        <v>431</v>
      </c>
      <c r="D27" s="222"/>
      <c r="E27" s="82">
        <v>3300</v>
      </c>
      <c r="F27" s="40">
        <f t="shared" si="0"/>
        <v>8.2128369129688163E-3</v>
      </c>
      <c r="G27" s="41" t="s">
        <v>43</v>
      </c>
      <c r="H27" s="41" t="s">
        <v>43</v>
      </c>
      <c r="I27" s="65" t="s">
        <v>234</v>
      </c>
      <c r="J27" s="41" t="s">
        <v>43</v>
      </c>
      <c r="K27" s="37"/>
      <c r="L27" s="37"/>
      <c r="M27" s="136"/>
      <c r="N27" s="136"/>
      <c r="O27" s="40" t="str">
        <f t="array" ref="O27">IF(OR(($K27=$G$20:$J$20)*($L27&gt;0)),$F27,"-----")</f>
        <v>-----</v>
      </c>
      <c r="P27" s="48"/>
      <c r="Q27" s="38">
        <f t="shared" ref="Q27:S40" si="7">IF(OR($K27="V",$K27="n"),0,L27)</f>
        <v>0</v>
      </c>
      <c r="R27" s="135"/>
      <c r="S27" s="135"/>
      <c r="T27" s="59">
        <f t="shared" si="2"/>
        <v>0</v>
      </c>
      <c r="U27" s="128"/>
      <c r="V27" s="130" t="s">
        <v>43</v>
      </c>
      <c r="W27" s="130" t="s">
        <v>43</v>
      </c>
      <c r="X27" s="65" t="s">
        <v>31</v>
      </c>
      <c r="Y27" s="130" t="s">
        <v>43</v>
      </c>
      <c r="Z27" s="123"/>
      <c r="AA27" s="152"/>
      <c r="AB27" s="152"/>
    </row>
    <row r="28" spans="1:29" s="44" customFormat="1" ht="45.75" customHeight="1" x14ac:dyDescent="0.25">
      <c r="A28" s="45"/>
      <c r="B28" s="38">
        <v>8</v>
      </c>
      <c r="C28" s="227" t="s">
        <v>432</v>
      </c>
      <c r="D28" s="222"/>
      <c r="E28" s="82">
        <v>5870</v>
      </c>
      <c r="F28" s="40">
        <f t="shared" si="0"/>
        <v>1.460889475125059E-2</v>
      </c>
      <c r="G28" s="41" t="s">
        <v>43</v>
      </c>
      <c r="H28" s="41" t="s">
        <v>43</v>
      </c>
      <c r="I28" s="65" t="s">
        <v>234</v>
      </c>
      <c r="J28" s="41" t="s">
        <v>43</v>
      </c>
      <c r="K28" s="37"/>
      <c r="L28" s="37"/>
      <c r="M28" s="136"/>
      <c r="N28" s="136"/>
      <c r="O28" s="40" t="str">
        <f t="array" ref="O28">IF(OR(($K28=$G$20:$J$20)*($L28&gt;0)),$F28,"-----")</f>
        <v>-----</v>
      </c>
      <c r="P28" s="48"/>
      <c r="Q28" s="38">
        <f t="shared" si="7"/>
        <v>0</v>
      </c>
      <c r="R28" s="135"/>
      <c r="S28" s="135"/>
      <c r="T28" s="59">
        <f t="shared" si="2"/>
        <v>0</v>
      </c>
      <c r="U28" s="128"/>
      <c r="V28" s="130" t="s">
        <v>43</v>
      </c>
      <c r="W28" s="130" t="s">
        <v>43</v>
      </c>
      <c r="X28" s="65" t="s">
        <v>31</v>
      </c>
      <c r="Y28" s="130" t="s">
        <v>43</v>
      </c>
      <c r="Z28" s="123"/>
      <c r="AA28" s="152"/>
      <c r="AB28" s="152"/>
      <c r="AC28" s="142"/>
    </row>
    <row r="29" spans="1:29" s="44" customFormat="1" ht="13.5" customHeight="1" x14ac:dyDescent="0.25">
      <c r="A29" s="45"/>
      <c r="B29" s="38">
        <v>9</v>
      </c>
      <c r="C29" s="221" t="s">
        <v>614</v>
      </c>
      <c r="D29" s="222"/>
      <c r="E29" s="82">
        <v>32830</v>
      </c>
      <c r="F29" s="40">
        <f t="shared" si="0"/>
        <v>8.1705283591747349E-2</v>
      </c>
      <c r="G29" s="39" t="s">
        <v>433</v>
      </c>
      <c r="H29" s="41" t="s">
        <v>43</v>
      </c>
      <c r="I29" s="41" t="s">
        <v>43</v>
      </c>
      <c r="J29" s="39" t="s">
        <v>434</v>
      </c>
      <c r="K29" s="37"/>
      <c r="L29" s="37"/>
      <c r="M29" s="136"/>
      <c r="N29" s="181"/>
      <c r="O29" s="40" t="str">
        <f t="array" ref="O29">IF(OR(($K29=$I$20)*(N29&gt;0)),$F29,IF(OR(($K29=$G$20:$J$20)*($N29&gt;=$V29:$Y29)),$F29,"-----"))</f>
        <v>-----</v>
      </c>
      <c r="P29" s="48"/>
      <c r="Q29" s="38">
        <f>IF(OR($K29="V",$K29="n"),0,L29)</f>
        <v>0</v>
      </c>
      <c r="R29" s="135"/>
      <c r="S29" s="38">
        <f>IF(OR($K29="V",$K29="n"),0,N29)</f>
        <v>0</v>
      </c>
      <c r="T29" s="59">
        <f t="shared" si="2"/>
        <v>0</v>
      </c>
      <c r="U29" s="128"/>
      <c r="V29" s="39">
        <v>75</v>
      </c>
      <c r="W29" s="130" t="s">
        <v>43</v>
      </c>
      <c r="X29" s="130" t="s">
        <v>43</v>
      </c>
      <c r="Y29" s="39">
        <v>38</v>
      </c>
      <c r="Z29" s="123"/>
      <c r="AA29" s="152"/>
      <c r="AB29" s="150" t="str">
        <f t="array" ref="AB29">IF(OR(((K29="")*(N29="")),((K29=G20:J20)*(N29=""))),"nein","ja")</f>
        <v>nein</v>
      </c>
    </row>
    <row r="30" spans="1:29" s="44" customFormat="1" ht="14.1" customHeight="1" x14ac:dyDescent="0.25">
      <c r="A30" s="45"/>
      <c r="B30" s="38">
        <v>10</v>
      </c>
      <c r="C30" s="219" t="s">
        <v>45</v>
      </c>
      <c r="D30" s="222"/>
      <c r="E30" s="82">
        <v>72180</v>
      </c>
      <c r="F30" s="40">
        <f t="shared" si="0"/>
        <v>0.17963714193275429</v>
      </c>
      <c r="G30" s="39">
        <v>100</v>
      </c>
      <c r="H30" s="41" t="s">
        <v>43</v>
      </c>
      <c r="I30" s="41" t="s">
        <v>43</v>
      </c>
      <c r="J30" s="39">
        <v>50</v>
      </c>
      <c r="K30" s="37"/>
      <c r="L30" s="37"/>
      <c r="M30" s="37"/>
      <c r="N30" s="174">
        <f>Q30+R30</f>
        <v>0</v>
      </c>
      <c r="O30" s="40" t="str">
        <f t="array" ref="O30">IF(OR(($K30=$G$20:$J$20)*($L30&gt;=$V30:$Y30)),$F30,"-----")</f>
        <v>-----</v>
      </c>
      <c r="P30" s="48"/>
      <c r="Q30" s="38">
        <f t="shared" si="7"/>
        <v>0</v>
      </c>
      <c r="R30" s="38">
        <f t="shared" si="7"/>
        <v>0</v>
      </c>
      <c r="S30" s="38">
        <f t="shared" si="7"/>
        <v>0</v>
      </c>
      <c r="T30" s="59">
        <f t="shared" si="2"/>
        <v>0</v>
      </c>
      <c r="U30" s="128"/>
      <c r="V30" s="39">
        <v>100</v>
      </c>
      <c r="W30" s="130" t="s">
        <v>43</v>
      </c>
      <c r="X30" s="130" t="s">
        <v>43</v>
      </c>
      <c r="Y30" s="39">
        <v>50</v>
      </c>
      <c r="Z30" s="123"/>
      <c r="AA30" s="149" t="str">
        <f t="array" ref="AA30">IF(OR(((K30="")*(M30="")),((K30=$G$20:$J$20)*(M30=""))),"nein","ja")</f>
        <v>nein</v>
      </c>
      <c r="AB30" s="149" t="str">
        <f t="array" ref="AB30">IF(OR(((K30="")*(N30="")),((K30=$G$20:$J$20)*(N30=""))),"nein","ja")</f>
        <v>ja</v>
      </c>
    </row>
    <row r="31" spans="1:29" s="44" customFormat="1" ht="33.75" customHeight="1" x14ac:dyDescent="0.25">
      <c r="A31" s="45"/>
      <c r="B31" s="38">
        <v>11</v>
      </c>
      <c r="C31" s="227" t="s">
        <v>599</v>
      </c>
      <c r="D31" s="222"/>
      <c r="E31" s="82">
        <v>26280</v>
      </c>
      <c r="F31" s="40">
        <f t="shared" si="0"/>
        <v>6.540404668873348E-2</v>
      </c>
      <c r="G31" s="39">
        <v>50</v>
      </c>
      <c r="H31" s="41" t="s">
        <v>43</v>
      </c>
      <c r="I31" s="41" t="s">
        <v>43</v>
      </c>
      <c r="J31" s="39">
        <v>25</v>
      </c>
      <c r="K31" s="37"/>
      <c r="L31" s="37"/>
      <c r="M31" s="37"/>
      <c r="N31" s="174">
        <f>Q31+R31</f>
        <v>0</v>
      </c>
      <c r="O31" s="40" t="str">
        <f t="array" ref="O31">IF(OR(($K31=$J$20)*(N31&gt;=38)*(L31&gt;=J31)),$F31,IF(OR(($K31=$G$20:$J$20)*($N31&gt;=V31+Y31)*(L31&gt;=G31)),$F31,"-----"))</f>
        <v>-----</v>
      </c>
      <c r="P31" s="48"/>
      <c r="Q31" s="38">
        <f t="shared" si="7"/>
        <v>0</v>
      </c>
      <c r="R31" s="38">
        <f t="shared" ref="R31" si="8">IF(OR($K31="V",$K31="n"),0,M31)</f>
        <v>0</v>
      </c>
      <c r="S31" s="38">
        <f t="shared" ref="S31" si="9">IF(OR($K31="V",$K31="n"),0,N31)</f>
        <v>0</v>
      </c>
      <c r="T31" s="59">
        <f t="shared" si="2"/>
        <v>0</v>
      </c>
      <c r="U31" s="128"/>
      <c r="V31" s="39">
        <v>50</v>
      </c>
      <c r="W31" s="130" t="s">
        <v>43</v>
      </c>
      <c r="X31" s="130" t="s">
        <v>43</v>
      </c>
      <c r="Y31" s="39">
        <v>25</v>
      </c>
      <c r="Z31" s="123"/>
      <c r="AA31" s="149" t="str">
        <f t="array" ref="AA31">IF(OR(((K31="")*(M31="")),((K31=$G$20:$J$20)*(M31=""))),"nein","ja")</f>
        <v>nein</v>
      </c>
      <c r="AB31" s="150" t="str">
        <f t="array" ref="AB31">IF(OR(((K31="")*(N31="")),((K31=G20:J20)*(N31=""))),"nein","ja")</f>
        <v>ja</v>
      </c>
    </row>
    <row r="32" spans="1:29" s="44" customFormat="1" ht="22.5" customHeight="1" x14ac:dyDescent="0.25">
      <c r="A32" s="45"/>
      <c r="B32" s="38">
        <v>12</v>
      </c>
      <c r="C32" s="227" t="s">
        <v>315</v>
      </c>
      <c r="D32" s="222"/>
      <c r="E32" s="82">
        <v>17800</v>
      </c>
      <c r="F32" s="40">
        <f t="shared" si="0"/>
        <v>4.4299544560862096E-2</v>
      </c>
      <c r="G32" s="39">
        <v>40</v>
      </c>
      <c r="H32" s="41" t="s">
        <v>43</v>
      </c>
      <c r="I32" s="41" t="s">
        <v>43</v>
      </c>
      <c r="J32" s="39">
        <v>20</v>
      </c>
      <c r="K32" s="37"/>
      <c r="L32" s="37"/>
      <c r="M32" s="37"/>
      <c r="N32" s="174">
        <f>Q32+R32</f>
        <v>0</v>
      </c>
      <c r="O32" s="40" t="str">
        <f t="array" ref="O32">IF(OR(($K32=$G$20:$J$20)*($L32&gt;=$V32:$Y32)),$F32,"-----")</f>
        <v>-----</v>
      </c>
      <c r="P32" s="48"/>
      <c r="Q32" s="38">
        <f t="shared" si="7"/>
        <v>0</v>
      </c>
      <c r="R32" s="38">
        <f t="shared" ref="R32" si="10">IF(OR($K32="V",$K32="n"),0,M32)</f>
        <v>0</v>
      </c>
      <c r="S32" s="38">
        <f t="shared" ref="S32" si="11">IF(OR($K32="V",$K32="n"),0,N32)</f>
        <v>0</v>
      </c>
      <c r="T32" s="59">
        <f t="shared" si="2"/>
        <v>0</v>
      </c>
      <c r="U32" s="128"/>
      <c r="V32" s="39">
        <v>40</v>
      </c>
      <c r="W32" s="130" t="s">
        <v>43</v>
      </c>
      <c r="X32" s="130" t="s">
        <v>43</v>
      </c>
      <c r="Y32" s="39">
        <v>20</v>
      </c>
      <c r="Z32" s="123"/>
      <c r="AA32" s="149" t="str">
        <f t="array" ref="AA32">IF(OR(((K32="")*(M32="")),((K32=$G$20:$J$20)*(M32=""))),"nein","ja")</f>
        <v>nein</v>
      </c>
      <c r="AB32" s="150" t="str">
        <f t="array" ref="AB32">IF(OR(((K32="")*(N32="")),((K32=G20:J20)*(N32=""))),"nein","ja")</f>
        <v>ja</v>
      </c>
    </row>
    <row r="33" spans="1:33" s="44" customFormat="1" ht="14.1" customHeight="1" x14ac:dyDescent="0.25">
      <c r="A33" s="45"/>
      <c r="B33" s="38">
        <v>13</v>
      </c>
      <c r="C33" s="219" t="s">
        <v>47</v>
      </c>
      <c r="D33" s="220"/>
      <c r="E33" s="82">
        <v>63440</v>
      </c>
      <c r="F33" s="40">
        <f t="shared" si="0"/>
        <v>0.15788556780567931</v>
      </c>
      <c r="G33" s="39">
        <v>100</v>
      </c>
      <c r="H33" s="41" t="s">
        <v>43</v>
      </c>
      <c r="I33" s="41" t="s">
        <v>43</v>
      </c>
      <c r="J33" s="39">
        <v>50</v>
      </c>
      <c r="K33" s="37"/>
      <c r="L33" s="37"/>
      <c r="M33" s="37"/>
      <c r="N33" s="174">
        <f>Q33+R33</f>
        <v>0</v>
      </c>
      <c r="O33" s="40" t="str">
        <f t="array" ref="O33">IF(OR(($K33=$G$20:$J$20)*($L33&gt;=$V33:$Y33)),$F33,"-----")</f>
        <v>-----</v>
      </c>
      <c r="P33" s="48"/>
      <c r="Q33" s="38">
        <f t="shared" si="7"/>
        <v>0</v>
      </c>
      <c r="R33" s="38">
        <f t="shared" ref="R33" si="12">IF(OR($K33="V",$K33="n"),0,M33)</f>
        <v>0</v>
      </c>
      <c r="S33" s="38">
        <f t="shared" ref="S33" si="13">IF(OR($K33="V",$K33="n"),0,N33)</f>
        <v>0</v>
      </c>
      <c r="T33" s="59">
        <f t="shared" si="2"/>
        <v>0</v>
      </c>
      <c r="U33" s="128"/>
      <c r="V33" s="39">
        <v>100</v>
      </c>
      <c r="W33" s="130" t="s">
        <v>43</v>
      </c>
      <c r="X33" s="130" t="s">
        <v>43</v>
      </c>
      <c r="Y33" s="39">
        <v>50</v>
      </c>
      <c r="Z33" s="123"/>
      <c r="AA33" s="149" t="str">
        <f t="array" ref="AA33">IF(OR(((K33="")*(M33="")),((K33=$G$20:$J$20)*(M33=""))),"nein","ja")</f>
        <v>nein</v>
      </c>
      <c r="AB33" s="150" t="str">
        <f t="array" ref="AB33">IF(OR(((K33="")*(N33="")),((K33=G20:J20)*(N33=""))),"nein","ja")</f>
        <v>ja</v>
      </c>
    </row>
    <row r="34" spans="1:33" s="44" customFormat="1" ht="14.1" customHeight="1" x14ac:dyDescent="0.25">
      <c r="A34" s="45"/>
      <c r="B34" s="38">
        <v>14</v>
      </c>
      <c r="C34" s="219" t="s">
        <v>625</v>
      </c>
      <c r="D34" s="220"/>
      <c r="E34" s="83">
        <v>950</v>
      </c>
      <c r="F34" s="40">
        <f t="shared" si="0"/>
        <v>2.3643015355516287E-3</v>
      </c>
      <c r="G34" s="41" t="s">
        <v>43</v>
      </c>
      <c r="H34" s="41" t="s">
        <v>43</v>
      </c>
      <c r="I34" s="65" t="s">
        <v>234</v>
      </c>
      <c r="J34" s="42" t="s">
        <v>43</v>
      </c>
      <c r="K34" s="37"/>
      <c r="L34" s="37"/>
      <c r="M34" s="136"/>
      <c r="N34" s="136"/>
      <c r="O34" s="40" t="str">
        <f t="array" ref="O34">IF(OR(($K34=$G$20:$J$20)*($L34&gt;0)),$F34,"-----")</f>
        <v>-----</v>
      </c>
      <c r="P34" s="48"/>
      <c r="Q34" s="38">
        <f t="shared" si="7"/>
        <v>0</v>
      </c>
      <c r="R34" s="135"/>
      <c r="S34" s="135"/>
      <c r="T34" s="59">
        <f>IF(OR($K34="V",$K34="n",$O34="-----"),0,O34)</f>
        <v>0</v>
      </c>
      <c r="U34" s="128"/>
      <c r="V34" s="130" t="s">
        <v>43</v>
      </c>
      <c r="W34" s="130" t="s">
        <v>43</v>
      </c>
      <c r="X34" s="65" t="s">
        <v>31</v>
      </c>
      <c r="Y34" s="130" t="s">
        <v>43</v>
      </c>
      <c r="Z34" s="123"/>
      <c r="AA34" s="153"/>
      <c r="AB34" s="153"/>
    </row>
    <row r="35" spans="1:33" s="44" customFormat="1" ht="14.1" customHeight="1" x14ac:dyDescent="0.25">
      <c r="A35" s="45"/>
      <c r="B35" s="38">
        <v>15</v>
      </c>
      <c r="C35" s="219" t="s">
        <v>626</v>
      </c>
      <c r="D35" s="220"/>
      <c r="E35" s="82">
        <v>4710</v>
      </c>
      <c r="F35" s="40">
        <f t="shared" si="0"/>
        <v>1.1721958139419128E-2</v>
      </c>
      <c r="G35" s="41"/>
      <c r="H35" s="65">
        <v>15</v>
      </c>
      <c r="I35" s="65" t="s">
        <v>234</v>
      </c>
      <c r="J35" s="65">
        <v>8</v>
      </c>
      <c r="K35" s="37"/>
      <c r="L35" s="37"/>
      <c r="M35" s="37"/>
      <c r="N35" s="174">
        <f t="shared" ref="N35:N40" si="14">Q35+R35</f>
        <v>0</v>
      </c>
      <c r="O35" s="40" t="str">
        <f t="array" ref="O35">IF(OR(($K35=$I$20)*(L35&gt;0)),$F35,IF(OR(($K35=$G$20:$J$20)*($L35&gt;=$V35:$Y35)),$F35,"-----"))</f>
        <v>-----</v>
      </c>
      <c r="P35" s="48"/>
      <c r="Q35" s="38">
        <f t="shared" ref="Q35" si="15">IF(OR($K35="V",$K35="n"),0,L35)</f>
        <v>0</v>
      </c>
      <c r="R35" s="38">
        <f t="shared" ref="R35" si="16">IF(OR($K35="V",$K35="n"),0,M35)</f>
        <v>0</v>
      </c>
      <c r="S35" s="38">
        <f t="shared" ref="S35" si="17">IF(OR($K35="V",$K35="n"),0,N35)</f>
        <v>0</v>
      </c>
      <c r="T35" s="59">
        <f>IF(OR($K35="V",$K35="n",$O35="-----"),0,O35)</f>
        <v>0</v>
      </c>
      <c r="U35" s="128"/>
      <c r="V35" s="130" t="s">
        <v>43</v>
      </c>
      <c r="W35" s="65">
        <v>15</v>
      </c>
      <c r="X35" s="65" t="s">
        <v>31</v>
      </c>
      <c r="Y35" s="65">
        <v>8</v>
      </c>
      <c r="Z35" s="123"/>
      <c r="AA35" s="149" t="str">
        <f t="array" ref="AA35">IF(OR(((K35="")*(M35="")),((K35=$G$20:$J$20)*(M35=""))),"nein","ja")</f>
        <v>nein</v>
      </c>
      <c r="AB35" s="150" t="str">
        <f t="array" ref="AB35">IF(OR(((K35="")*(N35="")),((K35=G19:J19)*(N35=""))),"nein","ja")</f>
        <v>ja</v>
      </c>
    </row>
    <row r="36" spans="1:33" s="44" customFormat="1" ht="14.1" customHeight="1" x14ac:dyDescent="0.25">
      <c r="A36" s="45"/>
      <c r="B36" s="38">
        <v>16</v>
      </c>
      <c r="C36" s="219" t="s">
        <v>552</v>
      </c>
      <c r="D36" s="220"/>
      <c r="E36" s="82">
        <v>14500</v>
      </c>
      <c r="F36" s="40">
        <f t="shared" si="0"/>
        <v>3.6086707647893283E-2</v>
      </c>
      <c r="G36" s="41" t="s">
        <v>43</v>
      </c>
      <c r="H36" s="65" t="s">
        <v>467</v>
      </c>
      <c r="I36" s="41" t="s">
        <v>43</v>
      </c>
      <c r="J36" s="65" t="s">
        <v>468</v>
      </c>
      <c r="K36" s="37"/>
      <c r="L36" s="37"/>
      <c r="M36" s="37"/>
      <c r="N36" s="174">
        <f t="shared" si="14"/>
        <v>0</v>
      </c>
      <c r="O36" s="40" t="str">
        <f t="array" ref="O36">IF(OR(($K36=$G$20:$J$20)*($N36&gt;=$V36:$Y36)),$F36,"-----")</f>
        <v>-----</v>
      </c>
      <c r="P36" s="48"/>
      <c r="Q36" s="38">
        <f t="shared" si="7"/>
        <v>0</v>
      </c>
      <c r="R36" s="38">
        <f t="shared" ref="R36" si="18">IF(OR($K36="V",$K36="n"),0,M36)</f>
        <v>0</v>
      </c>
      <c r="S36" s="38">
        <f t="shared" ref="S36" si="19">IF(OR($K36="V",$K36="n"),0,N36)</f>
        <v>0</v>
      </c>
      <c r="T36" s="59">
        <f>IF(OR($K36="V",$K36="n",$O36="-----"),0,O36)</f>
        <v>0</v>
      </c>
      <c r="U36" s="128"/>
      <c r="V36" s="130" t="s">
        <v>43</v>
      </c>
      <c r="W36" s="65">
        <v>35</v>
      </c>
      <c r="X36" s="130" t="s">
        <v>43</v>
      </c>
      <c r="Y36" s="65">
        <v>18</v>
      </c>
      <c r="Z36" s="123"/>
      <c r="AA36" s="149" t="str">
        <f t="array" ref="AA36">IF(OR(((K36="")*(M36="")),((K36=$G$20:$J$20)*(M36=""))),"nein","ja")</f>
        <v>nein</v>
      </c>
      <c r="AB36" s="150" t="str">
        <f t="array" ref="AB36">IF(OR(((K36="")*(N36="")),((K36=G20:J20)*(N36=""))),"nein","ja")</f>
        <v>ja</v>
      </c>
    </row>
    <row r="37" spans="1:33" s="44" customFormat="1" ht="14.1" customHeight="1" x14ac:dyDescent="0.25">
      <c r="A37" s="45"/>
      <c r="B37" s="38">
        <v>17</v>
      </c>
      <c r="C37" s="219" t="s">
        <v>553</v>
      </c>
      <c r="D37" s="220"/>
      <c r="E37" s="82">
        <v>15970</v>
      </c>
      <c r="F37" s="40">
        <f t="shared" si="0"/>
        <v>3.9745153181852122E-2</v>
      </c>
      <c r="G37" s="41" t="s">
        <v>43</v>
      </c>
      <c r="H37" s="65">
        <v>50</v>
      </c>
      <c r="I37" s="41" t="s">
        <v>43</v>
      </c>
      <c r="J37" s="65">
        <v>25</v>
      </c>
      <c r="K37" s="37"/>
      <c r="L37" s="37"/>
      <c r="M37" s="37"/>
      <c r="N37" s="174">
        <f t="shared" si="14"/>
        <v>0</v>
      </c>
      <c r="O37" s="40" t="str">
        <f t="array" ref="O37">IF(OR(($K37=$G$20:$J$20)*($L37&gt;=$V37:$Y37)),$F37,"-----")</f>
        <v>-----</v>
      </c>
      <c r="P37" s="48"/>
      <c r="Q37" s="38">
        <f t="shared" si="7"/>
        <v>0</v>
      </c>
      <c r="R37" s="38">
        <f t="shared" ref="R37" si="20">IF(OR($K37="V",$K37="n"),0,M37)</f>
        <v>0</v>
      </c>
      <c r="S37" s="38">
        <f t="shared" ref="S37" si="21">IF(OR($K37="V",$K37="n"),0,N37)</f>
        <v>0</v>
      </c>
      <c r="T37" s="59">
        <f t="shared" si="2"/>
        <v>0</v>
      </c>
      <c r="U37" s="128"/>
      <c r="V37" s="130" t="s">
        <v>43</v>
      </c>
      <c r="W37" s="65">
        <v>50</v>
      </c>
      <c r="X37" s="130" t="s">
        <v>43</v>
      </c>
      <c r="Y37" s="65">
        <v>25</v>
      </c>
      <c r="Z37" s="123"/>
      <c r="AA37" s="149" t="str">
        <f t="array" ref="AA37">IF(OR(((K37="")*(M37="")),((K37=$G$20:$J$20)*(M37=""))),"nein","ja")</f>
        <v>nein</v>
      </c>
      <c r="AB37" s="150" t="str">
        <f t="array" ref="AB37">IF(OR(((K37="")*(N37="")),((K37=G20:J20)*(N37=""))),"nein","ja")</f>
        <v>ja</v>
      </c>
    </row>
    <row r="38" spans="1:33" s="44" customFormat="1" ht="13.5" customHeight="1" x14ac:dyDescent="0.25">
      <c r="A38" s="45"/>
      <c r="B38" s="38">
        <v>18</v>
      </c>
      <c r="C38" s="221" t="s">
        <v>439</v>
      </c>
      <c r="D38" s="222"/>
      <c r="E38" s="82">
        <v>6430</v>
      </c>
      <c r="F38" s="40">
        <f>E38/neu_ges</f>
        <v>1.6002588287996816E-2</v>
      </c>
      <c r="G38" s="41" t="s">
        <v>43</v>
      </c>
      <c r="H38" s="39" t="s">
        <v>470</v>
      </c>
      <c r="I38" s="41" t="s">
        <v>43</v>
      </c>
      <c r="J38" s="39" t="s">
        <v>469</v>
      </c>
      <c r="K38" s="37"/>
      <c r="L38" s="37"/>
      <c r="M38" s="37"/>
      <c r="N38" s="174">
        <f t="shared" si="14"/>
        <v>0</v>
      </c>
      <c r="O38" s="40" t="str">
        <f t="array" ref="O38">IF(OR(($K38=$G$20:$J$20)*($N38&gt;=$V38:$Y38)),$F38,"-----")</f>
        <v>-----</v>
      </c>
      <c r="P38" s="48"/>
      <c r="Q38" s="38">
        <f t="shared" si="7"/>
        <v>0</v>
      </c>
      <c r="R38" s="38">
        <f t="shared" ref="R38" si="22">IF(OR($K38="V",$K38="n"),0,M38)</f>
        <v>0</v>
      </c>
      <c r="S38" s="38">
        <f t="shared" ref="S38" si="23">IF(OR($K38="V",$K38="n"),0,N38)</f>
        <v>0</v>
      </c>
      <c r="T38" s="59">
        <f t="shared" si="2"/>
        <v>0</v>
      </c>
      <c r="U38" s="128"/>
      <c r="V38" s="130" t="s">
        <v>43</v>
      </c>
      <c r="W38" s="39">
        <v>50</v>
      </c>
      <c r="X38" s="130" t="s">
        <v>43</v>
      </c>
      <c r="Y38" s="39">
        <v>25</v>
      </c>
      <c r="Z38" s="123"/>
      <c r="AA38" s="149" t="str">
        <f t="array" ref="AA38">IF(OR(((K38="")*(M38="")),((K38=$G$20:$J$20)*(M38=""))),"nein","ja")</f>
        <v>nein</v>
      </c>
      <c r="AB38" s="150" t="str">
        <f t="array" ref="AB38">IF(OR(((K38="")*(N38="")),((K38=G20:J20)*(N38=""))),"nein","ja")</f>
        <v>ja</v>
      </c>
    </row>
    <row r="39" spans="1:33" s="44" customFormat="1" ht="45" customHeight="1" x14ac:dyDescent="0.25">
      <c r="A39" s="45"/>
      <c r="B39" s="38">
        <v>19</v>
      </c>
      <c r="C39" s="227" t="s">
        <v>440</v>
      </c>
      <c r="D39" s="222"/>
      <c r="E39" s="82">
        <v>17130</v>
      </c>
      <c r="F39" s="40">
        <f t="shared" si="0"/>
        <v>4.2632089793683582E-2</v>
      </c>
      <c r="G39" s="41" t="s">
        <v>43</v>
      </c>
      <c r="H39" s="39">
        <v>75</v>
      </c>
      <c r="I39" s="41" t="s">
        <v>43</v>
      </c>
      <c r="J39" s="39">
        <v>37</v>
      </c>
      <c r="K39" s="37"/>
      <c r="L39" s="37"/>
      <c r="M39" s="37"/>
      <c r="N39" s="174">
        <f t="shared" si="14"/>
        <v>0</v>
      </c>
      <c r="O39" s="40" t="str">
        <f t="array" ref="O39">IF(OR(($K39=$G$20:$J$20)*($L39&gt;=$V39:$Y39)),$F39,"-----")</f>
        <v>-----</v>
      </c>
      <c r="P39" s="48"/>
      <c r="Q39" s="38">
        <f t="shared" si="7"/>
        <v>0</v>
      </c>
      <c r="R39" s="38">
        <f t="shared" ref="R39" si="24">IF(OR($K39="V",$K39="n"),0,M39)</f>
        <v>0</v>
      </c>
      <c r="S39" s="38">
        <f t="shared" ref="S39" si="25">IF(OR($K39="V",$K39="n"),0,N39)</f>
        <v>0</v>
      </c>
      <c r="T39" s="59">
        <f t="shared" si="2"/>
        <v>0</v>
      </c>
      <c r="U39" s="128"/>
      <c r="V39" s="130" t="s">
        <v>43</v>
      </c>
      <c r="W39" s="39">
        <v>75</v>
      </c>
      <c r="X39" s="130" t="s">
        <v>43</v>
      </c>
      <c r="Y39" s="39">
        <v>37</v>
      </c>
      <c r="Z39" s="123"/>
      <c r="AA39" s="149" t="str">
        <f t="array" ref="AA39">IF(OR(((K39="")*(M39="")),((K39=$G$20:$J$20)*(M39=""))),"nein","ja")</f>
        <v>nein</v>
      </c>
      <c r="AB39" s="150" t="str">
        <f t="array" ref="AB39">IF(OR(((K39="")*(N39="")),((K39=G21:J21)*(N39=""))),"nein","ja")</f>
        <v>ja</v>
      </c>
    </row>
    <row r="40" spans="1:33" s="44" customFormat="1" ht="14.1" customHeight="1" x14ac:dyDescent="0.25">
      <c r="A40" s="45"/>
      <c r="B40" s="38">
        <v>20</v>
      </c>
      <c r="C40" s="219" t="s">
        <v>134</v>
      </c>
      <c r="D40" s="220"/>
      <c r="E40" s="82">
        <v>10000</v>
      </c>
      <c r="F40" s="40">
        <f t="shared" si="0"/>
        <v>2.4887384584753987E-2</v>
      </c>
      <c r="G40" s="41" t="s">
        <v>43</v>
      </c>
      <c r="H40" s="39">
        <v>100</v>
      </c>
      <c r="I40" s="41" t="s">
        <v>43</v>
      </c>
      <c r="J40" s="39">
        <v>50</v>
      </c>
      <c r="K40" s="37"/>
      <c r="L40" s="37"/>
      <c r="M40" s="37"/>
      <c r="N40" s="174">
        <f t="shared" si="14"/>
        <v>0</v>
      </c>
      <c r="O40" s="40" t="str">
        <f t="array" ref="O40">IF(OR(($K40=$G$20:$J$20)*($L40&gt;=$V40:$Y40)),$F40,"-----")</f>
        <v>-----</v>
      </c>
      <c r="P40" s="48"/>
      <c r="Q40" s="38">
        <f t="shared" si="7"/>
        <v>0</v>
      </c>
      <c r="R40" s="38">
        <f t="shared" ref="R40" si="26">IF(OR($K40="V",$K40="n"),0,M40)</f>
        <v>0</v>
      </c>
      <c r="S40" s="38">
        <f t="shared" ref="S40" si="27">IF(OR($K40="V",$K40="n"),0,N40)</f>
        <v>0</v>
      </c>
      <c r="T40" s="59">
        <f t="shared" si="2"/>
        <v>0</v>
      </c>
      <c r="U40" s="128"/>
      <c r="V40" s="130" t="s">
        <v>43</v>
      </c>
      <c r="W40" s="39">
        <v>100</v>
      </c>
      <c r="X40" s="130" t="s">
        <v>43</v>
      </c>
      <c r="Y40" s="39">
        <v>50</v>
      </c>
      <c r="Z40" s="123"/>
      <c r="AA40" s="149" t="str">
        <f t="array" ref="AA40">IF(OR(((K40="")*(M40="")),((K40=$G$20:$J$20)*(M40=""))),"nein","ja")</f>
        <v>nein</v>
      </c>
      <c r="AB40" s="150" t="str">
        <f t="array" ref="AB40">IF(OR(((K40="")*(N40="")),((K40=G23:J23)*(N40=""))),"nein","ja")</f>
        <v>ja</v>
      </c>
    </row>
    <row r="41" spans="1:33" ht="21.75" customHeight="1" x14ac:dyDescent="0.25">
      <c r="C41" s="224" t="s">
        <v>0</v>
      </c>
      <c r="D41" s="224"/>
      <c r="E41" s="62">
        <f>SUM(E21:E40)</f>
        <v>401810</v>
      </c>
      <c r="F41" s="28">
        <f>SUM(F21:F40)</f>
        <v>1</v>
      </c>
      <c r="G41" s="33"/>
      <c r="H41" s="33"/>
      <c r="I41" s="33"/>
      <c r="J41" s="33"/>
      <c r="K41" s="71" t="s">
        <v>145</v>
      </c>
      <c r="L41" s="62" t="str">
        <f>IF(SUM(Q21:Q40)=0,"-----",SUM(Q21:Q40))</f>
        <v>-----</v>
      </c>
      <c r="M41" s="62" t="str">
        <f>IF(SUM(R21:R40)=0,"-----",SUM(R21:R40))</f>
        <v>-----</v>
      </c>
      <c r="N41" s="62" t="str">
        <f>IF(SUM(S21:S40)=0,"-----",SUM(S21:S40))</f>
        <v>-----</v>
      </c>
      <c r="O41" s="28" t="str">
        <f>IF(SUM(T21:T40)=0,"-----",SUM(T21:T40))</f>
        <v>-----</v>
      </c>
      <c r="P41" s="29"/>
      <c r="T41" s="129"/>
      <c r="V41" s="132"/>
      <c r="W41" s="133"/>
      <c r="X41" s="133"/>
      <c r="Y41" s="133"/>
      <c r="AA41" s="151"/>
      <c r="AB41" s="151"/>
    </row>
    <row r="42" spans="1:33" ht="9" customHeight="1" x14ac:dyDescent="0.25">
      <c r="C42" s="46"/>
      <c r="D42" s="46"/>
      <c r="E42" s="84"/>
      <c r="F42" s="29"/>
      <c r="G42" s="33"/>
      <c r="H42" s="33"/>
      <c r="I42" s="33"/>
      <c r="J42" s="33"/>
      <c r="K42" s="33"/>
      <c r="L42" s="33"/>
      <c r="M42" s="33"/>
      <c r="N42" s="33"/>
      <c r="O42" s="48"/>
      <c r="P42" s="48"/>
      <c r="T42" s="129"/>
      <c r="V42" s="132"/>
      <c r="W42" s="133"/>
      <c r="X42" s="133"/>
      <c r="Y42" s="133"/>
      <c r="AA42" s="151"/>
      <c r="AB42" s="151"/>
    </row>
    <row r="43" spans="1:33" ht="14.1" customHeight="1" x14ac:dyDescent="0.25">
      <c r="B43" s="38">
        <v>21</v>
      </c>
      <c r="C43" s="219" t="s">
        <v>46</v>
      </c>
      <c r="D43" s="220"/>
      <c r="E43" s="82">
        <v>49530</v>
      </c>
      <c r="F43" s="40">
        <f>E43/neu_ges</f>
        <v>0.12326721584828651</v>
      </c>
      <c r="G43" s="39">
        <v>200</v>
      </c>
      <c r="H43" s="41" t="s">
        <v>43</v>
      </c>
      <c r="I43" s="41" t="s">
        <v>43</v>
      </c>
      <c r="J43" s="39">
        <v>100</v>
      </c>
      <c r="K43" s="37"/>
      <c r="L43" s="37"/>
      <c r="M43" s="37"/>
      <c r="N43" s="174">
        <f>Q43+R43</f>
        <v>0</v>
      </c>
      <c r="O43" s="40" t="str" cm="1">
        <f t="array" ref="O43">IF(OR(($K43=$G$20:$J$20)*($L43&gt;=$V43:$Y43)),$F43,"-----")</f>
        <v>-----</v>
      </c>
      <c r="P43" s="48"/>
      <c r="Q43" s="38">
        <f>IF(OR($K43="V",$K43="n"),0,L43)</f>
        <v>0</v>
      </c>
      <c r="R43" s="38">
        <f t="shared" ref="R43" si="28">IF(OR($K43="V",$K43="n"),0,M43)</f>
        <v>0</v>
      </c>
      <c r="S43" s="38">
        <f t="shared" ref="S43" si="29">IF(OR($K43="V",$K43="n"),0,N43)</f>
        <v>0</v>
      </c>
      <c r="T43" s="59">
        <f t="array" ref="T43">IF(OR($K43="V",$K43="n",$O43="-----"),0,O43)</f>
        <v>0</v>
      </c>
      <c r="U43" s="128"/>
      <c r="V43" s="39">
        <v>200</v>
      </c>
      <c r="W43" s="130" t="s">
        <v>43</v>
      </c>
      <c r="X43" s="130" t="s">
        <v>43</v>
      </c>
      <c r="Y43" s="39">
        <v>100</v>
      </c>
      <c r="AA43" s="149" t="str">
        <f t="array" ref="AA43">IF(OR(((K43="")*(M43="")),((K43=$G$20:$J$20)*(M43=""))),"nein","ja")</f>
        <v>nein</v>
      </c>
      <c r="AB43" s="150" t="str">
        <f t="array" ref="AB43">IF(OR(((K43="")*(N43="")),((K43=G26:J26)*(N43=""))),"nein","ja")</f>
        <v>ja</v>
      </c>
    </row>
    <row r="44" spans="1:33" ht="14.1" customHeight="1" x14ac:dyDescent="0.25">
      <c r="B44" s="38">
        <v>22</v>
      </c>
      <c r="C44" s="225" t="s">
        <v>554</v>
      </c>
      <c r="D44" s="226"/>
      <c r="E44" s="82">
        <v>1600</v>
      </c>
      <c r="F44" s="40">
        <v>3.5000000000000001E-3</v>
      </c>
      <c r="G44" s="41"/>
      <c r="H44" s="39" t="s">
        <v>615</v>
      </c>
      <c r="I44" s="41"/>
      <c r="J44" s="41"/>
      <c r="K44" s="37"/>
      <c r="L44" s="37"/>
      <c r="M44" s="136"/>
      <c r="N44" s="136"/>
      <c r="O44" s="40" t="str">
        <f t="array" ref="O44">IF(OR(($K44=$AD$44:$AG$44)*($L44&gt;=$V44:$Y44)),$F44,"-----")</f>
        <v>-----</v>
      </c>
      <c r="P44" s="48"/>
      <c r="Q44" s="38">
        <f>IF(OR($K44="V",$K44="n"),0,L44)</f>
        <v>0</v>
      </c>
      <c r="R44" s="182"/>
      <c r="S44" s="182"/>
      <c r="T44" s="59">
        <f>IF(OR($K44="V",$K44="n",$O44="-----"),0,O44)</f>
        <v>0</v>
      </c>
      <c r="U44" s="128"/>
      <c r="V44" s="130" t="s">
        <v>43</v>
      </c>
      <c r="W44" s="65">
        <v>12</v>
      </c>
      <c r="X44" s="130" t="s">
        <v>43</v>
      </c>
      <c r="Y44" s="130" t="s">
        <v>43</v>
      </c>
      <c r="AA44" s="183"/>
      <c r="AB44" s="183"/>
      <c r="AD44" s="21" t="s">
        <v>37</v>
      </c>
      <c r="AE44" s="21" t="s">
        <v>617</v>
      </c>
      <c r="AF44" s="21" t="s">
        <v>39</v>
      </c>
      <c r="AG44" s="21" t="s">
        <v>40</v>
      </c>
    </row>
    <row r="45" spans="1:33" ht="14.1" customHeight="1" x14ac:dyDescent="0.25">
      <c r="B45" s="38">
        <v>23</v>
      </c>
      <c r="C45" s="225" t="s">
        <v>340</v>
      </c>
      <c r="D45" s="226"/>
      <c r="E45" s="82">
        <v>2170</v>
      </c>
      <c r="F45" s="40">
        <f>E45/neu_ges</f>
        <v>5.4005624548916151E-3</v>
      </c>
      <c r="G45" s="41" t="s">
        <v>43</v>
      </c>
      <c r="H45" s="65" t="s">
        <v>471</v>
      </c>
      <c r="I45" s="41" t="s">
        <v>43</v>
      </c>
      <c r="J45" s="127" t="s">
        <v>472</v>
      </c>
      <c r="K45" s="37"/>
      <c r="L45" s="37"/>
      <c r="M45" s="136"/>
      <c r="N45" s="181"/>
      <c r="O45" s="40" t="str">
        <f t="array" ref="O45">IF(OR(($K45=$G$20:$J$20)*($N45&gt;=$V45:$Y45)),$F45,"-----")</f>
        <v>-----</v>
      </c>
      <c r="P45" s="48"/>
      <c r="Q45" s="38">
        <f>IF(OR($K45="V",$K45="n"),0,L45)</f>
        <v>0</v>
      </c>
      <c r="R45" s="135"/>
      <c r="S45" s="38">
        <f>IF(OR($K45="V",$K45="n"),0,N45)</f>
        <v>0</v>
      </c>
      <c r="T45" s="59">
        <f>IF(OR($K45="V",$K45="n",$O45="-----"),0,O45)</f>
        <v>0</v>
      </c>
      <c r="U45" s="128"/>
      <c r="V45" s="130" t="s">
        <v>43</v>
      </c>
      <c r="W45" s="65">
        <v>30</v>
      </c>
      <c r="X45" s="130" t="s">
        <v>43</v>
      </c>
      <c r="Y45" s="39">
        <v>15</v>
      </c>
      <c r="AA45" s="153"/>
      <c r="AB45" s="150" t="str">
        <f t="array" ref="AB45">IF(OR(((K45="")*(N45="")),((K45=G20:J20)*(N45=""))),"nein","ja")</f>
        <v>nein</v>
      </c>
    </row>
    <row r="46" spans="1:33" ht="35.25" customHeight="1" x14ac:dyDescent="0.25">
      <c r="C46" s="224" t="s">
        <v>555</v>
      </c>
      <c r="D46" s="224"/>
      <c r="E46" s="62">
        <v>455110</v>
      </c>
      <c r="F46" s="28">
        <v>1.1322000000000001</v>
      </c>
      <c r="G46" s="27"/>
      <c r="H46" s="27"/>
      <c r="I46" s="27"/>
      <c r="J46" s="27"/>
      <c r="K46" s="58" t="s">
        <v>618</v>
      </c>
      <c r="L46" s="61" t="str">
        <f>IF(L41="-----","-----",L41+Q43+Q44+Q45)</f>
        <v>-----</v>
      </c>
      <c r="M46" s="61" t="str">
        <f>IF(M41="-----","-----",M41+R43+R44+R45)</f>
        <v>-----</v>
      </c>
      <c r="N46" s="61" t="str">
        <f>IF(N41="-----","-----",N41+S43+S44+S45)</f>
        <v>-----</v>
      </c>
      <c r="O46" s="60" t="str">
        <f>IF(O41="-----","-----",O41+T43+T44+T45)</f>
        <v>-----</v>
      </c>
      <c r="P46" s="76"/>
    </row>
    <row r="47" spans="1:33" ht="3" customHeight="1" x14ac:dyDescent="0.25">
      <c r="C47" s="223" t="s">
        <v>142</v>
      </c>
      <c r="D47" s="223"/>
      <c r="E47" s="223"/>
      <c r="F47" s="223"/>
      <c r="G47" s="223"/>
      <c r="H47" s="223"/>
      <c r="I47" s="223"/>
      <c r="J47" s="223"/>
      <c r="K47" s="223"/>
      <c r="L47" s="223"/>
      <c r="M47" s="223"/>
      <c r="N47" s="223"/>
      <c r="O47" s="223"/>
      <c r="P47" s="78"/>
    </row>
    <row r="48" spans="1:33" ht="9" customHeight="1" x14ac:dyDescent="0.25">
      <c r="D48" s="27"/>
      <c r="E48" s="27"/>
      <c r="F48" s="53"/>
      <c r="G48" s="27"/>
      <c r="H48" s="27"/>
      <c r="I48" s="27"/>
      <c r="J48" s="27"/>
      <c r="K48" s="27"/>
      <c r="L48" s="27"/>
      <c r="M48" s="27"/>
      <c r="N48" s="27"/>
    </row>
    <row r="49" spans="3:26" ht="20.25" customHeight="1" x14ac:dyDescent="0.25">
      <c r="C49" s="218" t="s">
        <v>627</v>
      </c>
      <c r="D49" s="218"/>
      <c r="E49" s="218"/>
      <c r="F49" s="218"/>
      <c r="G49" s="218"/>
      <c r="H49" s="218"/>
      <c r="I49" s="218"/>
      <c r="J49" s="218"/>
      <c r="L49" s="206" t="s">
        <v>13</v>
      </c>
      <c r="M49" s="206"/>
      <c r="N49" s="206"/>
      <c r="O49" s="206"/>
      <c r="P49" s="70"/>
      <c r="R49" s="142"/>
    </row>
    <row r="50" spans="3:26" ht="4.5" customHeight="1" x14ac:dyDescent="0.25">
      <c r="C50" s="218"/>
      <c r="D50" s="218"/>
      <c r="E50" s="218"/>
      <c r="F50" s="218"/>
      <c r="G50" s="218"/>
      <c r="H50" s="218"/>
      <c r="I50" s="218"/>
      <c r="J50" s="218"/>
      <c r="L50" s="70"/>
      <c r="O50" s="21"/>
      <c r="P50" s="21"/>
    </row>
    <row r="51" spans="3:26" ht="15" customHeight="1" x14ac:dyDescent="0.25">
      <c r="C51" s="218"/>
      <c r="D51" s="218"/>
      <c r="E51" s="218"/>
      <c r="F51" s="218"/>
      <c r="G51" s="218"/>
      <c r="H51" s="218"/>
      <c r="I51" s="218"/>
      <c r="J51" s="218"/>
      <c r="L51" s="53" t="s">
        <v>137</v>
      </c>
      <c r="O51" s="57">
        <f>SUM(O21:O40,O43,O44,O45)</f>
        <v>0</v>
      </c>
      <c r="P51" s="67"/>
    </row>
    <row r="52" spans="3:26" ht="15" customHeight="1" x14ac:dyDescent="0.25">
      <c r="C52" s="218"/>
      <c r="D52" s="218"/>
      <c r="E52" s="218"/>
      <c r="F52" s="218"/>
      <c r="G52" s="218"/>
      <c r="H52" s="218"/>
      <c r="I52" s="218"/>
      <c r="J52" s="218"/>
      <c r="L52" s="53" t="s">
        <v>138</v>
      </c>
      <c r="O52" s="66">
        <f>SUMIF(K21:K40,"V",F21:F40)+O51</f>
        <v>0</v>
      </c>
      <c r="P52" s="67"/>
      <c r="Z52" s="80"/>
    </row>
    <row r="53" spans="3:26" ht="15" customHeight="1" x14ac:dyDescent="0.25">
      <c r="C53" s="218"/>
      <c r="D53" s="218"/>
      <c r="E53" s="218"/>
      <c r="F53" s="218"/>
      <c r="G53" s="218"/>
      <c r="H53" s="218"/>
      <c r="I53" s="218"/>
      <c r="J53" s="218"/>
      <c r="L53" s="53" t="s">
        <v>181</v>
      </c>
      <c r="O53" s="57">
        <f>IF(O52&gt;0,O51/O52,0)</f>
        <v>0</v>
      </c>
      <c r="P53" s="67"/>
    </row>
    <row r="54" spans="3:26" ht="6" customHeight="1" x14ac:dyDescent="0.25">
      <c r="C54" s="218"/>
      <c r="D54" s="218"/>
      <c r="E54" s="218"/>
      <c r="F54" s="218"/>
      <c r="G54" s="218"/>
      <c r="H54" s="218"/>
      <c r="I54" s="218"/>
      <c r="J54" s="218"/>
      <c r="L54" s="53"/>
      <c r="O54" s="67"/>
      <c r="P54" s="67"/>
    </row>
    <row r="55" spans="3:26" ht="15" customHeight="1" x14ac:dyDescent="0.25">
      <c r="C55" s="218"/>
      <c r="D55" s="218"/>
      <c r="E55" s="218"/>
      <c r="F55" s="218"/>
      <c r="G55" s="218"/>
      <c r="H55" s="218"/>
      <c r="I55" s="218"/>
      <c r="J55" s="218"/>
      <c r="L55" s="53" t="s">
        <v>50</v>
      </c>
      <c r="O55" s="56">
        <f>COUNTIF(K21:K45,"Z")+COUNTIF(K21:K45,"M")</f>
        <v>0</v>
      </c>
      <c r="P55" s="52"/>
    </row>
    <row r="56" spans="3:26" ht="15" customHeight="1" x14ac:dyDescent="0.25">
      <c r="C56" s="218"/>
      <c r="D56" s="218"/>
      <c r="E56" s="218"/>
      <c r="F56" s="218"/>
      <c r="G56" s="218"/>
      <c r="H56" s="218"/>
      <c r="I56" s="218"/>
      <c r="J56" s="218"/>
      <c r="L56" s="53" t="s">
        <v>139</v>
      </c>
      <c r="M56" s="27"/>
      <c r="N56" s="27"/>
      <c r="O56" s="56">
        <f>COUNTIF(K21:K45,"T")</f>
        <v>0</v>
      </c>
      <c r="P56" s="52"/>
    </row>
    <row r="57" spans="3:26" ht="5.25" customHeight="1" thickBot="1" x14ac:dyDescent="0.3">
      <c r="C57" s="218"/>
      <c r="D57" s="218"/>
      <c r="E57" s="218"/>
      <c r="F57" s="218"/>
      <c r="G57" s="218"/>
      <c r="H57" s="218"/>
      <c r="I57" s="218"/>
      <c r="J57" s="218"/>
      <c r="L57" s="53"/>
      <c r="M57" s="27"/>
      <c r="N57" s="27"/>
      <c r="O57" s="52"/>
      <c r="P57" s="52"/>
    </row>
    <row r="58" spans="3:26" ht="15" customHeight="1" thickBot="1" x14ac:dyDescent="0.3">
      <c r="C58" s="218"/>
      <c r="D58" s="218"/>
      <c r="E58" s="218"/>
      <c r="F58" s="218"/>
      <c r="G58" s="218"/>
      <c r="H58" s="218"/>
      <c r="I58" s="218"/>
      <c r="J58" s="218"/>
      <c r="L58" s="51" t="s">
        <v>381</v>
      </c>
      <c r="O58" s="72" t="str">
        <f>IF(AND(O51&gt;=0.5,O53&gt;=0.7,C68="ja",C70="ja",C72=0,C74="ja",C76="ja",C78="ja",C80="ja"),"ja","nein")</f>
        <v>nein</v>
      </c>
      <c r="P58" s="77"/>
    </row>
    <row r="59" spans="3:26" ht="8.25" customHeight="1" x14ac:dyDescent="0.25">
      <c r="C59" s="218"/>
      <c r="D59" s="218"/>
      <c r="E59" s="218"/>
      <c r="F59" s="218"/>
      <c r="G59" s="218"/>
      <c r="H59" s="218"/>
      <c r="I59" s="218"/>
      <c r="J59" s="218"/>
      <c r="K59" s="63"/>
      <c r="O59" s="21"/>
      <c r="P59" s="21"/>
    </row>
    <row r="60" spans="3:26" ht="15" customHeight="1" x14ac:dyDescent="0.25">
      <c r="C60" s="218"/>
      <c r="D60" s="218"/>
      <c r="E60" s="218"/>
      <c r="F60" s="218"/>
      <c r="G60" s="218"/>
      <c r="H60" s="218"/>
      <c r="I60" s="218"/>
      <c r="J60" s="218"/>
    </row>
    <row r="61" spans="3:26" ht="93" customHeight="1" x14ac:dyDescent="0.25">
      <c r="C61" s="218"/>
      <c r="D61" s="218"/>
      <c r="E61" s="218"/>
      <c r="F61" s="218"/>
      <c r="G61" s="218"/>
      <c r="H61" s="218"/>
      <c r="I61" s="218"/>
      <c r="J61" s="218"/>
    </row>
    <row r="62" spans="3:26" ht="15" customHeight="1" x14ac:dyDescent="0.25">
      <c r="C62" s="207"/>
      <c r="D62" s="207"/>
      <c r="E62" s="207"/>
      <c r="F62" s="207"/>
      <c r="G62" s="207"/>
      <c r="H62" s="207"/>
      <c r="I62" s="207"/>
      <c r="J62" s="207"/>
    </row>
    <row r="63" spans="3:26" ht="15" customHeight="1" x14ac:dyDescent="0.25"/>
    <row r="64" spans="3:26" hidden="1" x14ac:dyDescent="0.25">
      <c r="C64" s="54">
        <v>45291</v>
      </c>
      <c r="F64" s="64"/>
      <c r="H64" s="151"/>
      <c r="K64" s="64"/>
      <c r="M64" s="64"/>
    </row>
    <row r="65" spans="3:13" ht="3.75" hidden="1" customHeight="1" thickBot="1" x14ac:dyDescent="0.3">
      <c r="C65" s="23"/>
    </row>
    <row r="66" spans="3:13" ht="15" hidden="1" thickBot="1" x14ac:dyDescent="0.3">
      <c r="C66" s="55">
        <f>IF(OR(M14="-----",M14&gt;C64),0,DATEDIF(M14,C64,"y"))</f>
        <v>0</v>
      </c>
      <c r="D66" s="64" t="s">
        <v>629</v>
      </c>
      <c r="F66" s="64"/>
      <c r="H66" s="64"/>
      <c r="K66" s="64"/>
      <c r="M66" s="15"/>
    </row>
    <row r="67" spans="3:13" ht="9" hidden="1" customHeight="1" x14ac:dyDescent="0.25"/>
    <row r="68" spans="3:13" ht="15.75" hidden="1" customHeight="1" x14ac:dyDescent="0.25">
      <c r="C68" s="69" t="str">
        <f>IF(AND(C66&lt;=2,O55&gt;=2),"ja",IF(AND(C66&gt;=3,O55&gt;=3),"ja","nein"))</f>
        <v>nein</v>
      </c>
      <c r="D68" s="64" t="s">
        <v>140</v>
      </c>
    </row>
    <row r="69" spans="3:13" ht="6" hidden="1" customHeight="1" x14ac:dyDescent="0.25">
      <c r="C69" s="23"/>
      <c r="D69" s="64"/>
    </row>
    <row r="70" spans="3:13" ht="17.25" hidden="1" customHeight="1" x14ac:dyDescent="0.25">
      <c r="C70" s="69" t="str">
        <f>IF(D6="","nein",IF(AND(C66&lt;=2,O56&lt;=2),"ja",IF(AND(C66&gt;=3,C66&lt;6,O56&lt;=1),"ja",IF(AND(C66&gt;=6,O56=0),"ja","nein"))))</f>
        <v>nein</v>
      </c>
      <c r="D70" s="64" t="s">
        <v>144</v>
      </c>
    </row>
    <row r="71" spans="3:13" ht="5.25" hidden="1" customHeight="1" x14ac:dyDescent="0.25"/>
    <row r="72" spans="3:13" hidden="1" x14ac:dyDescent="0.25">
      <c r="C72" s="68">
        <f>COUNTBLANK(K21:K40)+COUNTBLANK(K43)+COUNTBLANK(K44)+COUNTBLANK(K45)</f>
        <v>23</v>
      </c>
      <c r="D72" s="64" t="s">
        <v>141</v>
      </c>
    </row>
    <row r="73" spans="3:13" ht="6" hidden="1" customHeight="1" x14ac:dyDescent="0.25"/>
    <row r="74" spans="3:13" hidden="1" x14ac:dyDescent="0.25">
      <c r="C74" s="69" t="str">
        <f>IF(OR(D6="",M12="",D12=""),"nein","ja")</f>
        <v>nein</v>
      </c>
      <c r="D74" s="64" t="s">
        <v>160</v>
      </c>
    </row>
    <row r="75" spans="3:13" ht="6" hidden="1" customHeight="1" x14ac:dyDescent="0.25"/>
    <row r="76" spans="3:13" hidden="1" x14ac:dyDescent="0.25">
      <c r="C76" s="69" t="str">
        <f t="array" ref="C76">IF(OR((K21:K40="")*(L21:L40="")),"nein",IF(OR((K21:K40=G20:J20)*(L21:L40="")),"nein","ja"))</f>
        <v>nein</v>
      </c>
      <c r="D76" s="64" t="s">
        <v>223</v>
      </c>
    </row>
    <row r="77" spans="3:13" ht="6" hidden="1" customHeight="1" x14ac:dyDescent="0.25"/>
    <row r="78" spans="3:13" hidden="1" x14ac:dyDescent="0.25">
      <c r="C78" s="69" t="str">
        <f t="array" ref="C78">IF(OR((K43:K45="")*(L43:L45="")),"nein",IF(OR((K43:K45=G20:J20)*(L43:L45="")),"nein","ja"))</f>
        <v>nein</v>
      </c>
      <c r="D78" s="64" t="s">
        <v>342</v>
      </c>
    </row>
    <row r="79" spans="3:13" ht="6" hidden="1" customHeight="1" x14ac:dyDescent="0.25"/>
    <row r="80" spans="3:13" hidden="1" x14ac:dyDescent="0.25">
      <c r="C80" s="69" t="str">
        <f>IF((COUNTIF($AA$21:$AB$45,"nein"))=0,"ja","nein")</f>
        <v>nein</v>
      </c>
      <c r="D80" s="64" t="s">
        <v>480</v>
      </c>
    </row>
  </sheetData>
  <sheetProtection algorithmName="SHA-512" hashValue="mxy4TJbmH9kl7t/LYjK3WOSziTi7XWQixH1GnihAzkHNL3B0A9NtveY/kKosWJx2+YJpVCqs/CK2I/M+lmeyzA==" saltValue="pqcLIOu1R2UFIHGq4CG3mQ=="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6">
    <mergeCell ref="B1:F2"/>
    <mergeCell ref="B3:C3"/>
    <mergeCell ref="D8:O8"/>
    <mergeCell ref="D10:O10"/>
    <mergeCell ref="D6:E6"/>
    <mergeCell ref="B6:C6"/>
    <mergeCell ref="B8:C8"/>
    <mergeCell ref="B10:C10"/>
    <mergeCell ref="B12:C12"/>
    <mergeCell ref="M12:O12"/>
    <mergeCell ref="D12:H12"/>
    <mergeCell ref="E19:E20"/>
    <mergeCell ref="C23:D23"/>
    <mergeCell ref="D14:E14"/>
    <mergeCell ref="D16:E16"/>
    <mergeCell ref="K19:O19"/>
    <mergeCell ref="M14:O14"/>
    <mergeCell ref="M16:O16"/>
    <mergeCell ref="C29:D29"/>
    <mergeCell ref="C30:D30"/>
    <mergeCell ref="C31:D31"/>
    <mergeCell ref="G19:J19"/>
    <mergeCell ref="C37:D37"/>
    <mergeCell ref="C26:D26"/>
    <mergeCell ref="C33:D33"/>
    <mergeCell ref="C32:D32"/>
    <mergeCell ref="C21:D21"/>
    <mergeCell ref="C25:D25"/>
    <mergeCell ref="B19:D20"/>
    <mergeCell ref="C24:D24"/>
    <mergeCell ref="C27:D27"/>
    <mergeCell ref="C28:D28"/>
    <mergeCell ref="C22:D22"/>
    <mergeCell ref="C49:J61"/>
    <mergeCell ref="C34:D34"/>
    <mergeCell ref="C38:D38"/>
    <mergeCell ref="C40:D40"/>
    <mergeCell ref="C47:O47"/>
    <mergeCell ref="C43:D43"/>
    <mergeCell ref="C41:D41"/>
    <mergeCell ref="C45:D45"/>
    <mergeCell ref="C36:D36"/>
    <mergeCell ref="C46:D46"/>
    <mergeCell ref="C39:D39"/>
    <mergeCell ref="C44:D44"/>
    <mergeCell ref="C35:D35"/>
  </mergeCells>
  <phoneticPr fontId="24" type="noConversion"/>
  <conditionalFormatting sqref="D12">
    <cfRule type="expression" dxfId="149" priority="430">
      <formula>LEN(TRIM(D12))=0</formula>
    </cfRule>
  </conditionalFormatting>
  <conditionalFormatting sqref="M12">
    <cfRule type="expression" dxfId="148" priority="429">
      <formula>LEN(TRIM(M12))=0</formula>
    </cfRule>
  </conditionalFormatting>
  <conditionalFormatting sqref="K59">
    <cfRule type="cellIs" dxfId="147" priority="417" stopIfTrue="1" operator="equal">
      <formula>"ja"</formula>
    </cfRule>
  </conditionalFormatting>
  <conditionalFormatting sqref="O51">
    <cfRule type="cellIs" dxfId="146" priority="424" stopIfTrue="1" operator="greaterThan">
      <formula>0.4999</formula>
    </cfRule>
  </conditionalFormatting>
  <conditionalFormatting sqref="O55">
    <cfRule type="expression" dxfId="145" priority="423" stopIfTrue="1">
      <formula>$C$68="ja"</formula>
    </cfRule>
  </conditionalFormatting>
  <conditionalFormatting sqref="O53:O54">
    <cfRule type="cellIs" dxfId="144" priority="422" stopIfTrue="1" operator="greaterThan">
      <formula>0.69999</formula>
    </cfRule>
  </conditionalFormatting>
  <conditionalFormatting sqref="O58">
    <cfRule type="cellIs" dxfId="143" priority="77" stopIfTrue="1" operator="equal">
      <formula>"ja"</formula>
    </cfRule>
    <cfRule type="cellIs" dxfId="142" priority="418" stopIfTrue="1" operator="equal">
      <formula>"nein"</formula>
    </cfRule>
  </conditionalFormatting>
  <conditionalFormatting sqref="O26:O29 O34 O21:O22 O36:O38">
    <cfRule type="expression" dxfId="141" priority="2602" stopIfTrue="1">
      <formula>OR($K21="n",$K21="V")</formula>
    </cfRule>
  </conditionalFormatting>
  <conditionalFormatting sqref="K21">
    <cfRule type="expression" dxfId="140" priority="2609" stopIfTrue="1">
      <formula>LEN(TRIM($K21))=0</formula>
    </cfRule>
  </conditionalFormatting>
  <conditionalFormatting sqref="K43:K44">
    <cfRule type="expression" dxfId="139" priority="169" stopIfTrue="1">
      <formula>LEN(TRIM($K43))=0</formula>
    </cfRule>
  </conditionalFormatting>
  <conditionalFormatting sqref="K22:K23">
    <cfRule type="expression" dxfId="138" priority="164" stopIfTrue="1">
      <formula>LEN(TRIM($K22))=0</formula>
    </cfRule>
  </conditionalFormatting>
  <conditionalFormatting sqref="K24:K25">
    <cfRule type="expression" dxfId="137" priority="163" stopIfTrue="1">
      <formula>LEN(TRIM($K24))=0</formula>
    </cfRule>
  </conditionalFormatting>
  <conditionalFormatting sqref="K26">
    <cfRule type="expression" dxfId="136" priority="162" stopIfTrue="1">
      <formula>LEN(TRIM($K26))=0</formula>
    </cfRule>
  </conditionalFormatting>
  <conditionalFormatting sqref="K27">
    <cfRule type="expression" dxfId="135" priority="161" stopIfTrue="1">
      <formula>LEN(TRIM($K27))=0</formula>
    </cfRule>
  </conditionalFormatting>
  <conditionalFormatting sqref="K28">
    <cfRule type="expression" dxfId="134" priority="160" stopIfTrue="1">
      <formula>LEN(TRIM($K28))=0</formula>
    </cfRule>
  </conditionalFormatting>
  <conditionalFormatting sqref="K29">
    <cfRule type="expression" dxfId="133" priority="157" stopIfTrue="1">
      <formula>LEN(TRIM($K29))=0</formula>
    </cfRule>
  </conditionalFormatting>
  <conditionalFormatting sqref="K30">
    <cfRule type="expression" dxfId="132" priority="156" stopIfTrue="1">
      <formula>LEN(TRIM($K30))=0</formula>
    </cfRule>
  </conditionalFormatting>
  <conditionalFormatting sqref="K31">
    <cfRule type="expression" dxfId="131" priority="155" stopIfTrue="1">
      <formula>LEN(TRIM($K31))=0</formula>
    </cfRule>
  </conditionalFormatting>
  <conditionalFormatting sqref="K32">
    <cfRule type="expression" dxfId="130" priority="154" stopIfTrue="1">
      <formula>LEN(TRIM($K32))=0</formula>
    </cfRule>
  </conditionalFormatting>
  <conditionalFormatting sqref="K33">
    <cfRule type="expression" dxfId="129" priority="153" stopIfTrue="1">
      <formula>LEN(TRIM($K33))=0</formula>
    </cfRule>
  </conditionalFormatting>
  <conditionalFormatting sqref="K34">
    <cfRule type="expression" dxfId="128" priority="152" stopIfTrue="1">
      <formula>LEN(TRIM($K34))=0</formula>
    </cfRule>
  </conditionalFormatting>
  <conditionalFormatting sqref="K35:K36">
    <cfRule type="expression" dxfId="127" priority="151" stopIfTrue="1">
      <formula>LEN(TRIM($K35))=0</formula>
    </cfRule>
  </conditionalFormatting>
  <conditionalFormatting sqref="K37">
    <cfRule type="expression" dxfId="126" priority="150" stopIfTrue="1">
      <formula>LEN(TRIM($K37))=0</formula>
    </cfRule>
  </conditionalFormatting>
  <conditionalFormatting sqref="K38">
    <cfRule type="expression" dxfId="125" priority="149" stopIfTrue="1">
      <formula>LEN(TRIM($K38))=0</formula>
    </cfRule>
  </conditionalFormatting>
  <conditionalFormatting sqref="K39">
    <cfRule type="expression" dxfId="124" priority="148" stopIfTrue="1">
      <formula>LEN(TRIM($K39))=0</formula>
    </cfRule>
  </conditionalFormatting>
  <conditionalFormatting sqref="K40">
    <cfRule type="expression" dxfId="123" priority="147" stopIfTrue="1">
      <formula>LEN(TRIM($K40))=0</formula>
    </cfRule>
  </conditionalFormatting>
  <conditionalFormatting sqref="L21:M21">
    <cfRule type="expression" dxfId="122" priority="2599" stopIfTrue="1">
      <formula>OR($K21="n",$K21="V")</formula>
    </cfRule>
    <cfRule type="expression" dxfId="121" priority="2600" stopIfTrue="1">
      <formula>LEN(TRIM(L$21))=0</formula>
    </cfRule>
  </conditionalFormatting>
  <conditionalFormatting sqref="L30:M30">
    <cfRule type="expression" dxfId="120" priority="138" stopIfTrue="1">
      <formula>OR($K30="n",$K30="V")</formula>
    </cfRule>
    <cfRule type="expression" dxfId="119" priority="142" stopIfTrue="1">
      <formula>LEN(TRIM(L$30))=0</formula>
    </cfRule>
  </conditionalFormatting>
  <conditionalFormatting sqref="L23:M23">
    <cfRule type="expression" dxfId="118" priority="7" stopIfTrue="1">
      <formula>OR($K23="n",$K23="V")</formula>
    </cfRule>
    <cfRule type="expression" dxfId="117" priority="2603" stopIfTrue="1">
      <formula>LEN(TRIM(L$23))=0</formula>
    </cfRule>
  </conditionalFormatting>
  <conditionalFormatting sqref="L39:M39">
    <cfRule type="expression" dxfId="116" priority="129" stopIfTrue="1">
      <formula>OR($K39="n",$K39="V")</formula>
    </cfRule>
    <cfRule type="expression" dxfId="115" priority="131" stopIfTrue="1">
      <formula>LEN(TRIM(L$39))=0</formula>
    </cfRule>
  </conditionalFormatting>
  <conditionalFormatting sqref="L40:M40">
    <cfRule type="expression" dxfId="114" priority="128" stopIfTrue="1">
      <formula>OR($K40="n",$K40="V")</formula>
    </cfRule>
    <cfRule type="expression" dxfId="113" priority="130" stopIfTrue="1">
      <formula>LEN(TRIM(L$40))=0</formula>
    </cfRule>
  </conditionalFormatting>
  <conditionalFormatting sqref="L27">
    <cfRule type="expression" dxfId="112" priority="122" stopIfTrue="1">
      <formula>OR($K27="n",$K27="V")</formula>
    </cfRule>
    <cfRule type="expression" dxfId="111" priority="123" stopIfTrue="1">
      <formula>LEN(TRIM($L27))=0</formula>
    </cfRule>
    <cfRule type="cellIs" dxfId="110" priority="124" stopIfTrue="1" operator="lessThanOrEqual">
      <formula>IF($K27="S",0,)</formula>
    </cfRule>
  </conditionalFormatting>
  <conditionalFormatting sqref="L28">
    <cfRule type="expression" dxfId="109" priority="119" stopIfTrue="1">
      <formula>OR($K28="n",$K28="V")</formula>
    </cfRule>
    <cfRule type="expression" dxfId="108" priority="120" stopIfTrue="1">
      <formula>LEN(TRIM($L28))=0</formula>
    </cfRule>
    <cfRule type="cellIs" dxfId="107" priority="121" stopIfTrue="1" operator="lessThanOrEqual">
      <formula>IF($K28="S",0,)</formula>
    </cfRule>
  </conditionalFormatting>
  <conditionalFormatting sqref="L29">
    <cfRule type="expression" dxfId="106" priority="110" stopIfTrue="1">
      <formula>OR($K29="n",$K29="V")</formula>
    </cfRule>
    <cfRule type="expression" dxfId="105" priority="111" stopIfTrue="1">
      <formula>LEN(TRIM($L29))=0</formula>
    </cfRule>
  </conditionalFormatting>
  <conditionalFormatting sqref="L34">
    <cfRule type="expression" dxfId="104" priority="107" stopIfTrue="1">
      <formula>OR($K34="n",$K34="V")</formula>
    </cfRule>
    <cfRule type="expression" dxfId="103" priority="108" stopIfTrue="1">
      <formula>LEN(TRIM($L34))=0</formula>
    </cfRule>
    <cfRule type="cellIs" dxfId="102" priority="109" stopIfTrue="1" operator="lessThan">
      <formula>IF($K34="S",0,)</formula>
    </cfRule>
  </conditionalFormatting>
  <conditionalFormatting sqref="O23:O25">
    <cfRule type="expression" dxfId="101" priority="97" stopIfTrue="1">
      <formula>OR($K23="n",$K23="V")</formula>
    </cfRule>
  </conditionalFormatting>
  <conditionalFormatting sqref="O30">
    <cfRule type="expression" dxfId="100" priority="89" stopIfTrue="1">
      <formula>OR($K30="n",$K30="V")</formula>
    </cfRule>
  </conditionalFormatting>
  <conditionalFormatting sqref="O32">
    <cfRule type="expression" dxfId="99" priority="87" stopIfTrue="1">
      <formula>OR($K32="n",$K32="V")</formula>
    </cfRule>
  </conditionalFormatting>
  <conditionalFormatting sqref="O33">
    <cfRule type="expression" dxfId="98" priority="86" stopIfTrue="1">
      <formula>OR($K33="n",$K33="V")</formula>
    </cfRule>
  </conditionalFormatting>
  <conditionalFormatting sqref="O39">
    <cfRule type="expression" dxfId="97" priority="81" stopIfTrue="1">
      <formula>OR($K39="n",$K39="V")</formula>
    </cfRule>
  </conditionalFormatting>
  <conditionalFormatting sqref="O40">
    <cfRule type="expression" dxfId="96" priority="80" stopIfTrue="1">
      <formula>OR($K40="n",$K40="V")</formula>
    </cfRule>
  </conditionalFormatting>
  <conditionalFormatting sqref="O43:O45">
    <cfRule type="expression" dxfId="95" priority="79" stopIfTrue="1">
      <formula>OR($K43="n",$K43="V")</formula>
    </cfRule>
  </conditionalFormatting>
  <conditionalFormatting sqref="O56">
    <cfRule type="expression" dxfId="94" priority="71" stopIfTrue="1">
      <formula>AND($C$70="ja",$O$55&lt;&gt;0)</formula>
    </cfRule>
    <cfRule type="expression" dxfId="93" priority="72" stopIfTrue="1">
      <formula>O$58=0</formula>
    </cfRule>
  </conditionalFormatting>
  <conditionalFormatting sqref="L24:M24">
    <cfRule type="expression" dxfId="92" priority="2606" stopIfTrue="1">
      <formula>OR($K24="n",$K24="V")</formula>
    </cfRule>
    <cfRule type="expression" dxfId="91" priority="2607" stopIfTrue="1">
      <formula>LEN(TRIM(L$24))=0</formula>
    </cfRule>
  </conditionalFormatting>
  <conditionalFormatting sqref="L25:M25">
    <cfRule type="expression" dxfId="90" priority="68" stopIfTrue="1">
      <formula>OR($K25="n",$K25="V")</formula>
    </cfRule>
    <cfRule type="expression" dxfId="89" priority="69" stopIfTrue="1">
      <formula>LEN(TRIM(L$25))=0</formula>
    </cfRule>
  </conditionalFormatting>
  <conditionalFormatting sqref="K45">
    <cfRule type="expression" dxfId="88" priority="67">
      <formula>LEN(TRIM($K45))=0</formula>
    </cfRule>
  </conditionalFormatting>
  <conditionalFormatting sqref="L26:M26">
    <cfRule type="expression" dxfId="87" priority="125" stopIfTrue="1">
      <formula>OR($K26="n",$K26="V")</formula>
    </cfRule>
    <cfRule type="expression" dxfId="86" priority="126" stopIfTrue="1">
      <formula>LEN(TRIM(L$26))=0</formula>
    </cfRule>
  </conditionalFormatting>
  <conditionalFormatting sqref="L31:M31">
    <cfRule type="expression" dxfId="85" priority="137" stopIfTrue="1">
      <formula>OR($K31="n",$K31="V")</formula>
    </cfRule>
    <cfRule type="expression" dxfId="84" priority="141" stopIfTrue="1">
      <formula>LEN(TRIM(L$31))=0</formula>
    </cfRule>
  </conditionalFormatting>
  <conditionalFormatting sqref="L32:M32">
    <cfRule type="expression" dxfId="83" priority="136" stopIfTrue="1">
      <formula>OR($K32="n",$K32="V")</formula>
    </cfRule>
    <cfRule type="expression" dxfId="82" priority="140" stopIfTrue="1">
      <formula>LEN(TRIM(L$32))=0</formula>
    </cfRule>
  </conditionalFormatting>
  <conditionalFormatting sqref="L33:M33">
    <cfRule type="expression" dxfId="81" priority="135" stopIfTrue="1">
      <formula>OR($K33="n",$K33="V")</formula>
    </cfRule>
    <cfRule type="expression" dxfId="80" priority="139" stopIfTrue="1">
      <formula>LEN(TRIM(L$33))=0</formula>
    </cfRule>
  </conditionalFormatting>
  <conditionalFormatting sqref="L36:M36">
    <cfRule type="expression" dxfId="79" priority="4" stopIfTrue="1">
      <formula>OR($K36="n",$K36="V")</formula>
    </cfRule>
    <cfRule type="expression" dxfId="78" priority="30" stopIfTrue="1">
      <formula>LEN(TRIM(L$36))=0</formula>
    </cfRule>
  </conditionalFormatting>
  <conditionalFormatting sqref="L37:M37">
    <cfRule type="expression" dxfId="77" priority="101" stopIfTrue="1">
      <formula>OR($K37="n",$K37="V")</formula>
    </cfRule>
    <cfRule type="expression" dxfId="76" priority="102" stopIfTrue="1">
      <formula>LEN(TRIM(L$37))=0</formula>
    </cfRule>
  </conditionalFormatting>
  <conditionalFormatting sqref="L38:M38">
    <cfRule type="expression" dxfId="75" priority="98" stopIfTrue="1">
      <formula>OR($K38="n",$K38="V")</formula>
    </cfRule>
    <cfRule type="expression" dxfId="74" priority="99" stopIfTrue="1">
      <formula>LEN(TRIM(L$38))=0</formula>
    </cfRule>
  </conditionalFormatting>
  <conditionalFormatting sqref="L45">
    <cfRule type="expression" dxfId="73" priority="64">
      <formula>OR($K45="n",$K45="V")</formula>
    </cfRule>
    <cfRule type="expression" dxfId="72" priority="65">
      <formula>LEN(TRIM($L45))=0</formula>
    </cfRule>
  </conditionalFormatting>
  <conditionalFormatting sqref="N45">
    <cfRule type="expression" dxfId="71" priority="39" stopIfTrue="1">
      <formula>OR($K45="n",$K45="V")</formula>
    </cfRule>
    <cfRule type="expression" dxfId="70" priority="43" stopIfTrue="1">
      <formula>LEN(TRIM($N45))=0</formula>
    </cfRule>
    <cfRule type="cellIs" dxfId="69" priority="44" stopIfTrue="1" operator="lessThan">
      <formula>IF($K45="M",$W$45,IF($K45="T",$Y$45))</formula>
    </cfRule>
  </conditionalFormatting>
  <conditionalFormatting sqref="N29">
    <cfRule type="expression" dxfId="68" priority="33">
      <formula>OR($K29="n",$K29="V")</formula>
    </cfRule>
    <cfRule type="expression" dxfId="67" priority="34">
      <formula>LEN(TRIM($N29))=0</formula>
    </cfRule>
    <cfRule type="cellIs" dxfId="66" priority="35" operator="lessThan">
      <formula>IF($K29="Z",$V$29,IF($K29="T",$Y$29))</formula>
    </cfRule>
  </conditionalFormatting>
  <conditionalFormatting sqref="L21">
    <cfRule type="cellIs" dxfId="65" priority="2601" stopIfTrue="1" operator="lessThan">
      <formula>IF($K21="Z",$V21,IF($K21="T",$Y21,))</formula>
    </cfRule>
  </conditionalFormatting>
  <conditionalFormatting sqref="L24">
    <cfRule type="cellIs" dxfId="64" priority="2608" stopIfTrue="1" operator="lessThan">
      <formula>IF($K24="M",$W$24,IF($K24="T",$Y$24))</formula>
    </cfRule>
  </conditionalFormatting>
  <conditionalFormatting sqref="L25">
    <cfRule type="cellIs" dxfId="63" priority="70" stopIfTrue="1" operator="lessThan">
      <formula>IF($K25="M",$W$25,IF($K25="T",$Y$25))</formula>
    </cfRule>
  </conditionalFormatting>
  <conditionalFormatting sqref="L26">
    <cfRule type="cellIs" dxfId="62" priority="127" stopIfTrue="1" operator="lessThan">
      <formula>IF($K26="M",$W$26,IF($K26="T",$Y$26))</formula>
    </cfRule>
  </conditionalFormatting>
  <conditionalFormatting sqref="L30">
    <cfRule type="cellIs" dxfId="61" priority="146" stopIfTrue="1" operator="lessThan">
      <formula>IF($K30="Z",$V30,IF($K30="T",$Y30))</formula>
    </cfRule>
  </conditionalFormatting>
  <conditionalFormatting sqref="L31">
    <cfRule type="cellIs" dxfId="60" priority="145" stopIfTrue="1" operator="lessThan">
      <formula>IF($K31="Z",$V31,IF($K31="T",$Y31))</formula>
    </cfRule>
  </conditionalFormatting>
  <conditionalFormatting sqref="L32">
    <cfRule type="cellIs" dxfId="59" priority="144" stopIfTrue="1" operator="lessThan">
      <formula>IF($K32="Z",$V32,IF($K32="T",$Y32))</formula>
    </cfRule>
  </conditionalFormatting>
  <conditionalFormatting sqref="L33">
    <cfRule type="cellIs" dxfId="58" priority="143" stopIfTrue="1" operator="lessThan">
      <formula>IF($K33="Z",$V33,IF($K33="T",$Y33))</formula>
    </cfRule>
  </conditionalFormatting>
  <conditionalFormatting sqref="L37">
    <cfRule type="cellIs" dxfId="57" priority="103" stopIfTrue="1" operator="lessThan">
      <formula>IF($K37="M",$W$37,IF($K37="T",$Y$37,IF($K37="S",0)))</formula>
    </cfRule>
  </conditionalFormatting>
  <conditionalFormatting sqref="L39">
    <cfRule type="cellIs" dxfId="56" priority="133" stopIfTrue="1" operator="lessThan">
      <formula>IF($K39="M",$W39,IF($K39="T",$Y39))</formula>
    </cfRule>
  </conditionalFormatting>
  <conditionalFormatting sqref="L40">
    <cfRule type="cellIs" dxfId="55" priority="132" stopIfTrue="1" operator="lessThan">
      <formula>IF($K40="M",$W40,IF($K40="T",$Y40))</formula>
    </cfRule>
  </conditionalFormatting>
  <conditionalFormatting sqref="N21 N29 N45">
    <cfRule type="expression" dxfId="54" priority="29" stopIfTrue="1">
      <formula>OR($K21="n",$K21="V")</formula>
    </cfRule>
    <cfRule type="expression" dxfId="53" priority="31" stopIfTrue="1">
      <formula>LEN(TRIM($N21))=0</formula>
    </cfRule>
  </conditionalFormatting>
  <conditionalFormatting sqref="D6">
    <cfRule type="expression" dxfId="52" priority="28">
      <formula>LEN(TRIM(D6))=0</formula>
    </cfRule>
  </conditionalFormatting>
  <conditionalFormatting sqref="N31">
    <cfRule type="cellIs" dxfId="51" priority="1" operator="equal">
      <formula>0</formula>
    </cfRule>
    <cfRule type="cellIs" dxfId="50" priority="26" operator="lessThan">
      <formula>IF($K31="Z",$V$31+$Y$31,IF($K31="T",38))</formula>
    </cfRule>
  </conditionalFormatting>
  <conditionalFormatting sqref="N38">
    <cfRule type="cellIs" dxfId="49" priority="20" operator="equal">
      <formula>0</formula>
    </cfRule>
    <cfRule type="cellIs" dxfId="48" priority="21" operator="lessThan">
      <formula>IF($K38="M",$W$38,IF($K38="T",$Y$38))</formula>
    </cfRule>
  </conditionalFormatting>
  <conditionalFormatting sqref="L43:M43">
    <cfRule type="expression" dxfId="47" priority="12" stopIfTrue="1">
      <formula>OR($K43="n",$K43="V")</formula>
    </cfRule>
    <cfRule type="expression" dxfId="46" priority="134" stopIfTrue="1">
      <formula>LEN(TRIM(L$43))=0</formula>
    </cfRule>
  </conditionalFormatting>
  <conditionalFormatting sqref="L44">
    <cfRule type="expression" dxfId="45" priority="13">
      <formula>OR($K44="n",$K44="V")</formula>
    </cfRule>
    <cfRule type="expression" dxfId="44" priority="14">
      <formula>LEN(TRIM($L44))=0</formula>
    </cfRule>
    <cfRule type="cellIs" dxfId="43" priority="167" stopIfTrue="1" operator="lessThan">
      <formula>IF($K44="A",$W$44)</formula>
    </cfRule>
  </conditionalFormatting>
  <conditionalFormatting sqref="L43">
    <cfRule type="cellIs" dxfId="42" priority="166" operator="lessThan">
      <formula>IF($K43="Z",$V43,IF($K43="T",$Y43))</formula>
    </cfRule>
  </conditionalFormatting>
  <conditionalFormatting sqref="L22:M22">
    <cfRule type="expression" dxfId="41" priority="6" stopIfTrue="1">
      <formula>OR($K22="n",$K22="V")</formula>
    </cfRule>
    <cfRule type="expression" dxfId="40" priority="10" stopIfTrue="1">
      <formula>LEN(TRIM(L$22))=0</formula>
    </cfRule>
  </conditionalFormatting>
  <conditionalFormatting sqref="L35:M35">
    <cfRule type="expression" dxfId="39" priority="3" stopIfTrue="1">
      <formula>OR($K35="n",$K35="V")</formula>
    </cfRule>
    <cfRule type="expression" dxfId="38" priority="8" stopIfTrue="1">
      <formula>LEN(TRIM(L$35))=0</formula>
    </cfRule>
  </conditionalFormatting>
  <conditionalFormatting sqref="L23">
    <cfRule type="cellIs" dxfId="37" priority="2604" stopIfTrue="1" operator="lessThan">
      <formula>IF($K23="M",$W$23,IF($K23="T",$Y$23))</formula>
    </cfRule>
  </conditionalFormatting>
  <conditionalFormatting sqref="L22">
    <cfRule type="cellIs" dxfId="36" priority="11" stopIfTrue="1" operator="lessThan">
      <formula>IF($K22="M",$W$22,IF($K22="T",$Y$22))</formula>
    </cfRule>
  </conditionalFormatting>
  <conditionalFormatting sqref="O35">
    <cfRule type="expression" dxfId="35" priority="5" stopIfTrue="1">
      <formula>OR($K35="n",$K35="V")</formula>
    </cfRule>
  </conditionalFormatting>
  <conditionalFormatting sqref="N36">
    <cfRule type="cellIs" dxfId="34" priority="22" operator="equal">
      <formula>0</formula>
    </cfRule>
    <cfRule type="cellIs" dxfId="33" priority="23" operator="lessThan">
      <formula>IF($K36="M",$W$36,IF($K36="T",$Y$36))</formula>
    </cfRule>
  </conditionalFormatting>
  <conditionalFormatting sqref="L35">
    <cfRule type="cellIs" dxfId="32" priority="9" stopIfTrue="1" operator="lessThan">
      <formula>IF($K35="M",$W$35,IF($K35="T",$Y$35,IF($K35="S",0)))</formula>
    </cfRule>
  </conditionalFormatting>
  <conditionalFormatting sqref="O31">
    <cfRule type="expression" dxfId="31" priority="2" stopIfTrue="1">
      <formula>OR($K31="n",$K31="V")</formula>
    </cfRule>
  </conditionalFormatting>
  <dataValidations xWindow="315" yWindow="383" count="30">
    <dataValidation allowBlank="1" showInputMessage="1" showErrorMessage="1" errorTitle="Eingabefehler" sqref="M14 M16" xr:uid="{00000000-0002-0000-0000-000000000000}"/>
    <dataValidation allowBlank="1" showInputMessage="1" showErrorMessage="1" errorTitle="Eingabefehler" error="Nur Texteingabe möglich." sqref="D14:E14" xr:uid="{00000000-0002-0000-0000-000001000000}"/>
    <dataValidation type="date" allowBlank="1" showInputMessage="1" showErrorMessage="1" errorTitle="Eingabefehler" error="Erstelldatum: dd.mm.jjjj" sqref="D16:E16" xr:uid="{00000000-0002-0000-0000-000002000000}">
      <formula1>41275</formula1>
      <formula2>41791</formula2>
    </dataValidation>
    <dataValidation type="list" allowBlank="1" showInputMessage="1" showErrorMessage="1" errorTitle="Hinweis" error="Auswahl treffen über Dropdown-Liste." sqref="D6" xr:uid="{00000000-0002-0000-0000-000003000000}">
      <formula1>ZentrumRegNr</formula1>
    </dataValidation>
    <dataValidation type="date" errorStyle="information" allowBlank="1" showInputMessage="1" showErrorMessage="1" errorTitle="Kennzahlenjahr" error="Es können nur Kennzahlenjahre von 2012 bis 2014 eingetragen werden." sqref="I17:J17" xr:uid="{00000000-0002-0000-0000-000004000000}">
      <formula1>2010</formula1>
      <formula2>2012</formula2>
    </dataValidation>
    <dataValidation type="list" allowBlank="1" showInputMessage="1" showErrorMessage="1" errorTitle="Nicht verfügbares Verfahren" error="Bitte wählen Sie eines der verfügbaren Zertifizierungssysteme aus." sqref="K29:K33 K43 K21" xr:uid="{00000000-0002-0000-0000-000005000000}">
      <formula1>NachweisstufeZT</formula1>
    </dataValidation>
    <dataValidation type="list" allowBlank="1" showInputMessage="1" showErrorMessage="1" errorTitle="Nicht verfügbares Verfahren" error="Bitte wählen Sie eines der verfügbaren Zertifizierungssysteme aus." sqref="K45 K23:K26 K36:K40" xr:uid="{00000000-0002-0000-0000-000006000000}">
      <formula1>NachweisstufeMT</formula1>
    </dataValidation>
    <dataValidation type="list" allowBlank="1" showInputMessage="1" showErrorMessage="1" errorTitle="Nicht verfügbares Verfahren" error="Bitte wählen Sie eines der verfügbaren Zertifizierungssysteme aus." sqref="K27:K28 K34" xr:uid="{00000000-0002-0000-0000-000007000000}">
      <formula1>NachweisstufeS</formula1>
    </dataValidation>
    <dataValidation type="custom" showInputMessage="1" showErrorMessage="1" errorTitle="Eingabefehler" error="1. Ganze Zahl zwischen 1 und 5000 eingeben._x000a_2. Nachweisstufe n (Keine Versorgung der Tumorentität) - Keine Primärfallangabe zu tätigen." sqref="M27:N28 M29 M45 M34:N34" xr:uid="{00000000-0002-0000-0000-000008000000}">
      <formula1>IF(K27="n",FALSE,IF(AND(ISNUMBER(M27),M27&gt;0,M27&lt;=5000),M27,FALSE))</formula1>
    </dataValidation>
    <dataValidation showInputMessage="1" showErrorMessage="1" errorTitle="Eingafehler" error="1. Ganze Zahl zwischen 1 und 5000 eingeben._x000a_2. Nachweisstufe n (Keine Versorgung der Tumorentität) - Keine Primärfallangabe zu tätigen." sqref="N23:N26 N35:N40 N30:N33 N43:N44" xr:uid="{00000000-0002-0000-0000-000009000000}"/>
    <dataValidation type="textLength" allowBlank="1" showErrorMessage="1" errorTitle="Eingabefehler" error="Nur Texteingabe bis 100 Zeichen möglich." prompt="Name Vorname" sqref="D12" xr:uid="{00000000-0002-0000-0000-00000A000000}">
      <formula1>0</formula1>
      <formula2>100</formula2>
    </dataValidation>
    <dataValidation type="custom" showInputMessage="1" showErrorMessage="1" errorTitle="Eingabefehler" error="1. Ganze Zahl zwischen 1 und 7000 eingeben." sqref="L32" xr:uid="{00000000-0002-0000-0000-00000B000000}">
      <formula1>IF(AND(ISNUMBER(L32),L32&gt;0,L32&lt;=5000),L32,FALSE)</formula1>
    </dataValidation>
    <dataValidation type="custom" showInputMessage="1" showErrorMessage="1" errorTitle="Eingabefehler" error="1. Ganze Zahl zwischen 1 und 5000 eingeben._x000a_2. Zentrumsfälle kann nicht kleiner als Primärfälle sein." sqref="N45" xr:uid="{00000000-0002-0000-0000-00000C000000}">
      <formula1>IF(AND(ISNUMBER(N45),N45&gt;0,N45&gt;=$L$45),N45,FALSE)</formula1>
    </dataValidation>
    <dataValidation type="custom" showInputMessage="1" showErrorMessage="1" errorTitle="Eingabefehler" error="1. Ganze Zahl zwischen 1 und 5000 eingeben._x000a_2. Primärfälle kann nicht größer als Zentrumsfälle sein." sqref="L45" xr:uid="{00000000-0002-0000-0000-00000D000000}">
      <formula1>IF(N45="",IF(AND(ISNUMBER(L45),L45&gt;0,L45&lt;=5000),L45,FALSE),IF(L45&lt;=N45,L45,FALSE))</formula1>
    </dataValidation>
    <dataValidation type="custom" showInputMessage="1" showErrorMessage="1" errorTitle="Eingabefehler" error="1. Ganze Zahl zwischen 1 und 5000 eingeben." sqref="L22 L24:L25 L30:L31 L43:L44 M44 L34:L36 L38:L40" xr:uid="{00000000-0002-0000-0000-00000E000000}">
      <formula1>IF(AND(ISNUMBER(L22),L22&gt;0,L22&lt;=5000),L22,FALSE)</formula1>
    </dataValidation>
    <dataValidation type="custom" showInputMessage="1" showErrorMessage="1" errorTitle="Eingafehler" error="1. Ganze Zahl zwischen 1 und 5000 eingeben." sqref="L23" xr:uid="{00000000-0002-0000-0000-00000F000000}">
      <formula1>IF(AND(ISNUMBER(L23),L23&gt;0,L23&lt;=5000),L23,FALSE)</formula1>
    </dataValidation>
    <dataValidation type="custom" showInputMessage="1" showErrorMessage="1" errorTitle="Eingabefehler" error="1. Ganze Zahl zwischen 1 und 5000 eingeben._x000a_2. Nachweisstufe n (Keine Versorgung der Tumorentität) - Keine Primärfallangabe zu tätigen._x000a_3. Patientefälle kann nicht kleiner als Primärfälle sein." sqref="N29" xr:uid="{00000000-0002-0000-0000-000010000000}">
      <formula1>IF(K29="n",FALSE,IF(AND(ISNUMBER(N29),N29&gt;0,N29&gt;=$L$29),N29,FALSE))</formula1>
    </dataValidation>
    <dataValidation type="custom" showInputMessage="1" showErrorMessage="1" errorTitle="Eingabefehler" error="1. Ganze Zahl zwischen 1 und 5000 eingeben._x000a_2. Nachweisstufe n - Keine Primärfallangabe zu tätigen._x000a_3. Zentrumsfälle muss größer oder gleich als Summe Primärfälle und Rezidive/Fernmetastasen sein." sqref="N21" xr:uid="{00000000-0002-0000-0000-000011000000}">
      <formula1>IF(K21="n",FALSE,IF(AND(ISNUMBER(N21),N21&gt;=(L21+M21),N21&lt;=5000),N21,FALSE))</formula1>
    </dataValidation>
    <dataValidation type="custom" showInputMessage="1" showErrorMessage="1" errorTitle="Eingabefehler" error="1. Ganze Zahl zwischen 1 und 5000 eingeben._x000a_2. Primärfälle kann nicht größer als Patientefälle sein." sqref="L29" xr:uid="{00000000-0002-0000-0000-000012000000}">
      <formula1>IF(N29="",IF(AND(ISNUMBER(L29),L29&gt;0,L29&lt;=5000),L29,FALSE),IF(L29&lt;=N29,L29,FALSE))</formula1>
    </dataValidation>
    <dataValidation type="custom" showInputMessage="1" showErrorMessage="1" errorTitle="Eingabefehler" error="1. Ganze Zahl zwischen 1 und 5000 eingeben." sqref="L37" xr:uid="{00000000-0002-0000-0000-000013000000}">
      <formula1>IF(AND(ISNUMBER(L37),L37&gt;0,L37&lt;=5000),35,FALSE)</formula1>
    </dataValidation>
    <dataValidation type="custom" showInputMessage="1" showErrorMessage="1" errorTitle="Eingabefehler" error="1. Ganze Zahl zwischen 1 und 5000 eingeben._x000a_2. Nachweisstufe n (Keine Versorgung der Tumorentität) - Keine Primärfallangabe zu tätigen." sqref="L26:L28 L33" xr:uid="{00000000-0002-0000-0000-000014000000}">
      <formula1>IF(AND(ISNUMBER(L26),L26&gt;0,L26&lt;=5000),L26,FALSE)</formula1>
    </dataValidation>
    <dataValidation type="whole" showInputMessage="1" showErrorMessage="1" errorTitle="Eingabefehler" error="1. Ganze Zahl zwischen 0 und 5000 eingeben._x000a_2. Summe Primärfälle und Rezidive/Fernmetastasen kann nicht größer sein als Zentrumsfälle" sqref="M21" xr:uid="{00000000-0002-0000-0000-000015000000}">
      <formula1>0</formula1>
      <formula2>IF(N21="",5000,(N21-L21))</formula2>
    </dataValidation>
    <dataValidation type="date" allowBlank="1" showInputMessage="1" showErrorMessage="1" errorTitle="Eingabefehler" error="Format: tt.mm.jjjj_x000a__x000a_Zeitraum zwischen 01.12.2022 - 15.01.2024 angeben." sqref="M12:O12" xr:uid="{00000000-0002-0000-0000-000016000000}">
      <formula1>44896</formula1>
      <formula2>45306</formula2>
    </dataValidation>
    <dataValidation type="custom" showInputMessage="1" showErrorMessage="1" errorTitle="Eingabefehler" error="1. Ganze Zahl zwischen 1 und 5000 eingeben._x000a_2. Summe Primärfälle und Rezidive/Fernmetastasen kann nicht größer sein als Zentrumsfälle" sqref="L21" xr:uid="{00000000-0002-0000-0000-000017000000}">
      <formula1>IF(OR(M21="",N21=""),IF(AND(ISNUMBER(L21),L21&gt;0,L21&lt;=5000),L21,FALSE),IF(L21+M21&gt;N21,FALSE,L21))</formula1>
    </dataValidation>
    <dataValidation showInputMessage="1" showErrorMessage="1" sqref="N22" xr:uid="{00000000-0002-0000-0000-000018000000}"/>
    <dataValidation type="list" allowBlank="1" showInputMessage="1" showErrorMessage="1" errorTitle="Nicht verfügbares Verfahren" error="Bitte wählen Sie eines der verfügbaren Zertifizierungssysteme aus." sqref="K35" xr:uid="{00000000-0002-0000-0000-000019000000}">
      <formula1>NachweisstufeMTS</formula1>
    </dataValidation>
    <dataValidation type="whole" showInputMessage="1" showErrorMessage="1" errorTitle="Eingabefehler" error="1. Ganze Zahl zwischen 0 und 5000 eingeben." sqref="M22 M33 M36:M40 M43 M30:M31 M24:M26" xr:uid="{00000000-0002-0000-0000-00001A000000}">
      <formula1>0</formula1>
      <formula2>5000</formula2>
    </dataValidation>
    <dataValidation type="whole" showInputMessage="1" showErrorMessage="1" errorTitle="Eingafehler" error="1. Ganze Zahl zwischen 0 und 5000 eingeben." sqref="M23" xr:uid="{00000000-0002-0000-0000-00001B000000}">
      <formula1>0</formula1>
      <formula2>5000</formula2>
    </dataValidation>
    <dataValidation type="whole" showInputMessage="1" showErrorMessage="1" errorTitle="Eingabefehler" error="1. Ganze Zahl zwischen 0 und 7000 eingeben." sqref="M32" xr:uid="{00000000-0002-0000-0000-00001C000000}">
      <formula1>0</formula1>
      <formula2>7000</formula2>
    </dataValidation>
    <dataValidation type="whole" showInputMessage="1" showErrorMessage="1" errorTitle="Eingabefehler" error="1. Ganze Zahl zwischen 0 und 5000 eingeben._x000a_2. Nachweisstufe n (Keine Versorgung der Tumorentität) - Keine Primärfallangabe zu tätigen." sqref="M35" xr:uid="{00000000-0002-0000-0000-00001D000000}">
      <formula1>0</formula1>
      <formula2>5000</formula2>
    </dataValidation>
  </dataValidations>
  <pageMargins left="0.15748031496062992" right="0.15748031496062992" top="0.27559055118110237" bottom="0.28999999999999998" header="0.11811023622047245" footer="0.11811023622047245"/>
  <pageSetup paperSize="9" scale="76"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ignoredErrors>
    <ignoredError sqref="O34" formula="1"/>
  </ignoredErrors>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Nicht verfügbares Verfahren" error="Bitte wählen Sie eines der verfügbaren Zertifizierungssysteme aus." xr:uid="{00000000-0002-0000-0000-00001E000000}">
          <x14:formula1>
            <xm:f>Datenquelle!$H$2:$H$4</xm:f>
          </x14:formula1>
          <xm:sqref>K44</xm:sqref>
        </x14:dataValidation>
        <x14:dataValidation type="list" allowBlank="1" showInputMessage="1" showErrorMessage="1" errorTitle="Nicht verfügbares Verfahren" error="Bitte wählen Sie eines der verfügbaren Zertifizierungssysteme aus." xr:uid="{00000000-0002-0000-0000-00001F000000}">
          <x14:formula1>
            <xm:f>Datenquelle!$H$6:$H$8</xm:f>
          </x14:formula1>
          <xm:sqref>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M384"/>
  <sheetViews>
    <sheetView zoomScale="90" zoomScaleNormal="90" workbookViewId="0">
      <selection activeCell="A40" sqref="A40"/>
    </sheetView>
  </sheetViews>
  <sheetFormatPr defaultColWidth="9.140625" defaultRowHeight="11.25" x14ac:dyDescent="0.2"/>
  <cols>
    <col min="1" max="1" width="26.42578125" style="11" customWidth="1"/>
    <col min="2" max="2" width="52.7109375" style="11" customWidth="1"/>
    <col min="3" max="3" width="55" style="11" customWidth="1"/>
    <col min="4" max="4" width="18" style="14" customWidth="1"/>
    <col min="5" max="5" width="37.42578125" style="14" customWidth="1"/>
    <col min="6" max="6" width="37" style="11" customWidth="1"/>
    <col min="7" max="7" width="23.42578125" style="11" customWidth="1"/>
    <col min="8" max="8" width="19.7109375" style="14" customWidth="1"/>
    <col min="9" max="9" width="9.140625" style="11" customWidth="1"/>
    <col min="10" max="10" width="23.140625" style="11" customWidth="1"/>
    <col min="11" max="11" width="7.140625" style="11" customWidth="1"/>
    <col min="12" max="12" width="33.140625" style="11" customWidth="1"/>
    <col min="13" max="13" width="36" style="11" customWidth="1"/>
    <col min="14" max="14" width="16" style="11" customWidth="1"/>
    <col min="15" max="15" width="14.5703125" style="11" customWidth="1"/>
    <col min="16" max="16" width="17.28515625" style="11" customWidth="1"/>
    <col min="17" max="23" width="9.140625" style="11" customWidth="1"/>
    <col min="24" max="24" width="13.5703125" style="11" customWidth="1"/>
    <col min="25" max="36" width="9.140625" style="11" customWidth="1"/>
    <col min="37" max="37" width="16.140625" style="11" customWidth="1"/>
    <col min="38" max="38" width="13.85546875" style="11" customWidth="1"/>
    <col min="39" max="39" width="9.140625" style="11" customWidth="1"/>
    <col min="40" max="40" width="15" style="11" customWidth="1"/>
    <col min="41" max="41" width="19.7109375" style="11" customWidth="1"/>
    <col min="42" max="42" width="15.7109375" style="11" customWidth="1"/>
    <col min="43" max="96" width="9.140625" style="11" customWidth="1"/>
    <col min="97" max="98" width="16.5703125" style="11" customWidth="1"/>
    <col min="99" max="99" width="15.5703125" style="11" customWidth="1"/>
    <col min="100" max="100" width="19" style="11" customWidth="1"/>
    <col min="101" max="16384" width="9.140625" style="11"/>
  </cols>
  <sheetData>
    <row r="1" spans="1:9" x14ac:dyDescent="0.2">
      <c r="A1" s="1"/>
      <c r="C1" s="14"/>
      <c r="E1" s="11"/>
      <c r="F1" s="2"/>
    </row>
    <row r="2" spans="1:9" x14ac:dyDescent="0.2">
      <c r="A2" s="186" t="s">
        <v>32</v>
      </c>
      <c r="B2" s="187" t="s">
        <v>23</v>
      </c>
      <c r="D2" s="186" t="s">
        <v>51</v>
      </c>
      <c r="E2" s="39" t="s">
        <v>37</v>
      </c>
      <c r="G2" s="186" t="s">
        <v>616</v>
      </c>
      <c r="H2" s="39" t="s">
        <v>617</v>
      </c>
    </row>
    <row r="3" spans="1:9" x14ac:dyDescent="0.2">
      <c r="A3" s="14"/>
      <c r="B3" s="188" t="s">
        <v>24</v>
      </c>
      <c r="E3" s="39" t="s">
        <v>38</v>
      </c>
      <c r="H3" s="39" t="s">
        <v>48</v>
      </c>
    </row>
    <row r="4" spans="1:9" x14ac:dyDescent="0.2">
      <c r="A4" s="14"/>
      <c r="B4" s="13"/>
      <c r="E4" s="39" t="s">
        <v>39</v>
      </c>
      <c r="H4" s="39" t="s">
        <v>49</v>
      </c>
    </row>
    <row r="5" spans="1:9" x14ac:dyDescent="0.2">
      <c r="A5" s="14"/>
      <c r="B5" s="13"/>
      <c r="E5" s="39" t="s">
        <v>40</v>
      </c>
    </row>
    <row r="6" spans="1:9" ht="15" customHeight="1" x14ac:dyDescent="0.2">
      <c r="A6" s="189" t="s">
        <v>133</v>
      </c>
      <c r="B6" s="263" t="s">
        <v>435</v>
      </c>
      <c r="E6" s="39" t="s">
        <v>48</v>
      </c>
      <c r="F6" s="190"/>
      <c r="G6" s="210" t="s">
        <v>628</v>
      </c>
      <c r="H6" s="200" t="s">
        <v>38</v>
      </c>
    </row>
    <row r="7" spans="1:9" x14ac:dyDescent="0.2">
      <c r="B7" s="264"/>
      <c r="E7" s="39" t="s">
        <v>49</v>
      </c>
      <c r="F7" s="190"/>
      <c r="G7" s="190"/>
      <c r="H7" s="200" t="s">
        <v>48</v>
      </c>
    </row>
    <row r="8" spans="1:9" x14ac:dyDescent="0.2">
      <c r="B8" s="264"/>
      <c r="E8" s="13"/>
      <c r="F8" s="190"/>
      <c r="G8" s="190"/>
      <c r="H8" s="200" t="s">
        <v>49</v>
      </c>
    </row>
    <row r="9" spans="1:9" x14ac:dyDescent="0.2">
      <c r="B9" s="264"/>
      <c r="D9" s="186" t="s">
        <v>52</v>
      </c>
      <c r="E9" s="39" t="s">
        <v>37</v>
      </c>
      <c r="F9" s="190"/>
      <c r="G9" s="190"/>
      <c r="H9" s="15"/>
      <c r="I9" s="190"/>
    </row>
    <row r="10" spans="1:9" x14ac:dyDescent="0.2">
      <c r="B10" s="264"/>
      <c r="D10" s="191"/>
      <c r="E10" s="39" t="s">
        <v>40</v>
      </c>
      <c r="F10" s="190"/>
      <c r="G10" s="190"/>
      <c r="H10" s="15"/>
      <c r="I10" s="190"/>
    </row>
    <row r="11" spans="1:9" x14ac:dyDescent="0.2">
      <c r="B11" s="264"/>
      <c r="D11" s="191"/>
      <c r="E11" s="39" t="s">
        <v>48</v>
      </c>
      <c r="F11" s="190"/>
      <c r="G11" s="190"/>
      <c r="H11" s="15"/>
      <c r="I11" s="190"/>
    </row>
    <row r="12" spans="1:9" x14ac:dyDescent="0.2">
      <c r="B12" s="265"/>
      <c r="D12" s="191"/>
      <c r="E12" s="39" t="s">
        <v>49</v>
      </c>
    </row>
    <row r="15" spans="1:9" x14ac:dyDescent="0.2">
      <c r="D15" s="186" t="s">
        <v>53</v>
      </c>
      <c r="E15" s="39" t="s">
        <v>38</v>
      </c>
    </row>
    <row r="16" spans="1:9" x14ac:dyDescent="0.2">
      <c r="E16" s="39" t="s">
        <v>40</v>
      </c>
    </row>
    <row r="17" spans="4:5" x14ac:dyDescent="0.2">
      <c r="E17" s="39" t="s">
        <v>48</v>
      </c>
    </row>
    <row r="18" spans="4:5" x14ac:dyDescent="0.2">
      <c r="E18" s="39" t="s">
        <v>49</v>
      </c>
    </row>
    <row r="20" spans="4:5" x14ac:dyDescent="0.2">
      <c r="D20" s="186" t="s">
        <v>436</v>
      </c>
      <c r="E20" s="39" t="s">
        <v>39</v>
      </c>
    </row>
    <row r="21" spans="4:5" x14ac:dyDescent="0.2">
      <c r="D21" s="11"/>
      <c r="E21" s="39" t="s">
        <v>48</v>
      </c>
    </row>
    <row r="22" spans="4:5" x14ac:dyDescent="0.2">
      <c r="D22" s="11"/>
      <c r="E22" s="39" t="s">
        <v>49</v>
      </c>
    </row>
    <row r="23" spans="4:5" x14ac:dyDescent="0.2">
      <c r="D23" s="11"/>
      <c r="E23" s="192"/>
    </row>
    <row r="24" spans="4:5" x14ac:dyDescent="0.2">
      <c r="D24" s="186" t="s">
        <v>437</v>
      </c>
      <c r="E24" s="39" t="s">
        <v>38</v>
      </c>
    </row>
    <row r="25" spans="4:5" x14ac:dyDescent="0.2">
      <c r="D25" s="191"/>
      <c r="E25" s="39" t="s">
        <v>40</v>
      </c>
    </row>
    <row r="26" spans="4:5" x14ac:dyDescent="0.2">
      <c r="D26" s="11"/>
      <c r="E26" s="39" t="s">
        <v>39</v>
      </c>
    </row>
    <row r="27" spans="4:5" x14ac:dyDescent="0.2">
      <c r="D27" s="11"/>
      <c r="E27" s="39" t="s">
        <v>48</v>
      </c>
    </row>
    <row r="28" spans="4:5" x14ac:dyDescent="0.2">
      <c r="D28" s="11"/>
      <c r="E28" s="39" t="s">
        <v>49</v>
      </c>
    </row>
    <row r="29" spans="4:5" x14ac:dyDescent="0.2">
      <c r="D29" s="11"/>
      <c r="E29" s="11"/>
    </row>
    <row r="30" spans="4:5" x14ac:dyDescent="0.2">
      <c r="D30" s="186" t="s">
        <v>438</v>
      </c>
      <c r="E30" s="39" t="s">
        <v>37</v>
      </c>
    </row>
    <row r="31" spans="4:5" x14ac:dyDescent="0.2">
      <c r="D31" s="191"/>
      <c r="E31" s="39" t="s">
        <v>40</v>
      </c>
    </row>
    <row r="32" spans="4:5" x14ac:dyDescent="0.2">
      <c r="D32" s="11"/>
      <c r="E32" s="39" t="s">
        <v>39</v>
      </c>
    </row>
    <row r="33" spans="1:13" x14ac:dyDescent="0.2">
      <c r="D33" s="11"/>
      <c r="E33" s="39" t="s">
        <v>48</v>
      </c>
    </row>
    <row r="34" spans="1:13" x14ac:dyDescent="0.2">
      <c r="A34" s="6"/>
      <c r="D34" s="11"/>
      <c r="E34" s="39" t="s">
        <v>49</v>
      </c>
    </row>
    <row r="35" spans="1:13" ht="12" thickBot="1" x14ac:dyDescent="0.25"/>
    <row r="36" spans="1:13" s="79" customFormat="1" ht="12" thickBot="1" x14ac:dyDescent="0.25">
      <c r="A36" s="195" t="s">
        <v>1</v>
      </c>
      <c r="B36" s="195" t="s">
        <v>17</v>
      </c>
      <c r="C36" s="195" t="s">
        <v>19</v>
      </c>
      <c r="D36" s="193" t="s">
        <v>20</v>
      </c>
      <c r="E36" s="193" t="s">
        <v>21</v>
      </c>
      <c r="F36" s="195" t="s">
        <v>2</v>
      </c>
      <c r="G36" s="195" t="s">
        <v>14</v>
      </c>
      <c r="H36" s="193" t="s">
        <v>22</v>
      </c>
    </row>
    <row r="37" spans="1:13" s="79" customFormat="1" ht="12" thickBot="1" x14ac:dyDescent="0.25">
      <c r="A37" s="16" t="str">
        <f>IF(Zertrechner!D6="","",Zertrechner!D6)</f>
        <v/>
      </c>
      <c r="B37" s="196" t="str">
        <f>IF($A$37="","",VLOOKUP($A$37,$A$40:$H$193,2,FALSE))</f>
        <v/>
      </c>
      <c r="C37" s="196" t="str">
        <f>IF($A$37="","",VLOOKUP($A$37,$A$40:$H$193,3,FALSE))</f>
        <v/>
      </c>
      <c r="D37" s="194" t="str">
        <f>IF($A$37="","",VLOOKUP($A$37,$A$40:$H$193,4,FALSE))</f>
        <v/>
      </c>
      <c r="E37" s="194" t="str">
        <f>IF($A$37="","",VLOOKUP($A$37,$A$40:$H$193,5,FALSE))</f>
        <v/>
      </c>
      <c r="F37" s="196" t="str">
        <f>IF($A$37="","",VLOOKUP($A$37,$A$40:$H$193,6,FALSE))</f>
        <v/>
      </c>
      <c r="G37" s="197" t="str">
        <f>IF($A$37="","",VLOOKUP($A$37,$A$40:$H$193,7,FALSE))</f>
        <v/>
      </c>
      <c r="H37" s="194" t="str">
        <f>IF($A$37="","",VLOOKUP($A$37,$A$40:$H$193,8,FALSE))</f>
        <v/>
      </c>
    </row>
    <row r="38" spans="1:13" x14ac:dyDescent="0.2">
      <c r="A38" s="198">
        <v>44868</v>
      </c>
      <c r="B38" s="199" t="s">
        <v>441</v>
      </c>
    </row>
    <row r="39" spans="1:13" s="79" customFormat="1" x14ac:dyDescent="0.2">
      <c r="A39" s="18" t="s">
        <v>1</v>
      </c>
      <c r="B39" s="18" t="s">
        <v>17</v>
      </c>
      <c r="C39" s="18" t="s">
        <v>19</v>
      </c>
      <c r="D39" s="18" t="s">
        <v>20</v>
      </c>
      <c r="E39" s="18" t="s">
        <v>21</v>
      </c>
      <c r="F39" s="18" t="s">
        <v>2</v>
      </c>
      <c r="G39" s="18" t="s">
        <v>14</v>
      </c>
      <c r="H39" s="18" t="s">
        <v>22</v>
      </c>
    </row>
    <row r="40" spans="1:13" s="19" customFormat="1" ht="13.5" customHeight="1" x14ac:dyDescent="0.25">
      <c r="A40" s="124" t="s">
        <v>54</v>
      </c>
      <c r="B40" s="124" t="s">
        <v>33</v>
      </c>
      <c r="C40" s="124" t="s">
        <v>55</v>
      </c>
      <c r="D40" s="124" t="s">
        <v>25</v>
      </c>
      <c r="E40" s="31" t="s">
        <v>26</v>
      </c>
      <c r="F40" s="31" t="s">
        <v>6</v>
      </c>
      <c r="G40" s="124">
        <v>39721</v>
      </c>
      <c r="H40" s="184" t="s">
        <v>428</v>
      </c>
      <c r="K40" s="201"/>
      <c r="L40" s="201" t="s">
        <v>603</v>
      </c>
      <c r="M40" s="201" t="s">
        <v>144</v>
      </c>
    </row>
    <row r="41" spans="1:13" s="19" customFormat="1" ht="13.5" customHeight="1" x14ac:dyDescent="0.25">
      <c r="A41" s="124" t="s">
        <v>56</v>
      </c>
      <c r="B41" s="124" t="s">
        <v>33</v>
      </c>
      <c r="C41" s="124" t="s">
        <v>27</v>
      </c>
      <c r="D41" s="124" t="s">
        <v>25</v>
      </c>
      <c r="E41" s="31" t="s">
        <v>26</v>
      </c>
      <c r="F41" s="31" t="s">
        <v>6</v>
      </c>
      <c r="G41" s="124">
        <v>39721</v>
      </c>
      <c r="H41" s="184" t="s">
        <v>428</v>
      </c>
      <c r="K41" s="201" t="s">
        <v>604</v>
      </c>
      <c r="L41" s="201">
        <v>2</v>
      </c>
      <c r="M41" s="201">
        <v>2</v>
      </c>
    </row>
    <row r="42" spans="1:13" s="19" customFormat="1" ht="13.5" customHeight="1" x14ac:dyDescent="0.25">
      <c r="A42" s="124" t="s">
        <v>57</v>
      </c>
      <c r="B42" s="124" t="s">
        <v>33</v>
      </c>
      <c r="C42" s="124" t="s">
        <v>28</v>
      </c>
      <c r="D42" s="124" t="s">
        <v>25</v>
      </c>
      <c r="E42" s="31" t="s">
        <v>26</v>
      </c>
      <c r="F42" s="31" t="s">
        <v>6</v>
      </c>
      <c r="G42" s="124">
        <v>39721</v>
      </c>
      <c r="H42" s="184" t="s">
        <v>428</v>
      </c>
      <c r="K42" s="201" t="s">
        <v>605</v>
      </c>
      <c r="L42" s="201">
        <v>2</v>
      </c>
      <c r="M42" s="201">
        <v>2</v>
      </c>
    </row>
    <row r="43" spans="1:13" s="19" customFormat="1" ht="13.5" customHeight="1" x14ac:dyDescent="0.25">
      <c r="A43" s="124" t="s">
        <v>58</v>
      </c>
      <c r="B43" s="124" t="s">
        <v>382</v>
      </c>
      <c r="C43" s="124" t="s">
        <v>383</v>
      </c>
      <c r="D43" s="124" t="s">
        <v>25</v>
      </c>
      <c r="E43" s="31" t="s">
        <v>26</v>
      </c>
      <c r="F43" s="31" t="s">
        <v>4</v>
      </c>
      <c r="G43" s="124">
        <v>39945</v>
      </c>
      <c r="H43" s="184"/>
      <c r="K43" s="201" t="s">
        <v>606</v>
      </c>
      <c r="L43" s="201">
        <v>2</v>
      </c>
      <c r="M43" s="201">
        <v>2</v>
      </c>
    </row>
    <row r="44" spans="1:13" s="19" customFormat="1" ht="13.5" customHeight="1" x14ac:dyDescent="0.25">
      <c r="A44" s="124" t="s">
        <v>59</v>
      </c>
      <c r="B44" s="124" t="s">
        <v>60</v>
      </c>
      <c r="C44" s="124" t="s">
        <v>61</v>
      </c>
      <c r="D44" s="124" t="s">
        <v>25</v>
      </c>
      <c r="E44" s="31" t="s">
        <v>26</v>
      </c>
      <c r="F44" s="31" t="s">
        <v>5</v>
      </c>
      <c r="G44" s="124">
        <v>40690</v>
      </c>
      <c r="H44" s="184"/>
      <c r="K44" s="201" t="s">
        <v>607</v>
      </c>
      <c r="L44" s="201">
        <v>3</v>
      </c>
      <c r="M44" s="201">
        <v>1</v>
      </c>
    </row>
    <row r="45" spans="1:13" s="19" customFormat="1" ht="13.5" customHeight="1" x14ac:dyDescent="0.25">
      <c r="A45" s="124" t="s">
        <v>556</v>
      </c>
      <c r="B45" s="124" t="s">
        <v>557</v>
      </c>
      <c r="C45" s="124" t="s">
        <v>632</v>
      </c>
      <c r="D45" s="124" t="s">
        <v>25</v>
      </c>
      <c r="E45" s="31" t="s">
        <v>26</v>
      </c>
      <c r="F45" s="31" t="s">
        <v>5</v>
      </c>
      <c r="G45" s="124">
        <v>40214</v>
      </c>
      <c r="H45" s="184"/>
      <c r="K45" s="201" t="s">
        <v>608</v>
      </c>
      <c r="L45" s="201">
        <v>3</v>
      </c>
      <c r="M45" s="201">
        <v>1</v>
      </c>
    </row>
    <row r="46" spans="1:13" s="19" customFormat="1" ht="13.5" customHeight="1" x14ac:dyDescent="0.25">
      <c r="A46" s="124" t="s">
        <v>62</v>
      </c>
      <c r="B46" s="124" t="s">
        <v>442</v>
      </c>
      <c r="C46" s="179" t="s">
        <v>235</v>
      </c>
      <c r="D46" s="124" t="s">
        <v>25</v>
      </c>
      <c r="E46" s="31" t="s">
        <v>26</v>
      </c>
      <c r="F46" s="31" t="s">
        <v>11</v>
      </c>
      <c r="G46" s="124">
        <v>40360</v>
      </c>
      <c r="H46" s="184"/>
      <c r="K46" s="201" t="s">
        <v>609</v>
      </c>
      <c r="L46" s="201">
        <v>3</v>
      </c>
      <c r="M46" s="201">
        <v>1</v>
      </c>
    </row>
    <row r="47" spans="1:13" s="19" customFormat="1" ht="13.5" customHeight="1" x14ac:dyDescent="0.25">
      <c r="A47" s="124" t="s">
        <v>63</v>
      </c>
      <c r="B47" s="124" t="s">
        <v>64</v>
      </c>
      <c r="C47" s="124" t="s">
        <v>65</v>
      </c>
      <c r="D47" s="124" t="s">
        <v>25</v>
      </c>
      <c r="E47" s="31" t="s">
        <v>26</v>
      </c>
      <c r="F47" s="31" t="s">
        <v>12</v>
      </c>
      <c r="G47" s="124">
        <v>40340</v>
      </c>
      <c r="H47" s="184"/>
      <c r="K47" s="201" t="s">
        <v>610</v>
      </c>
      <c r="L47" s="201">
        <v>3</v>
      </c>
      <c r="M47" s="201">
        <v>0</v>
      </c>
    </row>
    <row r="48" spans="1:13" ht="13.5" customHeight="1" x14ac:dyDescent="0.2">
      <c r="A48" s="124" t="s">
        <v>506</v>
      </c>
      <c r="B48" s="124" t="s">
        <v>507</v>
      </c>
      <c r="C48" s="124" t="s">
        <v>66</v>
      </c>
      <c r="D48" s="124" t="s">
        <v>25</v>
      </c>
      <c r="E48" s="31" t="s">
        <v>26</v>
      </c>
      <c r="F48" s="31" t="s">
        <v>4</v>
      </c>
      <c r="G48" s="124">
        <v>40347</v>
      </c>
      <c r="H48" s="185"/>
      <c r="K48" s="201" t="s">
        <v>611</v>
      </c>
      <c r="L48" s="201">
        <v>3</v>
      </c>
      <c r="M48" s="201">
        <v>0</v>
      </c>
    </row>
    <row r="49" spans="1:13" ht="13.5" customHeight="1" x14ac:dyDescent="0.2">
      <c r="A49" s="124" t="s">
        <v>67</v>
      </c>
      <c r="B49" s="124" t="s">
        <v>68</v>
      </c>
      <c r="C49" s="124" t="s">
        <v>69</v>
      </c>
      <c r="D49" s="124" t="s">
        <v>25</v>
      </c>
      <c r="E49" s="31" t="s">
        <v>26</v>
      </c>
      <c r="F49" s="31" t="s">
        <v>4</v>
      </c>
      <c r="G49" s="124">
        <v>40374</v>
      </c>
      <c r="H49" s="185"/>
      <c r="K49" s="201" t="s">
        <v>612</v>
      </c>
      <c r="L49" s="201">
        <v>3</v>
      </c>
      <c r="M49" s="201">
        <v>0</v>
      </c>
    </row>
    <row r="50" spans="1:13" ht="13.5" customHeight="1" x14ac:dyDescent="0.2">
      <c r="A50" s="124" t="s">
        <v>508</v>
      </c>
      <c r="B50" s="124" t="s">
        <v>70</v>
      </c>
      <c r="C50" s="179" t="s">
        <v>633</v>
      </c>
      <c r="D50" s="124" t="s">
        <v>25</v>
      </c>
      <c r="E50" s="31" t="s">
        <v>26</v>
      </c>
      <c r="F50" s="31" t="s">
        <v>4</v>
      </c>
      <c r="G50" s="124">
        <v>40382</v>
      </c>
      <c r="H50" s="185"/>
    </row>
    <row r="51" spans="1:13" ht="13.5" customHeight="1" x14ac:dyDescent="0.2">
      <c r="A51" s="124" t="s">
        <v>71</v>
      </c>
      <c r="B51" s="124" t="s">
        <v>72</v>
      </c>
      <c r="C51" s="124" t="s">
        <v>30</v>
      </c>
      <c r="D51" s="124" t="s">
        <v>25</v>
      </c>
      <c r="E51" s="31" t="s">
        <v>26</v>
      </c>
      <c r="F51" s="31" t="s">
        <v>5</v>
      </c>
      <c r="G51" s="124">
        <v>40499</v>
      </c>
      <c r="H51" s="185"/>
    </row>
    <row r="52" spans="1:13" ht="13.5" customHeight="1" x14ac:dyDescent="0.2">
      <c r="A52" s="124" t="s">
        <v>73</v>
      </c>
      <c r="B52" s="124" t="s">
        <v>212</v>
      </c>
      <c r="C52" s="179" t="s">
        <v>74</v>
      </c>
      <c r="D52" s="124" t="s">
        <v>25</v>
      </c>
      <c r="E52" s="31" t="s">
        <v>26</v>
      </c>
      <c r="F52" s="31" t="s">
        <v>6</v>
      </c>
      <c r="G52" s="124">
        <v>40521</v>
      </c>
      <c r="H52" s="185"/>
    </row>
    <row r="53" spans="1:13" ht="13.5" customHeight="1" x14ac:dyDescent="0.2">
      <c r="A53" s="124" t="s">
        <v>75</v>
      </c>
      <c r="B53" s="124" t="s">
        <v>76</v>
      </c>
      <c r="C53" s="124" t="s">
        <v>77</v>
      </c>
      <c r="D53" s="124" t="s">
        <v>25</v>
      </c>
      <c r="E53" s="31" t="s">
        <v>26</v>
      </c>
      <c r="F53" s="31" t="s">
        <v>5</v>
      </c>
      <c r="G53" s="124">
        <v>40498</v>
      </c>
      <c r="H53" s="185"/>
    </row>
    <row r="54" spans="1:13" ht="13.5" customHeight="1" x14ac:dyDescent="0.2">
      <c r="A54" s="124" t="s">
        <v>78</v>
      </c>
      <c r="B54" s="124" t="s">
        <v>79</v>
      </c>
      <c r="C54" s="124" t="s">
        <v>236</v>
      </c>
      <c r="D54" s="124" t="s">
        <v>25</v>
      </c>
      <c r="E54" s="31" t="s">
        <v>26</v>
      </c>
      <c r="F54" s="31" t="s">
        <v>11</v>
      </c>
      <c r="G54" s="124">
        <v>40527</v>
      </c>
      <c r="H54" s="185"/>
    </row>
    <row r="55" spans="1:13" ht="13.5" customHeight="1" x14ac:dyDescent="0.2">
      <c r="A55" s="124" t="s">
        <v>80</v>
      </c>
      <c r="B55" s="124" t="s">
        <v>81</v>
      </c>
      <c r="C55" s="124" t="s">
        <v>634</v>
      </c>
      <c r="D55" s="124" t="s">
        <v>25</v>
      </c>
      <c r="E55" s="31" t="s">
        <v>26</v>
      </c>
      <c r="F55" s="31" t="s">
        <v>4</v>
      </c>
      <c r="G55" s="124">
        <v>40508</v>
      </c>
      <c r="H55" s="185"/>
    </row>
    <row r="56" spans="1:13" ht="13.5" customHeight="1" x14ac:dyDescent="0.2">
      <c r="A56" s="124" t="s">
        <v>558</v>
      </c>
      <c r="B56" s="124" t="s">
        <v>559</v>
      </c>
      <c r="C56" s="179" t="s">
        <v>560</v>
      </c>
      <c r="D56" s="124" t="s">
        <v>25</v>
      </c>
      <c r="E56" s="31" t="s">
        <v>26</v>
      </c>
      <c r="F56" s="31" t="s">
        <v>4</v>
      </c>
      <c r="G56" s="124">
        <v>44687</v>
      </c>
      <c r="H56" s="185"/>
    </row>
    <row r="57" spans="1:13" ht="13.5" customHeight="1" x14ac:dyDescent="0.2">
      <c r="A57" s="124" t="s">
        <v>83</v>
      </c>
      <c r="B57" s="124" t="s">
        <v>82</v>
      </c>
      <c r="C57" s="179" t="s">
        <v>270</v>
      </c>
      <c r="D57" s="124" t="s">
        <v>25</v>
      </c>
      <c r="E57" s="31" t="s">
        <v>26</v>
      </c>
      <c r="F57" s="31" t="s">
        <v>11</v>
      </c>
      <c r="G57" s="124">
        <v>40499</v>
      </c>
      <c r="H57" s="185" t="s">
        <v>428</v>
      </c>
    </row>
    <row r="58" spans="1:13" ht="13.5" customHeight="1" x14ac:dyDescent="0.2">
      <c r="A58" s="124" t="s">
        <v>443</v>
      </c>
      <c r="B58" s="124" t="s">
        <v>82</v>
      </c>
      <c r="C58" s="179" t="s">
        <v>509</v>
      </c>
      <c r="D58" s="124" t="s">
        <v>25</v>
      </c>
      <c r="E58" s="31" t="s">
        <v>26</v>
      </c>
      <c r="F58" s="31" t="s">
        <v>11</v>
      </c>
      <c r="G58" s="124">
        <v>40499</v>
      </c>
      <c r="H58" s="185" t="s">
        <v>428</v>
      </c>
    </row>
    <row r="59" spans="1:13" ht="13.5" customHeight="1" x14ac:dyDescent="0.2">
      <c r="A59" s="124" t="s">
        <v>180</v>
      </c>
      <c r="B59" s="124" t="s">
        <v>82</v>
      </c>
      <c r="C59" s="124" t="s">
        <v>217</v>
      </c>
      <c r="D59" s="124" t="s">
        <v>25</v>
      </c>
      <c r="E59" s="31" t="s">
        <v>26</v>
      </c>
      <c r="F59" s="31" t="s">
        <v>11</v>
      </c>
      <c r="G59" s="124">
        <v>41607</v>
      </c>
      <c r="H59" s="185" t="s">
        <v>428</v>
      </c>
    </row>
    <row r="60" spans="1:13" ht="13.5" customHeight="1" x14ac:dyDescent="0.2">
      <c r="A60" s="124" t="s">
        <v>183</v>
      </c>
      <c r="B60" s="124" t="s">
        <v>82</v>
      </c>
      <c r="C60" s="124" t="s">
        <v>184</v>
      </c>
      <c r="D60" s="124" t="s">
        <v>25</v>
      </c>
      <c r="E60" s="31" t="s">
        <v>26</v>
      </c>
      <c r="F60" s="31" t="s">
        <v>11</v>
      </c>
      <c r="G60" s="124">
        <v>41737</v>
      </c>
      <c r="H60" s="185" t="s">
        <v>428</v>
      </c>
    </row>
    <row r="61" spans="1:13" ht="13.5" customHeight="1" x14ac:dyDescent="0.2">
      <c r="A61" s="124" t="s">
        <v>84</v>
      </c>
      <c r="B61" s="124" t="s">
        <v>510</v>
      </c>
      <c r="C61" s="124" t="s">
        <v>511</v>
      </c>
      <c r="D61" s="124" t="s">
        <v>25</v>
      </c>
      <c r="E61" s="31" t="s">
        <v>26</v>
      </c>
      <c r="F61" s="31" t="s">
        <v>3</v>
      </c>
      <c r="G61" s="124">
        <v>40631</v>
      </c>
      <c r="H61" s="185"/>
    </row>
    <row r="62" spans="1:13" ht="13.5" customHeight="1" x14ac:dyDescent="0.2">
      <c r="A62" s="124" t="s">
        <v>85</v>
      </c>
      <c r="B62" s="124" t="s">
        <v>86</v>
      </c>
      <c r="C62" s="124" t="s">
        <v>87</v>
      </c>
      <c r="D62" s="124" t="s">
        <v>25</v>
      </c>
      <c r="E62" s="31" t="s">
        <v>26</v>
      </c>
      <c r="F62" s="31" t="s">
        <v>5</v>
      </c>
      <c r="G62" s="124">
        <v>40575</v>
      </c>
      <c r="H62" s="185"/>
    </row>
    <row r="63" spans="1:13" ht="13.5" customHeight="1" x14ac:dyDescent="0.2">
      <c r="A63" s="124" t="s">
        <v>88</v>
      </c>
      <c r="B63" s="124" t="s">
        <v>89</v>
      </c>
      <c r="C63" s="124" t="s">
        <v>90</v>
      </c>
      <c r="D63" s="124" t="s">
        <v>25</v>
      </c>
      <c r="E63" s="31" t="s">
        <v>26</v>
      </c>
      <c r="F63" s="31" t="s">
        <v>5</v>
      </c>
      <c r="G63" s="124">
        <v>40597</v>
      </c>
      <c r="H63" s="185"/>
    </row>
    <row r="64" spans="1:13" ht="13.5" customHeight="1" x14ac:dyDescent="0.2">
      <c r="A64" s="124" t="s">
        <v>91</v>
      </c>
      <c r="B64" s="124" t="s">
        <v>213</v>
      </c>
      <c r="C64" s="124" t="s">
        <v>92</v>
      </c>
      <c r="D64" s="124" t="s">
        <v>25</v>
      </c>
      <c r="E64" s="31" t="s">
        <v>26</v>
      </c>
      <c r="F64" s="31" t="s">
        <v>11</v>
      </c>
      <c r="G64" s="124">
        <v>40564</v>
      </c>
      <c r="H64" s="185"/>
    </row>
    <row r="65" spans="1:8" ht="13.5" customHeight="1" x14ac:dyDescent="0.2">
      <c r="A65" s="124" t="s">
        <v>93</v>
      </c>
      <c r="B65" s="124" t="s">
        <v>94</v>
      </c>
      <c r="C65" s="179" t="s">
        <v>512</v>
      </c>
      <c r="D65" s="124" t="s">
        <v>25</v>
      </c>
      <c r="E65" s="31" t="s">
        <v>26</v>
      </c>
      <c r="F65" s="31" t="s">
        <v>4</v>
      </c>
      <c r="G65" s="124">
        <v>40632</v>
      </c>
      <c r="H65" s="185"/>
    </row>
    <row r="66" spans="1:8" ht="13.5" customHeight="1" x14ac:dyDescent="0.2">
      <c r="A66" s="124" t="s">
        <v>95</v>
      </c>
      <c r="B66" s="124" t="s">
        <v>374</v>
      </c>
      <c r="C66" s="124" t="s">
        <v>218</v>
      </c>
      <c r="D66" s="124" t="s">
        <v>25</v>
      </c>
      <c r="E66" s="31" t="s">
        <v>26</v>
      </c>
      <c r="F66" s="31" t="s">
        <v>5</v>
      </c>
      <c r="G66" s="124">
        <v>40625</v>
      </c>
      <c r="H66" s="185"/>
    </row>
    <row r="67" spans="1:8" ht="13.5" customHeight="1" x14ac:dyDescent="0.2">
      <c r="A67" s="124" t="s">
        <v>96</v>
      </c>
      <c r="B67" s="124" t="s">
        <v>561</v>
      </c>
      <c r="C67" s="124" t="s">
        <v>97</v>
      </c>
      <c r="D67" s="124" t="s">
        <v>25</v>
      </c>
      <c r="E67" s="31" t="s">
        <v>26</v>
      </c>
      <c r="F67" s="31" t="s">
        <v>4</v>
      </c>
      <c r="G67" s="124">
        <v>40640</v>
      </c>
      <c r="H67" s="185"/>
    </row>
    <row r="68" spans="1:8" ht="13.5" customHeight="1" x14ac:dyDescent="0.2">
      <c r="A68" s="124" t="s">
        <v>98</v>
      </c>
      <c r="B68" s="124" t="s">
        <v>99</v>
      </c>
      <c r="C68" s="124" t="s">
        <v>100</v>
      </c>
      <c r="D68" s="124" t="s">
        <v>25</v>
      </c>
      <c r="E68" s="31" t="s">
        <v>26</v>
      </c>
      <c r="F68" s="31" t="s">
        <v>7</v>
      </c>
      <c r="G68" s="124">
        <v>40687</v>
      </c>
      <c r="H68" s="185"/>
    </row>
    <row r="69" spans="1:8" ht="13.5" customHeight="1" x14ac:dyDescent="0.2">
      <c r="A69" s="124" t="s">
        <v>101</v>
      </c>
      <c r="B69" s="124" t="s">
        <v>102</v>
      </c>
      <c r="C69" s="179" t="s">
        <v>219</v>
      </c>
      <c r="D69" s="124" t="s">
        <v>25</v>
      </c>
      <c r="E69" s="31" t="s">
        <v>26</v>
      </c>
      <c r="F69" s="31" t="s">
        <v>4</v>
      </c>
      <c r="G69" s="124">
        <v>40738</v>
      </c>
      <c r="H69" s="185"/>
    </row>
    <row r="70" spans="1:8" ht="13.5" customHeight="1" x14ac:dyDescent="0.2">
      <c r="A70" s="124" t="s">
        <v>103</v>
      </c>
      <c r="B70" s="124" t="s">
        <v>513</v>
      </c>
      <c r="C70" s="124" t="s">
        <v>384</v>
      </c>
      <c r="D70" s="124" t="s">
        <v>25</v>
      </c>
      <c r="E70" s="31" t="s">
        <v>26</v>
      </c>
      <c r="F70" s="31" t="s">
        <v>5</v>
      </c>
      <c r="G70" s="124">
        <v>40732</v>
      </c>
      <c r="H70" s="185"/>
    </row>
    <row r="71" spans="1:8" ht="13.5" customHeight="1" x14ac:dyDescent="0.2">
      <c r="A71" s="124" t="s">
        <v>104</v>
      </c>
      <c r="B71" s="124" t="s">
        <v>214</v>
      </c>
      <c r="C71" s="179" t="s">
        <v>385</v>
      </c>
      <c r="D71" s="124" t="s">
        <v>25</v>
      </c>
      <c r="E71" s="31" t="s">
        <v>26</v>
      </c>
      <c r="F71" s="31" t="s">
        <v>8</v>
      </c>
      <c r="G71" s="124">
        <v>41520</v>
      </c>
      <c r="H71" s="185"/>
    </row>
    <row r="72" spans="1:8" ht="13.5" customHeight="1" x14ac:dyDescent="0.2">
      <c r="A72" s="124" t="s">
        <v>105</v>
      </c>
      <c r="B72" s="124" t="s">
        <v>237</v>
      </c>
      <c r="C72" s="124" t="s">
        <v>220</v>
      </c>
      <c r="D72" s="124" t="s">
        <v>25</v>
      </c>
      <c r="E72" s="31" t="s">
        <v>26</v>
      </c>
      <c r="F72" s="31" t="s">
        <v>9</v>
      </c>
      <c r="G72" s="124">
        <v>40850</v>
      </c>
      <c r="H72" s="185"/>
    </row>
    <row r="73" spans="1:8" ht="13.5" customHeight="1" x14ac:dyDescent="0.2">
      <c r="A73" s="124" t="s">
        <v>106</v>
      </c>
      <c r="B73" s="124" t="s">
        <v>386</v>
      </c>
      <c r="C73" s="124" t="s">
        <v>387</v>
      </c>
      <c r="D73" s="124" t="s">
        <v>25</v>
      </c>
      <c r="E73" s="31" t="s">
        <v>26</v>
      </c>
      <c r="F73" s="31" t="s">
        <v>9</v>
      </c>
      <c r="G73" s="124">
        <v>40856</v>
      </c>
      <c r="H73" s="185"/>
    </row>
    <row r="74" spans="1:8" ht="13.5" customHeight="1" x14ac:dyDescent="0.2">
      <c r="A74" s="124" t="s">
        <v>107</v>
      </c>
      <c r="B74" s="124" t="s">
        <v>108</v>
      </c>
      <c r="C74" s="124" t="s">
        <v>109</v>
      </c>
      <c r="D74" s="124" t="s">
        <v>25</v>
      </c>
      <c r="E74" s="31" t="s">
        <v>26</v>
      </c>
      <c r="F74" s="31" t="s">
        <v>5</v>
      </c>
      <c r="G74" s="124">
        <v>40884</v>
      </c>
      <c r="H74" s="185"/>
    </row>
    <row r="75" spans="1:8" ht="13.5" customHeight="1" x14ac:dyDescent="0.2">
      <c r="A75" s="124" t="s">
        <v>110</v>
      </c>
      <c r="B75" s="124" t="s">
        <v>111</v>
      </c>
      <c r="C75" s="124" t="s">
        <v>271</v>
      </c>
      <c r="D75" s="124" t="s">
        <v>25</v>
      </c>
      <c r="E75" s="31" t="s">
        <v>26</v>
      </c>
      <c r="F75" s="31" t="s">
        <v>5</v>
      </c>
      <c r="G75" s="124">
        <v>40872</v>
      </c>
      <c r="H75" s="185"/>
    </row>
    <row r="76" spans="1:8" ht="13.5" customHeight="1" x14ac:dyDescent="0.2">
      <c r="A76" s="124" t="s">
        <v>112</v>
      </c>
      <c r="B76" s="124" t="s">
        <v>635</v>
      </c>
      <c r="C76" s="124" t="s">
        <v>345</v>
      </c>
      <c r="D76" s="124" t="s">
        <v>25</v>
      </c>
      <c r="E76" s="31" t="s">
        <v>26</v>
      </c>
      <c r="F76" s="31" t="s">
        <v>10</v>
      </c>
      <c r="G76" s="124">
        <v>40961</v>
      </c>
      <c r="H76" s="185"/>
    </row>
    <row r="77" spans="1:8" ht="13.5" customHeight="1" x14ac:dyDescent="0.2">
      <c r="A77" s="124" t="s">
        <v>113</v>
      </c>
      <c r="B77" s="124" t="s">
        <v>114</v>
      </c>
      <c r="C77" s="124" t="s">
        <v>115</v>
      </c>
      <c r="D77" s="124" t="s">
        <v>25</v>
      </c>
      <c r="E77" s="31" t="s">
        <v>26</v>
      </c>
      <c r="F77" s="31" t="s">
        <v>4</v>
      </c>
      <c r="G77" s="124">
        <v>40974</v>
      </c>
      <c r="H77" s="185"/>
    </row>
    <row r="78" spans="1:8" ht="13.5" customHeight="1" x14ac:dyDescent="0.2">
      <c r="A78" s="124" t="s">
        <v>116</v>
      </c>
      <c r="B78" s="124" t="s">
        <v>117</v>
      </c>
      <c r="C78" s="124" t="s">
        <v>118</v>
      </c>
      <c r="D78" s="124" t="s">
        <v>25</v>
      </c>
      <c r="E78" s="31" t="s">
        <v>26</v>
      </c>
      <c r="F78" s="31" t="s">
        <v>10</v>
      </c>
      <c r="G78" s="124">
        <v>41040</v>
      </c>
      <c r="H78" s="185"/>
    </row>
    <row r="79" spans="1:8" ht="13.5" customHeight="1" x14ac:dyDescent="0.2">
      <c r="A79" s="124" t="s">
        <v>119</v>
      </c>
      <c r="B79" s="124" t="s">
        <v>120</v>
      </c>
      <c r="C79" s="124" t="s">
        <v>121</v>
      </c>
      <c r="D79" s="124" t="s">
        <v>25</v>
      </c>
      <c r="E79" s="31" t="s">
        <v>26</v>
      </c>
      <c r="F79" s="31" t="s">
        <v>5</v>
      </c>
      <c r="G79" s="124">
        <v>41555</v>
      </c>
      <c r="H79" s="185"/>
    </row>
    <row r="80" spans="1:8" ht="13.5" customHeight="1" x14ac:dyDescent="0.2">
      <c r="A80" s="124" t="s">
        <v>122</v>
      </c>
      <c r="B80" s="124" t="s">
        <v>444</v>
      </c>
      <c r="C80" s="124" t="s">
        <v>445</v>
      </c>
      <c r="D80" s="124" t="s">
        <v>25</v>
      </c>
      <c r="E80" s="31" t="s">
        <v>26</v>
      </c>
      <c r="F80" s="31" t="s">
        <v>11</v>
      </c>
      <c r="G80" s="124">
        <v>41033</v>
      </c>
      <c r="H80" s="185"/>
    </row>
    <row r="81" spans="1:8" ht="13.5" customHeight="1" x14ac:dyDescent="0.2">
      <c r="A81" s="124" t="s">
        <v>185</v>
      </c>
      <c r="B81" s="124" t="s">
        <v>186</v>
      </c>
      <c r="C81" s="124" t="s">
        <v>29</v>
      </c>
      <c r="D81" s="124" t="s">
        <v>25</v>
      </c>
      <c r="E81" s="31" t="s">
        <v>26</v>
      </c>
      <c r="F81" s="31" t="s">
        <v>5</v>
      </c>
      <c r="G81" s="124">
        <v>41117</v>
      </c>
      <c r="H81" s="185" t="s">
        <v>428</v>
      </c>
    </row>
    <row r="82" spans="1:8" ht="13.5" customHeight="1" x14ac:dyDescent="0.2">
      <c r="A82" s="124" t="s">
        <v>187</v>
      </c>
      <c r="B82" s="124" t="s">
        <v>186</v>
      </c>
      <c r="C82" s="124" t="s">
        <v>272</v>
      </c>
      <c r="D82" s="124" t="s">
        <v>25</v>
      </c>
      <c r="E82" s="31" t="s">
        <v>26</v>
      </c>
      <c r="F82" s="31" t="s">
        <v>5</v>
      </c>
      <c r="G82" s="124">
        <v>40652</v>
      </c>
      <c r="H82" s="185" t="s">
        <v>428</v>
      </c>
    </row>
    <row r="83" spans="1:8" ht="13.5" customHeight="1" x14ac:dyDescent="0.2">
      <c r="A83" s="124" t="s">
        <v>636</v>
      </c>
      <c r="B83" s="124" t="s">
        <v>637</v>
      </c>
      <c r="C83" s="124" t="s">
        <v>638</v>
      </c>
      <c r="D83" s="124" t="s">
        <v>25</v>
      </c>
      <c r="E83" s="31" t="s">
        <v>26</v>
      </c>
      <c r="F83" s="31" t="s">
        <v>267</v>
      </c>
      <c r="G83" s="124">
        <v>44523</v>
      </c>
      <c r="H83" s="185"/>
    </row>
    <row r="84" spans="1:8" ht="13.5" customHeight="1" x14ac:dyDescent="0.2">
      <c r="A84" s="124" t="s">
        <v>123</v>
      </c>
      <c r="B84" s="124" t="s">
        <v>124</v>
      </c>
      <c r="C84" s="124" t="s">
        <v>125</v>
      </c>
      <c r="D84" s="124" t="s">
        <v>25</v>
      </c>
      <c r="E84" s="31" t="s">
        <v>26</v>
      </c>
      <c r="F84" s="31" t="s">
        <v>3</v>
      </c>
      <c r="G84" s="124">
        <v>41191</v>
      </c>
      <c r="H84" s="185"/>
    </row>
    <row r="85" spans="1:8" ht="13.5" customHeight="1" x14ac:dyDescent="0.2">
      <c r="A85" s="124" t="s">
        <v>126</v>
      </c>
      <c r="B85" s="124" t="s">
        <v>127</v>
      </c>
      <c r="C85" s="124" t="s">
        <v>128</v>
      </c>
      <c r="D85" s="124" t="s">
        <v>25</v>
      </c>
      <c r="E85" s="31" t="s">
        <v>26</v>
      </c>
      <c r="F85" s="31" t="s">
        <v>9</v>
      </c>
      <c r="G85" s="124">
        <v>41250</v>
      </c>
      <c r="H85" s="185"/>
    </row>
    <row r="86" spans="1:8" ht="13.5" customHeight="1" x14ac:dyDescent="0.2">
      <c r="A86" s="124" t="s">
        <v>129</v>
      </c>
      <c r="B86" s="124" t="s">
        <v>130</v>
      </c>
      <c r="C86" s="124" t="s">
        <v>131</v>
      </c>
      <c r="D86" s="124" t="s">
        <v>25</v>
      </c>
      <c r="E86" s="31" t="s">
        <v>26</v>
      </c>
      <c r="F86" s="31" t="s">
        <v>4</v>
      </c>
      <c r="G86" s="124">
        <v>41236</v>
      </c>
      <c r="H86" s="185"/>
    </row>
    <row r="87" spans="1:8" ht="13.5" customHeight="1" x14ac:dyDescent="0.2">
      <c r="A87" s="124" t="s">
        <v>132</v>
      </c>
      <c r="B87" s="124" t="s">
        <v>215</v>
      </c>
      <c r="C87" s="124" t="s">
        <v>221</v>
      </c>
      <c r="D87" s="124" t="s">
        <v>25</v>
      </c>
      <c r="E87" s="31" t="s">
        <v>26</v>
      </c>
      <c r="F87" s="31" t="s">
        <v>5</v>
      </c>
      <c r="G87" s="124">
        <v>41247</v>
      </c>
      <c r="H87" s="185"/>
    </row>
    <row r="88" spans="1:8" ht="13.5" customHeight="1" x14ac:dyDescent="0.2">
      <c r="A88" s="124" t="s">
        <v>562</v>
      </c>
      <c r="B88" s="124" t="s">
        <v>563</v>
      </c>
      <c r="C88" s="124" t="s">
        <v>564</v>
      </c>
      <c r="D88" s="124" t="s">
        <v>25</v>
      </c>
      <c r="E88" s="31" t="s">
        <v>26</v>
      </c>
      <c r="F88" s="31" t="s">
        <v>8</v>
      </c>
      <c r="G88" s="124">
        <v>41439</v>
      </c>
      <c r="H88" s="185"/>
    </row>
    <row r="89" spans="1:8" ht="13.5" customHeight="1" x14ac:dyDescent="0.2">
      <c r="A89" s="124" t="s">
        <v>143</v>
      </c>
      <c r="B89" s="124" t="s">
        <v>388</v>
      </c>
      <c r="C89" s="179" t="s">
        <v>273</v>
      </c>
      <c r="D89" s="124" t="s">
        <v>25</v>
      </c>
      <c r="E89" s="31" t="s">
        <v>26</v>
      </c>
      <c r="F89" s="31" t="s">
        <v>5</v>
      </c>
      <c r="G89" s="124">
        <v>41374</v>
      </c>
      <c r="H89" s="185"/>
    </row>
    <row r="90" spans="1:8" ht="13.5" customHeight="1" x14ac:dyDescent="0.2">
      <c r="A90" s="124" t="s">
        <v>148</v>
      </c>
      <c r="B90" s="124" t="s">
        <v>446</v>
      </c>
      <c r="C90" s="179" t="s">
        <v>447</v>
      </c>
      <c r="D90" s="124" t="s">
        <v>25</v>
      </c>
      <c r="E90" s="31" t="s">
        <v>26</v>
      </c>
      <c r="F90" s="31" t="s">
        <v>11</v>
      </c>
      <c r="G90" s="124">
        <v>41563</v>
      </c>
      <c r="H90" s="185"/>
    </row>
    <row r="91" spans="1:8" ht="13.5" customHeight="1" x14ac:dyDescent="0.2">
      <c r="A91" s="124" t="s">
        <v>149</v>
      </c>
      <c r="B91" s="124" t="s">
        <v>155</v>
      </c>
      <c r="C91" s="124" t="s">
        <v>156</v>
      </c>
      <c r="D91" s="124" t="s">
        <v>25</v>
      </c>
      <c r="E91" s="31" t="s">
        <v>26</v>
      </c>
      <c r="F91" s="31" t="s">
        <v>12</v>
      </c>
      <c r="G91" s="124">
        <v>41726</v>
      </c>
      <c r="H91" s="185"/>
    </row>
    <row r="92" spans="1:8" ht="13.5" customHeight="1" x14ac:dyDescent="0.2">
      <c r="A92" s="124" t="s">
        <v>153</v>
      </c>
      <c r="B92" s="124" t="s">
        <v>514</v>
      </c>
      <c r="C92" s="124" t="s">
        <v>157</v>
      </c>
      <c r="D92" s="124" t="s">
        <v>25</v>
      </c>
      <c r="E92" s="31" t="s">
        <v>158</v>
      </c>
      <c r="F92" s="31" t="s">
        <v>158</v>
      </c>
      <c r="G92" s="124">
        <v>41604</v>
      </c>
      <c r="H92" s="185"/>
    </row>
    <row r="93" spans="1:8" ht="13.5" customHeight="1" x14ac:dyDescent="0.2">
      <c r="A93" s="124" t="s">
        <v>150</v>
      </c>
      <c r="B93" s="124" t="s">
        <v>151</v>
      </c>
      <c r="C93" s="124" t="s">
        <v>152</v>
      </c>
      <c r="D93" s="124" t="s">
        <v>25</v>
      </c>
      <c r="E93" s="31" t="s">
        <v>26</v>
      </c>
      <c r="F93" s="31" t="s">
        <v>8</v>
      </c>
      <c r="G93" s="124">
        <v>41439</v>
      </c>
      <c r="H93" s="185"/>
    </row>
    <row r="94" spans="1:8" ht="13.5" customHeight="1" x14ac:dyDescent="0.2">
      <c r="A94" s="124" t="s">
        <v>154</v>
      </c>
      <c r="B94" s="124" t="s">
        <v>565</v>
      </c>
      <c r="C94" s="124" t="s">
        <v>515</v>
      </c>
      <c r="D94" s="124" t="s">
        <v>25</v>
      </c>
      <c r="E94" s="31" t="s">
        <v>159</v>
      </c>
      <c r="F94" s="31" t="s">
        <v>159</v>
      </c>
      <c r="G94" s="124">
        <v>41597</v>
      </c>
      <c r="H94" s="185"/>
    </row>
    <row r="95" spans="1:8" ht="13.5" customHeight="1" x14ac:dyDescent="0.2">
      <c r="A95" s="124" t="s">
        <v>161</v>
      </c>
      <c r="B95" s="124" t="s">
        <v>639</v>
      </c>
      <c r="C95" s="124" t="s">
        <v>640</v>
      </c>
      <c r="D95" s="124" t="s">
        <v>25</v>
      </c>
      <c r="E95" s="31" t="s">
        <v>26</v>
      </c>
      <c r="F95" s="31" t="s">
        <v>5</v>
      </c>
      <c r="G95" s="124">
        <v>41625</v>
      </c>
      <c r="H95" s="185"/>
    </row>
    <row r="96" spans="1:8" ht="13.5" customHeight="1" x14ac:dyDescent="0.2">
      <c r="A96" s="124" t="s">
        <v>162</v>
      </c>
      <c r="B96" s="124" t="s">
        <v>448</v>
      </c>
      <c r="C96" s="179" t="s">
        <v>449</v>
      </c>
      <c r="D96" s="124" t="s">
        <v>25</v>
      </c>
      <c r="E96" s="31" t="s">
        <v>26</v>
      </c>
      <c r="F96" s="31" t="s">
        <v>5</v>
      </c>
      <c r="G96" s="124">
        <v>41698</v>
      </c>
      <c r="H96" s="185"/>
    </row>
    <row r="97" spans="1:8" ht="13.5" customHeight="1" x14ac:dyDescent="0.2">
      <c r="A97" s="124" t="s">
        <v>163</v>
      </c>
      <c r="B97" s="124" t="s">
        <v>450</v>
      </c>
      <c r="C97" s="179" t="s">
        <v>451</v>
      </c>
      <c r="D97" s="124" t="s">
        <v>25</v>
      </c>
      <c r="E97" s="31" t="s">
        <v>26</v>
      </c>
      <c r="F97" s="31" t="s">
        <v>11</v>
      </c>
      <c r="G97" s="124">
        <v>41583</v>
      </c>
      <c r="H97" s="185"/>
    </row>
    <row r="98" spans="1:8" ht="13.5" customHeight="1" x14ac:dyDescent="0.2">
      <c r="A98" s="124" t="s">
        <v>164</v>
      </c>
      <c r="B98" s="124" t="s">
        <v>168</v>
      </c>
      <c r="C98" s="124" t="s">
        <v>566</v>
      </c>
      <c r="D98" s="124" t="s">
        <v>25</v>
      </c>
      <c r="E98" s="31" t="s">
        <v>26</v>
      </c>
      <c r="F98" s="31" t="s">
        <v>8</v>
      </c>
      <c r="G98" s="124">
        <v>41621</v>
      </c>
      <c r="H98" s="185"/>
    </row>
    <row r="99" spans="1:8" ht="13.5" customHeight="1" x14ac:dyDescent="0.2">
      <c r="A99" s="124" t="s">
        <v>165</v>
      </c>
      <c r="B99" s="124" t="s">
        <v>567</v>
      </c>
      <c r="C99" s="124" t="s">
        <v>274</v>
      </c>
      <c r="D99" s="124" t="s">
        <v>25</v>
      </c>
      <c r="E99" s="31" t="s">
        <v>26</v>
      </c>
      <c r="F99" s="31" t="s">
        <v>169</v>
      </c>
      <c r="G99" s="124">
        <v>41584</v>
      </c>
      <c r="H99" s="185"/>
    </row>
    <row r="100" spans="1:8" ht="13.5" customHeight="1" x14ac:dyDescent="0.2">
      <c r="A100" s="124" t="s">
        <v>389</v>
      </c>
      <c r="B100" s="124" t="s">
        <v>170</v>
      </c>
      <c r="C100" s="124" t="s">
        <v>222</v>
      </c>
      <c r="D100" s="124" t="s">
        <v>25</v>
      </c>
      <c r="E100" s="31" t="s">
        <v>26</v>
      </c>
      <c r="F100" s="31" t="s">
        <v>4</v>
      </c>
      <c r="G100" s="124">
        <v>41598</v>
      </c>
      <c r="H100" s="185"/>
    </row>
    <row r="101" spans="1:8" ht="13.5" customHeight="1" x14ac:dyDescent="0.2">
      <c r="A101" s="124" t="s">
        <v>171</v>
      </c>
      <c r="B101" s="124" t="s">
        <v>216</v>
      </c>
      <c r="C101" s="124" t="s">
        <v>516</v>
      </c>
      <c r="D101" s="124" t="s">
        <v>25</v>
      </c>
      <c r="E101" s="31" t="s">
        <v>26</v>
      </c>
      <c r="F101" s="31" t="s">
        <v>11</v>
      </c>
      <c r="G101" s="124">
        <v>41583</v>
      </c>
      <c r="H101" s="185" t="s">
        <v>428</v>
      </c>
    </row>
    <row r="102" spans="1:8" ht="13.5" customHeight="1" x14ac:dyDescent="0.2">
      <c r="A102" s="124" t="s">
        <v>172</v>
      </c>
      <c r="B102" s="124" t="s">
        <v>216</v>
      </c>
      <c r="C102" s="124" t="s">
        <v>173</v>
      </c>
      <c r="D102" s="124" t="s">
        <v>25</v>
      </c>
      <c r="E102" s="31" t="s">
        <v>26</v>
      </c>
      <c r="F102" s="31" t="s">
        <v>11</v>
      </c>
      <c r="G102" s="124">
        <v>41583</v>
      </c>
      <c r="H102" s="185" t="s">
        <v>428</v>
      </c>
    </row>
    <row r="103" spans="1:8" ht="13.5" customHeight="1" x14ac:dyDescent="0.2">
      <c r="A103" s="124" t="s">
        <v>166</v>
      </c>
      <c r="B103" s="124" t="s">
        <v>174</v>
      </c>
      <c r="C103" s="124" t="s">
        <v>175</v>
      </c>
      <c r="D103" s="124" t="s">
        <v>25</v>
      </c>
      <c r="E103" s="31" t="s">
        <v>158</v>
      </c>
      <c r="F103" s="31" t="s">
        <v>158</v>
      </c>
      <c r="G103" s="124">
        <v>41814</v>
      </c>
      <c r="H103" s="185"/>
    </row>
    <row r="104" spans="1:8" ht="13.5" customHeight="1" x14ac:dyDescent="0.2">
      <c r="A104" s="124" t="s">
        <v>167</v>
      </c>
      <c r="B104" s="124" t="s">
        <v>176</v>
      </c>
      <c r="C104" s="124" t="s">
        <v>177</v>
      </c>
      <c r="D104" s="124" t="s">
        <v>25</v>
      </c>
      <c r="E104" s="31" t="s">
        <v>26</v>
      </c>
      <c r="F104" s="31" t="s">
        <v>9</v>
      </c>
      <c r="G104" s="124">
        <v>41737</v>
      </c>
      <c r="H104" s="185"/>
    </row>
    <row r="105" spans="1:8" ht="13.5" customHeight="1" x14ac:dyDescent="0.2">
      <c r="A105" s="124" t="s">
        <v>568</v>
      </c>
      <c r="B105" s="124" t="s">
        <v>569</v>
      </c>
      <c r="C105" s="124" t="s">
        <v>570</v>
      </c>
      <c r="D105" s="124" t="s">
        <v>25</v>
      </c>
      <c r="E105" s="31" t="s">
        <v>26</v>
      </c>
      <c r="F105" s="31" t="s">
        <v>178</v>
      </c>
      <c r="G105" s="124">
        <v>41730</v>
      </c>
      <c r="H105" s="185"/>
    </row>
    <row r="106" spans="1:8" ht="13.5" customHeight="1" x14ac:dyDescent="0.2">
      <c r="A106" s="124" t="s">
        <v>188</v>
      </c>
      <c r="B106" s="124" t="s">
        <v>200</v>
      </c>
      <c r="C106" s="124" t="s">
        <v>201</v>
      </c>
      <c r="D106" s="124" t="s">
        <v>25</v>
      </c>
      <c r="E106" s="31" t="s">
        <v>26</v>
      </c>
      <c r="F106" s="31" t="s">
        <v>11</v>
      </c>
      <c r="G106" s="124">
        <v>41821</v>
      </c>
      <c r="H106" s="185"/>
    </row>
    <row r="107" spans="1:8" ht="13.5" customHeight="1" x14ac:dyDescent="0.2">
      <c r="A107" s="124" t="s">
        <v>189</v>
      </c>
      <c r="B107" s="124" t="s">
        <v>202</v>
      </c>
      <c r="C107" s="124" t="s">
        <v>375</v>
      </c>
      <c r="D107" s="124" t="s">
        <v>25</v>
      </c>
      <c r="E107" s="31" t="s">
        <v>26</v>
      </c>
      <c r="F107" s="31" t="s">
        <v>5</v>
      </c>
      <c r="G107" s="124">
        <v>41765</v>
      </c>
      <c r="H107" s="185"/>
    </row>
    <row r="108" spans="1:8" ht="13.5" customHeight="1" x14ac:dyDescent="0.2">
      <c r="A108" s="124" t="s">
        <v>190</v>
      </c>
      <c r="B108" s="124" t="s">
        <v>238</v>
      </c>
      <c r="C108" s="124" t="s">
        <v>239</v>
      </c>
      <c r="D108" s="124" t="s">
        <v>25</v>
      </c>
      <c r="E108" s="31" t="s">
        <v>26</v>
      </c>
      <c r="F108" s="31" t="s">
        <v>4</v>
      </c>
      <c r="G108" s="124">
        <v>42199</v>
      </c>
      <c r="H108" s="185"/>
    </row>
    <row r="109" spans="1:8" ht="13.5" customHeight="1" x14ac:dyDescent="0.2">
      <c r="A109" s="124" t="s">
        <v>191</v>
      </c>
      <c r="B109" s="124" t="s">
        <v>240</v>
      </c>
      <c r="C109" s="124" t="s">
        <v>452</v>
      </c>
      <c r="D109" s="124" t="s">
        <v>25</v>
      </c>
      <c r="E109" s="31" t="s">
        <v>26</v>
      </c>
      <c r="F109" s="31" t="s">
        <v>4</v>
      </c>
      <c r="G109" s="124">
        <v>41922</v>
      </c>
      <c r="H109" s="185"/>
    </row>
    <row r="110" spans="1:8" ht="13.5" customHeight="1" x14ac:dyDescent="0.2">
      <c r="A110" s="124" t="s">
        <v>192</v>
      </c>
      <c r="B110" s="124" t="s">
        <v>203</v>
      </c>
      <c r="C110" s="124" t="s">
        <v>204</v>
      </c>
      <c r="D110" s="124" t="s">
        <v>25</v>
      </c>
      <c r="E110" s="31" t="s">
        <v>26</v>
      </c>
      <c r="F110" s="31" t="s">
        <v>6</v>
      </c>
      <c r="G110" s="124">
        <v>41817</v>
      </c>
      <c r="H110" s="185"/>
    </row>
    <row r="111" spans="1:8" ht="13.5" customHeight="1" x14ac:dyDescent="0.2">
      <c r="A111" s="124" t="s">
        <v>193</v>
      </c>
      <c r="B111" s="124" t="s">
        <v>205</v>
      </c>
      <c r="C111" s="124" t="s">
        <v>206</v>
      </c>
      <c r="D111" s="124" t="s">
        <v>25</v>
      </c>
      <c r="E111" s="31" t="s">
        <v>26</v>
      </c>
      <c r="F111" s="31" t="s">
        <v>8</v>
      </c>
      <c r="G111" s="124">
        <v>41970</v>
      </c>
      <c r="H111" s="185"/>
    </row>
    <row r="112" spans="1:8" ht="13.5" customHeight="1" x14ac:dyDescent="0.2">
      <c r="A112" s="124" t="s">
        <v>194</v>
      </c>
      <c r="B112" s="124" t="s">
        <v>275</v>
      </c>
      <c r="C112" s="124" t="s">
        <v>207</v>
      </c>
      <c r="D112" s="124" t="s">
        <v>25</v>
      </c>
      <c r="E112" s="31" t="s">
        <v>26</v>
      </c>
      <c r="F112" s="31" t="s">
        <v>11</v>
      </c>
      <c r="G112" s="124">
        <v>41921</v>
      </c>
      <c r="H112" s="185"/>
    </row>
    <row r="113" spans="1:8" ht="13.5" customHeight="1" x14ac:dyDescent="0.2">
      <c r="A113" s="124" t="s">
        <v>195</v>
      </c>
      <c r="B113" s="124" t="s">
        <v>208</v>
      </c>
      <c r="C113" s="179" t="s">
        <v>517</v>
      </c>
      <c r="D113" s="124" t="s">
        <v>25</v>
      </c>
      <c r="E113" s="31" t="s">
        <v>26</v>
      </c>
      <c r="F113" s="31" t="s">
        <v>178</v>
      </c>
      <c r="G113" s="124">
        <v>41954</v>
      </c>
      <c r="H113" s="185"/>
    </row>
    <row r="114" spans="1:8" ht="13.5" customHeight="1" x14ac:dyDescent="0.2">
      <c r="A114" s="124" t="s">
        <v>196</v>
      </c>
      <c r="B114" s="124" t="s">
        <v>453</v>
      </c>
      <c r="C114" s="124" t="s">
        <v>454</v>
      </c>
      <c r="D114" s="124" t="s">
        <v>25</v>
      </c>
      <c r="E114" s="31" t="s">
        <v>26</v>
      </c>
      <c r="F114" s="31" t="s">
        <v>11</v>
      </c>
      <c r="G114" s="124">
        <v>41961</v>
      </c>
      <c r="H114" s="185"/>
    </row>
    <row r="115" spans="1:8" ht="13.5" customHeight="1" x14ac:dyDescent="0.2">
      <c r="A115" s="124" t="s">
        <v>197</v>
      </c>
      <c r="B115" s="124" t="s">
        <v>209</v>
      </c>
      <c r="C115" s="179" t="s">
        <v>210</v>
      </c>
      <c r="D115" s="124" t="s">
        <v>25</v>
      </c>
      <c r="E115" s="31" t="s">
        <v>26</v>
      </c>
      <c r="F115" s="31" t="s">
        <v>4</v>
      </c>
      <c r="G115" s="124">
        <v>41971</v>
      </c>
      <c r="H115" s="185"/>
    </row>
    <row r="116" spans="1:8" ht="13.5" customHeight="1" x14ac:dyDescent="0.2">
      <c r="A116" s="124" t="s">
        <v>198</v>
      </c>
      <c r="B116" s="124" t="s">
        <v>455</v>
      </c>
      <c r="C116" s="179" t="s">
        <v>456</v>
      </c>
      <c r="D116" s="124" t="s">
        <v>25</v>
      </c>
      <c r="E116" s="31" t="s">
        <v>26</v>
      </c>
      <c r="F116" s="31" t="s">
        <v>11</v>
      </c>
      <c r="G116" s="124">
        <v>42144</v>
      </c>
      <c r="H116" s="185"/>
    </row>
    <row r="117" spans="1:8" ht="13.5" customHeight="1" x14ac:dyDescent="0.2">
      <c r="A117" s="124" t="s">
        <v>199</v>
      </c>
      <c r="B117" s="124" t="s">
        <v>571</v>
      </c>
      <c r="C117" s="179" t="s">
        <v>211</v>
      </c>
      <c r="D117" s="124" t="s">
        <v>25</v>
      </c>
      <c r="E117" s="31" t="s">
        <v>26</v>
      </c>
      <c r="F117" s="31" t="s">
        <v>169</v>
      </c>
      <c r="G117" s="124">
        <v>42066</v>
      </c>
      <c r="H117" s="185"/>
    </row>
    <row r="118" spans="1:8" ht="13.5" customHeight="1" x14ac:dyDescent="0.2">
      <c r="A118" s="124" t="s">
        <v>251</v>
      </c>
      <c r="B118" s="124" t="s">
        <v>252</v>
      </c>
      <c r="C118" s="124" t="s">
        <v>253</v>
      </c>
      <c r="D118" s="124" t="s">
        <v>25</v>
      </c>
      <c r="E118" s="31" t="s">
        <v>26</v>
      </c>
      <c r="F118" s="31" t="s">
        <v>178</v>
      </c>
      <c r="G118" s="124">
        <v>42143</v>
      </c>
      <c r="H118" s="185"/>
    </row>
    <row r="119" spans="1:8" ht="13.5" customHeight="1" x14ac:dyDescent="0.2">
      <c r="A119" s="124" t="s">
        <v>241</v>
      </c>
      <c r="B119" s="124" t="s">
        <v>254</v>
      </c>
      <c r="C119" s="124" t="s">
        <v>255</v>
      </c>
      <c r="D119" s="124" t="s">
        <v>25</v>
      </c>
      <c r="E119" s="31" t="s">
        <v>26</v>
      </c>
      <c r="F119" s="31" t="s">
        <v>10</v>
      </c>
      <c r="G119" s="124">
        <v>42307</v>
      </c>
      <c r="H119" s="185"/>
    </row>
    <row r="120" spans="1:8" ht="13.5" customHeight="1" x14ac:dyDescent="0.2">
      <c r="A120" s="124" t="s">
        <v>242</v>
      </c>
      <c r="B120" s="124" t="s">
        <v>572</v>
      </c>
      <c r="C120" s="124" t="s">
        <v>346</v>
      </c>
      <c r="D120" s="124" t="s">
        <v>25</v>
      </c>
      <c r="E120" s="31" t="s">
        <v>26</v>
      </c>
      <c r="F120" s="31" t="s">
        <v>268</v>
      </c>
      <c r="G120" s="124">
        <v>42174</v>
      </c>
      <c r="H120" s="185"/>
    </row>
    <row r="121" spans="1:8" ht="13.5" customHeight="1" x14ac:dyDescent="0.2">
      <c r="A121" s="124" t="s">
        <v>243</v>
      </c>
      <c r="B121" s="124" t="s">
        <v>256</v>
      </c>
      <c r="C121" s="124" t="s">
        <v>276</v>
      </c>
      <c r="D121" s="124" t="s">
        <v>25</v>
      </c>
      <c r="E121" s="31" t="s">
        <v>26</v>
      </c>
      <c r="F121" s="31" t="s">
        <v>11</v>
      </c>
      <c r="G121" s="124">
        <v>42227</v>
      </c>
      <c r="H121" s="185"/>
    </row>
    <row r="122" spans="1:8" ht="13.5" customHeight="1" x14ac:dyDescent="0.2">
      <c r="A122" s="124" t="s">
        <v>244</v>
      </c>
      <c r="B122" s="124" t="s">
        <v>457</v>
      </c>
      <c r="C122" s="179" t="s">
        <v>257</v>
      </c>
      <c r="D122" s="124" t="s">
        <v>25</v>
      </c>
      <c r="E122" s="31" t="s">
        <v>26</v>
      </c>
      <c r="F122" s="31" t="s">
        <v>5</v>
      </c>
      <c r="G122" s="124">
        <v>42290</v>
      </c>
      <c r="H122" s="185"/>
    </row>
    <row r="123" spans="1:8" ht="13.5" customHeight="1" x14ac:dyDescent="0.2">
      <c r="A123" s="124" t="s">
        <v>245</v>
      </c>
      <c r="B123" s="124" t="s">
        <v>258</v>
      </c>
      <c r="C123" s="124" t="s">
        <v>259</v>
      </c>
      <c r="D123" s="124" t="s">
        <v>25</v>
      </c>
      <c r="E123" s="31" t="s">
        <v>26</v>
      </c>
      <c r="F123" s="31" t="s">
        <v>267</v>
      </c>
      <c r="G123" s="124">
        <v>42346</v>
      </c>
      <c r="H123" s="185"/>
    </row>
    <row r="124" spans="1:8" ht="13.5" customHeight="1" x14ac:dyDescent="0.2">
      <c r="A124" s="124" t="s">
        <v>246</v>
      </c>
      <c r="B124" s="124" t="s">
        <v>458</v>
      </c>
      <c r="C124" s="124" t="s">
        <v>347</v>
      </c>
      <c r="D124" s="124" t="s">
        <v>25</v>
      </c>
      <c r="E124" s="31" t="s">
        <v>26</v>
      </c>
      <c r="F124" s="31" t="s">
        <v>178</v>
      </c>
      <c r="G124" s="124">
        <v>42283</v>
      </c>
      <c r="H124" s="185"/>
    </row>
    <row r="125" spans="1:8" ht="13.5" customHeight="1" x14ac:dyDescent="0.2">
      <c r="A125" s="124" t="s">
        <v>247</v>
      </c>
      <c r="B125" s="124" t="s">
        <v>260</v>
      </c>
      <c r="C125" s="179" t="s">
        <v>261</v>
      </c>
      <c r="D125" s="124" t="s">
        <v>25</v>
      </c>
      <c r="E125" s="31" t="s">
        <v>26</v>
      </c>
      <c r="F125" s="31" t="s">
        <v>12</v>
      </c>
      <c r="G125" s="124">
        <v>42339</v>
      </c>
      <c r="H125" s="185"/>
    </row>
    <row r="126" spans="1:8" ht="13.5" customHeight="1" x14ac:dyDescent="0.2">
      <c r="A126" s="124" t="s">
        <v>248</v>
      </c>
      <c r="B126" s="124" t="s">
        <v>262</v>
      </c>
      <c r="C126" s="124" t="s">
        <v>263</v>
      </c>
      <c r="D126" s="124" t="s">
        <v>25</v>
      </c>
      <c r="E126" s="31" t="s">
        <v>158</v>
      </c>
      <c r="F126" s="31" t="s">
        <v>158</v>
      </c>
      <c r="G126" s="124">
        <v>42340</v>
      </c>
      <c r="H126" s="185"/>
    </row>
    <row r="127" spans="1:8" ht="13.5" customHeight="1" x14ac:dyDescent="0.2">
      <c r="A127" s="124" t="s">
        <v>249</v>
      </c>
      <c r="B127" s="124" t="s">
        <v>277</v>
      </c>
      <c r="C127" s="124" t="s">
        <v>264</v>
      </c>
      <c r="D127" s="124" t="s">
        <v>25</v>
      </c>
      <c r="E127" s="31" t="s">
        <v>26</v>
      </c>
      <c r="F127" s="31" t="s">
        <v>269</v>
      </c>
      <c r="G127" s="124">
        <v>42342</v>
      </c>
      <c r="H127" s="185"/>
    </row>
    <row r="128" spans="1:8" ht="13.5" customHeight="1" x14ac:dyDescent="0.2">
      <c r="A128" s="124" t="s">
        <v>250</v>
      </c>
      <c r="B128" s="124" t="s">
        <v>265</v>
      </c>
      <c r="C128" s="124" t="s">
        <v>266</v>
      </c>
      <c r="D128" s="124" t="s">
        <v>25</v>
      </c>
      <c r="E128" s="31" t="s">
        <v>26</v>
      </c>
      <c r="F128" s="31" t="s">
        <v>3</v>
      </c>
      <c r="G128" s="124">
        <v>42349</v>
      </c>
      <c r="H128" s="185"/>
    </row>
    <row r="129" spans="1:8" ht="13.5" customHeight="1" x14ac:dyDescent="0.2">
      <c r="A129" s="124" t="s">
        <v>278</v>
      </c>
      <c r="B129" s="124" t="s">
        <v>279</v>
      </c>
      <c r="C129" s="124" t="s">
        <v>280</v>
      </c>
      <c r="D129" s="124" t="s">
        <v>25</v>
      </c>
      <c r="E129" s="31" t="s">
        <v>158</v>
      </c>
      <c r="F129" s="31" t="s">
        <v>158</v>
      </c>
      <c r="G129" s="124">
        <v>42487</v>
      </c>
      <c r="H129" s="185"/>
    </row>
    <row r="130" spans="1:8" ht="13.5" customHeight="1" x14ac:dyDescent="0.2">
      <c r="A130" s="124" t="s">
        <v>281</v>
      </c>
      <c r="B130" s="124" t="s">
        <v>282</v>
      </c>
      <c r="C130" s="124" t="s">
        <v>283</v>
      </c>
      <c r="D130" s="124" t="s">
        <v>25</v>
      </c>
      <c r="E130" s="31" t="s">
        <v>26</v>
      </c>
      <c r="F130" s="31" t="s">
        <v>4</v>
      </c>
      <c r="G130" s="124">
        <v>42573</v>
      </c>
      <c r="H130" s="185"/>
    </row>
    <row r="131" spans="1:8" ht="13.5" customHeight="1" x14ac:dyDescent="0.2">
      <c r="A131" s="124" t="s">
        <v>284</v>
      </c>
      <c r="B131" s="124" t="s">
        <v>285</v>
      </c>
      <c r="C131" s="179" t="s">
        <v>286</v>
      </c>
      <c r="D131" s="124" t="s">
        <v>25</v>
      </c>
      <c r="E131" s="31" t="s">
        <v>26</v>
      </c>
      <c r="F131" s="31" t="s">
        <v>269</v>
      </c>
      <c r="G131" s="124">
        <v>42538</v>
      </c>
      <c r="H131" s="185"/>
    </row>
    <row r="132" spans="1:8" ht="13.5" customHeight="1" x14ac:dyDescent="0.2">
      <c r="A132" s="124" t="s">
        <v>287</v>
      </c>
      <c r="B132" s="124" t="s">
        <v>288</v>
      </c>
      <c r="C132" s="124" t="s">
        <v>289</v>
      </c>
      <c r="D132" s="124" t="s">
        <v>25</v>
      </c>
      <c r="E132" s="31" t="s">
        <v>26</v>
      </c>
      <c r="F132" s="31" t="s">
        <v>12</v>
      </c>
      <c r="G132" s="124">
        <v>42528</v>
      </c>
      <c r="H132" s="185"/>
    </row>
    <row r="133" spans="1:8" ht="13.5" customHeight="1" x14ac:dyDescent="0.2">
      <c r="A133" s="124" t="s">
        <v>290</v>
      </c>
      <c r="B133" s="124" t="s">
        <v>291</v>
      </c>
      <c r="C133" s="124" t="s">
        <v>292</v>
      </c>
      <c r="D133" s="124" t="s">
        <v>25</v>
      </c>
      <c r="E133" s="31" t="s">
        <v>26</v>
      </c>
      <c r="F133" s="31" t="s">
        <v>10</v>
      </c>
      <c r="G133" s="124">
        <v>42682</v>
      </c>
      <c r="H133" s="185"/>
    </row>
    <row r="134" spans="1:8" ht="13.5" customHeight="1" x14ac:dyDescent="0.2">
      <c r="A134" s="124" t="s">
        <v>293</v>
      </c>
      <c r="B134" s="124" t="s">
        <v>294</v>
      </c>
      <c r="C134" s="124" t="s">
        <v>295</v>
      </c>
      <c r="D134" s="124" t="s">
        <v>25</v>
      </c>
      <c r="E134" s="31" t="s">
        <v>158</v>
      </c>
      <c r="F134" s="31" t="s">
        <v>158</v>
      </c>
      <c r="G134" s="124">
        <v>42692</v>
      </c>
      <c r="H134" s="185"/>
    </row>
    <row r="135" spans="1:8" ht="13.5" customHeight="1" x14ac:dyDescent="0.2">
      <c r="A135" s="124" t="s">
        <v>296</v>
      </c>
      <c r="B135" s="124" t="s">
        <v>297</v>
      </c>
      <c r="C135" s="124" t="s">
        <v>298</v>
      </c>
      <c r="D135" s="124" t="s">
        <v>25</v>
      </c>
      <c r="E135" s="31" t="s">
        <v>158</v>
      </c>
      <c r="F135" s="31" t="s">
        <v>158</v>
      </c>
      <c r="G135" s="124">
        <v>42521</v>
      </c>
      <c r="H135" s="185"/>
    </row>
    <row r="136" spans="1:8" ht="13.5" customHeight="1" x14ac:dyDescent="0.2">
      <c r="A136" s="124" t="s">
        <v>299</v>
      </c>
      <c r="B136" s="124" t="s">
        <v>300</v>
      </c>
      <c r="C136" s="124" t="s">
        <v>301</v>
      </c>
      <c r="D136" s="124" t="s">
        <v>25</v>
      </c>
      <c r="E136" s="31" t="s">
        <v>26</v>
      </c>
      <c r="F136" s="31" t="s">
        <v>11</v>
      </c>
      <c r="G136" s="124">
        <v>42551</v>
      </c>
      <c r="H136" s="185"/>
    </row>
    <row r="137" spans="1:8" ht="13.5" customHeight="1" x14ac:dyDescent="0.2">
      <c r="A137" s="124" t="s">
        <v>302</v>
      </c>
      <c r="B137" s="124" t="s">
        <v>303</v>
      </c>
      <c r="C137" s="124" t="s">
        <v>304</v>
      </c>
      <c r="D137" s="124" t="s">
        <v>25</v>
      </c>
      <c r="E137" s="31" t="s">
        <v>26</v>
      </c>
      <c r="F137" s="31" t="s">
        <v>305</v>
      </c>
      <c r="G137" s="124">
        <v>42556</v>
      </c>
      <c r="H137" s="185"/>
    </row>
    <row r="138" spans="1:8" ht="13.5" customHeight="1" x14ac:dyDescent="0.2">
      <c r="A138" s="124" t="s">
        <v>306</v>
      </c>
      <c r="B138" s="124" t="s">
        <v>307</v>
      </c>
      <c r="C138" s="124" t="s">
        <v>308</v>
      </c>
      <c r="D138" s="124" t="s">
        <v>25</v>
      </c>
      <c r="E138" s="31" t="s">
        <v>26</v>
      </c>
      <c r="F138" s="31" t="s">
        <v>7</v>
      </c>
      <c r="G138" s="124">
        <v>42563</v>
      </c>
      <c r="H138" s="185"/>
    </row>
    <row r="139" spans="1:8" ht="13.5" customHeight="1" x14ac:dyDescent="0.2">
      <c r="A139" s="124" t="s">
        <v>309</v>
      </c>
      <c r="B139" s="124" t="s">
        <v>310</v>
      </c>
      <c r="C139" s="124" t="s">
        <v>311</v>
      </c>
      <c r="D139" s="124" t="s">
        <v>25</v>
      </c>
      <c r="E139" s="31" t="s">
        <v>26</v>
      </c>
      <c r="F139" s="31" t="s">
        <v>11</v>
      </c>
      <c r="G139" s="124">
        <v>42907</v>
      </c>
      <c r="H139" s="185"/>
    </row>
    <row r="140" spans="1:8" ht="13.5" customHeight="1" x14ac:dyDescent="0.2">
      <c r="A140" s="124" t="s">
        <v>312</v>
      </c>
      <c r="B140" s="124" t="s">
        <v>313</v>
      </c>
      <c r="C140" s="124" t="s">
        <v>314</v>
      </c>
      <c r="D140" s="124" t="s">
        <v>25</v>
      </c>
      <c r="E140" s="31" t="s">
        <v>26</v>
      </c>
      <c r="F140" s="31" t="s">
        <v>10</v>
      </c>
      <c r="G140" s="124">
        <v>42703</v>
      </c>
      <c r="H140" s="185"/>
    </row>
    <row r="141" spans="1:8" ht="13.5" customHeight="1" x14ac:dyDescent="0.2">
      <c r="A141" s="124" t="s">
        <v>348</v>
      </c>
      <c r="B141" s="124" t="s">
        <v>349</v>
      </c>
      <c r="C141" s="124" t="s">
        <v>350</v>
      </c>
      <c r="D141" s="124" t="s">
        <v>25</v>
      </c>
      <c r="E141" s="31" t="s">
        <v>26</v>
      </c>
      <c r="F141" s="31" t="s">
        <v>4</v>
      </c>
      <c r="G141" s="124">
        <v>42711</v>
      </c>
      <c r="H141" s="185"/>
    </row>
    <row r="142" spans="1:8" ht="13.5" customHeight="1" x14ac:dyDescent="0.2">
      <c r="A142" s="124" t="s">
        <v>351</v>
      </c>
      <c r="B142" s="124" t="s">
        <v>352</v>
      </c>
      <c r="C142" s="124" t="s">
        <v>353</v>
      </c>
      <c r="D142" s="124" t="s">
        <v>25</v>
      </c>
      <c r="E142" s="31" t="s">
        <v>26</v>
      </c>
      <c r="F142" s="31" t="s">
        <v>4</v>
      </c>
      <c r="G142" s="124">
        <v>42864</v>
      </c>
      <c r="H142" s="185" t="s">
        <v>428</v>
      </c>
    </row>
    <row r="143" spans="1:8" ht="13.5" customHeight="1" x14ac:dyDescent="0.2">
      <c r="A143" s="124" t="s">
        <v>354</v>
      </c>
      <c r="B143" s="124" t="s">
        <v>352</v>
      </c>
      <c r="C143" s="124" t="s">
        <v>355</v>
      </c>
      <c r="D143" s="124" t="s">
        <v>25</v>
      </c>
      <c r="E143" s="31" t="s">
        <v>26</v>
      </c>
      <c r="F143" s="31" t="s">
        <v>4</v>
      </c>
      <c r="G143" s="124">
        <v>42864</v>
      </c>
      <c r="H143" s="185" t="s">
        <v>428</v>
      </c>
    </row>
    <row r="144" spans="1:8" ht="13.5" customHeight="1" x14ac:dyDescent="0.2">
      <c r="A144" s="124" t="s">
        <v>356</v>
      </c>
      <c r="B144" s="124" t="s">
        <v>357</v>
      </c>
      <c r="C144" s="179" t="s">
        <v>358</v>
      </c>
      <c r="D144" s="124" t="s">
        <v>25</v>
      </c>
      <c r="E144" s="31" t="s">
        <v>26</v>
      </c>
      <c r="F144" s="31" t="s">
        <v>10</v>
      </c>
      <c r="G144" s="124">
        <v>42850</v>
      </c>
      <c r="H144" s="200"/>
    </row>
    <row r="145" spans="1:8" ht="13.5" customHeight="1" x14ac:dyDescent="0.2">
      <c r="A145" s="124" t="s">
        <v>359</v>
      </c>
      <c r="B145" s="124" t="s">
        <v>360</v>
      </c>
      <c r="C145" s="179" t="s">
        <v>361</v>
      </c>
      <c r="D145" s="124" t="s">
        <v>25</v>
      </c>
      <c r="E145" s="31" t="s">
        <v>26</v>
      </c>
      <c r="F145" s="31" t="s">
        <v>4</v>
      </c>
      <c r="G145" s="124">
        <v>42878</v>
      </c>
      <c r="H145" s="200"/>
    </row>
    <row r="146" spans="1:8" ht="13.5" customHeight="1" x14ac:dyDescent="0.2">
      <c r="A146" s="124" t="s">
        <v>362</v>
      </c>
      <c r="B146" s="124" t="s">
        <v>363</v>
      </c>
      <c r="C146" s="179" t="s">
        <v>364</v>
      </c>
      <c r="D146" s="124" t="s">
        <v>25</v>
      </c>
      <c r="E146" s="31" t="s">
        <v>26</v>
      </c>
      <c r="F146" s="31" t="s">
        <v>8</v>
      </c>
      <c r="G146" s="124">
        <v>42930</v>
      </c>
      <c r="H146" s="185"/>
    </row>
    <row r="147" spans="1:8" ht="13.5" customHeight="1" x14ac:dyDescent="0.2">
      <c r="A147" s="124" t="s">
        <v>365</v>
      </c>
      <c r="B147" s="124" t="s">
        <v>366</v>
      </c>
      <c r="C147" s="179" t="s">
        <v>367</v>
      </c>
      <c r="D147" s="124" t="s">
        <v>25</v>
      </c>
      <c r="E147" s="31" t="s">
        <v>26</v>
      </c>
      <c r="F147" s="31" t="s">
        <v>5</v>
      </c>
      <c r="G147" s="124">
        <v>43270</v>
      </c>
      <c r="H147" s="185"/>
    </row>
    <row r="148" spans="1:8" ht="13.5" customHeight="1" x14ac:dyDescent="0.2">
      <c r="A148" s="124" t="s">
        <v>368</v>
      </c>
      <c r="B148" s="124" t="s">
        <v>390</v>
      </c>
      <c r="C148" s="179" t="s">
        <v>369</v>
      </c>
      <c r="D148" s="124" t="s">
        <v>25</v>
      </c>
      <c r="E148" s="31" t="s">
        <v>26</v>
      </c>
      <c r="F148" s="31" t="s">
        <v>269</v>
      </c>
      <c r="G148" s="124">
        <v>43032</v>
      </c>
      <c r="H148" s="185"/>
    </row>
    <row r="149" spans="1:8" ht="13.5" customHeight="1" x14ac:dyDescent="0.2">
      <c r="A149" s="124" t="s">
        <v>370</v>
      </c>
      <c r="B149" s="124" t="s">
        <v>371</v>
      </c>
      <c r="C149" s="179" t="s">
        <v>372</v>
      </c>
      <c r="D149" s="124" t="s">
        <v>25</v>
      </c>
      <c r="E149" s="31" t="s">
        <v>26</v>
      </c>
      <c r="F149" s="31" t="s">
        <v>4</v>
      </c>
      <c r="G149" s="124">
        <v>43271</v>
      </c>
      <c r="H149" s="185"/>
    </row>
    <row r="150" spans="1:8" ht="13.5" customHeight="1" x14ac:dyDescent="0.2">
      <c r="A150" s="124" t="s">
        <v>376</v>
      </c>
      <c r="B150" s="124" t="s">
        <v>377</v>
      </c>
      <c r="C150" s="124" t="s">
        <v>378</v>
      </c>
      <c r="D150" s="124" t="s">
        <v>25</v>
      </c>
      <c r="E150" s="31" t="s">
        <v>26</v>
      </c>
      <c r="F150" s="31" t="s">
        <v>169</v>
      </c>
      <c r="G150" s="124">
        <v>43074</v>
      </c>
      <c r="H150" s="185"/>
    </row>
    <row r="151" spans="1:8" ht="13.5" customHeight="1" x14ac:dyDescent="0.2">
      <c r="A151" s="124" t="s">
        <v>379</v>
      </c>
      <c r="B151" s="124" t="s">
        <v>391</v>
      </c>
      <c r="C151" s="124" t="s">
        <v>380</v>
      </c>
      <c r="D151" s="124" t="s">
        <v>25</v>
      </c>
      <c r="E151" s="31" t="s">
        <v>158</v>
      </c>
      <c r="F151" s="31" t="s">
        <v>158</v>
      </c>
      <c r="G151" s="124">
        <v>43235</v>
      </c>
      <c r="H151" s="185"/>
    </row>
    <row r="152" spans="1:8" ht="13.5" customHeight="1" x14ac:dyDescent="0.2">
      <c r="A152" s="124" t="s">
        <v>392</v>
      </c>
      <c r="B152" s="124" t="s">
        <v>393</v>
      </c>
      <c r="C152" s="124" t="s">
        <v>394</v>
      </c>
      <c r="D152" s="124" t="s">
        <v>25</v>
      </c>
      <c r="E152" s="31" t="s">
        <v>26</v>
      </c>
      <c r="F152" s="31" t="s">
        <v>5</v>
      </c>
      <c r="G152" s="124">
        <v>43278</v>
      </c>
      <c r="H152" s="185"/>
    </row>
    <row r="153" spans="1:8" ht="13.5" customHeight="1" x14ac:dyDescent="0.2">
      <c r="A153" s="124" t="s">
        <v>395</v>
      </c>
      <c r="B153" s="124" t="s">
        <v>396</v>
      </c>
      <c r="C153" s="124" t="s">
        <v>397</v>
      </c>
      <c r="D153" s="124" t="s">
        <v>25</v>
      </c>
      <c r="E153" s="31" t="s">
        <v>26</v>
      </c>
      <c r="F153" s="31" t="s">
        <v>4</v>
      </c>
      <c r="G153" s="124">
        <v>43278</v>
      </c>
      <c r="H153" s="185"/>
    </row>
    <row r="154" spans="1:8" ht="13.5" customHeight="1" x14ac:dyDescent="0.2">
      <c r="A154" s="124" t="s">
        <v>398</v>
      </c>
      <c r="B154" s="124" t="s">
        <v>459</v>
      </c>
      <c r="C154" s="124" t="s">
        <v>399</v>
      </c>
      <c r="D154" s="124" t="s">
        <v>25</v>
      </c>
      <c r="E154" s="31" t="s">
        <v>158</v>
      </c>
      <c r="F154" s="31" t="s">
        <v>158</v>
      </c>
      <c r="G154" s="124">
        <v>43361</v>
      </c>
      <c r="H154" s="185"/>
    </row>
    <row r="155" spans="1:8" ht="13.5" customHeight="1" x14ac:dyDescent="0.2">
      <c r="A155" s="124" t="s">
        <v>400</v>
      </c>
      <c r="B155" s="124" t="s">
        <v>401</v>
      </c>
      <c r="C155" s="124" t="s">
        <v>402</v>
      </c>
      <c r="D155" s="124" t="s">
        <v>25</v>
      </c>
      <c r="E155" s="31" t="s">
        <v>26</v>
      </c>
      <c r="F155" s="31" t="s">
        <v>267</v>
      </c>
      <c r="G155" s="124">
        <v>43368</v>
      </c>
      <c r="H155" s="185"/>
    </row>
    <row r="156" spans="1:8" ht="13.5" customHeight="1" x14ac:dyDescent="0.2">
      <c r="A156" s="124" t="s">
        <v>403</v>
      </c>
      <c r="B156" s="124" t="s">
        <v>404</v>
      </c>
      <c r="C156" s="124" t="s">
        <v>405</v>
      </c>
      <c r="D156" s="124" t="s">
        <v>25</v>
      </c>
      <c r="E156" s="31" t="s">
        <v>26</v>
      </c>
      <c r="F156" s="31" t="s">
        <v>178</v>
      </c>
      <c r="G156" s="124">
        <v>43258</v>
      </c>
      <c r="H156" s="185"/>
    </row>
    <row r="157" spans="1:8" ht="13.5" customHeight="1" x14ac:dyDescent="0.2">
      <c r="A157" s="124" t="s">
        <v>518</v>
      </c>
      <c r="B157" s="124" t="s">
        <v>519</v>
      </c>
      <c r="C157" s="124" t="s">
        <v>520</v>
      </c>
      <c r="D157" s="124" t="s">
        <v>25</v>
      </c>
      <c r="E157" s="31" t="s">
        <v>26</v>
      </c>
      <c r="F157" s="31" t="s">
        <v>4</v>
      </c>
      <c r="G157" s="124">
        <v>43795</v>
      </c>
      <c r="H157" s="185"/>
    </row>
    <row r="158" spans="1:8" ht="13.5" customHeight="1" x14ac:dyDescent="0.2">
      <c r="A158" s="124" t="s">
        <v>406</v>
      </c>
      <c r="B158" s="124" t="s">
        <v>407</v>
      </c>
      <c r="C158" s="124" t="s">
        <v>521</v>
      </c>
      <c r="D158" s="124" t="s">
        <v>25</v>
      </c>
      <c r="E158" s="31" t="s">
        <v>26</v>
      </c>
      <c r="F158" s="31" t="s">
        <v>269</v>
      </c>
      <c r="G158" s="124">
        <v>43278</v>
      </c>
      <c r="H158" s="185"/>
    </row>
    <row r="159" spans="1:8" ht="13.5" customHeight="1" x14ac:dyDescent="0.2">
      <c r="A159" s="124" t="s">
        <v>408</v>
      </c>
      <c r="B159" s="124" t="s">
        <v>409</v>
      </c>
      <c r="C159" s="124" t="s">
        <v>410</v>
      </c>
      <c r="D159" s="124" t="s">
        <v>25</v>
      </c>
      <c r="E159" s="31" t="s">
        <v>26</v>
      </c>
      <c r="F159" s="31" t="s">
        <v>8</v>
      </c>
      <c r="G159" s="124">
        <v>43273</v>
      </c>
      <c r="H159" s="185"/>
    </row>
    <row r="160" spans="1:8" ht="13.5" customHeight="1" x14ac:dyDescent="0.2">
      <c r="A160" s="124" t="s">
        <v>411</v>
      </c>
      <c r="B160" s="124" t="s">
        <v>460</v>
      </c>
      <c r="C160" s="179" t="s">
        <v>641</v>
      </c>
      <c r="D160" s="124" t="s">
        <v>25</v>
      </c>
      <c r="E160" s="31" t="s">
        <v>26</v>
      </c>
      <c r="F160" s="31" t="s">
        <v>5</v>
      </c>
      <c r="G160" s="124">
        <v>43431</v>
      </c>
      <c r="H160" s="185"/>
    </row>
    <row r="161" spans="1:8" ht="13.5" customHeight="1" x14ac:dyDescent="0.2">
      <c r="A161" s="124" t="s">
        <v>412</v>
      </c>
      <c r="B161" s="124" t="s">
        <v>413</v>
      </c>
      <c r="C161" s="124" t="s">
        <v>642</v>
      </c>
      <c r="D161" s="124" t="s">
        <v>25</v>
      </c>
      <c r="E161" s="31" t="s">
        <v>26</v>
      </c>
      <c r="F161" s="31" t="s">
        <v>267</v>
      </c>
      <c r="G161" s="124">
        <v>43431</v>
      </c>
      <c r="H161" s="185"/>
    </row>
    <row r="162" spans="1:8" ht="13.5" customHeight="1" x14ac:dyDescent="0.2">
      <c r="A162" s="124" t="s">
        <v>522</v>
      </c>
      <c r="B162" s="124" t="s">
        <v>523</v>
      </c>
      <c r="C162" s="124" t="s">
        <v>524</v>
      </c>
      <c r="D162" s="124" t="s">
        <v>25</v>
      </c>
      <c r="E162" s="31" t="s">
        <v>26</v>
      </c>
      <c r="F162" s="31" t="s">
        <v>8</v>
      </c>
      <c r="G162" s="124">
        <v>43774</v>
      </c>
      <c r="H162" s="185"/>
    </row>
    <row r="163" spans="1:8" ht="13.5" customHeight="1" x14ac:dyDescent="0.2">
      <c r="A163" s="124" t="s">
        <v>461</v>
      </c>
      <c r="B163" s="124" t="s">
        <v>462</v>
      </c>
      <c r="C163" s="124" t="s">
        <v>463</v>
      </c>
      <c r="D163" s="124" t="s">
        <v>25</v>
      </c>
      <c r="E163" s="31" t="s">
        <v>159</v>
      </c>
      <c r="F163" s="31" t="s">
        <v>159</v>
      </c>
      <c r="G163" s="124">
        <v>43655</v>
      </c>
      <c r="H163" s="185"/>
    </row>
    <row r="164" spans="1:8" ht="13.5" customHeight="1" x14ac:dyDescent="0.2">
      <c r="A164" s="124" t="s">
        <v>525</v>
      </c>
      <c r="B164" s="124" t="s">
        <v>526</v>
      </c>
      <c r="C164" s="124" t="s">
        <v>527</v>
      </c>
      <c r="D164" s="124" t="s">
        <v>25</v>
      </c>
      <c r="E164" s="31" t="s">
        <v>26</v>
      </c>
      <c r="F164" s="31" t="s">
        <v>6</v>
      </c>
      <c r="G164" s="143">
        <v>43763</v>
      </c>
      <c r="H164" s="185"/>
    </row>
    <row r="165" spans="1:8" ht="13.5" customHeight="1" x14ac:dyDescent="0.2">
      <c r="A165" s="124" t="s">
        <v>464</v>
      </c>
      <c r="B165" s="124" t="s">
        <v>465</v>
      </c>
      <c r="C165" s="124" t="s">
        <v>466</v>
      </c>
      <c r="D165" s="124" t="s">
        <v>25</v>
      </c>
      <c r="E165" s="31" t="s">
        <v>26</v>
      </c>
      <c r="F165" s="31" t="s">
        <v>8</v>
      </c>
      <c r="G165" s="143">
        <v>43712</v>
      </c>
      <c r="H165" s="185"/>
    </row>
    <row r="166" spans="1:8" ht="13.5" customHeight="1" x14ac:dyDescent="0.2">
      <c r="A166" s="124" t="s">
        <v>573</v>
      </c>
      <c r="B166" s="124" t="s">
        <v>574</v>
      </c>
      <c r="C166" s="124" t="s">
        <v>575</v>
      </c>
      <c r="D166" s="124" t="s">
        <v>25</v>
      </c>
      <c r="E166" s="31" t="s">
        <v>26</v>
      </c>
      <c r="F166" s="31" t="s">
        <v>5</v>
      </c>
      <c r="G166" s="124">
        <v>44152</v>
      </c>
      <c r="H166" s="185"/>
    </row>
    <row r="167" spans="1:8" ht="13.5" customHeight="1" x14ac:dyDescent="0.2">
      <c r="A167" s="124" t="s">
        <v>528</v>
      </c>
      <c r="B167" s="124" t="s">
        <v>529</v>
      </c>
      <c r="C167" s="124" t="s">
        <v>530</v>
      </c>
      <c r="D167" s="124" t="s">
        <v>25</v>
      </c>
      <c r="E167" s="31" t="s">
        <v>26</v>
      </c>
      <c r="F167" s="31" t="s">
        <v>12</v>
      </c>
      <c r="G167" s="124">
        <v>43767</v>
      </c>
      <c r="H167" s="185"/>
    </row>
    <row r="168" spans="1:8" ht="13.5" customHeight="1" x14ac:dyDescent="0.2">
      <c r="A168" s="124" t="s">
        <v>531</v>
      </c>
      <c r="B168" s="124" t="s">
        <v>532</v>
      </c>
      <c r="C168" s="124" t="s">
        <v>533</v>
      </c>
      <c r="D168" s="124" t="s">
        <v>25</v>
      </c>
      <c r="E168" s="31" t="s">
        <v>26</v>
      </c>
      <c r="F168" s="31" t="s">
        <v>5</v>
      </c>
      <c r="G168" s="143">
        <v>43756</v>
      </c>
      <c r="H168" s="185"/>
    </row>
    <row r="169" spans="1:8" ht="13.5" customHeight="1" x14ac:dyDescent="0.2">
      <c r="A169" s="124" t="s">
        <v>534</v>
      </c>
      <c r="B169" s="124" t="s">
        <v>576</v>
      </c>
      <c r="C169" s="124" t="s">
        <v>535</v>
      </c>
      <c r="D169" s="124" t="s">
        <v>25</v>
      </c>
      <c r="E169" s="31" t="s">
        <v>26</v>
      </c>
      <c r="F169" s="31" t="s">
        <v>5</v>
      </c>
      <c r="G169" s="143">
        <v>43749</v>
      </c>
      <c r="H169" s="185"/>
    </row>
    <row r="170" spans="1:8" ht="13.5" customHeight="1" x14ac:dyDescent="0.2">
      <c r="A170" s="124" t="s">
        <v>536</v>
      </c>
      <c r="B170" s="124" t="s">
        <v>643</v>
      </c>
      <c r="C170" s="124" t="s">
        <v>537</v>
      </c>
      <c r="D170" s="124" t="s">
        <v>25</v>
      </c>
      <c r="E170" s="31" t="s">
        <v>26</v>
      </c>
      <c r="F170" s="31" t="s">
        <v>269</v>
      </c>
      <c r="G170" s="143">
        <v>44015</v>
      </c>
      <c r="H170" s="185"/>
    </row>
    <row r="171" spans="1:8" ht="13.5" customHeight="1" x14ac:dyDescent="0.2">
      <c r="A171" s="124" t="s">
        <v>541</v>
      </c>
      <c r="B171" s="124" t="s">
        <v>545</v>
      </c>
      <c r="C171" s="124" t="s">
        <v>546</v>
      </c>
      <c r="D171" s="124" t="s">
        <v>25</v>
      </c>
      <c r="E171" s="31" t="s">
        <v>26</v>
      </c>
      <c r="F171" s="31" t="s">
        <v>10</v>
      </c>
      <c r="G171" s="143">
        <v>44085</v>
      </c>
      <c r="H171" s="185"/>
    </row>
    <row r="172" spans="1:8" ht="13.5" customHeight="1" x14ac:dyDescent="0.2">
      <c r="A172" s="124" t="s">
        <v>542</v>
      </c>
      <c r="B172" s="124" t="s">
        <v>547</v>
      </c>
      <c r="C172" s="124" t="s">
        <v>548</v>
      </c>
      <c r="D172" s="124" t="s">
        <v>25</v>
      </c>
      <c r="E172" s="31" t="s">
        <v>26</v>
      </c>
      <c r="F172" s="31" t="s">
        <v>5</v>
      </c>
      <c r="G172" s="143">
        <v>44146</v>
      </c>
      <c r="H172" s="185"/>
    </row>
    <row r="173" spans="1:8" ht="13.5" customHeight="1" x14ac:dyDescent="0.2">
      <c r="A173" s="124" t="s">
        <v>543</v>
      </c>
      <c r="B173" s="124" t="s">
        <v>549</v>
      </c>
      <c r="C173" s="124" t="s">
        <v>550</v>
      </c>
      <c r="D173" s="124" t="s">
        <v>25</v>
      </c>
      <c r="E173" s="31" t="s">
        <v>26</v>
      </c>
      <c r="F173" s="31" t="s">
        <v>11</v>
      </c>
      <c r="G173" s="143">
        <v>44147</v>
      </c>
      <c r="H173" s="185"/>
    </row>
    <row r="174" spans="1:8" ht="13.5" customHeight="1" x14ac:dyDescent="0.2">
      <c r="A174" s="124" t="s">
        <v>544</v>
      </c>
      <c r="B174" s="124" t="s">
        <v>577</v>
      </c>
      <c r="C174" s="124" t="s">
        <v>551</v>
      </c>
      <c r="D174" s="124" t="s">
        <v>25</v>
      </c>
      <c r="E174" s="31" t="s">
        <v>26</v>
      </c>
      <c r="F174" s="31" t="s">
        <v>6</v>
      </c>
      <c r="G174" s="143">
        <v>44280</v>
      </c>
      <c r="H174" s="185"/>
    </row>
    <row r="175" spans="1:8" ht="13.5" customHeight="1" x14ac:dyDescent="0.2">
      <c r="A175" s="124" t="s">
        <v>578</v>
      </c>
      <c r="B175" s="124" t="s">
        <v>579</v>
      </c>
      <c r="C175" s="124" t="s">
        <v>580</v>
      </c>
      <c r="D175" s="124" t="s">
        <v>25</v>
      </c>
      <c r="E175" s="31" t="s">
        <v>26</v>
      </c>
      <c r="F175" s="31" t="s">
        <v>10</v>
      </c>
      <c r="G175" s="143">
        <v>44140</v>
      </c>
      <c r="H175" s="185"/>
    </row>
    <row r="176" spans="1:8" ht="13.5" customHeight="1" x14ac:dyDescent="0.2">
      <c r="A176" s="124" t="s">
        <v>581</v>
      </c>
      <c r="B176" s="124" t="s">
        <v>582</v>
      </c>
      <c r="C176" s="124" t="s">
        <v>583</v>
      </c>
      <c r="D176" s="124" t="s">
        <v>25</v>
      </c>
      <c r="E176" s="31" t="s">
        <v>26</v>
      </c>
      <c r="F176" s="31" t="s">
        <v>11</v>
      </c>
      <c r="G176" s="143">
        <v>44161</v>
      </c>
      <c r="H176" s="185"/>
    </row>
    <row r="177" spans="1:8" ht="13.5" customHeight="1" x14ac:dyDescent="0.2">
      <c r="A177" s="124" t="s">
        <v>584</v>
      </c>
      <c r="B177" s="124" t="s">
        <v>585</v>
      </c>
      <c r="C177" s="124" t="s">
        <v>586</v>
      </c>
      <c r="D177" s="124" t="s">
        <v>25</v>
      </c>
      <c r="E177" s="31" t="s">
        <v>158</v>
      </c>
      <c r="F177" s="31" t="s">
        <v>158</v>
      </c>
      <c r="G177" s="143">
        <v>44152</v>
      </c>
      <c r="H177" s="185"/>
    </row>
    <row r="178" spans="1:8" ht="13.5" customHeight="1" x14ac:dyDescent="0.2">
      <c r="A178" s="124" t="s">
        <v>587</v>
      </c>
      <c r="B178" s="124" t="s">
        <v>588</v>
      </c>
      <c r="C178" s="124" t="s">
        <v>589</v>
      </c>
      <c r="D178" s="124" t="s">
        <v>25</v>
      </c>
      <c r="E178" s="31" t="s">
        <v>26</v>
      </c>
      <c r="F178" s="31" t="s">
        <v>8</v>
      </c>
      <c r="G178" s="143">
        <v>44145</v>
      </c>
      <c r="H178" s="185"/>
    </row>
    <row r="179" spans="1:8" ht="13.5" customHeight="1" x14ac:dyDescent="0.2">
      <c r="A179" s="124" t="s">
        <v>590</v>
      </c>
      <c r="B179" s="124" t="s">
        <v>591</v>
      </c>
      <c r="C179" s="124" t="s">
        <v>592</v>
      </c>
      <c r="D179" s="124" t="s">
        <v>25</v>
      </c>
      <c r="E179" s="31" t="s">
        <v>26</v>
      </c>
      <c r="F179" s="31" t="s">
        <v>11</v>
      </c>
      <c r="G179" s="143">
        <v>44365</v>
      </c>
      <c r="H179" s="185"/>
    </row>
    <row r="180" spans="1:8" ht="13.5" customHeight="1" x14ac:dyDescent="0.2">
      <c r="A180" s="124" t="s">
        <v>593</v>
      </c>
      <c r="B180" s="124" t="s">
        <v>594</v>
      </c>
      <c r="C180" s="124" t="s">
        <v>595</v>
      </c>
      <c r="D180" s="124" t="s">
        <v>25</v>
      </c>
      <c r="E180" s="31" t="s">
        <v>26</v>
      </c>
      <c r="F180" s="31" t="s">
        <v>178</v>
      </c>
      <c r="G180" s="143">
        <v>44358</v>
      </c>
      <c r="H180" s="185"/>
    </row>
    <row r="181" spans="1:8" ht="13.5" customHeight="1" x14ac:dyDescent="0.2">
      <c r="A181" s="124" t="s">
        <v>644</v>
      </c>
      <c r="B181" s="124" t="s">
        <v>645</v>
      </c>
      <c r="C181" s="124" t="s">
        <v>646</v>
      </c>
      <c r="D181" s="124" t="s">
        <v>25</v>
      </c>
      <c r="E181" s="31" t="s">
        <v>26</v>
      </c>
      <c r="F181" s="31" t="s">
        <v>10</v>
      </c>
      <c r="G181" s="143">
        <v>44460</v>
      </c>
      <c r="H181" s="185"/>
    </row>
    <row r="182" spans="1:8" ht="13.5" customHeight="1" x14ac:dyDescent="0.2">
      <c r="A182" s="124" t="s">
        <v>647</v>
      </c>
      <c r="B182" s="124" t="s">
        <v>648</v>
      </c>
      <c r="C182" s="124" t="s">
        <v>649</v>
      </c>
      <c r="D182" s="124" t="s">
        <v>25</v>
      </c>
      <c r="E182" s="31" t="s">
        <v>26</v>
      </c>
      <c r="F182" s="31" t="s">
        <v>11</v>
      </c>
      <c r="G182" s="143">
        <v>44540</v>
      </c>
      <c r="H182" s="185"/>
    </row>
    <row r="183" spans="1:8" ht="13.5" customHeight="1" x14ac:dyDescent="0.2">
      <c r="A183" s="124" t="s">
        <v>650</v>
      </c>
      <c r="B183" s="124" t="s">
        <v>651</v>
      </c>
      <c r="C183" s="124" t="s">
        <v>652</v>
      </c>
      <c r="D183" s="124" t="s">
        <v>25</v>
      </c>
      <c r="E183" s="31" t="s">
        <v>26</v>
      </c>
      <c r="F183" s="31" t="s">
        <v>269</v>
      </c>
      <c r="G183" s="143">
        <v>44516</v>
      </c>
      <c r="H183" s="185"/>
    </row>
    <row r="184" spans="1:8" ht="13.5" customHeight="1" x14ac:dyDescent="0.2">
      <c r="A184" s="124" t="s">
        <v>596</v>
      </c>
      <c r="B184" s="124" t="s">
        <v>597</v>
      </c>
      <c r="C184" s="124" t="s">
        <v>598</v>
      </c>
      <c r="D184" s="124" t="s">
        <v>25</v>
      </c>
      <c r="E184" s="31" t="s">
        <v>158</v>
      </c>
      <c r="F184" s="31" t="s">
        <v>158</v>
      </c>
      <c r="G184" s="143">
        <v>44460</v>
      </c>
      <c r="H184" s="185"/>
    </row>
    <row r="185" spans="1:8" ht="13.5" customHeight="1" x14ac:dyDescent="0.2">
      <c r="A185" s="124" t="s">
        <v>653</v>
      </c>
      <c r="B185" s="124" t="s">
        <v>654</v>
      </c>
      <c r="C185" s="124" t="s">
        <v>655</v>
      </c>
      <c r="D185" s="124" t="s">
        <v>25</v>
      </c>
      <c r="E185" s="31" t="s">
        <v>26</v>
      </c>
      <c r="F185" s="31" t="s">
        <v>11</v>
      </c>
      <c r="G185" s="143">
        <v>44523</v>
      </c>
      <c r="H185" s="185"/>
    </row>
    <row r="186" spans="1:8" ht="13.5" customHeight="1" x14ac:dyDescent="0.2">
      <c r="A186" s="124" t="s">
        <v>656</v>
      </c>
      <c r="B186" s="124" t="s">
        <v>657</v>
      </c>
      <c r="C186" s="124" t="s">
        <v>658</v>
      </c>
      <c r="D186" s="124" t="s">
        <v>25</v>
      </c>
      <c r="E186" s="31" t="s">
        <v>26</v>
      </c>
      <c r="F186" s="31" t="s">
        <v>305</v>
      </c>
      <c r="G186" s="143">
        <v>44519</v>
      </c>
      <c r="H186" s="185"/>
    </row>
    <row r="187" spans="1:8" ht="13.5" customHeight="1" x14ac:dyDescent="0.2">
      <c r="A187" s="124" t="s">
        <v>659</v>
      </c>
      <c r="B187" s="124" t="s">
        <v>660</v>
      </c>
      <c r="C187" s="124" t="s">
        <v>661</v>
      </c>
      <c r="D187" s="124" t="s">
        <v>25</v>
      </c>
      <c r="E187" s="31" t="s">
        <v>26</v>
      </c>
      <c r="F187" s="31" t="s">
        <v>5</v>
      </c>
      <c r="G187" s="143">
        <v>44594</v>
      </c>
      <c r="H187" s="185"/>
    </row>
    <row r="188" spans="1:8" ht="13.5" customHeight="1" x14ac:dyDescent="0.2">
      <c r="A188" s="124" t="s">
        <v>662</v>
      </c>
      <c r="B188" s="124" t="s">
        <v>663</v>
      </c>
      <c r="C188" s="124" t="s">
        <v>664</v>
      </c>
      <c r="D188" s="124" t="s">
        <v>25</v>
      </c>
      <c r="E188" s="31" t="s">
        <v>26</v>
      </c>
      <c r="F188" s="31" t="s">
        <v>9</v>
      </c>
      <c r="G188" s="143">
        <v>44722</v>
      </c>
      <c r="H188" s="185"/>
    </row>
    <row r="189" spans="1:8" ht="13.5" customHeight="1" x14ac:dyDescent="0.2">
      <c r="A189" s="31" t="s">
        <v>179</v>
      </c>
      <c r="B189" s="81" t="s">
        <v>31</v>
      </c>
      <c r="C189" s="32" t="s">
        <v>31</v>
      </c>
      <c r="D189" s="32" t="s">
        <v>31</v>
      </c>
      <c r="E189" s="32" t="s">
        <v>31</v>
      </c>
      <c r="F189" s="32" t="s">
        <v>31</v>
      </c>
      <c r="G189" s="125" t="s">
        <v>31</v>
      </c>
      <c r="H189" s="125" t="s">
        <v>31</v>
      </c>
    </row>
    <row r="190" spans="1:8" x14ac:dyDescent="0.2">
      <c r="A190" s="79"/>
      <c r="G190" s="12"/>
    </row>
    <row r="191" spans="1:8" x14ac:dyDescent="0.2">
      <c r="A191" s="79"/>
      <c r="G191" s="12"/>
    </row>
    <row r="192" spans="1:8" x14ac:dyDescent="0.2">
      <c r="A192" s="79"/>
      <c r="G192" s="12"/>
    </row>
    <row r="193" spans="1:8" x14ac:dyDescent="0.2">
      <c r="A193" s="79"/>
      <c r="G193" s="12"/>
      <c r="H193" s="146"/>
    </row>
    <row r="194" spans="1:8" x14ac:dyDescent="0.2">
      <c r="A194" s="7"/>
      <c r="B194" s="7"/>
      <c r="C194" s="7"/>
      <c r="D194" s="15"/>
      <c r="E194" s="15"/>
      <c r="F194" s="7"/>
      <c r="G194" s="8"/>
      <c r="H194" s="147"/>
    </row>
    <row r="195" spans="1:8" x14ac:dyDescent="0.2">
      <c r="A195" s="7"/>
      <c r="B195" s="7"/>
      <c r="C195" s="7"/>
      <c r="D195" s="15"/>
      <c r="E195" s="15"/>
      <c r="F195" s="7"/>
      <c r="G195" s="8"/>
      <c r="H195" s="147"/>
    </row>
    <row r="196" spans="1:8" x14ac:dyDescent="0.2">
      <c r="A196" s="7"/>
      <c r="B196" s="7"/>
      <c r="C196" s="7"/>
      <c r="D196" s="15"/>
      <c r="E196" s="15"/>
      <c r="F196" s="7"/>
      <c r="G196" s="8"/>
      <c r="H196" s="147"/>
    </row>
    <row r="197" spans="1:8" x14ac:dyDescent="0.2">
      <c r="A197" s="7"/>
      <c r="B197" s="7"/>
      <c r="C197" s="7"/>
      <c r="D197" s="15"/>
      <c r="E197" s="15"/>
      <c r="F197" s="7"/>
      <c r="G197" s="8"/>
      <c r="H197" s="147"/>
    </row>
    <row r="198" spans="1:8" x14ac:dyDescent="0.2">
      <c r="A198" s="7"/>
      <c r="B198" s="7"/>
      <c r="C198" s="7"/>
      <c r="D198" s="15"/>
      <c r="E198" s="15"/>
      <c r="F198" s="7"/>
      <c r="G198" s="8"/>
      <c r="H198" s="147"/>
    </row>
    <row r="199" spans="1:8" x14ac:dyDescent="0.2">
      <c r="A199" s="7"/>
      <c r="B199" s="7"/>
      <c r="C199" s="7"/>
      <c r="D199" s="15"/>
      <c r="E199" s="15"/>
      <c r="F199" s="7"/>
      <c r="G199" s="8"/>
      <c r="H199" s="147"/>
    </row>
    <row r="200" spans="1:8" x14ac:dyDescent="0.2">
      <c r="A200" s="7"/>
      <c r="B200" s="7"/>
      <c r="C200" s="7"/>
      <c r="D200" s="15"/>
      <c r="E200" s="15"/>
      <c r="F200" s="7"/>
      <c r="G200" s="8"/>
      <c r="H200" s="147"/>
    </row>
    <row r="201" spans="1:8" x14ac:dyDescent="0.2">
      <c r="A201" s="7"/>
      <c r="B201" s="7"/>
      <c r="C201" s="7"/>
      <c r="D201" s="15"/>
      <c r="E201" s="15"/>
      <c r="F201" s="7"/>
      <c r="G201" s="8"/>
      <c r="H201" s="147"/>
    </row>
    <row r="218" spans="1:8" x14ac:dyDescent="0.2">
      <c r="A218" s="7"/>
      <c r="B218" s="7"/>
      <c r="C218" s="7"/>
      <c r="D218" s="15"/>
      <c r="E218" s="15"/>
      <c r="F218" s="7"/>
      <c r="G218" s="8"/>
      <c r="H218" s="147"/>
    </row>
    <row r="219" spans="1:8" x14ac:dyDescent="0.2">
      <c r="A219" s="7"/>
      <c r="B219" s="7"/>
      <c r="C219" s="7"/>
      <c r="D219" s="15"/>
      <c r="E219" s="15"/>
      <c r="F219" s="7"/>
      <c r="G219" s="8"/>
      <c r="H219" s="147"/>
    </row>
    <row r="220" spans="1:8" x14ac:dyDescent="0.2">
      <c r="A220" s="7"/>
      <c r="B220" s="7"/>
      <c r="C220" s="7"/>
      <c r="D220" s="15"/>
      <c r="E220" s="15"/>
      <c r="F220" s="7"/>
      <c r="G220" s="8"/>
      <c r="H220" s="147"/>
    </row>
    <row r="221" spans="1:8" x14ac:dyDescent="0.2">
      <c r="A221" s="7"/>
      <c r="B221" s="7"/>
      <c r="C221" s="7"/>
      <c r="D221" s="15"/>
      <c r="E221" s="15"/>
      <c r="F221" s="7"/>
      <c r="G221" s="8"/>
      <c r="H221" s="147"/>
    </row>
    <row r="222" spans="1:8" x14ac:dyDescent="0.2">
      <c r="A222" s="7"/>
      <c r="B222" s="7"/>
      <c r="C222" s="7"/>
      <c r="D222" s="15"/>
      <c r="E222" s="15"/>
      <c r="F222" s="7"/>
      <c r="G222" s="8"/>
      <c r="H222" s="147"/>
    </row>
    <row r="223" spans="1:8" x14ac:dyDescent="0.2">
      <c r="A223" s="7"/>
      <c r="B223" s="7"/>
      <c r="C223" s="7"/>
      <c r="D223" s="15"/>
      <c r="E223" s="15"/>
      <c r="F223" s="7"/>
      <c r="G223" s="8"/>
      <c r="H223" s="147"/>
    </row>
    <row r="224" spans="1:8" x14ac:dyDescent="0.2">
      <c r="A224" s="7"/>
      <c r="B224" s="7"/>
      <c r="C224" s="7"/>
      <c r="D224" s="15"/>
      <c r="E224" s="15"/>
      <c r="F224" s="7"/>
      <c r="G224" s="8"/>
      <c r="H224" s="147"/>
    </row>
    <row r="225" spans="1:8" x14ac:dyDescent="0.2">
      <c r="A225" s="7"/>
      <c r="B225" s="7"/>
      <c r="C225" s="7"/>
      <c r="D225" s="15"/>
      <c r="E225" s="15"/>
      <c r="F225" s="7"/>
      <c r="G225" s="8"/>
      <c r="H225" s="147"/>
    </row>
    <row r="226" spans="1:8" x14ac:dyDescent="0.2">
      <c r="A226" s="7"/>
      <c r="B226" s="7"/>
      <c r="C226" s="7"/>
      <c r="D226" s="15"/>
      <c r="E226" s="15"/>
      <c r="F226" s="7"/>
      <c r="G226" s="8"/>
      <c r="H226" s="147"/>
    </row>
    <row r="227" spans="1:8" x14ac:dyDescent="0.2">
      <c r="A227" s="7"/>
      <c r="B227" s="7"/>
      <c r="C227" s="7"/>
      <c r="D227" s="15"/>
      <c r="E227" s="15"/>
      <c r="F227" s="7"/>
      <c r="G227" s="8"/>
      <c r="H227" s="147"/>
    </row>
    <row r="228" spans="1:8" x14ac:dyDescent="0.2">
      <c r="A228" s="7"/>
      <c r="B228" s="7"/>
      <c r="C228" s="7"/>
      <c r="D228" s="15"/>
      <c r="E228" s="15"/>
      <c r="F228" s="7"/>
      <c r="G228" s="8"/>
      <c r="H228" s="147"/>
    </row>
    <row r="229" spans="1:8" x14ac:dyDescent="0.2">
      <c r="A229" s="7"/>
      <c r="B229" s="7"/>
      <c r="C229" s="7"/>
      <c r="D229" s="15"/>
      <c r="E229" s="15"/>
      <c r="F229" s="7"/>
      <c r="G229" s="8"/>
      <c r="H229" s="147"/>
    </row>
    <row r="230" spans="1:8" x14ac:dyDescent="0.2">
      <c r="A230" s="7"/>
      <c r="B230" s="7"/>
      <c r="C230" s="7"/>
      <c r="D230" s="15"/>
      <c r="E230" s="15"/>
      <c r="F230" s="7"/>
      <c r="G230" s="8"/>
      <c r="H230" s="147"/>
    </row>
    <row r="231" spans="1:8" x14ac:dyDescent="0.2">
      <c r="A231" s="7"/>
      <c r="B231" s="7"/>
      <c r="C231" s="7"/>
      <c r="D231" s="15"/>
      <c r="E231" s="15"/>
      <c r="F231" s="7"/>
      <c r="G231" s="8"/>
      <c r="H231" s="147"/>
    </row>
    <row r="232" spans="1:8" x14ac:dyDescent="0.2">
      <c r="A232" s="7"/>
      <c r="B232" s="7"/>
      <c r="C232" s="7"/>
      <c r="D232" s="15"/>
      <c r="E232" s="15"/>
      <c r="F232" s="7"/>
      <c r="G232" s="8"/>
      <c r="H232" s="147"/>
    </row>
    <row r="233" spans="1:8" x14ac:dyDescent="0.2">
      <c r="A233" s="7"/>
      <c r="B233" s="7"/>
      <c r="C233" s="7"/>
      <c r="D233" s="15"/>
      <c r="E233" s="15"/>
      <c r="F233" s="7"/>
      <c r="G233" s="8"/>
      <c r="H233" s="147"/>
    </row>
    <row r="234" spans="1:8" x14ac:dyDescent="0.2">
      <c r="A234" s="7"/>
      <c r="B234" s="7"/>
      <c r="C234" s="7"/>
      <c r="D234" s="15"/>
      <c r="E234" s="15"/>
      <c r="F234" s="7"/>
      <c r="G234" s="8"/>
      <c r="H234" s="147"/>
    </row>
    <row r="235" spans="1:8" x14ac:dyDescent="0.2">
      <c r="A235" s="7"/>
      <c r="B235" s="7"/>
      <c r="C235" s="7"/>
      <c r="D235" s="15"/>
      <c r="E235" s="15"/>
      <c r="F235" s="7"/>
      <c r="G235" s="8"/>
      <c r="H235" s="147"/>
    </row>
    <row r="236" spans="1:8" x14ac:dyDescent="0.2">
      <c r="A236" s="7"/>
      <c r="B236" s="7"/>
      <c r="C236" s="7"/>
      <c r="D236" s="15"/>
      <c r="E236" s="15"/>
      <c r="F236" s="7"/>
      <c r="G236" s="8"/>
      <c r="H236" s="147"/>
    </row>
    <row r="237" spans="1:8" x14ac:dyDescent="0.2">
      <c r="A237" s="7"/>
      <c r="B237" s="7"/>
      <c r="C237" s="7"/>
      <c r="D237" s="15"/>
      <c r="E237" s="15"/>
      <c r="F237" s="7"/>
      <c r="G237" s="8"/>
      <c r="H237" s="147"/>
    </row>
    <row r="238" spans="1:8" x14ac:dyDescent="0.2">
      <c r="A238" s="7"/>
      <c r="B238" s="7"/>
      <c r="C238" s="7"/>
      <c r="D238" s="15"/>
      <c r="E238" s="15"/>
      <c r="F238" s="7"/>
      <c r="G238" s="8"/>
      <c r="H238" s="147"/>
    </row>
    <row r="239" spans="1:8" x14ac:dyDescent="0.2">
      <c r="A239" s="7"/>
      <c r="B239" s="7"/>
      <c r="C239" s="7"/>
      <c r="D239" s="15"/>
      <c r="E239" s="15"/>
      <c r="F239" s="7"/>
      <c r="G239" s="8"/>
      <c r="H239" s="147"/>
    </row>
    <row r="240" spans="1:8" x14ac:dyDescent="0.2">
      <c r="A240" s="7"/>
      <c r="B240" s="7"/>
      <c r="C240" s="7"/>
      <c r="D240" s="15"/>
      <c r="E240" s="15"/>
      <c r="F240" s="7"/>
      <c r="G240" s="8"/>
      <c r="H240" s="147"/>
    </row>
    <row r="241" spans="1:8" x14ac:dyDescent="0.2">
      <c r="A241" s="7"/>
      <c r="B241" s="7"/>
      <c r="C241" s="7"/>
      <c r="D241" s="15"/>
      <c r="E241" s="15"/>
      <c r="F241" s="7"/>
      <c r="G241" s="8"/>
      <c r="H241" s="147"/>
    </row>
    <row r="242" spans="1:8" x14ac:dyDescent="0.2">
      <c r="A242" s="7"/>
      <c r="B242" s="7"/>
      <c r="C242" s="7"/>
      <c r="D242" s="15"/>
      <c r="E242" s="15"/>
      <c r="F242" s="7"/>
      <c r="G242" s="8"/>
      <c r="H242" s="147"/>
    </row>
    <row r="243" spans="1:8" x14ac:dyDescent="0.2">
      <c r="A243" s="7"/>
      <c r="B243" s="7"/>
      <c r="C243" s="7"/>
      <c r="D243" s="15"/>
      <c r="E243" s="15"/>
      <c r="F243" s="7"/>
      <c r="G243" s="8"/>
      <c r="H243" s="147"/>
    </row>
    <row r="244" spans="1:8" x14ac:dyDescent="0.2">
      <c r="A244" s="7"/>
      <c r="B244" s="7"/>
      <c r="C244" s="7"/>
      <c r="D244" s="15"/>
      <c r="E244" s="15"/>
      <c r="F244" s="7"/>
      <c r="G244" s="8"/>
      <c r="H244" s="147"/>
    </row>
    <row r="245" spans="1:8" x14ac:dyDescent="0.2">
      <c r="A245" s="7"/>
      <c r="B245" s="7"/>
      <c r="C245" s="7"/>
      <c r="D245" s="15"/>
      <c r="E245" s="15"/>
      <c r="F245" s="7"/>
      <c r="G245" s="8"/>
      <c r="H245" s="147"/>
    </row>
    <row r="246" spans="1:8" x14ac:dyDescent="0.2">
      <c r="A246" s="7"/>
      <c r="B246" s="7"/>
      <c r="C246" s="7"/>
      <c r="D246" s="15"/>
      <c r="E246" s="15"/>
      <c r="F246" s="7"/>
      <c r="G246" s="8"/>
      <c r="H246" s="147"/>
    </row>
    <row r="247" spans="1:8" x14ac:dyDescent="0.2">
      <c r="A247" s="7"/>
      <c r="B247" s="7"/>
      <c r="C247" s="7"/>
      <c r="D247" s="15"/>
      <c r="E247" s="15"/>
      <c r="F247" s="7"/>
      <c r="G247" s="8"/>
      <c r="H247" s="147"/>
    </row>
    <row r="248" spans="1:8" x14ac:dyDescent="0.2">
      <c r="A248" s="7"/>
      <c r="B248" s="7"/>
      <c r="C248" s="7"/>
      <c r="D248" s="15"/>
      <c r="E248" s="15"/>
      <c r="F248" s="7"/>
      <c r="G248" s="8"/>
      <c r="H248" s="147"/>
    </row>
    <row r="249" spans="1:8" x14ac:dyDescent="0.2">
      <c r="A249" s="7"/>
      <c r="B249" s="7"/>
      <c r="C249" s="7"/>
      <c r="D249" s="15"/>
      <c r="E249" s="15"/>
      <c r="F249" s="7"/>
      <c r="G249" s="8"/>
      <c r="H249" s="147"/>
    </row>
    <row r="250" spans="1:8" x14ac:dyDescent="0.2">
      <c r="A250" s="7"/>
      <c r="B250" s="7"/>
      <c r="C250" s="7"/>
      <c r="D250" s="15"/>
      <c r="E250" s="15"/>
      <c r="F250" s="7"/>
      <c r="G250" s="8"/>
      <c r="H250" s="147"/>
    </row>
    <row r="251" spans="1:8" x14ac:dyDescent="0.2">
      <c r="A251" s="7"/>
      <c r="B251" s="7"/>
      <c r="C251" s="7"/>
      <c r="D251" s="15"/>
      <c r="E251" s="15"/>
      <c r="F251" s="7"/>
      <c r="G251" s="8"/>
      <c r="H251" s="147"/>
    </row>
    <row r="252" spans="1:8" x14ac:dyDescent="0.2">
      <c r="A252" s="7"/>
      <c r="B252" s="7"/>
      <c r="C252" s="7"/>
      <c r="D252" s="15"/>
      <c r="E252" s="15"/>
      <c r="F252" s="7"/>
      <c r="G252" s="8"/>
      <c r="H252" s="147"/>
    </row>
    <row r="253" spans="1:8" x14ac:dyDescent="0.2">
      <c r="A253" s="7"/>
      <c r="B253" s="7"/>
      <c r="C253" s="7"/>
      <c r="D253" s="15"/>
      <c r="E253" s="15"/>
      <c r="F253" s="7"/>
      <c r="G253" s="8"/>
      <c r="H253" s="147"/>
    </row>
    <row r="254" spans="1:8" x14ac:dyDescent="0.2">
      <c r="A254" s="7"/>
      <c r="B254" s="7"/>
      <c r="C254" s="7"/>
      <c r="D254" s="15"/>
      <c r="E254" s="15"/>
      <c r="F254" s="7"/>
      <c r="G254" s="8"/>
      <c r="H254" s="147"/>
    </row>
    <row r="255" spans="1:8" x14ac:dyDescent="0.2">
      <c r="A255" s="7"/>
      <c r="B255" s="7"/>
      <c r="C255" s="7"/>
      <c r="D255" s="15"/>
      <c r="E255" s="15"/>
      <c r="F255" s="7"/>
      <c r="G255" s="8"/>
      <c r="H255" s="147"/>
    </row>
    <row r="256" spans="1:8" x14ac:dyDescent="0.2">
      <c r="A256" s="7"/>
      <c r="B256" s="7"/>
      <c r="C256" s="7"/>
      <c r="D256" s="15"/>
      <c r="E256" s="15"/>
      <c r="F256" s="7"/>
      <c r="G256" s="8"/>
      <c r="H256" s="147"/>
    </row>
    <row r="257" spans="1:8" x14ac:dyDescent="0.2">
      <c r="A257" s="7"/>
      <c r="B257" s="7"/>
      <c r="C257" s="7"/>
      <c r="D257" s="15"/>
      <c r="E257" s="15"/>
      <c r="F257" s="7"/>
      <c r="G257" s="8"/>
      <c r="H257" s="147"/>
    </row>
    <row r="258" spans="1:8" x14ac:dyDescent="0.2">
      <c r="A258" s="7"/>
      <c r="B258" s="7"/>
      <c r="C258" s="7"/>
      <c r="D258" s="15"/>
      <c r="E258" s="15"/>
      <c r="F258" s="7"/>
      <c r="G258" s="8"/>
      <c r="H258" s="147"/>
    </row>
    <row r="259" spans="1:8" x14ac:dyDescent="0.2">
      <c r="A259" s="7"/>
      <c r="B259" s="7"/>
      <c r="C259" s="7"/>
      <c r="D259" s="15"/>
      <c r="E259" s="15"/>
      <c r="F259" s="7"/>
      <c r="G259" s="8"/>
      <c r="H259" s="147"/>
    </row>
    <row r="260" spans="1:8" x14ac:dyDescent="0.2">
      <c r="A260" s="7"/>
      <c r="B260" s="7"/>
      <c r="C260" s="7"/>
      <c r="D260" s="15"/>
      <c r="E260" s="15"/>
      <c r="F260" s="7"/>
      <c r="G260" s="8"/>
      <c r="H260" s="147"/>
    </row>
    <row r="261" spans="1:8" x14ac:dyDescent="0.2">
      <c r="A261" s="7"/>
      <c r="B261" s="7"/>
      <c r="C261" s="7"/>
      <c r="D261" s="15"/>
      <c r="E261" s="15"/>
      <c r="F261" s="7"/>
      <c r="G261" s="8"/>
      <c r="H261" s="147"/>
    </row>
    <row r="262" spans="1:8" x14ac:dyDescent="0.2">
      <c r="A262" s="7"/>
      <c r="B262" s="7"/>
      <c r="C262" s="7"/>
      <c r="D262" s="15"/>
      <c r="E262" s="15"/>
      <c r="F262" s="7"/>
      <c r="G262" s="8"/>
      <c r="H262" s="147"/>
    </row>
    <row r="263" spans="1:8" x14ac:dyDescent="0.2">
      <c r="A263" s="7"/>
      <c r="B263" s="7"/>
      <c r="C263" s="7"/>
      <c r="D263" s="15"/>
      <c r="E263" s="15"/>
      <c r="F263" s="7"/>
      <c r="G263" s="8"/>
      <c r="H263" s="147"/>
    </row>
    <row r="264" spans="1:8" x14ac:dyDescent="0.2">
      <c r="A264" s="7"/>
      <c r="B264" s="7"/>
      <c r="C264" s="7"/>
      <c r="D264" s="15"/>
      <c r="E264" s="15"/>
      <c r="F264" s="7"/>
      <c r="G264" s="8"/>
      <c r="H264" s="147"/>
    </row>
    <row r="265" spans="1:8" x14ac:dyDescent="0.2">
      <c r="A265" s="7"/>
      <c r="B265" s="7"/>
      <c r="C265" s="7"/>
      <c r="D265" s="15"/>
      <c r="E265" s="15"/>
      <c r="F265" s="7"/>
      <c r="G265" s="8"/>
      <c r="H265" s="147"/>
    </row>
    <row r="266" spans="1:8" x14ac:dyDescent="0.2">
      <c r="A266" s="7"/>
      <c r="B266" s="7"/>
      <c r="C266" s="7"/>
      <c r="D266" s="15"/>
      <c r="E266" s="15"/>
      <c r="F266" s="7"/>
      <c r="G266" s="8"/>
      <c r="H266" s="147"/>
    </row>
    <row r="267" spans="1:8" x14ac:dyDescent="0.2">
      <c r="A267" s="7"/>
      <c r="B267" s="7"/>
      <c r="C267" s="7"/>
      <c r="D267" s="15"/>
      <c r="E267" s="15"/>
      <c r="F267" s="7"/>
      <c r="G267" s="8"/>
      <c r="H267" s="147"/>
    </row>
    <row r="268" spans="1:8" x14ac:dyDescent="0.2">
      <c r="A268" s="7"/>
      <c r="B268" s="7"/>
      <c r="C268" s="7"/>
      <c r="D268" s="15"/>
      <c r="E268" s="15"/>
      <c r="F268" s="7"/>
      <c r="G268" s="8"/>
      <c r="H268" s="147"/>
    </row>
    <row r="269" spans="1:8" x14ac:dyDescent="0.2">
      <c r="A269" s="7"/>
      <c r="B269" s="7"/>
      <c r="C269" s="7"/>
      <c r="D269" s="15"/>
      <c r="E269" s="15"/>
      <c r="F269" s="7"/>
      <c r="G269" s="8"/>
      <c r="H269" s="147"/>
    </row>
    <row r="270" spans="1:8" x14ac:dyDescent="0.2">
      <c r="A270" s="7"/>
      <c r="B270" s="7"/>
      <c r="C270" s="7"/>
      <c r="D270" s="15"/>
      <c r="E270" s="15"/>
      <c r="F270" s="7"/>
      <c r="G270" s="8"/>
      <c r="H270" s="147"/>
    </row>
    <row r="271" spans="1:8" x14ac:dyDescent="0.2">
      <c r="A271" s="7"/>
      <c r="B271" s="7"/>
      <c r="C271" s="7"/>
      <c r="D271" s="15"/>
      <c r="E271" s="15"/>
      <c r="F271" s="7"/>
      <c r="G271" s="8"/>
      <c r="H271" s="147"/>
    </row>
    <row r="272" spans="1:8" x14ac:dyDescent="0.2">
      <c r="A272" s="7"/>
      <c r="B272" s="7"/>
      <c r="C272" s="7"/>
      <c r="D272" s="15"/>
      <c r="E272" s="15"/>
      <c r="F272" s="7"/>
      <c r="G272" s="8"/>
      <c r="H272" s="147"/>
    </row>
    <row r="273" spans="1:8" x14ac:dyDescent="0.2">
      <c r="A273" s="7"/>
      <c r="B273" s="7"/>
      <c r="C273" s="7"/>
      <c r="D273" s="15"/>
      <c r="E273" s="15"/>
      <c r="F273" s="7"/>
      <c r="G273" s="8"/>
      <c r="H273" s="147"/>
    </row>
    <row r="274" spans="1:8" x14ac:dyDescent="0.2">
      <c r="A274" s="7"/>
      <c r="B274" s="7"/>
      <c r="C274" s="7"/>
      <c r="D274" s="15"/>
      <c r="E274" s="15"/>
      <c r="F274" s="7"/>
      <c r="G274" s="8"/>
      <c r="H274" s="147"/>
    </row>
    <row r="275" spans="1:8" x14ac:dyDescent="0.2">
      <c r="A275" s="7"/>
      <c r="B275" s="7"/>
      <c r="C275" s="7"/>
      <c r="D275" s="15"/>
      <c r="E275" s="15"/>
      <c r="F275" s="7"/>
      <c r="G275" s="8"/>
      <c r="H275" s="147"/>
    </row>
    <row r="276" spans="1:8" x14ac:dyDescent="0.2">
      <c r="A276" s="7"/>
      <c r="B276" s="7"/>
      <c r="C276" s="7"/>
      <c r="D276" s="15"/>
      <c r="E276" s="15"/>
      <c r="F276" s="7"/>
      <c r="G276" s="8"/>
      <c r="H276" s="147"/>
    </row>
    <row r="277" spans="1:8" x14ac:dyDescent="0.2">
      <c r="A277" s="7"/>
      <c r="B277" s="7"/>
      <c r="C277" s="7"/>
      <c r="D277" s="15"/>
      <c r="E277" s="15"/>
      <c r="F277" s="7"/>
      <c r="G277" s="8"/>
      <c r="H277" s="147"/>
    </row>
    <row r="278" spans="1:8" x14ac:dyDescent="0.2">
      <c r="A278" s="7"/>
      <c r="B278" s="7"/>
      <c r="C278" s="7"/>
      <c r="D278" s="15"/>
      <c r="E278" s="15"/>
      <c r="F278" s="7"/>
      <c r="G278" s="8"/>
      <c r="H278" s="147"/>
    </row>
    <row r="279" spans="1:8" x14ac:dyDescent="0.2">
      <c r="A279" s="7"/>
      <c r="B279" s="7"/>
      <c r="C279" s="7"/>
      <c r="D279" s="15"/>
      <c r="E279" s="15"/>
      <c r="F279" s="7"/>
      <c r="G279" s="8"/>
      <c r="H279" s="147"/>
    </row>
    <row r="280" spans="1:8" x14ac:dyDescent="0.2">
      <c r="A280" s="7"/>
      <c r="B280" s="7"/>
      <c r="C280" s="7"/>
      <c r="D280" s="15"/>
      <c r="E280" s="15"/>
      <c r="F280" s="7"/>
      <c r="G280" s="8"/>
      <c r="H280" s="147"/>
    </row>
    <row r="281" spans="1:8" x14ac:dyDescent="0.2">
      <c r="A281" s="7"/>
      <c r="B281" s="7"/>
      <c r="C281" s="7"/>
      <c r="D281" s="15"/>
      <c r="E281" s="15"/>
      <c r="F281" s="7"/>
      <c r="G281" s="8"/>
      <c r="H281" s="147"/>
    </row>
    <row r="282" spans="1:8" x14ac:dyDescent="0.2">
      <c r="A282" s="7"/>
      <c r="B282" s="7"/>
      <c r="C282" s="7"/>
      <c r="D282" s="15"/>
      <c r="E282" s="15"/>
      <c r="F282" s="7"/>
      <c r="G282" s="8"/>
      <c r="H282" s="147"/>
    </row>
    <row r="283" spans="1:8" x14ac:dyDescent="0.2">
      <c r="A283" s="7"/>
      <c r="B283" s="7"/>
      <c r="C283" s="7"/>
      <c r="D283" s="15"/>
      <c r="E283" s="15"/>
      <c r="F283" s="7"/>
      <c r="G283" s="8"/>
      <c r="H283" s="147"/>
    </row>
    <row r="284" spans="1:8" x14ac:dyDescent="0.2">
      <c r="A284" s="7"/>
      <c r="B284" s="7"/>
      <c r="C284" s="7"/>
      <c r="D284" s="15"/>
      <c r="E284" s="15"/>
      <c r="F284" s="7"/>
      <c r="G284" s="8"/>
      <c r="H284" s="147"/>
    </row>
    <row r="285" spans="1:8" x14ac:dyDescent="0.2">
      <c r="A285" s="7"/>
      <c r="B285" s="7"/>
      <c r="C285" s="7"/>
      <c r="D285" s="15"/>
      <c r="E285" s="15"/>
      <c r="F285" s="7"/>
      <c r="G285" s="8"/>
      <c r="H285" s="147"/>
    </row>
    <row r="286" spans="1:8" x14ac:dyDescent="0.2">
      <c r="A286" s="7"/>
      <c r="B286" s="7"/>
      <c r="C286" s="7"/>
      <c r="D286" s="15"/>
      <c r="E286" s="15"/>
      <c r="F286" s="7"/>
      <c r="G286" s="8"/>
      <c r="H286" s="147"/>
    </row>
    <row r="287" spans="1:8" x14ac:dyDescent="0.2">
      <c r="A287" s="7"/>
      <c r="B287" s="7"/>
      <c r="C287" s="7"/>
      <c r="D287" s="15"/>
      <c r="E287" s="15"/>
      <c r="F287" s="7"/>
      <c r="G287" s="8"/>
      <c r="H287" s="147"/>
    </row>
    <row r="288" spans="1:8" x14ac:dyDescent="0.2">
      <c r="A288" s="7"/>
      <c r="B288" s="7"/>
      <c r="C288" s="7"/>
      <c r="D288" s="15"/>
      <c r="E288" s="15"/>
      <c r="F288" s="7"/>
      <c r="G288" s="8"/>
      <c r="H288" s="147"/>
    </row>
    <row r="289" spans="1:8" x14ac:dyDescent="0.2">
      <c r="A289" s="7"/>
      <c r="B289" s="7"/>
      <c r="C289" s="7"/>
      <c r="D289" s="15"/>
      <c r="E289" s="15"/>
      <c r="F289" s="7"/>
      <c r="G289" s="8"/>
      <c r="H289" s="147"/>
    </row>
    <row r="290" spans="1:8" x14ac:dyDescent="0.2">
      <c r="A290" s="7"/>
      <c r="B290" s="7"/>
      <c r="C290" s="7"/>
      <c r="D290" s="15"/>
      <c r="E290" s="15"/>
      <c r="F290" s="7"/>
      <c r="G290" s="8"/>
      <c r="H290" s="147"/>
    </row>
    <row r="291" spans="1:8" x14ac:dyDescent="0.2">
      <c r="A291" s="7"/>
      <c r="B291" s="7"/>
      <c r="C291" s="7"/>
      <c r="D291" s="15"/>
      <c r="E291" s="15"/>
      <c r="F291" s="7"/>
      <c r="G291" s="8"/>
      <c r="H291" s="147"/>
    </row>
    <row r="292" spans="1:8" x14ac:dyDescent="0.2">
      <c r="A292" s="7"/>
      <c r="B292" s="7"/>
      <c r="C292" s="7"/>
      <c r="D292" s="15"/>
      <c r="E292" s="15"/>
      <c r="F292" s="7"/>
      <c r="G292" s="8"/>
      <c r="H292" s="147"/>
    </row>
    <row r="293" spans="1:8" x14ac:dyDescent="0.2">
      <c r="A293" s="7"/>
      <c r="B293" s="7"/>
      <c r="C293" s="7"/>
      <c r="D293" s="15"/>
      <c r="E293" s="15"/>
      <c r="F293" s="7"/>
      <c r="G293" s="8"/>
      <c r="H293" s="147"/>
    </row>
    <row r="294" spans="1:8" x14ac:dyDescent="0.2">
      <c r="A294" s="7"/>
      <c r="B294" s="7"/>
      <c r="C294" s="7"/>
      <c r="D294" s="15"/>
      <c r="E294" s="15"/>
      <c r="F294" s="7"/>
      <c r="G294" s="8"/>
      <c r="H294" s="147"/>
    </row>
    <row r="295" spans="1:8" x14ac:dyDescent="0.2">
      <c r="A295" s="7"/>
      <c r="B295" s="7"/>
      <c r="C295" s="7"/>
      <c r="D295" s="15"/>
      <c r="E295" s="15"/>
      <c r="F295" s="7"/>
      <c r="G295" s="8"/>
      <c r="H295" s="147"/>
    </row>
    <row r="296" spans="1:8" x14ac:dyDescent="0.2">
      <c r="A296" s="7"/>
      <c r="B296" s="7"/>
      <c r="C296" s="7"/>
      <c r="D296" s="15"/>
      <c r="E296" s="15"/>
      <c r="F296" s="7"/>
      <c r="G296" s="8"/>
      <c r="H296" s="147"/>
    </row>
    <row r="297" spans="1:8" x14ac:dyDescent="0.2">
      <c r="A297" s="7"/>
      <c r="B297" s="7"/>
      <c r="C297" s="7"/>
      <c r="D297" s="15"/>
      <c r="E297" s="15"/>
      <c r="F297" s="7"/>
      <c r="G297" s="8"/>
      <c r="H297" s="147"/>
    </row>
    <row r="298" spans="1:8" x14ac:dyDescent="0.2">
      <c r="A298" s="7"/>
      <c r="B298" s="7"/>
      <c r="C298" s="7"/>
      <c r="D298" s="15"/>
      <c r="E298" s="15"/>
      <c r="F298" s="7"/>
      <c r="G298" s="8"/>
      <c r="H298" s="147"/>
    </row>
    <row r="299" spans="1:8" x14ac:dyDescent="0.2">
      <c r="A299" s="7"/>
      <c r="B299" s="7"/>
      <c r="C299" s="7"/>
      <c r="D299" s="15"/>
      <c r="E299" s="15"/>
      <c r="F299" s="7"/>
      <c r="G299" s="8"/>
      <c r="H299" s="147"/>
    </row>
    <row r="300" spans="1:8" x14ac:dyDescent="0.2">
      <c r="A300" s="7"/>
      <c r="B300" s="7"/>
      <c r="C300" s="7"/>
      <c r="D300" s="15"/>
      <c r="E300" s="15"/>
      <c r="F300" s="7"/>
      <c r="G300" s="8"/>
      <c r="H300" s="147"/>
    </row>
    <row r="301" spans="1:8" x14ac:dyDescent="0.2">
      <c r="A301" s="7"/>
      <c r="B301" s="7"/>
      <c r="C301" s="7"/>
      <c r="D301" s="15"/>
      <c r="E301" s="15"/>
      <c r="F301" s="7"/>
      <c r="G301" s="8"/>
      <c r="H301" s="147"/>
    </row>
    <row r="302" spans="1:8" x14ac:dyDescent="0.2">
      <c r="A302" s="7"/>
      <c r="B302" s="7"/>
      <c r="C302" s="7"/>
      <c r="D302" s="15"/>
      <c r="E302" s="15"/>
      <c r="F302" s="7"/>
      <c r="G302" s="8"/>
      <c r="H302" s="147"/>
    </row>
    <row r="303" spans="1:8" x14ac:dyDescent="0.2">
      <c r="A303" s="7"/>
      <c r="B303" s="7"/>
      <c r="C303" s="7"/>
      <c r="D303" s="15"/>
      <c r="E303" s="15"/>
      <c r="F303" s="7"/>
      <c r="G303" s="8"/>
      <c r="H303" s="147"/>
    </row>
    <row r="304" spans="1:8" x14ac:dyDescent="0.2">
      <c r="A304" s="7"/>
      <c r="B304" s="7"/>
      <c r="C304" s="7"/>
      <c r="D304" s="15"/>
      <c r="E304" s="15"/>
      <c r="F304" s="7"/>
      <c r="G304" s="8"/>
      <c r="H304" s="147"/>
    </row>
    <row r="305" spans="1:8" x14ac:dyDescent="0.2">
      <c r="A305" s="7"/>
      <c r="B305" s="7"/>
      <c r="C305" s="7"/>
      <c r="D305" s="15"/>
      <c r="E305" s="15"/>
      <c r="F305" s="7"/>
      <c r="G305" s="8"/>
      <c r="H305" s="147"/>
    </row>
    <row r="306" spans="1:8" x14ac:dyDescent="0.2">
      <c r="A306" s="7"/>
      <c r="B306" s="7"/>
      <c r="C306" s="7"/>
      <c r="D306" s="15"/>
      <c r="E306" s="15"/>
      <c r="F306" s="7"/>
      <c r="G306" s="8"/>
      <c r="H306" s="147"/>
    </row>
    <row r="307" spans="1:8" x14ac:dyDescent="0.2">
      <c r="A307" s="7"/>
      <c r="B307" s="7"/>
      <c r="C307" s="7"/>
      <c r="D307" s="15"/>
      <c r="E307" s="15"/>
      <c r="F307" s="7"/>
      <c r="G307" s="8"/>
      <c r="H307" s="147"/>
    </row>
    <row r="308" spans="1:8" x14ac:dyDescent="0.2">
      <c r="A308" s="7"/>
      <c r="B308" s="7"/>
      <c r="C308" s="7"/>
      <c r="D308" s="15"/>
      <c r="E308" s="15"/>
      <c r="F308" s="7"/>
      <c r="G308" s="8"/>
      <c r="H308" s="147"/>
    </row>
    <row r="309" spans="1:8" x14ac:dyDescent="0.2">
      <c r="A309" s="7"/>
      <c r="B309" s="7"/>
      <c r="C309" s="7"/>
      <c r="D309" s="15"/>
      <c r="E309" s="15"/>
      <c r="F309" s="7"/>
      <c r="G309" s="8"/>
      <c r="H309" s="147"/>
    </row>
    <row r="310" spans="1:8" x14ac:dyDescent="0.2">
      <c r="A310" s="7"/>
      <c r="B310" s="7"/>
      <c r="C310" s="7"/>
      <c r="D310" s="15"/>
      <c r="E310" s="15"/>
      <c r="F310" s="7"/>
      <c r="G310" s="8"/>
      <c r="H310" s="147"/>
    </row>
    <row r="311" spans="1:8" x14ac:dyDescent="0.2">
      <c r="A311" s="7"/>
      <c r="B311" s="7"/>
      <c r="C311" s="7"/>
      <c r="D311" s="15"/>
      <c r="E311" s="15"/>
      <c r="F311" s="7"/>
      <c r="G311" s="8"/>
      <c r="H311" s="147"/>
    </row>
    <row r="312" spans="1:8" x14ac:dyDescent="0.2">
      <c r="A312" s="7"/>
      <c r="B312" s="7"/>
      <c r="C312" s="7"/>
      <c r="D312" s="15"/>
      <c r="E312" s="15"/>
      <c r="F312" s="7"/>
      <c r="G312" s="8"/>
      <c r="H312" s="147"/>
    </row>
    <row r="313" spans="1:8" x14ac:dyDescent="0.2">
      <c r="A313" s="7"/>
      <c r="B313" s="7"/>
      <c r="C313" s="7"/>
      <c r="D313" s="15"/>
      <c r="E313" s="15"/>
      <c r="F313" s="7"/>
      <c r="G313" s="8"/>
      <c r="H313" s="147"/>
    </row>
    <row r="314" spans="1:8" x14ac:dyDescent="0.2">
      <c r="A314" s="7"/>
      <c r="B314" s="7"/>
      <c r="C314" s="7"/>
      <c r="D314" s="15"/>
      <c r="E314" s="15"/>
      <c r="F314" s="7"/>
      <c r="G314" s="8"/>
      <c r="H314" s="147"/>
    </row>
    <row r="315" spans="1:8" x14ac:dyDescent="0.2">
      <c r="A315" s="7"/>
      <c r="B315" s="7"/>
      <c r="C315" s="7"/>
      <c r="D315" s="15"/>
      <c r="E315" s="15"/>
      <c r="F315" s="7"/>
      <c r="G315" s="8"/>
      <c r="H315" s="147"/>
    </row>
    <row r="316" spans="1:8" x14ac:dyDescent="0.2">
      <c r="A316" s="7"/>
      <c r="B316" s="7"/>
      <c r="C316" s="7"/>
      <c r="D316" s="15"/>
      <c r="E316" s="15"/>
      <c r="F316" s="7"/>
      <c r="G316" s="8"/>
      <c r="H316" s="147"/>
    </row>
    <row r="317" spans="1:8" x14ac:dyDescent="0.2">
      <c r="A317" s="7"/>
      <c r="B317" s="7"/>
      <c r="C317" s="7"/>
      <c r="D317" s="15"/>
      <c r="E317" s="15"/>
      <c r="F317" s="7"/>
      <c r="G317" s="8"/>
      <c r="H317" s="147"/>
    </row>
    <row r="318" spans="1:8" x14ac:dyDescent="0.2">
      <c r="A318" s="7"/>
      <c r="B318" s="7"/>
      <c r="C318" s="7"/>
      <c r="D318" s="15"/>
      <c r="E318" s="15"/>
      <c r="F318" s="7"/>
      <c r="G318" s="8"/>
      <c r="H318" s="147"/>
    </row>
    <row r="319" spans="1:8" x14ac:dyDescent="0.2">
      <c r="A319" s="7"/>
      <c r="B319" s="7"/>
      <c r="C319" s="7"/>
      <c r="D319" s="15"/>
      <c r="E319" s="15"/>
      <c r="F319" s="7"/>
      <c r="G319" s="8"/>
      <c r="H319" s="147"/>
    </row>
    <row r="320" spans="1:8" x14ac:dyDescent="0.2">
      <c r="A320" s="7"/>
      <c r="B320" s="7"/>
      <c r="C320" s="7"/>
      <c r="D320" s="15"/>
      <c r="E320" s="15"/>
      <c r="F320" s="7"/>
      <c r="G320" s="8"/>
      <c r="H320" s="147"/>
    </row>
    <row r="321" spans="1:8" x14ac:dyDescent="0.2">
      <c r="A321" s="7"/>
      <c r="B321" s="7"/>
      <c r="C321" s="7"/>
      <c r="D321" s="15"/>
      <c r="E321" s="15"/>
      <c r="F321" s="7"/>
      <c r="G321" s="8"/>
      <c r="H321" s="147"/>
    </row>
    <row r="322" spans="1:8" x14ac:dyDescent="0.2">
      <c r="A322" s="7"/>
      <c r="B322" s="7"/>
      <c r="C322" s="7"/>
      <c r="D322" s="15"/>
      <c r="E322" s="15"/>
      <c r="F322" s="7"/>
      <c r="G322" s="8"/>
      <c r="H322" s="147"/>
    </row>
    <row r="323" spans="1:8" x14ac:dyDescent="0.2">
      <c r="A323" s="7"/>
      <c r="B323" s="7"/>
      <c r="C323" s="7"/>
      <c r="D323" s="15"/>
      <c r="E323" s="15"/>
      <c r="F323" s="7"/>
      <c r="G323" s="8"/>
      <c r="H323" s="147"/>
    </row>
    <row r="324" spans="1:8" x14ac:dyDescent="0.2">
      <c r="A324" s="7"/>
      <c r="B324" s="7"/>
      <c r="C324" s="7"/>
      <c r="D324" s="15"/>
      <c r="E324" s="15"/>
      <c r="F324" s="7"/>
      <c r="G324" s="8"/>
      <c r="H324" s="147"/>
    </row>
    <row r="325" spans="1:8" x14ac:dyDescent="0.2">
      <c r="A325" s="7"/>
      <c r="B325" s="7"/>
      <c r="C325" s="7"/>
      <c r="D325" s="15"/>
      <c r="E325" s="15"/>
      <c r="F325" s="7"/>
      <c r="G325" s="8"/>
      <c r="H325" s="147"/>
    </row>
    <row r="326" spans="1:8" x14ac:dyDescent="0.2">
      <c r="A326" s="7"/>
      <c r="B326" s="7"/>
      <c r="C326" s="7"/>
      <c r="D326" s="15"/>
      <c r="E326" s="15"/>
      <c r="F326" s="7"/>
      <c r="G326" s="8"/>
      <c r="H326" s="147"/>
    </row>
    <row r="327" spans="1:8" x14ac:dyDescent="0.2">
      <c r="A327" s="7"/>
      <c r="B327" s="7"/>
      <c r="C327" s="7"/>
      <c r="D327" s="15"/>
      <c r="E327" s="15"/>
      <c r="F327" s="7"/>
      <c r="G327" s="8"/>
      <c r="H327" s="147"/>
    </row>
    <row r="328" spans="1:8" x14ac:dyDescent="0.2">
      <c r="A328" s="7"/>
      <c r="B328" s="7"/>
      <c r="C328" s="7"/>
      <c r="D328" s="15"/>
      <c r="E328" s="15"/>
      <c r="F328" s="7"/>
      <c r="G328" s="8"/>
      <c r="H328" s="147"/>
    </row>
    <row r="329" spans="1:8" x14ac:dyDescent="0.2">
      <c r="A329" s="7"/>
      <c r="B329" s="7"/>
      <c r="C329" s="7"/>
      <c r="D329" s="15"/>
      <c r="E329" s="15"/>
      <c r="F329" s="7"/>
      <c r="G329" s="8"/>
      <c r="H329" s="147"/>
    </row>
    <row r="330" spans="1:8" x14ac:dyDescent="0.2">
      <c r="A330" s="7"/>
      <c r="B330" s="7"/>
      <c r="C330" s="7"/>
      <c r="D330" s="15"/>
      <c r="E330" s="15"/>
      <c r="F330" s="7"/>
      <c r="G330" s="8"/>
      <c r="H330" s="147"/>
    </row>
    <row r="331" spans="1:8" x14ac:dyDescent="0.2">
      <c r="A331" s="7"/>
      <c r="B331" s="7"/>
      <c r="C331" s="7"/>
      <c r="D331" s="15"/>
      <c r="E331" s="15"/>
      <c r="F331" s="7"/>
      <c r="G331" s="8"/>
      <c r="H331" s="147"/>
    </row>
    <row r="332" spans="1:8" x14ac:dyDescent="0.2">
      <c r="A332" s="7"/>
      <c r="B332" s="7"/>
      <c r="C332" s="7"/>
      <c r="D332" s="15"/>
      <c r="E332" s="15"/>
      <c r="F332" s="7"/>
      <c r="G332" s="8"/>
      <c r="H332" s="147"/>
    </row>
    <row r="333" spans="1:8" x14ac:dyDescent="0.2">
      <c r="A333" s="7"/>
      <c r="B333" s="7"/>
      <c r="C333" s="7"/>
      <c r="D333" s="15"/>
      <c r="E333" s="15"/>
      <c r="F333" s="7"/>
      <c r="G333" s="8"/>
      <c r="H333" s="147"/>
    </row>
    <row r="334" spans="1:8" x14ac:dyDescent="0.2">
      <c r="A334" s="7"/>
      <c r="B334" s="7"/>
      <c r="C334" s="7"/>
      <c r="D334" s="15"/>
      <c r="E334" s="15"/>
      <c r="F334" s="7"/>
      <c r="G334" s="8"/>
      <c r="H334" s="147"/>
    </row>
    <row r="335" spans="1:8" x14ac:dyDescent="0.2">
      <c r="A335" s="7"/>
      <c r="B335" s="7"/>
      <c r="C335" s="7"/>
      <c r="D335" s="15"/>
      <c r="E335" s="15"/>
      <c r="F335" s="7"/>
      <c r="G335" s="8"/>
      <c r="H335" s="147"/>
    </row>
    <row r="336" spans="1:8" x14ac:dyDescent="0.2">
      <c r="A336" s="7"/>
      <c r="B336" s="7"/>
      <c r="C336" s="7"/>
      <c r="D336" s="15"/>
      <c r="E336" s="15"/>
      <c r="F336" s="7"/>
      <c r="G336" s="8"/>
      <c r="H336" s="147"/>
    </row>
    <row r="337" spans="1:8" x14ac:dyDescent="0.2">
      <c r="A337" s="7"/>
      <c r="B337" s="7"/>
      <c r="C337" s="7"/>
      <c r="D337" s="15"/>
      <c r="E337" s="15"/>
      <c r="F337" s="7"/>
      <c r="G337" s="8"/>
      <c r="H337" s="147"/>
    </row>
    <row r="338" spans="1:8" x14ac:dyDescent="0.2">
      <c r="A338" s="7"/>
      <c r="B338" s="7"/>
      <c r="C338" s="7"/>
      <c r="D338" s="15"/>
      <c r="E338" s="15"/>
      <c r="F338" s="7"/>
      <c r="G338" s="8"/>
      <c r="H338" s="147"/>
    </row>
    <row r="339" spans="1:8" x14ac:dyDescent="0.2">
      <c r="A339" s="7"/>
      <c r="B339" s="7"/>
      <c r="C339" s="7"/>
      <c r="D339" s="15"/>
      <c r="E339" s="15"/>
      <c r="F339" s="7"/>
      <c r="G339" s="8"/>
      <c r="H339" s="147"/>
    </row>
    <row r="340" spans="1:8" x14ac:dyDescent="0.2">
      <c r="A340" s="7"/>
      <c r="B340" s="7"/>
      <c r="C340" s="7"/>
      <c r="D340" s="15"/>
      <c r="E340" s="15"/>
      <c r="F340" s="7"/>
      <c r="G340" s="8"/>
      <c r="H340" s="147"/>
    </row>
    <row r="341" spans="1:8" x14ac:dyDescent="0.2">
      <c r="A341" s="7"/>
      <c r="B341" s="7"/>
      <c r="C341" s="7"/>
      <c r="D341" s="15"/>
      <c r="E341" s="15"/>
      <c r="F341" s="7"/>
      <c r="G341" s="8"/>
      <c r="H341" s="147"/>
    </row>
    <row r="342" spans="1:8" x14ac:dyDescent="0.2">
      <c r="A342" s="7"/>
      <c r="B342" s="7"/>
      <c r="C342" s="7"/>
      <c r="D342" s="15"/>
      <c r="E342" s="15"/>
      <c r="F342" s="7"/>
      <c r="G342" s="8"/>
      <c r="H342" s="147"/>
    </row>
    <row r="343" spans="1:8" x14ac:dyDescent="0.2">
      <c r="A343" s="7"/>
      <c r="B343" s="7"/>
      <c r="C343" s="7"/>
      <c r="D343" s="15"/>
      <c r="E343" s="15"/>
      <c r="F343" s="7"/>
      <c r="G343" s="8"/>
      <c r="H343" s="147"/>
    </row>
    <row r="344" spans="1:8" x14ac:dyDescent="0.2">
      <c r="A344" s="7"/>
      <c r="B344" s="7"/>
      <c r="C344" s="7"/>
      <c r="D344" s="15"/>
      <c r="E344" s="15"/>
      <c r="F344" s="7"/>
      <c r="G344" s="8"/>
      <c r="H344" s="147"/>
    </row>
    <row r="345" spans="1:8" x14ac:dyDescent="0.2">
      <c r="A345" s="7"/>
      <c r="B345" s="7"/>
      <c r="C345" s="7"/>
      <c r="D345" s="15"/>
      <c r="E345" s="15"/>
      <c r="F345" s="7"/>
      <c r="G345" s="8"/>
      <c r="H345" s="147"/>
    </row>
    <row r="346" spans="1:8" x14ac:dyDescent="0.2">
      <c r="A346" s="7"/>
      <c r="B346" s="7"/>
      <c r="C346" s="7"/>
      <c r="D346" s="15"/>
      <c r="E346" s="15"/>
      <c r="F346" s="7"/>
      <c r="G346" s="8"/>
      <c r="H346" s="147"/>
    </row>
    <row r="347" spans="1:8" x14ac:dyDescent="0.2">
      <c r="A347" s="7"/>
      <c r="B347" s="7"/>
      <c r="C347" s="7"/>
      <c r="D347" s="15"/>
      <c r="E347" s="15"/>
      <c r="F347" s="7"/>
      <c r="G347" s="8"/>
      <c r="H347" s="147"/>
    </row>
    <row r="348" spans="1:8" x14ac:dyDescent="0.2">
      <c r="A348" s="7"/>
      <c r="B348" s="7"/>
      <c r="C348" s="7"/>
      <c r="D348" s="15"/>
      <c r="E348" s="15"/>
      <c r="F348" s="7"/>
      <c r="G348" s="8"/>
      <c r="H348" s="147"/>
    </row>
    <row r="349" spans="1:8" x14ac:dyDescent="0.2">
      <c r="A349" s="7"/>
      <c r="B349" s="7"/>
      <c r="C349" s="7"/>
      <c r="D349" s="15"/>
      <c r="E349" s="15"/>
      <c r="F349" s="7"/>
      <c r="G349" s="8"/>
      <c r="H349" s="147"/>
    </row>
    <row r="350" spans="1:8" x14ac:dyDescent="0.2">
      <c r="A350" s="7"/>
      <c r="B350" s="7"/>
      <c r="C350" s="7"/>
      <c r="D350" s="15"/>
      <c r="E350" s="15"/>
      <c r="F350" s="7"/>
      <c r="G350" s="8"/>
      <c r="H350" s="147"/>
    </row>
    <row r="351" spans="1:8" x14ac:dyDescent="0.2">
      <c r="A351" s="7"/>
      <c r="B351" s="7"/>
      <c r="C351" s="7"/>
      <c r="D351" s="15"/>
      <c r="E351" s="15"/>
      <c r="F351" s="7"/>
      <c r="G351" s="8"/>
      <c r="H351" s="147"/>
    </row>
    <row r="352" spans="1:8" x14ac:dyDescent="0.2">
      <c r="A352" s="7"/>
      <c r="B352" s="7"/>
      <c r="C352" s="7"/>
      <c r="D352" s="15"/>
      <c r="E352" s="15"/>
      <c r="F352" s="7"/>
      <c r="G352" s="8"/>
      <c r="H352" s="147"/>
    </row>
    <row r="353" spans="1:8" x14ac:dyDescent="0.2">
      <c r="A353" s="7"/>
      <c r="B353" s="7"/>
      <c r="C353" s="7"/>
      <c r="D353" s="15"/>
      <c r="E353" s="15"/>
      <c r="F353" s="7"/>
      <c r="G353" s="8"/>
      <c r="H353" s="147"/>
    </row>
    <row r="354" spans="1:8" x14ac:dyDescent="0.2">
      <c r="A354" s="7"/>
      <c r="B354" s="7"/>
      <c r="C354" s="7"/>
      <c r="D354" s="15"/>
      <c r="E354" s="15"/>
      <c r="F354" s="7"/>
      <c r="G354" s="8"/>
      <c r="H354" s="147"/>
    </row>
    <row r="355" spans="1:8" x14ac:dyDescent="0.2">
      <c r="A355" s="7"/>
      <c r="B355" s="7"/>
      <c r="C355" s="7"/>
      <c r="D355" s="15"/>
      <c r="E355" s="15"/>
      <c r="F355" s="7"/>
      <c r="G355" s="8"/>
      <c r="H355" s="147"/>
    </row>
    <row r="356" spans="1:8" x14ac:dyDescent="0.2">
      <c r="A356" s="7"/>
      <c r="B356" s="7"/>
      <c r="C356" s="7"/>
      <c r="D356" s="15"/>
      <c r="E356" s="15"/>
      <c r="F356" s="7"/>
      <c r="G356" s="8"/>
      <c r="H356" s="147"/>
    </row>
    <row r="357" spans="1:8" x14ac:dyDescent="0.2">
      <c r="A357" s="7"/>
      <c r="B357" s="7"/>
      <c r="C357" s="7"/>
      <c r="D357" s="15"/>
      <c r="E357" s="15"/>
      <c r="F357" s="7"/>
      <c r="G357" s="8"/>
      <c r="H357" s="147"/>
    </row>
    <row r="358" spans="1:8" x14ac:dyDescent="0.2">
      <c r="A358" s="7"/>
      <c r="B358" s="7"/>
      <c r="C358" s="7"/>
      <c r="D358" s="15"/>
      <c r="E358" s="15"/>
      <c r="F358" s="7"/>
      <c r="G358" s="8"/>
      <c r="H358" s="147"/>
    </row>
    <row r="359" spans="1:8" x14ac:dyDescent="0.2">
      <c r="A359" s="7"/>
      <c r="B359" s="7"/>
      <c r="C359" s="7"/>
      <c r="D359" s="15"/>
      <c r="E359" s="15"/>
      <c r="F359" s="7"/>
      <c r="G359" s="8"/>
      <c r="H359" s="147"/>
    </row>
    <row r="360" spans="1:8" x14ac:dyDescent="0.2">
      <c r="A360" s="7"/>
      <c r="B360" s="7"/>
      <c r="C360" s="7"/>
      <c r="D360" s="15"/>
      <c r="E360" s="15"/>
      <c r="F360" s="7"/>
      <c r="G360" s="8"/>
      <c r="H360" s="147"/>
    </row>
    <row r="361" spans="1:8" x14ac:dyDescent="0.2">
      <c r="A361" s="7"/>
      <c r="B361" s="7"/>
      <c r="C361" s="7"/>
      <c r="D361" s="15"/>
      <c r="E361" s="15"/>
      <c r="F361" s="7"/>
      <c r="G361" s="8"/>
      <c r="H361" s="147"/>
    </row>
    <row r="362" spans="1:8" x14ac:dyDescent="0.2">
      <c r="A362" s="7"/>
      <c r="B362" s="7"/>
      <c r="C362" s="7"/>
      <c r="D362" s="15"/>
      <c r="E362" s="15"/>
      <c r="F362" s="7"/>
      <c r="G362" s="8"/>
      <c r="H362" s="147"/>
    </row>
    <row r="363" spans="1:8" x14ac:dyDescent="0.2">
      <c r="A363" s="7"/>
      <c r="B363" s="7"/>
      <c r="C363" s="7"/>
      <c r="D363" s="15"/>
      <c r="E363" s="15"/>
      <c r="F363" s="7"/>
      <c r="G363" s="8"/>
      <c r="H363" s="147"/>
    </row>
    <row r="364" spans="1:8" x14ac:dyDescent="0.2">
      <c r="A364" s="7"/>
      <c r="B364" s="7"/>
      <c r="C364" s="7"/>
      <c r="D364" s="15"/>
      <c r="E364" s="15"/>
      <c r="F364" s="7"/>
      <c r="G364" s="8"/>
      <c r="H364" s="147"/>
    </row>
    <row r="365" spans="1:8" x14ac:dyDescent="0.2">
      <c r="A365" s="7"/>
      <c r="B365" s="7"/>
      <c r="C365" s="7"/>
      <c r="D365" s="15"/>
      <c r="E365" s="15"/>
      <c r="F365" s="7"/>
      <c r="G365" s="8"/>
      <c r="H365" s="147"/>
    </row>
    <row r="366" spans="1:8" x14ac:dyDescent="0.2">
      <c r="A366" s="7"/>
      <c r="B366" s="7"/>
      <c r="C366" s="7"/>
      <c r="D366" s="15"/>
      <c r="E366" s="15"/>
      <c r="F366" s="7"/>
      <c r="G366" s="8"/>
      <c r="H366" s="147"/>
    </row>
    <row r="367" spans="1:8" x14ac:dyDescent="0.2">
      <c r="A367" s="7"/>
      <c r="B367" s="7"/>
      <c r="C367" s="7"/>
      <c r="D367" s="15"/>
      <c r="E367" s="15"/>
      <c r="F367" s="7"/>
      <c r="G367" s="8"/>
      <c r="H367" s="147"/>
    </row>
    <row r="368" spans="1:8" x14ac:dyDescent="0.2">
      <c r="A368" s="7"/>
      <c r="B368" s="7"/>
      <c r="C368" s="7"/>
      <c r="D368" s="15"/>
      <c r="E368" s="15"/>
      <c r="F368" s="7"/>
      <c r="G368" s="8"/>
      <c r="H368" s="147"/>
    </row>
    <row r="369" spans="1:8" x14ac:dyDescent="0.2">
      <c r="A369" s="7"/>
      <c r="B369" s="7"/>
      <c r="C369" s="7"/>
      <c r="D369" s="15"/>
      <c r="E369" s="15"/>
      <c r="F369" s="7"/>
      <c r="G369" s="7"/>
      <c r="H369" s="15"/>
    </row>
    <row r="370" spans="1:8" x14ac:dyDescent="0.2">
      <c r="A370" s="7"/>
      <c r="B370" s="7"/>
      <c r="C370" s="7"/>
      <c r="D370" s="15"/>
      <c r="E370" s="15"/>
      <c r="F370" s="7"/>
      <c r="G370" s="8"/>
      <c r="H370" s="147"/>
    </row>
    <row r="371" spans="1:8" x14ac:dyDescent="0.2">
      <c r="A371" s="7"/>
      <c r="B371" s="7"/>
      <c r="C371" s="7"/>
      <c r="D371" s="15"/>
      <c r="E371" s="15"/>
      <c r="F371" s="7"/>
      <c r="G371" s="8"/>
      <c r="H371" s="147"/>
    </row>
    <row r="372" spans="1:8" x14ac:dyDescent="0.2">
      <c r="A372" s="7"/>
      <c r="B372" s="7"/>
      <c r="C372" s="7"/>
      <c r="D372" s="15"/>
      <c r="E372" s="15"/>
      <c r="F372" s="7"/>
      <c r="G372" s="8"/>
      <c r="H372" s="147"/>
    </row>
    <row r="373" spans="1:8" x14ac:dyDescent="0.2">
      <c r="A373" s="7"/>
      <c r="B373" s="7"/>
      <c r="C373" s="7"/>
      <c r="D373" s="15"/>
      <c r="E373" s="15"/>
      <c r="F373" s="7"/>
      <c r="G373" s="8"/>
      <c r="H373" s="147"/>
    </row>
    <row r="374" spans="1:8" x14ac:dyDescent="0.2">
      <c r="A374" s="7"/>
      <c r="B374" s="7"/>
      <c r="C374" s="7"/>
      <c r="D374" s="15"/>
      <c r="E374" s="15"/>
      <c r="F374" s="7"/>
      <c r="G374" s="8"/>
      <c r="H374" s="147"/>
    </row>
    <row r="375" spans="1:8" x14ac:dyDescent="0.2">
      <c r="A375" s="7"/>
      <c r="B375" s="7"/>
      <c r="C375" s="7"/>
      <c r="D375" s="15"/>
      <c r="E375" s="15"/>
      <c r="F375" s="7"/>
      <c r="G375" s="8"/>
      <c r="H375" s="147"/>
    </row>
    <row r="376" spans="1:8" x14ac:dyDescent="0.2">
      <c r="A376" s="7"/>
      <c r="B376" s="7"/>
      <c r="C376" s="7"/>
      <c r="D376" s="15"/>
      <c r="E376" s="15"/>
      <c r="F376" s="7"/>
      <c r="G376" s="7"/>
      <c r="H376" s="15"/>
    </row>
    <row r="377" spans="1:8" x14ac:dyDescent="0.2">
      <c r="A377" s="7"/>
      <c r="B377" s="7"/>
      <c r="C377" s="7"/>
      <c r="D377" s="15"/>
      <c r="E377" s="15"/>
      <c r="F377" s="7"/>
      <c r="G377" s="7"/>
      <c r="H377" s="15"/>
    </row>
    <row r="378" spans="1:8" x14ac:dyDescent="0.2">
      <c r="A378" s="7"/>
      <c r="B378" s="7"/>
      <c r="C378" s="7"/>
      <c r="D378" s="15"/>
      <c r="E378" s="15"/>
      <c r="F378" s="7"/>
      <c r="G378" s="7"/>
      <c r="H378" s="15"/>
    </row>
    <row r="379" spans="1:8" x14ac:dyDescent="0.2">
      <c r="A379" s="7"/>
      <c r="B379" s="7"/>
      <c r="C379" s="7"/>
      <c r="D379" s="15"/>
      <c r="E379" s="15"/>
      <c r="F379" s="7"/>
      <c r="G379" s="7"/>
      <c r="H379" s="15"/>
    </row>
    <row r="380" spans="1:8" x14ac:dyDescent="0.2">
      <c r="A380" s="7"/>
      <c r="B380" s="7"/>
      <c r="C380" s="7"/>
      <c r="D380" s="15"/>
      <c r="E380" s="15"/>
      <c r="F380" s="7"/>
      <c r="G380" s="7"/>
      <c r="H380" s="15"/>
    </row>
    <row r="381" spans="1:8" x14ac:dyDescent="0.2">
      <c r="A381" s="7"/>
      <c r="B381" s="7"/>
      <c r="C381" s="7"/>
      <c r="D381" s="15"/>
      <c r="E381" s="15"/>
      <c r="F381" s="7"/>
      <c r="G381" s="8"/>
      <c r="H381" s="147"/>
    </row>
    <row r="382" spans="1:8" x14ac:dyDescent="0.2">
      <c r="A382" s="7"/>
      <c r="B382" s="7"/>
      <c r="C382" s="7"/>
      <c r="D382" s="15"/>
      <c r="E382" s="15"/>
      <c r="F382" s="7"/>
      <c r="G382" s="7"/>
      <c r="H382" s="15"/>
    </row>
    <row r="383" spans="1:8" x14ac:dyDescent="0.2">
      <c r="A383" s="7"/>
      <c r="B383" s="7"/>
      <c r="C383" s="7"/>
      <c r="D383" s="15"/>
      <c r="E383" s="15"/>
      <c r="F383" s="7"/>
      <c r="G383" s="7"/>
      <c r="H383" s="15"/>
    </row>
    <row r="384" spans="1:8" x14ac:dyDescent="0.2">
      <c r="A384" s="7"/>
      <c r="B384" s="7"/>
      <c r="C384" s="7"/>
      <c r="D384" s="15"/>
      <c r="E384" s="15"/>
      <c r="F384" s="7"/>
      <c r="G384" s="7"/>
      <c r="H384" s="15"/>
    </row>
  </sheetData>
  <autoFilter ref="A39:I189" xr:uid="{00000000-0009-0000-0000-000001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mergeCells count="1">
    <mergeCell ref="B6:B12"/>
  </mergeCells>
  <phoneticPr fontId="24" type="noConversion"/>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9"/>
  <sheetViews>
    <sheetView workbookViewId="0">
      <selection activeCell="A29" sqref="A29"/>
    </sheetView>
  </sheetViews>
  <sheetFormatPr defaultColWidth="9.140625" defaultRowHeight="12.75" x14ac:dyDescent="0.25"/>
  <cols>
    <col min="1" max="1" width="46.5703125" style="94" customWidth="1"/>
    <col min="2" max="2" width="20.85546875" style="93" customWidth="1"/>
    <col min="3" max="5" width="21" style="93" customWidth="1"/>
    <col min="6" max="6" width="22.140625" style="93" customWidth="1"/>
    <col min="7" max="7" width="14.7109375" style="93" customWidth="1"/>
    <col min="8" max="8" width="47.42578125" style="93" customWidth="1"/>
    <col min="9" max="16384" width="9.140625" style="93"/>
  </cols>
  <sheetData>
    <row r="1" spans="1:7" x14ac:dyDescent="0.25">
      <c r="A1" s="90" t="s">
        <v>226</v>
      </c>
      <c r="B1" s="91" t="str">
        <f>IF(Zertrechner!D6="","",Zertrechner!D6)</f>
        <v/>
      </c>
    </row>
    <row r="2" spans="1:7" x14ac:dyDescent="0.25">
      <c r="A2" s="90" t="s">
        <v>225</v>
      </c>
      <c r="B2" s="90">
        <v>182</v>
      </c>
    </row>
    <row r="4" spans="1:7" ht="38.25" x14ac:dyDescent="0.25">
      <c r="A4" s="91" t="str">
        <f>Zertrechner!B19</f>
        <v>Tumorentitäten</v>
      </c>
      <c r="B4" s="92" t="str">
        <f>Zertrechner!K20</f>
        <v>Nachweisstufe
 Z, M, S, T, A, V, n</v>
      </c>
      <c r="C4" s="92" t="str">
        <f>Zertrechner!L20</f>
        <v>Primärfälle</v>
      </c>
      <c r="D4" s="92" t="str">
        <f>Zertrechner!M20</f>
        <v>Rezidive/ Fernmetastasen/ Nicht Primärfälle</v>
      </c>
      <c r="E4" s="92" t="str">
        <f>Zertrechner!N20</f>
        <v>Zentrumsfälle/ Patientenfälle/ Gesamtfälle</v>
      </c>
      <c r="F4" s="92" t="str">
        <f>Zertrechner!O20</f>
        <v>Geltungs-
bereich OZ
ohne V</v>
      </c>
    </row>
    <row r="5" spans="1:7" x14ac:dyDescent="0.25">
      <c r="A5" s="91" t="str">
        <f>CONCATENATE(Zertrechner!B21," ",Zertrechner!C21)</f>
        <v>1 Darm</v>
      </c>
      <c r="B5" s="92" t="str">
        <f>IF(Zertrechner!K21="","",Zertrechner!K21)</f>
        <v/>
      </c>
      <c r="C5" s="92" t="str">
        <f>IF(Zertrechner!L21="","",Zertrechner!L21)</f>
        <v/>
      </c>
      <c r="D5" s="92" t="str">
        <f>IF(Zertrechner!M21="","",Zertrechner!M21)</f>
        <v/>
      </c>
      <c r="E5" s="92" t="str">
        <f>IF(Zertrechner!N21="","",Zertrechner!N21)</f>
        <v/>
      </c>
      <c r="F5" s="97" t="str">
        <f>IF(Zertrechner!O21="-----","",Zertrechner!O21*100)</f>
        <v/>
      </c>
      <c r="G5" s="96"/>
    </row>
    <row r="6" spans="1:7" x14ac:dyDescent="0.25">
      <c r="A6" s="91" t="str">
        <f>CONCATENATE(Zertrechner!B22," ",Zertrechner!C22)</f>
        <v>2 Analkarzinom</v>
      </c>
      <c r="B6" s="92" t="str">
        <f>IF(Zertrechner!K22="","",Zertrechner!K22)</f>
        <v/>
      </c>
      <c r="C6" s="92" t="str">
        <f>IF(Zertrechner!L22="","",Zertrechner!L22)</f>
        <v/>
      </c>
      <c r="D6" s="92" t="str">
        <f>IF(Zertrechner!M22="","",Zertrechner!M22)</f>
        <v/>
      </c>
      <c r="E6" s="92">
        <f>IF(Zertrechner!N22="","",Zertrechner!N22)</f>
        <v>0</v>
      </c>
      <c r="F6" s="97" t="str">
        <f>IF(Zertrechner!O22="-----","",Zertrechner!O22*100)</f>
        <v/>
      </c>
      <c r="G6" s="96"/>
    </row>
    <row r="7" spans="1:7" x14ac:dyDescent="0.25">
      <c r="A7" s="91" t="str">
        <f>CONCATENATE(Zertrechner!B23," ",Zertrechner!C23)</f>
        <v>3 Pankreas</v>
      </c>
      <c r="B7" s="92" t="str">
        <f>IF(Zertrechner!K23="","",Zertrechner!K23)</f>
        <v/>
      </c>
      <c r="C7" s="92" t="str">
        <f>IF(Zertrechner!L23="","",Zertrechner!L23)</f>
        <v/>
      </c>
      <c r="D7" s="92" t="str">
        <f>IF(Zertrechner!M23="","",Zertrechner!M23)</f>
        <v/>
      </c>
      <c r="E7" s="92">
        <f>IF(Zertrechner!N23="","",Zertrechner!N23)</f>
        <v>0</v>
      </c>
      <c r="F7" s="97" t="str">
        <f>IF(Zertrechner!O23="-----","",Zertrechner!O23*100)</f>
        <v/>
      </c>
    </row>
    <row r="8" spans="1:7" x14ac:dyDescent="0.25">
      <c r="A8" s="91" t="str">
        <f>CONCATENATE(Zertrechner!B24," ",Zertrechner!C24)</f>
        <v>4 Magen</v>
      </c>
      <c r="B8" s="92" t="str">
        <f>IF(Zertrechner!K24="","",Zertrechner!K24)</f>
        <v/>
      </c>
      <c r="C8" s="92" t="str">
        <f>IF(Zertrechner!L24="","",Zertrechner!L24)</f>
        <v/>
      </c>
      <c r="D8" s="92" t="str">
        <f>IF(Zertrechner!M24="","",Zertrechner!M24)</f>
        <v/>
      </c>
      <c r="E8" s="92">
        <f>IF(Zertrechner!N24="","",Zertrechner!N24)</f>
        <v>0</v>
      </c>
      <c r="F8" s="97" t="str">
        <f>IF(Zertrechner!O24="-----","",Zertrechner!O24*100)</f>
        <v/>
      </c>
    </row>
    <row r="9" spans="1:7" x14ac:dyDescent="0.25">
      <c r="A9" s="91" t="str">
        <f>CONCATENATE(Zertrechner!B25," ",Zertrechner!C25)</f>
        <v>5 HCC</v>
      </c>
      <c r="B9" s="92" t="str">
        <f>IF(Zertrechner!K25="","",Zertrechner!K25)</f>
        <v/>
      </c>
      <c r="C9" s="92" t="str">
        <f>IF(Zertrechner!L25="","",Zertrechner!L25)</f>
        <v/>
      </c>
      <c r="D9" s="92" t="str">
        <f>IF(Zertrechner!M25="","",Zertrechner!M25)</f>
        <v/>
      </c>
      <c r="E9" s="92">
        <f>IF(Zertrechner!N25="","",Zertrechner!N25)</f>
        <v>0</v>
      </c>
      <c r="F9" s="97" t="str">
        <f>IF(Zertrechner!O25="-----","",Zertrechner!O25*100)</f>
        <v/>
      </c>
    </row>
    <row r="10" spans="1:7" x14ac:dyDescent="0.25">
      <c r="A10" s="91" t="str">
        <f>CONCATENATE(Zertrechner!B26," ",Zertrechner!C26)</f>
        <v>6 Speiseröhre</v>
      </c>
      <c r="B10" s="92" t="str">
        <f>IF(Zertrechner!K26="","",Zertrechner!K26)</f>
        <v/>
      </c>
      <c r="C10" s="92" t="str">
        <f>IF(Zertrechner!L26="","",Zertrechner!L26)</f>
        <v/>
      </c>
      <c r="D10" s="92" t="str">
        <f>IF(Zertrechner!M26="","",Zertrechner!M26)</f>
        <v/>
      </c>
      <c r="E10" s="92">
        <f>IF(Zertrechner!N26="","",Zertrechner!N26)</f>
        <v>0</v>
      </c>
      <c r="F10" s="97" t="str">
        <f>IF(Zertrechner!O26="-----","",Zertrechner!O26*100)</f>
        <v/>
      </c>
    </row>
    <row r="11" spans="1:7" ht="41.25" customHeight="1" x14ac:dyDescent="0.25">
      <c r="A11" s="91" t="str">
        <f>CONCATENATE(Zertrechner!B27," ",Zertrechner!C27)</f>
        <v>7 Sonst. Gastrointestinale Tumoren (S1) (Gallenwege, Neuroendokrine Tumoren des Verdauungstraktes, Dünndarm-Tumoren)</v>
      </c>
      <c r="B11" s="92" t="str">
        <f>IF(Zertrechner!K27="","",Zertrechner!K27)</f>
        <v/>
      </c>
      <c r="C11" s="92" t="str">
        <f>IF(Zertrechner!L27="","",Zertrechner!L27)</f>
        <v/>
      </c>
      <c r="D11" s="137"/>
      <c r="E11" s="137"/>
      <c r="F11" s="97" t="str">
        <f>IF(Zertrechner!O27="-----","",Zertrechner!O27*100)</f>
        <v/>
      </c>
    </row>
    <row r="12" spans="1:7" ht="50.25" customHeight="1" x14ac:dyDescent="0.25">
      <c r="A12" s="91" t="str">
        <f>CONCATENATE(Zertrechner!B28," ",Zertrechner!C28)</f>
        <v>8 Endokrine Malignome (S4)
(inkl. Schilddrüse, Nebenniere, Paraganglien, Hypophyse, Neben-schilddrüse, Neuroendokrine Tumoren)</v>
      </c>
      <c r="B12" s="92" t="str">
        <f>IF(Zertrechner!K28="","",Zertrechner!K28)</f>
        <v/>
      </c>
      <c r="C12" s="92" t="str">
        <f>IF(Zertrechner!L28="","",Zertrechner!L28)</f>
        <v/>
      </c>
      <c r="D12" s="137"/>
      <c r="E12" s="137"/>
      <c r="F12" s="97" t="str">
        <f>IF(Zertrechner!O28="-----","",Zertrechner!O28*100)</f>
        <v/>
      </c>
    </row>
    <row r="13" spans="1:7" ht="12.75" customHeight="1" x14ac:dyDescent="0.25">
      <c r="A13" s="91" t="str">
        <f>CONCATENATE(Zertrechner!B29," ",Zertrechner!C29)</f>
        <v>9 Hämatologische Neoplasien</v>
      </c>
      <c r="B13" s="92" t="str">
        <f>IF(Zertrechner!K29="","",Zertrechner!K29)</f>
        <v/>
      </c>
      <c r="C13" s="92" t="str">
        <f>IF(Zertrechner!L29="","",Zertrechner!L29)</f>
        <v/>
      </c>
      <c r="D13" s="137"/>
      <c r="E13" s="92" t="str">
        <f>IF(Zertrechner!N29="","",Zertrechner!N29)</f>
        <v/>
      </c>
      <c r="F13" s="97" t="str">
        <f>IF(Zertrechner!O29="-----","",Zertrechner!O29*100)</f>
        <v/>
      </c>
    </row>
    <row r="14" spans="1:7" x14ac:dyDescent="0.25">
      <c r="A14" s="91" t="str">
        <f>CONCATENATE(Zertrechner!B30," ",Zertrechner!C30)</f>
        <v>10 Mamma</v>
      </c>
      <c r="B14" s="92" t="str">
        <f>IF(Zertrechner!K30="","",Zertrechner!K30)</f>
        <v/>
      </c>
      <c r="C14" s="92" t="str">
        <f>IF(Zertrechner!L30="","",Zertrechner!L30)</f>
        <v/>
      </c>
      <c r="D14" s="92" t="str">
        <f>IF(Zertrechner!M30="","",Zertrechner!M30)</f>
        <v/>
      </c>
      <c r="E14" s="92">
        <f>IF(Zertrechner!N30="","",Zertrechner!N30)</f>
        <v>0</v>
      </c>
      <c r="F14" s="97" t="str">
        <f>IF(Zertrechner!O30="-----","",Zertrechner!O30*100)</f>
        <v/>
      </c>
    </row>
    <row r="15" spans="1:7" ht="38.25" x14ac:dyDescent="0.25">
      <c r="A15" s="91" t="str">
        <f>CONCATENATE(Zertrechner!B31," ",Zertrechner!C31)</f>
        <v>11 Gynäkologische Tumoren
(Cervix, Uterus, Ovar inkl. BOT, Vulva, Vaginal Tumoren, STIC)</v>
      </c>
      <c r="B15" s="92" t="str">
        <f>IF(Zertrechner!K31="","",Zertrechner!K31)</f>
        <v/>
      </c>
      <c r="C15" s="92" t="str">
        <f>IF(Zertrechner!L31="","",Zertrechner!L31)</f>
        <v/>
      </c>
      <c r="D15" s="92" t="str">
        <f>IF(Zertrechner!M31="","",Zertrechner!M31)</f>
        <v/>
      </c>
      <c r="E15" s="92">
        <f>IF(Zertrechner!N31="","",Zertrechner!N31)</f>
        <v>0</v>
      </c>
      <c r="F15" s="97" t="str">
        <f>IF(Zertrechner!O31="-----","",Zertrechner!O31*100)</f>
        <v/>
      </c>
    </row>
    <row r="16" spans="1:7" ht="27.75" customHeight="1" x14ac:dyDescent="0.25">
      <c r="A16" s="91" t="str">
        <f>CONCATENATE(Zertrechner!B32," ",Zertrechner!C32)</f>
        <v>12 Haut
(Invasives malignes Melanom)</v>
      </c>
      <c r="B16" s="92" t="str">
        <f>IF(Zertrechner!K32="","",Zertrechner!K32)</f>
        <v/>
      </c>
      <c r="C16" s="92" t="str">
        <f>IF(Zertrechner!L32="","",Zertrechner!L32)</f>
        <v/>
      </c>
      <c r="D16" s="92" t="str">
        <f>IF(Zertrechner!M32="","",Zertrechner!M32)</f>
        <v/>
      </c>
      <c r="E16" s="92">
        <f>IF(Zertrechner!N32="","",Zertrechner!N32)</f>
        <v>0</v>
      </c>
      <c r="F16" s="97" t="str">
        <f>IF(Zertrechner!O32="-----","",Zertrechner!O32*100)</f>
        <v/>
      </c>
    </row>
    <row r="17" spans="1:6" x14ac:dyDescent="0.25">
      <c r="A17" s="91" t="str">
        <f>CONCATENATE(Zertrechner!B33," ",Zertrechner!C33)</f>
        <v>13 Prostata</v>
      </c>
      <c r="B17" s="92" t="str">
        <f>IF(Zertrechner!K33="","",Zertrechner!K33)</f>
        <v/>
      </c>
      <c r="C17" s="92" t="str">
        <f>IF(Zertrechner!L33="","",Zertrechner!L33)</f>
        <v/>
      </c>
      <c r="D17" s="92" t="str">
        <f>IF(Zertrechner!M33="","",Zertrechner!M33)</f>
        <v/>
      </c>
      <c r="E17" s="92">
        <f>IF(Zertrechner!N33="","",Zertrechner!N33)</f>
        <v>0</v>
      </c>
      <c r="F17" s="97" t="str">
        <f>IF(Zertrechner!O33="-----","",Zertrechner!O33*100)</f>
        <v/>
      </c>
    </row>
    <row r="18" spans="1:6" x14ac:dyDescent="0.25">
      <c r="A18" s="91" t="str">
        <f>CONCATENATE(Zertrechner!B34," ",Zertrechner!C34)</f>
        <v>14 Penis (S6)</v>
      </c>
      <c r="B18" s="92" t="str">
        <f>IF(Zertrechner!K34="","",Zertrechner!K34)</f>
        <v/>
      </c>
      <c r="C18" s="92" t="str">
        <f>IF(Zertrechner!L34="","",Zertrechner!L34)</f>
        <v/>
      </c>
      <c r="D18" s="137"/>
      <c r="E18" s="137"/>
      <c r="F18" s="97" t="str">
        <f>IF(Zertrechner!O34="-----","",Zertrechner!O34*100)</f>
        <v/>
      </c>
    </row>
    <row r="19" spans="1:6" x14ac:dyDescent="0.25">
      <c r="A19" s="91" t="str">
        <f>CONCATENATE(Zertrechner!B35," ",Zertrechner!C35)</f>
        <v>15 Hoden</v>
      </c>
      <c r="B19" s="92" t="str">
        <f>IF(Zertrechner!K35="","",Zertrechner!K35)</f>
        <v/>
      </c>
      <c r="C19" s="92" t="str">
        <f>IF(Zertrechner!L35="","",Zertrechner!L35)</f>
        <v/>
      </c>
      <c r="D19" s="92" t="str">
        <f>IF(Zertrechner!M35="","",Zertrechner!M35)</f>
        <v/>
      </c>
      <c r="E19" s="92">
        <f>IF(Zertrechner!N35="","",Zertrechner!N35)</f>
        <v>0</v>
      </c>
      <c r="F19" s="97" t="str">
        <f>IF(Zertrechner!O35="-----","",Zertrechner!O35*100)</f>
        <v/>
      </c>
    </row>
    <row r="20" spans="1:6" x14ac:dyDescent="0.25">
      <c r="A20" s="91" t="str">
        <f>CONCATENATE(Zertrechner!B36," ",Zertrechner!C36)</f>
        <v>16 Niere</v>
      </c>
      <c r="B20" s="92" t="str">
        <f>IF(Zertrechner!K36="","",Zertrechner!K36)</f>
        <v/>
      </c>
      <c r="C20" s="92" t="str">
        <f>IF(Zertrechner!L36="","",Zertrechner!L36)</f>
        <v/>
      </c>
      <c r="D20" s="92" t="str">
        <f>IF(Zertrechner!M36="","",Zertrechner!M36)</f>
        <v/>
      </c>
      <c r="E20" s="92">
        <f>IF(Zertrechner!N36="","",Zertrechner!N36)</f>
        <v>0</v>
      </c>
      <c r="F20" s="97" t="str">
        <f>IF(Zertrechner!O36="-----","",Zertrechner!O36*100)</f>
        <v/>
      </c>
    </row>
    <row r="21" spans="1:6" x14ac:dyDescent="0.25">
      <c r="A21" s="91" t="str">
        <f>CONCATENATE(Zertrechner!B37," ",Zertrechner!C37)</f>
        <v>17 Harnblase</v>
      </c>
      <c r="B21" s="92" t="str">
        <f>IF(Zertrechner!K37="","",Zertrechner!K37)</f>
        <v/>
      </c>
      <c r="C21" s="92" t="str">
        <f>IF(Zertrechner!L37="","",Zertrechner!L37)</f>
        <v/>
      </c>
      <c r="D21" s="92" t="str">
        <f>IF(Zertrechner!M37="","",Zertrechner!M37)</f>
        <v/>
      </c>
      <c r="E21" s="92">
        <f>IF(Zertrechner!N37="","",Zertrechner!N37)</f>
        <v>0</v>
      </c>
      <c r="F21" s="97" t="str">
        <f>IF(Zertrechner!O37="-----","",Zertrechner!O37*100)</f>
        <v/>
      </c>
    </row>
    <row r="22" spans="1:6" x14ac:dyDescent="0.25">
      <c r="A22" s="91" t="str">
        <f>CONCATENATE(Zertrechner!B38," ",Zertrechner!C38)</f>
        <v>18 Sarkome (inkl. GIST)</v>
      </c>
      <c r="B22" s="92" t="str">
        <f>IF(Zertrechner!K38="","",Zertrechner!K38)</f>
        <v/>
      </c>
      <c r="C22" s="92" t="str">
        <f>IF(Zertrechner!L38="","",Zertrechner!L38)</f>
        <v/>
      </c>
      <c r="D22" s="92" t="str">
        <f>IF(Zertrechner!M38="","",Zertrechner!M38)</f>
        <v/>
      </c>
      <c r="E22" s="92">
        <f>IF(Zertrechner!N38="","",Zertrechner!N38)</f>
        <v>0</v>
      </c>
      <c r="F22" s="97" t="str">
        <f>IF(Zertrechner!O38="-----","",Zertrechner!O38*100)</f>
        <v/>
      </c>
    </row>
    <row r="23" spans="1:6" ht="38.25" x14ac:dyDescent="0.25">
      <c r="A23" s="91" t="str">
        <f>CONCATENATE(Zertrechner!B39," ",Zertrechner!C39)</f>
        <v>19 Kopf-Hals-Tumoren
(Nasenhaupt- und Nasennebenhöhlen, Mundhöhle, Rachen und Kehlkopf, Speicheldrüsen)</v>
      </c>
      <c r="B23" s="92" t="str">
        <f>IF(Zertrechner!K39="","",Zertrechner!K39)</f>
        <v/>
      </c>
      <c r="C23" s="92" t="str">
        <f>IF(Zertrechner!L39="","",Zertrechner!L39)</f>
        <v/>
      </c>
      <c r="D23" s="92" t="str">
        <f>IF(Zertrechner!M39="","",Zertrechner!M39)</f>
        <v/>
      </c>
      <c r="E23" s="92">
        <f>IF(Zertrechner!N39="","",Zertrechner!N39)</f>
        <v>0</v>
      </c>
      <c r="F23" s="97" t="str">
        <f>IF(Zertrechner!O39="-----","",Zertrechner!O39*100)</f>
        <v/>
      </c>
    </row>
    <row r="24" spans="1:6" x14ac:dyDescent="0.25">
      <c r="A24" s="91" t="str">
        <f>CONCATENATE(Zertrechner!B40," ",Zertrechner!C40)</f>
        <v>20 Neuroonkologische Tumoren</v>
      </c>
      <c r="B24" s="92" t="str">
        <f>IF(Zertrechner!K40="","",Zertrechner!K40)</f>
        <v/>
      </c>
      <c r="C24" s="92" t="str">
        <f>IF(Zertrechner!L40="","",Zertrechner!L40)</f>
        <v/>
      </c>
      <c r="D24" s="92" t="str">
        <f>IF(Zertrechner!M40="","",Zertrechner!M40)</f>
        <v/>
      </c>
      <c r="E24" s="92">
        <f>IF(Zertrechner!N40="","",Zertrechner!N40)</f>
        <v>0</v>
      </c>
      <c r="F24" s="97" t="str">
        <f>IF(Zertrechner!O40="-----","",Zertrechner!O40*100)</f>
        <v/>
      </c>
    </row>
    <row r="25" spans="1:6" x14ac:dyDescent="0.25">
      <c r="A25" s="91" t="str">
        <f>CONCATENATE(Zertrechner!B43," ",Zertrechner!C43)</f>
        <v>21 Lunge</v>
      </c>
      <c r="B25" s="92" t="str">
        <f>IF(Zertrechner!K43="","",Zertrechner!K43)</f>
        <v/>
      </c>
      <c r="C25" s="92" t="str">
        <f>IF(Zertrechner!L43="","",Zertrechner!L43)</f>
        <v/>
      </c>
      <c r="D25" s="92" t="str">
        <f>IF(Zertrechner!M43="","",Zertrechner!M43)</f>
        <v/>
      </c>
      <c r="E25" s="92">
        <f>IF(Zertrechner!N43="","",Zertrechner!N43)</f>
        <v>0</v>
      </c>
      <c r="F25" s="97" t="str">
        <f>IF(Zertrechner!O43="-----","",Zertrechner!O43*100)</f>
        <v/>
      </c>
    </row>
    <row r="26" spans="1:6" x14ac:dyDescent="0.25">
      <c r="A26" s="91" t="str">
        <f>CONCATENATE(Zertrechner!B44," ",Zertrechner!C44)</f>
        <v>22 Mesotheliom</v>
      </c>
      <c r="B26" s="92" t="str">
        <f>IF(Zertrechner!K44="","",Zertrechner!K44)</f>
        <v/>
      </c>
      <c r="C26" s="92" t="str">
        <f>IF(Zertrechner!L44="","",Zertrechner!L44)</f>
        <v/>
      </c>
      <c r="D26" s="205" t="str">
        <f>IF(Zertrechner!M44="","",Zertrechner!M44)</f>
        <v/>
      </c>
      <c r="E26" s="205" t="str">
        <f>IF(Zertrechner!N44="","",Zertrechner!N44)</f>
        <v/>
      </c>
      <c r="F26" s="97" t="str">
        <f>IF(Zertrechner!O44="-----","",Zertrechner!O44*100)</f>
        <v/>
      </c>
    </row>
    <row r="27" spans="1:6" x14ac:dyDescent="0.25">
      <c r="A27" s="91" t="str">
        <f>CONCATENATE(Zertrechner!B45," ",Zertrechner!C45)</f>
        <v>23 Kinderonkologie</v>
      </c>
      <c r="B27" s="92" t="str">
        <f>IF(Zertrechner!K45="","",Zertrechner!K45)</f>
        <v/>
      </c>
      <c r="C27" s="92" t="str">
        <f>IF(Zertrechner!L45="","",Zertrechner!L45)</f>
        <v/>
      </c>
      <c r="D27" s="137"/>
      <c r="E27" s="92" t="str">
        <f>IF(Zertrechner!N45="","",Zertrechner!N45)</f>
        <v/>
      </c>
      <c r="F27" s="97" t="str">
        <f>IF(Zertrechner!O45="-----","",Zertrechner!O45*100)</f>
        <v/>
      </c>
    </row>
    <row r="28" spans="1:6" x14ac:dyDescent="0.25">
      <c r="A28" s="154" t="s">
        <v>481</v>
      </c>
      <c r="B28" s="137"/>
      <c r="C28" s="92" t="str">
        <f>IF(Zertrechner!L41="","",Zertrechner!L41)</f>
        <v>-----</v>
      </c>
      <c r="D28" s="92" t="str">
        <f>IF(Zertrechner!M41="","",Zertrechner!M41)</f>
        <v>-----</v>
      </c>
      <c r="E28" s="92" t="str">
        <f>IF(Zertrechner!N41="","",Zertrechner!N41)</f>
        <v>-----</v>
      </c>
      <c r="F28" s="97" t="str">
        <f>IF(Zertrechner!O41="-----","",Zertrechner!O41*100)</f>
        <v/>
      </c>
    </row>
    <row r="29" spans="1:6" ht="15.75" customHeight="1" x14ac:dyDescent="0.25">
      <c r="A29" s="154" t="s">
        <v>618</v>
      </c>
      <c r="B29" s="137"/>
      <c r="C29" s="92" t="str">
        <f>IF(Zertrechner!L46="","",Zertrechner!L46)</f>
        <v>-----</v>
      </c>
      <c r="D29" s="92" t="str">
        <f>IF(Zertrechner!M46="","",Zertrechner!M46)</f>
        <v>-----</v>
      </c>
      <c r="E29" s="92" t="str">
        <f>IF(Zertrechner!N46="","",Zertrechner!N46)</f>
        <v>-----</v>
      </c>
      <c r="F29" s="97" t="str">
        <f>IF(Zertrechner!O46="-----","",Zertrechner!O46*100)</f>
        <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7"/>
  <sheetViews>
    <sheetView workbookViewId="0">
      <selection activeCell="B41" sqref="B41"/>
    </sheetView>
  </sheetViews>
  <sheetFormatPr defaultColWidth="9.140625" defaultRowHeight="15" x14ac:dyDescent="0.25"/>
  <cols>
    <col min="1" max="1" width="32.28515625" customWidth="1"/>
    <col min="2" max="2" width="35.140625" customWidth="1"/>
  </cols>
  <sheetData>
    <row r="1" spans="1:2" x14ac:dyDescent="0.25">
      <c r="A1" s="99" t="s">
        <v>233</v>
      </c>
      <c r="B1" s="100" t="str">
        <f>IF(Zertrechner!D12="","",Zertrechner!D12)</f>
        <v/>
      </c>
    </row>
    <row r="2" spans="1:2" x14ac:dyDescent="0.25">
      <c r="A2" s="99" t="s">
        <v>228</v>
      </c>
      <c r="B2" s="101" t="str">
        <f>IF(Zertrechner!M12="","",Zertrechner!M12)</f>
        <v/>
      </c>
    </row>
    <row r="3" spans="1:2" x14ac:dyDescent="0.25">
      <c r="A3" s="99" t="s">
        <v>16</v>
      </c>
      <c r="B3" s="101" t="str">
        <f>IF(Zertrechner!M14="","",Zertrechner!M14)</f>
        <v/>
      </c>
    </row>
    <row r="4" spans="1:2" x14ac:dyDescent="0.25">
      <c r="A4" s="99"/>
      <c r="B4" s="102"/>
    </row>
    <row r="5" spans="1:2" x14ac:dyDescent="0.25">
      <c r="A5" s="99"/>
      <c r="B5" s="102"/>
    </row>
    <row r="6" spans="1:2" x14ac:dyDescent="0.25">
      <c r="A6" s="103" t="s">
        <v>2</v>
      </c>
      <c r="B6" s="102"/>
    </row>
    <row r="7" spans="1:2" x14ac:dyDescent="0.25">
      <c r="A7" s="98" t="str">
        <f>IF(Datenquelle!F37="","",Datenquelle!F37)</f>
        <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6"/>
  <sheetViews>
    <sheetView workbookViewId="0">
      <selection activeCell="B2" sqref="B2"/>
    </sheetView>
  </sheetViews>
  <sheetFormatPr defaultColWidth="9.140625" defaultRowHeight="15" x14ac:dyDescent="0.25"/>
  <cols>
    <col min="1" max="1" width="47.7109375" customWidth="1"/>
    <col min="2" max="2" width="16.42578125" customWidth="1"/>
  </cols>
  <sheetData>
    <row r="1" spans="1:2" x14ac:dyDescent="0.25">
      <c r="B1" s="98" t="s">
        <v>13</v>
      </c>
    </row>
    <row r="2" spans="1:2" s="93" customFormat="1" ht="12.75" x14ac:dyDescent="0.25">
      <c r="A2" s="91" t="str">
        <f>Zertrechner!L51</f>
        <v>Geltungsbereich (mind. 50 %)</v>
      </c>
      <c r="B2" s="97">
        <f>Zertrechner!O51*100</f>
        <v>0</v>
      </c>
    </row>
    <row r="3" spans="1:2" s="93" customFormat="1" ht="12.75" x14ac:dyDescent="0.25">
      <c r="A3" s="91" t="str">
        <f>Zertrechner!L52</f>
        <v>Versorgungsumfang in % (keine Vorgabe)</v>
      </c>
      <c r="B3" s="97">
        <f>Zertrechner!O52*100</f>
        <v>0</v>
      </c>
    </row>
    <row r="4" spans="1:2" s="93" customFormat="1" ht="12.75" x14ac:dyDescent="0.25">
      <c r="A4" s="91" t="str">
        <f>Zertrechner!L53</f>
        <v>Geltungsbereich im Versorgungsumfang (mind. 70 %)</v>
      </c>
      <c r="B4" s="97">
        <f>Zertrechner!O53*100</f>
        <v>0</v>
      </c>
    </row>
    <row r="5" spans="1:2" s="93" customFormat="1" ht="12.75" x14ac:dyDescent="0.25">
      <c r="A5" s="91" t="str">
        <f>Zertrechner!L55</f>
        <v>Anzahl Organkrebszentren / Module (Summe Z+M)</v>
      </c>
      <c r="B5" s="95">
        <f>Zertrechner!O55</f>
        <v>0</v>
      </c>
    </row>
    <row r="6" spans="1:2" s="93" customFormat="1" ht="12.75" x14ac:dyDescent="0.25">
      <c r="A6" s="91" t="str">
        <f>Zertrechner!L56</f>
        <v>Anzahl Transitzentren (Summe T)</v>
      </c>
      <c r="B6" s="95">
        <f>Zertrechner!O56</f>
        <v>0</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U53"/>
  <sheetViews>
    <sheetView showGridLines="0" zoomScaleNormal="100" zoomScaleSheetLayoutView="87" workbookViewId="0">
      <selection activeCell="F19" sqref="F19:I19"/>
    </sheetView>
  </sheetViews>
  <sheetFormatPr defaultColWidth="11.42578125" defaultRowHeight="15" x14ac:dyDescent="0.25"/>
  <cols>
    <col min="1" max="1" width="0.42578125" customWidth="1"/>
    <col min="2" max="2" width="2.28515625" customWidth="1"/>
    <col min="3" max="3" width="2.7109375" customWidth="1"/>
    <col min="4" max="4" width="4.42578125" customWidth="1"/>
    <col min="5" max="5" width="16" customWidth="1"/>
    <col min="6" max="6" width="11.85546875" customWidth="1"/>
    <col min="7" max="7" width="13.85546875" customWidth="1"/>
    <col min="8" max="8" width="11.5703125" customWidth="1"/>
    <col min="9" max="9" width="3.28515625" customWidth="1"/>
    <col min="10" max="10" width="11.28515625" customWidth="1"/>
    <col min="11" max="11" width="12.28515625" customWidth="1"/>
    <col min="12" max="12" width="9.140625" customWidth="1"/>
    <col min="13" max="13" width="5.85546875" customWidth="1"/>
    <col min="14" max="14" width="4.140625" customWidth="1"/>
    <col min="15" max="15" width="4.5703125" customWidth="1"/>
    <col min="16" max="16" width="5.28515625" customWidth="1"/>
    <col min="17" max="17" width="6" customWidth="1"/>
    <col min="18" max="18" width="7.85546875" customWidth="1"/>
    <col min="19" max="19" width="8.42578125" customWidth="1"/>
    <col min="20" max="21" width="71.140625" customWidth="1"/>
  </cols>
  <sheetData>
    <row r="1" spans="1:21" ht="3" customHeight="1" x14ac:dyDescent="0.25">
      <c r="A1" s="104"/>
      <c r="B1" s="105"/>
      <c r="C1" s="9"/>
      <c r="D1" s="105"/>
      <c r="E1" s="105"/>
      <c r="F1" s="105"/>
      <c r="G1" s="105"/>
      <c r="H1" s="105"/>
      <c r="I1" s="105"/>
      <c r="J1" s="105"/>
      <c r="K1" s="105"/>
      <c r="L1" s="105"/>
      <c r="M1" s="106"/>
      <c r="N1" s="106"/>
      <c r="O1" s="106"/>
      <c r="P1" s="106"/>
      <c r="Q1" s="105"/>
      <c r="R1" s="105"/>
      <c r="S1" s="105"/>
      <c r="T1" s="105"/>
      <c r="U1" s="105"/>
    </row>
    <row r="2" spans="1:21" s="105" customFormat="1" ht="12.95" customHeight="1" x14ac:dyDescent="0.2">
      <c r="A2" s="107"/>
      <c r="B2" s="217" t="str">
        <f>Zertrechner!B1</f>
        <v>Anlage EB Version K4.1 (Auditjahr 2023 / Kennzahlenjahr 2022)</v>
      </c>
      <c r="C2" s="9"/>
      <c r="M2" s="106"/>
      <c r="N2" s="106"/>
      <c r="O2" s="106"/>
      <c r="P2" s="106"/>
    </row>
    <row r="3" spans="1:21" ht="16.5" x14ac:dyDescent="0.25">
      <c r="A3" s="108"/>
      <c r="B3" s="108" t="s">
        <v>337</v>
      </c>
      <c r="C3" s="9"/>
      <c r="D3" s="105"/>
      <c r="E3" s="105"/>
      <c r="F3" s="105"/>
      <c r="G3" s="105"/>
      <c r="H3" s="105"/>
      <c r="I3" s="105"/>
      <c r="J3" s="105"/>
      <c r="K3" s="105"/>
      <c r="L3" s="105"/>
      <c r="M3" s="106"/>
      <c r="N3" s="106"/>
      <c r="O3" s="106"/>
      <c r="P3" s="106"/>
      <c r="Q3" s="109"/>
      <c r="R3" s="105"/>
      <c r="S3" s="105"/>
      <c r="T3" s="105"/>
      <c r="U3" s="105"/>
    </row>
    <row r="4" spans="1:21" ht="11.25" customHeight="1" x14ac:dyDescent="0.25">
      <c r="A4" s="108"/>
      <c r="B4" s="105"/>
      <c r="C4" s="9"/>
      <c r="D4" s="105"/>
      <c r="E4" s="105"/>
      <c r="F4" s="105"/>
      <c r="G4" s="105"/>
      <c r="H4" s="105"/>
      <c r="I4" s="105"/>
      <c r="J4" s="105"/>
      <c r="K4" s="105"/>
      <c r="L4" s="105"/>
      <c r="M4" s="106"/>
      <c r="N4" s="106"/>
      <c r="O4" s="106"/>
      <c r="P4" s="106"/>
      <c r="Q4" s="109"/>
      <c r="R4" s="105"/>
      <c r="S4" s="105"/>
      <c r="T4" s="105"/>
      <c r="U4" s="105"/>
    </row>
    <row r="5" spans="1:21" ht="9.75" customHeight="1" x14ac:dyDescent="0.25">
      <c r="A5" s="105"/>
      <c r="B5" s="105"/>
      <c r="C5" s="9"/>
      <c r="D5" s="105"/>
      <c r="E5" s="105"/>
      <c r="F5" s="106"/>
      <c r="G5" s="106"/>
      <c r="H5" s="106"/>
      <c r="I5" s="106"/>
      <c r="J5" s="106"/>
      <c r="K5" s="106"/>
      <c r="L5" s="106"/>
      <c r="M5" s="106"/>
      <c r="N5" s="106"/>
      <c r="O5" s="106"/>
      <c r="P5" s="106"/>
      <c r="Q5" s="109"/>
      <c r="R5" s="105"/>
      <c r="S5" s="105"/>
      <c r="T5" s="105"/>
      <c r="U5" s="105"/>
    </row>
    <row r="6" spans="1:21" s="110" customFormat="1" ht="15" customHeight="1" x14ac:dyDescent="0.25">
      <c r="B6" s="4" t="s">
        <v>17</v>
      </c>
      <c r="C6" s="73"/>
      <c r="D6" s="4"/>
      <c r="F6" s="388" t="str">
        <f>IF(Zertrechner!D8=0,"",Zertrechner!D8)</f>
        <v/>
      </c>
      <c r="G6" s="389"/>
      <c r="H6" s="390"/>
      <c r="I6" s="390"/>
      <c r="J6" s="390"/>
      <c r="K6" s="390"/>
      <c r="L6" s="390"/>
      <c r="M6" s="390"/>
      <c r="N6" s="390"/>
      <c r="O6" s="391"/>
      <c r="P6" s="111"/>
      <c r="Q6" s="109"/>
      <c r="R6" s="109"/>
      <c r="S6" s="112"/>
      <c r="T6" s="109"/>
      <c r="U6" s="109"/>
    </row>
    <row r="7" spans="1:21" s="110" customFormat="1" ht="6.95" customHeight="1" x14ac:dyDescent="0.2">
      <c r="B7" s="113"/>
      <c r="C7" s="114"/>
      <c r="D7" s="113"/>
      <c r="E7" s="115"/>
      <c r="F7" s="106"/>
      <c r="G7" s="106"/>
      <c r="H7" s="106"/>
      <c r="I7" s="106"/>
      <c r="J7" s="106"/>
      <c r="K7" s="106"/>
      <c r="L7" s="106"/>
      <c r="M7" s="106"/>
      <c r="N7" s="106"/>
      <c r="O7" s="106"/>
      <c r="P7" s="106"/>
      <c r="Q7" s="109"/>
      <c r="R7" s="109"/>
      <c r="S7" s="112"/>
      <c r="T7" s="109"/>
      <c r="U7" s="109"/>
    </row>
    <row r="8" spans="1:21" s="110" customFormat="1" ht="15" customHeight="1" x14ac:dyDescent="0.2">
      <c r="B8" s="4" t="s">
        <v>316</v>
      </c>
      <c r="C8" s="73"/>
      <c r="D8" s="4"/>
      <c r="E8" s="116"/>
      <c r="F8" s="392" t="str">
        <f>IF(Zertrechner!D6=0,"",Zertrechner!D6)</f>
        <v/>
      </c>
      <c r="G8" s="393"/>
      <c r="H8" s="109"/>
      <c r="I8" s="394" t="s">
        <v>317</v>
      </c>
      <c r="J8" s="394"/>
      <c r="K8" s="395"/>
      <c r="L8" s="396" t="str">
        <f>IF(Zertrechner!M12=0,"",Zertrechner!M12)</f>
        <v/>
      </c>
      <c r="M8" s="397"/>
      <c r="N8" s="397"/>
      <c r="O8" s="398"/>
      <c r="P8" s="117"/>
      <c r="Q8" s="109"/>
      <c r="R8" s="109"/>
      <c r="S8" s="112"/>
      <c r="T8" s="109"/>
      <c r="U8" s="109"/>
    </row>
    <row r="9" spans="1:21" ht="15" customHeight="1" thickBot="1" x14ac:dyDescent="0.3">
      <c r="A9" s="105"/>
      <c r="B9" s="105"/>
      <c r="C9" s="9"/>
      <c r="D9" s="105"/>
      <c r="E9" s="105"/>
      <c r="F9" s="106"/>
      <c r="G9" s="106"/>
      <c r="H9" s="106"/>
      <c r="I9" s="106"/>
      <c r="J9" s="106"/>
      <c r="K9" s="106"/>
      <c r="L9" s="106"/>
      <c r="M9" s="106"/>
      <c r="N9" s="106"/>
      <c r="O9" s="106"/>
      <c r="P9" s="106"/>
      <c r="Q9" s="109"/>
      <c r="R9" s="105"/>
      <c r="S9" s="105"/>
      <c r="T9" s="105"/>
      <c r="U9" s="105"/>
    </row>
    <row r="10" spans="1:21" ht="19.5" customHeight="1" thickBot="1" x14ac:dyDescent="0.3">
      <c r="A10" s="105"/>
      <c r="B10" s="324" t="s">
        <v>318</v>
      </c>
      <c r="C10" s="325"/>
      <c r="D10" s="328" t="s">
        <v>538</v>
      </c>
      <c r="E10" s="330" t="s">
        <v>319</v>
      </c>
      <c r="F10" s="330" t="s">
        <v>320</v>
      </c>
      <c r="G10" s="332"/>
      <c r="H10" s="324" t="s">
        <v>321</v>
      </c>
      <c r="I10" s="333"/>
      <c r="J10" s="325"/>
      <c r="K10" s="330" t="s">
        <v>322</v>
      </c>
      <c r="L10" s="332"/>
      <c r="M10" s="335" t="s">
        <v>323</v>
      </c>
      <c r="N10" s="386" t="s">
        <v>324</v>
      </c>
      <c r="O10" s="387"/>
      <c r="P10" s="335" t="s">
        <v>323</v>
      </c>
      <c r="Q10" s="324" t="s">
        <v>325</v>
      </c>
      <c r="R10" s="337"/>
      <c r="S10" s="328" t="s">
        <v>326</v>
      </c>
      <c r="T10" s="266" t="s">
        <v>327</v>
      </c>
      <c r="U10" s="267"/>
    </row>
    <row r="11" spans="1:21" ht="23.25" customHeight="1" thickBot="1" x14ac:dyDescent="0.3">
      <c r="A11" s="105"/>
      <c r="B11" s="326"/>
      <c r="C11" s="327"/>
      <c r="D11" s="329"/>
      <c r="E11" s="331"/>
      <c r="F11" s="331"/>
      <c r="G11" s="332"/>
      <c r="H11" s="326"/>
      <c r="I11" s="334"/>
      <c r="J11" s="327"/>
      <c r="K11" s="331"/>
      <c r="L11" s="332"/>
      <c r="M11" s="336"/>
      <c r="N11" s="386"/>
      <c r="O11" s="387"/>
      <c r="P11" s="336"/>
      <c r="Q11" s="338"/>
      <c r="R11" s="339"/>
      <c r="S11" s="340"/>
      <c r="T11" s="118" t="s">
        <v>328</v>
      </c>
      <c r="U11" s="118" t="s">
        <v>329</v>
      </c>
    </row>
    <row r="12" spans="1:21" ht="28.5" customHeight="1" thickBot="1" x14ac:dyDescent="0.3">
      <c r="A12" s="105"/>
      <c r="B12" s="268" t="s">
        <v>330</v>
      </c>
      <c r="C12" s="269"/>
      <c r="D12" s="274" t="s">
        <v>539</v>
      </c>
      <c r="E12" s="277" t="s">
        <v>600</v>
      </c>
      <c r="F12" s="280" t="s">
        <v>601</v>
      </c>
      <c r="G12" s="281"/>
      <c r="H12" s="280" t="s">
        <v>602</v>
      </c>
      <c r="I12" s="286"/>
      <c r="J12" s="281"/>
      <c r="K12" s="280" t="s">
        <v>613</v>
      </c>
      <c r="L12" s="281"/>
      <c r="M12" s="289"/>
      <c r="N12" s="292" t="s">
        <v>373</v>
      </c>
      <c r="O12" s="293"/>
      <c r="P12" s="289"/>
      <c r="Q12" s="202" t="s">
        <v>321</v>
      </c>
      <c r="R12" s="203"/>
      <c r="S12" s="298" t="str">
        <f>IF(AND(R12&lt;&gt;"",R13&lt;&gt;"",R12=0,R13=0),Berechnung1!$G$3,IF(R14=Berechnung1!C12,Berechnung1!$E$3,IF(OR(R14&lt; Berechnung1!D12,R14&gt; Berechnung1!E12),Berechnung1!$F$3,IF(OR(ROUND(R14,4)&lt;Berechnung1!I12,ROUND(R14,4)&gt;Berechnung1!J12),Berechnung1!$C$3,IF(OR(ROUND(R14,4)&lt;Berechnung1!F12,ROUND(R14,4)&gt;Berechnung1!G12),Berechnung1!$D$3,Berechnung1!$B$3)))))</f>
        <v>Unvollständig</v>
      </c>
      <c r="T12" s="301"/>
      <c r="U12" s="304"/>
    </row>
    <row r="13" spans="1:21" ht="28.5" customHeight="1" thickBot="1" x14ac:dyDescent="0.3">
      <c r="A13" s="105"/>
      <c r="B13" s="270"/>
      <c r="C13" s="271"/>
      <c r="D13" s="275"/>
      <c r="E13" s="278"/>
      <c r="F13" s="282"/>
      <c r="G13" s="283"/>
      <c r="H13" s="282"/>
      <c r="I13" s="287"/>
      <c r="J13" s="283"/>
      <c r="K13" s="282"/>
      <c r="L13" s="283"/>
      <c r="M13" s="290"/>
      <c r="N13" s="294"/>
      <c r="O13" s="295"/>
      <c r="P13" s="290"/>
      <c r="Q13" s="202" t="s">
        <v>230</v>
      </c>
      <c r="R13" s="203"/>
      <c r="S13" s="299"/>
      <c r="T13" s="302"/>
      <c r="U13" s="305"/>
    </row>
    <row r="14" spans="1:21" ht="28.5" customHeight="1" thickBot="1" x14ac:dyDescent="0.3">
      <c r="A14" s="105"/>
      <c r="B14" s="272"/>
      <c r="C14" s="273"/>
      <c r="D14" s="276"/>
      <c r="E14" s="279"/>
      <c r="F14" s="284"/>
      <c r="G14" s="285"/>
      <c r="H14" s="284"/>
      <c r="I14" s="288"/>
      <c r="J14" s="285"/>
      <c r="K14" s="284"/>
      <c r="L14" s="285"/>
      <c r="M14" s="291"/>
      <c r="N14" s="296"/>
      <c r="O14" s="297"/>
      <c r="P14" s="291"/>
      <c r="Q14" s="202" t="s">
        <v>332</v>
      </c>
      <c r="R14" s="204" t="str">
        <f>IF(R12="","n.d.",IF(R13="","n.d.",IF(R13=0,"",R12/R13)))</f>
        <v>n.d.</v>
      </c>
      <c r="S14" s="300"/>
      <c r="T14" s="303"/>
      <c r="U14" s="306"/>
    </row>
    <row r="15" spans="1:21" ht="4.5" customHeight="1" x14ac:dyDescent="0.25">
      <c r="A15" s="105"/>
      <c r="B15" s="105"/>
      <c r="C15" s="9"/>
      <c r="D15" s="105"/>
      <c r="E15" s="105"/>
      <c r="F15" s="106"/>
      <c r="G15" s="106"/>
      <c r="H15" s="106"/>
      <c r="I15" s="106"/>
      <c r="J15" s="106"/>
      <c r="K15" s="106"/>
      <c r="L15" s="106"/>
      <c r="M15" s="106"/>
      <c r="N15" s="106"/>
      <c r="O15" s="106"/>
      <c r="P15" s="106"/>
      <c r="Q15" s="109"/>
      <c r="R15" s="105"/>
      <c r="S15" s="105"/>
      <c r="T15" s="105"/>
      <c r="U15" s="105"/>
    </row>
    <row r="16" spans="1:21" ht="39" customHeight="1" x14ac:dyDescent="0.25">
      <c r="A16" s="105"/>
      <c r="B16" s="399" t="s">
        <v>630</v>
      </c>
      <c r="C16" s="400"/>
      <c r="D16" s="400"/>
      <c r="E16" s="400"/>
      <c r="F16" s="400"/>
      <c r="G16" s="400"/>
      <c r="H16" s="400"/>
      <c r="I16" s="400"/>
      <c r="J16" s="400"/>
      <c r="K16" s="400"/>
      <c r="L16" s="400"/>
      <c r="M16" s="400"/>
      <c r="N16" s="400"/>
      <c r="O16" s="400"/>
      <c r="P16" s="400"/>
      <c r="Q16" s="400"/>
      <c r="R16" s="400"/>
      <c r="S16" s="400"/>
      <c r="T16" s="105"/>
      <c r="U16" s="105"/>
    </row>
    <row r="17" spans="1:21" ht="15" customHeight="1" x14ac:dyDescent="0.25">
      <c r="A17" s="105"/>
      <c r="B17" s="105"/>
      <c r="C17" s="9"/>
      <c r="D17" s="105"/>
      <c r="E17" s="105"/>
      <c r="F17" s="106"/>
      <c r="G17" s="106"/>
      <c r="H17" s="106"/>
      <c r="I17" s="106"/>
      <c r="J17" s="106"/>
      <c r="K17" s="106"/>
      <c r="L17" s="106"/>
      <c r="M17" s="106"/>
      <c r="N17" s="106"/>
      <c r="O17" s="106"/>
      <c r="P17" s="106"/>
      <c r="Q17" s="109"/>
      <c r="R17" s="105"/>
      <c r="S17" s="105"/>
      <c r="T17" s="105"/>
      <c r="U17" s="105"/>
    </row>
    <row r="18" spans="1:21" ht="15" customHeight="1" x14ac:dyDescent="0.25">
      <c r="A18" s="105"/>
      <c r="B18" s="105"/>
      <c r="C18" s="9"/>
      <c r="D18" s="105"/>
      <c r="E18" s="105"/>
      <c r="F18" s="106"/>
      <c r="G18" s="106"/>
      <c r="H18" s="106"/>
      <c r="I18" s="106"/>
      <c r="J18" s="106"/>
      <c r="K18" s="106"/>
      <c r="L18" s="106"/>
      <c r="M18" s="106"/>
      <c r="N18" s="106"/>
      <c r="O18" s="106"/>
      <c r="P18" s="106"/>
      <c r="Q18" s="109"/>
      <c r="R18" s="105"/>
      <c r="S18" s="105"/>
      <c r="T18" s="105"/>
      <c r="U18" s="105"/>
    </row>
    <row r="19" spans="1:21" s="107" customFormat="1" ht="15" customHeight="1" x14ac:dyDescent="0.2">
      <c r="B19" s="319" t="s">
        <v>414</v>
      </c>
      <c r="C19" s="319"/>
      <c r="D19" s="319"/>
      <c r="E19" s="320"/>
      <c r="F19" s="237"/>
      <c r="G19" s="238"/>
      <c r="H19" s="238"/>
      <c r="I19" s="239"/>
      <c r="J19" s="321" t="s">
        <v>415</v>
      </c>
      <c r="K19" s="322"/>
      <c r="L19" s="237"/>
      <c r="M19" s="238"/>
      <c r="N19" s="238"/>
      <c r="O19" s="239"/>
      <c r="P19" s="134"/>
      <c r="R19" s="138"/>
      <c r="S19" s="139"/>
    </row>
    <row r="20" spans="1:21" s="7" customFormat="1" ht="9" customHeight="1" x14ac:dyDescent="0.2">
      <c r="B20" s="155"/>
      <c r="C20" s="155"/>
      <c r="D20" s="155"/>
      <c r="E20" s="155"/>
      <c r="F20" s="155"/>
      <c r="G20" s="155"/>
      <c r="H20" s="155"/>
      <c r="I20" s="155"/>
      <c r="J20" s="155"/>
      <c r="K20" s="155"/>
      <c r="L20" s="155"/>
      <c r="M20" s="155"/>
      <c r="N20" s="155"/>
      <c r="O20" s="155"/>
      <c r="P20" s="155"/>
      <c r="Q20" s="155"/>
      <c r="R20" s="155"/>
      <c r="S20" s="155"/>
    </row>
    <row r="21" spans="1:21" s="7" customFormat="1" ht="15" customHeight="1" x14ac:dyDescent="0.2">
      <c r="B21" s="159" t="s">
        <v>483</v>
      </c>
      <c r="C21" s="159"/>
      <c r="D21" s="159"/>
      <c r="E21" s="159"/>
      <c r="F21" s="237"/>
      <c r="G21" s="238"/>
      <c r="H21" s="238"/>
      <c r="I21" s="239"/>
      <c r="J21" s="158"/>
      <c r="K21" s="157" t="s">
        <v>484</v>
      </c>
      <c r="L21" s="309"/>
      <c r="M21" s="310"/>
      <c r="N21" s="310"/>
      <c r="O21" s="311"/>
      <c r="P21" s="155"/>
      <c r="Q21" s="155"/>
      <c r="R21" s="155"/>
      <c r="S21" s="155"/>
    </row>
    <row r="22" spans="1:21" s="7" customFormat="1" ht="15" customHeight="1" thickBot="1" x14ac:dyDescent="0.25">
      <c r="B22" s="323"/>
      <c r="C22" s="323"/>
      <c r="D22" s="323"/>
      <c r="E22" s="323"/>
      <c r="F22" s="323"/>
      <c r="G22" s="323"/>
      <c r="H22" s="323"/>
      <c r="I22" s="323"/>
      <c r="J22" s="323"/>
      <c r="K22" s="323"/>
      <c r="L22" s="323"/>
      <c r="M22" s="323"/>
      <c r="N22" s="323"/>
      <c r="O22" s="323"/>
      <c r="P22" s="323"/>
      <c r="Q22" s="323"/>
      <c r="R22" s="323"/>
      <c r="S22" s="323"/>
    </row>
    <row r="23" spans="1:21" s="3" customFormat="1" ht="19.5" customHeight="1" thickBot="1" x14ac:dyDescent="0.3">
      <c r="B23" s="324" t="s">
        <v>318</v>
      </c>
      <c r="C23" s="325"/>
      <c r="D23" s="328" t="s">
        <v>538</v>
      </c>
      <c r="E23" s="330" t="s">
        <v>319</v>
      </c>
      <c r="F23" s="330" t="s">
        <v>320</v>
      </c>
      <c r="G23" s="332"/>
      <c r="H23" s="324" t="s">
        <v>321</v>
      </c>
      <c r="I23" s="333"/>
      <c r="J23" s="325"/>
      <c r="K23" s="330" t="s">
        <v>322</v>
      </c>
      <c r="L23" s="332"/>
      <c r="M23" s="335" t="s">
        <v>323</v>
      </c>
      <c r="N23" s="386" t="s">
        <v>324</v>
      </c>
      <c r="O23" s="387"/>
      <c r="P23" s="335" t="s">
        <v>323</v>
      </c>
      <c r="Q23" s="324" t="s">
        <v>325</v>
      </c>
      <c r="R23" s="337"/>
      <c r="S23" s="328" t="s">
        <v>326</v>
      </c>
      <c r="T23" s="266" t="s">
        <v>327</v>
      </c>
      <c r="U23" s="267"/>
    </row>
    <row r="24" spans="1:21" s="3" customFormat="1" ht="23.25" customHeight="1" thickBot="1" x14ac:dyDescent="0.3">
      <c r="B24" s="326"/>
      <c r="C24" s="327"/>
      <c r="D24" s="329"/>
      <c r="E24" s="331"/>
      <c r="F24" s="331"/>
      <c r="G24" s="332"/>
      <c r="H24" s="326"/>
      <c r="I24" s="334"/>
      <c r="J24" s="327"/>
      <c r="K24" s="331"/>
      <c r="L24" s="332"/>
      <c r="M24" s="336"/>
      <c r="N24" s="386"/>
      <c r="O24" s="387"/>
      <c r="P24" s="336"/>
      <c r="Q24" s="338"/>
      <c r="R24" s="339"/>
      <c r="S24" s="340"/>
      <c r="T24" s="118" t="s">
        <v>328</v>
      </c>
      <c r="U24" s="118" t="s">
        <v>329</v>
      </c>
    </row>
    <row r="25" spans="1:21" s="105" customFormat="1" ht="28.5" customHeight="1" thickBot="1" x14ac:dyDescent="0.3">
      <c r="A25"/>
      <c r="B25" s="313" t="s">
        <v>331</v>
      </c>
      <c r="C25" s="314"/>
      <c r="D25" s="374" t="s">
        <v>540</v>
      </c>
      <c r="E25" s="377" t="s">
        <v>336</v>
      </c>
      <c r="F25" s="380" t="s">
        <v>335</v>
      </c>
      <c r="G25" s="381"/>
      <c r="H25" s="365" t="s">
        <v>334</v>
      </c>
      <c r="I25" s="366"/>
      <c r="J25" s="367"/>
      <c r="K25" s="344" t="s">
        <v>505</v>
      </c>
      <c r="L25" s="345"/>
      <c r="M25" s="350" t="s">
        <v>485</v>
      </c>
      <c r="N25" s="353" t="s">
        <v>373</v>
      </c>
      <c r="O25" s="354"/>
      <c r="P25" s="359"/>
      <c r="Q25" s="121" t="s">
        <v>321</v>
      </c>
      <c r="R25" s="119"/>
      <c r="S25" s="362" t="str">
        <f>IF(AND(R25&lt;&gt;"",R26&lt;&gt;"",R25=0,R26=0),Berechnung1!$G$3,IF(R27=Berechnung1!C15,Berechnung1!$E$3,IF(OR(R27&lt; Berechnung1!D15,R27&gt; Berechnung1!E15),Berechnung1!$F$3,IF(OR(ROUND(R27,4)&lt;Berechnung1!I15,ROUND(R27,4)&gt;Berechnung1!J15),Berechnung1!$C$3,IF(OR(ROUND(R27,4)&lt;Berechnung1!F15,ROUND(R27,4)&gt;Berechnung1!G15),Berechnung1!$D$3,Berechnung1!$B$3)))))</f>
        <v>Unvollständig</v>
      </c>
      <c r="T25" s="341"/>
      <c r="U25" s="341"/>
    </row>
    <row r="26" spans="1:21" s="105" customFormat="1" ht="28.5" customHeight="1" thickBot="1" x14ac:dyDescent="0.3">
      <c r="A26"/>
      <c r="B26" s="315"/>
      <c r="C26" s="316"/>
      <c r="D26" s="375"/>
      <c r="E26" s="378"/>
      <c r="F26" s="382"/>
      <c r="G26" s="383"/>
      <c r="H26" s="368"/>
      <c r="I26" s="369"/>
      <c r="J26" s="370"/>
      <c r="K26" s="346"/>
      <c r="L26" s="347"/>
      <c r="M26" s="351"/>
      <c r="N26" s="355"/>
      <c r="O26" s="356"/>
      <c r="P26" s="360"/>
      <c r="Q26" s="121" t="s">
        <v>230</v>
      </c>
      <c r="R26" s="119"/>
      <c r="S26" s="363"/>
      <c r="T26" s="342"/>
      <c r="U26" s="342"/>
    </row>
    <row r="27" spans="1:21" s="105" customFormat="1" ht="28.5" customHeight="1" thickBot="1" x14ac:dyDescent="0.3">
      <c r="A27"/>
      <c r="B27" s="317"/>
      <c r="C27" s="318"/>
      <c r="D27" s="376"/>
      <c r="E27" s="379"/>
      <c r="F27" s="384"/>
      <c r="G27" s="385"/>
      <c r="H27" s="371"/>
      <c r="I27" s="372"/>
      <c r="J27" s="373"/>
      <c r="K27" s="348"/>
      <c r="L27" s="349"/>
      <c r="M27" s="352"/>
      <c r="N27" s="357"/>
      <c r="O27" s="358"/>
      <c r="P27" s="361"/>
      <c r="Q27" s="121" t="s">
        <v>332</v>
      </c>
      <c r="R27" s="120" t="str">
        <f>IF(R25="","n.d.",IF(R26="","n.d.",IF(R26=0,"",R25/R26)))</f>
        <v>n.d.</v>
      </c>
      <c r="S27" s="364"/>
      <c r="T27" s="343"/>
      <c r="U27" s="343"/>
    </row>
    <row r="28" spans="1:21" s="105" customFormat="1" ht="6.75" customHeight="1" x14ac:dyDescent="0.25">
      <c r="A28"/>
      <c r="B28" s="7"/>
      <c r="C28" s="15"/>
      <c r="D28" s="7"/>
      <c r="E28" s="7"/>
      <c r="F28" s="7"/>
      <c r="G28" s="7"/>
      <c r="H28" s="7"/>
      <c r="I28" s="7"/>
      <c r="J28" s="7"/>
      <c r="K28" s="7"/>
      <c r="L28" s="7"/>
      <c r="M28" s="122"/>
      <c r="N28" s="122"/>
      <c r="O28" s="122"/>
      <c r="P28" s="122"/>
      <c r="Q28" s="7"/>
      <c r="R28" s="7"/>
    </row>
    <row r="29" spans="1:21" s="105" customFormat="1" ht="15" customHeight="1" x14ac:dyDescent="0.25">
      <c r="A29"/>
      <c r="B29" s="7"/>
      <c r="C29" s="15"/>
      <c r="D29" s="7"/>
      <c r="E29" s="7"/>
      <c r="F29" s="7"/>
      <c r="G29" s="7"/>
      <c r="H29" s="7"/>
      <c r="I29" s="7"/>
      <c r="J29" s="7"/>
      <c r="K29" s="7"/>
      <c r="L29" s="7"/>
      <c r="M29" s="122"/>
      <c r="N29" s="122"/>
      <c r="O29" s="122"/>
      <c r="P29" s="122"/>
      <c r="Q29" s="7"/>
      <c r="R29" s="7"/>
    </row>
    <row r="30" spans="1:21" s="107" customFormat="1" ht="15" customHeight="1" x14ac:dyDescent="0.2">
      <c r="B30" s="319" t="s">
        <v>416</v>
      </c>
      <c r="C30" s="319"/>
      <c r="D30" s="319"/>
      <c r="E30" s="320"/>
      <c r="F30" s="237"/>
      <c r="G30" s="238"/>
      <c r="H30" s="238"/>
      <c r="I30" s="239"/>
      <c r="J30" s="321" t="s">
        <v>417</v>
      </c>
      <c r="K30" s="322"/>
      <c r="L30" s="237"/>
      <c r="M30" s="238"/>
      <c r="N30" s="238"/>
      <c r="O30" s="239"/>
      <c r="P30" s="134"/>
      <c r="R30" s="138"/>
      <c r="S30" s="139"/>
    </row>
    <row r="31" spans="1:21" s="7" customFormat="1" ht="9" customHeight="1" x14ac:dyDescent="0.2">
      <c r="B31" s="155"/>
      <c r="C31" s="155"/>
      <c r="D31" s="155"/>
      <c r="E31" s="155"/>
      <c r="F31" s="155"/>
      <c r="G31" s="155"/>
      <c r="H31" s="155"/>
      <c r="I31" s="155"/>
      <c r="J31" s="155"/>
      <c r="K31" s="155"/>
      <c r="L31" s="155"/>
      <c r="M31" s="155"/>
      <c r="N31" s="155"/>
      <c r="O31" s="155"/>
      <c r="P31" s="155"/>
      <c r="Q31" s="155"/>
      <c r="R31" s="155"/>
      <c r="S31" s="155"/>
    </row>
    <row r="32" spans="1:21" s="7" customFormat="1" ht="15" customHeight="1" x14ac:dyDescent="0.2">
      <c r="B32" s="159" t="s">
        <v>483</v>
      </c>
      <c r="C32" s="159"/>
      <c r="D32" s="159"/>
      <c r="E32" s="159"/>
      <c r="F32" s="237"/>
      <c r="G32" s="238"/>
      <c r="H32" s="238"/>
      <c r="I32" s="239"/>
      <c r="J32" s="158"/>
      <c r="K32" s="157" t="s">
        <v>484</v>
      </c>
      <c r="L32" s="309"/>
      <c r="M32" s="310"/>
      <c r="N32" s="310"/>
      <c r="O32" s="311"/>
      <c r="P32" s="155"/>
      <c r="Q32" s="155"/>
      <c r="R32" s="155"/>
      <c r="S32" s="155"/>
    </row>
    <row r="33" spans="1:21" s="7" customFormat="1" ht="15" customHeight="1" thickBot="1" x14ac:dyDescent="0.25">
      <c r="B33" s="323"/>
      <c r="C33" s="323"/>
      <c r="D33" s="323"/>
      <c r="E33" s="323"/>
      <c r="F33" s="323"/>
      <c r="G33" s="323"/>
      <c r="H33" s="323"/>
      <c r="I33" s="323"/>
      <c r="J33" s="323"/>
      <c r="K33" s="323"/>
      <c r="L33" s="323"/>
      <c r="M33" s="323"/>
      <c r="N33" s="323"/>
      <c r="O33" s="323"/>
      <c r="P33" s="323"/>
      <c r="Q33" s="323"/>
      <c r="R33" s="323"/>
      <c r="S33" s="323"/>
    </row>
    <row r="34" spans="1:21" s="3" customFormat="1" ht="19.5" customHeight="1" thickBot="1" x14ac:dyDescent="0.3">
      <c r="B34" s="324" t="s">
        <v>318</v>
      </c>
      <c r="C34" s="325"/>
      <c r="D34" s="328" t="s">
        <v>538</v>
      </c>
      <c r="E34" s="330" t="s">
        <v>319</v>
      </c>
      <c r="F34" s="330" t="s">
        <v>320</v>
      </c>
      <c r="G34" s="332"/>
      <c r="H34" s="324" t="s">
        <v>321</v>
      </c>
      <c r="I34" s="333"/>
      <c r="J34" s="325"/>
      <c r="K34" s="330" t="s">
        <v>322</v>
      </c>
      <c r="L34" s="332"/>
      <c r="M34" s="335" t="s">
        <v>323</v>
      </c>
      <c r="N34" s="386" t="s">
        <v>324</v>
      </c>
      <c r="O34" s="387"/>
      <c r="P34" s="335" t="s">
        <v>323</v>
      </c>
      <c r="Q34" s="324" t="s">
        <v>325</v>
      </c>
      <c r="R34" s="337"/>
      <c r="S34" s="328" t="s">
        <v>326</v>
      </c>
      <c r="T34" s="266" t="s">
        <v>327</v>
      </c>
      <c r="U34" s="267"/>
    </row>
    <row r="35" spans="1:21" s="3" customFormat="1" ht="23.25" customHeight="1" thickBot="1" x14ac:dyDescent="0.3">
      <c r="B35" s="326"/>
      <c r="C35" s="327"/>
      <c r="D35" s="329"/>
      <c r="E35" s="331"/>
      <c r="F35" s="331"/>
      <c r="G35" s="332"/>
      <c r="H35" s="326"/>
      <c r="I35" s="334"/>
      <c r="J35" s="327"/>
      <c r="K35" s="331"/>
      <c r="L35" s="332"/>
      <c r="M35" s="336"/>
      <c r="N35" s="386"/>
      <c r="O35" s="387"/>
      <c r="P35" s="336"/>
      <c r="Q35" s="338"/>
      <c r="R35" s="339"/>
      <c r="S35" s="340"/>
      <c r="T35" s="118" t="s">
        <v>328</v>
      </c>
      <c r="U35" s="118" t="s">
        <v>329</v>
      </c>
    </row>
    <row r="36" spans="1:21" s="105" customFormat="1" ht="28.5" customHeight="1" thickBot="1" x14ac:dyDescent="0.3">
      <c r="A36"/>
      <c r="B36" s="313" t="s">
        <v>331</v>
      </c>
      <c r="C36" s="314"/>
      <c r="D36" s="374" t="s">
        <v>540</v>
      </c>
      <c r="E36" s="377" t="s">
        <v>336</v>
      </c>
      <c r="F36" s="380" t="s">
        <v>335</v>
      </c>
      <c r="G36" s="381"/>
      <c r="H36" s="365" t="s">
        <v>334</v>
      </c>
      <c r="I36" s="366"/>
      <c r="J36" s="367"/>
      <c r="K36" s="344" t="s">
        <v>505</v>
      </c>
      <c r="L36" s="345"/>
      <c r="M36" s="350" t="s">
        <v>485</v>
      </c>
      <c r="N36" s="353" t="s">
        <v>373</v>
      </c>
      <c r="O36" s="354"/>
      <c r="P36" s="359"/>
      <c r="Q36" s="121" t="s">
        <v>321</v>
      </c>
      <c r="R36" s="119"/>
      <c r="S36" s="362" t="str">
        <f>IF(AND(R36&lt;&gt;"",R37&lt;&gt;"",R36=0,R37=0),Berechnung1!$G$3,IF(R38=Berechnung1!C18,Berechnung1!$E$3,IF(OR(R38&lt; Berechnung1!D18,R38&gt; Berechnung1!E18),Berechnung1!$F$3,IF(OR(ROUND(R38,4)&lt;Berechnung1!I18,ROUND(R38,4)&gt;Berechnung1!J18),Berechnung1!$C$3,IF(OR(ROUND(R38,4)&lt;Berechnung1!F18,ROUND(R38,4)&gt;Berechnung1!G18),Berechnung1!$D$3,Berechnung1!$B$3)))))</f>
        <v>Unvollständig</v>
      </c>
      <c r="T36" s="341"/>
      <c r="U36" s="341"/>
    </row>
    <row r="37" spans="1:21" s="105" customFormat="1" ht="28.5" customHeight="1" thickBot="1" x14ac:dyDescent="0.3">
      <c r="A37"/>
      <c r="B37" s="315"/>
      <c r="C37" s="316"/>
      <c r="D37" s="375"/>
      <c r="E37" s="378"/>
      <c r="F37" s="382"/>
      <c r="G37" s="383"/>
      <c r="H37" s="368"/>
      <c r="I37" s="369"/>
      <c r="J37" s="370"/>
      <c r="K37" s="346"/>
      <c r="L37" s="347"/>
      <c r="M37" s="351"/>
      <c r="N37" s="355"/>
      <c r="O37" s="356"/>
      <c r="P37" s="360"/>
      <c r="Q37" s="121" t="s">
        <v>230</v>
      </c>
      <c r="R37" s="119"/>
      <c r="S37" s="363"/>
      <c r="T37" s="342"/>
      <c r="U37" s="342"/>
    </row>
    <row r="38" spans="1:21" s="105" customFormat="1" ht="28.5" customHeight="1" thickBot="1" x14ac:dyDescent="0.3">
      <c r="A38"/>
      <c r="B38" s="317"/>
      <c r="C38" s="318"/>
      <c r="D38" s="376"/>
      <c r="E38" s="379"/>
      <c r="F38" s="384"/>
      <c r="G38" s="385"/>
      <c r="H38" s="371"/>
      <c r="I38" s="372"/>
      <c r="J38" s="373"/>
      <c r="K38" s="348"/>
      <c r="L38" s="349"/>
      <c r="M38" s="352"/>
      <c r="N38" s="357"/>
      <c r="O38" s="358"/>
      <c r="P38" s="361"/>
      <c r="Q38" s="121" t="s">
        <v>332</v>
      </c>
      <c r="R38" s="120" t="str">
        <f>IF(R36="","n.d.",IF(R37="","n.d.",IF(R37=0,"",R36/R37)))</f>
        <v>n.d.</v>
      </c>
      <c r="S38" s="364"/>
      <c r="T38" s="343"/>
      <c r="U38" s="343"/>
    </row>
    <row r="39" spans="1:21" s="105" customFormat="1" ht="15" customHeight="1" x14ac:dyDescent="0.25">
      <c r="A39"/>
      <c r="B39" s="7"/>
      <c r="C39" s="15"/>
      <c r="D39" s="7"/>
      <c r="E39" s="7"/>
      <c r="F39" s="7"/>
      <c r="G39" s="7"/>
      <c r="H39" s="7"/>
      <c r="I39" s="7"/>
      <c r="J39" s="7"/>
      <c r="K39" s="7"/>
      <c r="L39" s="7"/>
      <c r="M39" s="122"/>
      <c r="N39" s="122"/>
      <c r="O39" s="122"/>
      <c r="P39" s="122"/>
      <c r="Q39" s="7"/>
      <c r="R39" s="7"/>
    </row>
    <row r="40" spans="1:21" s="105" customFormat="1" ht="7.5" customHeight="1" x14ac:dyDescent="0.25">
      <c r="A40"/>
      <c r="B40" s="7"/>
      <c r="C40" s="15"/>
      <c r="D40" s="7"/>
      <c r="E40" s="7"/>
      <c r="F40" s="7"/>
      <c r="G40" s="7"/>
      <c r="H40" s="7"/>
      <c r="I40" s="7"/>
      <c r="J40" s="7"/>
      <c r="K40" s="7"/>
      <c r="L40" s="7"/>
      <c r="M40" s="122"/>
      <c r="N40" s="122"/>
      <c r="O40" s="122"/>
      <c r="P40" s="122"/>
      <c r="Q40" s="7"/>
      <c r="R40" s="7"/>
    </row>
    <row r="41" spans="1:21" s="107" customFormat="1" ht="15" customHeight="1" x14ac:dyDescent="0.2">
      <c r="B41" s="319" t="s">
        <v>418</v>
      </c>
      <c r="C41" s="319"/>
      <c r="D41" s="319"/>
      <c r="E41" s="320"/>
      <c r="F41" s="237"/>
      <c r="G41" s="238"/>
      <c r="H41" s="238"/>
      <c r="I41" s="239"/>
      <c r="J41" s="321" t="s">
        <v>419</v>
      </c>
      <c r="K41" s="322"/>
      <c r="L41" s="237"/>
      <c r="M41" s="238"/>
      <c r="N41" s="238"/>
      <c r="O41" s="239"/>
      <c r="P41" s="134"/>
      <c r="R41" s="138"/>
      <c r="S41" s="139"/>
    </row>
    <row r="42" spans="1:21" s="7" customFormat="1" ht="9" customHeight="1" x14ac:dyDescent="0.2">
      <c r="B42" s="155"/>
      <c r="C42" s="155"/>
      <c r="D42" s="155"/>
      <c r="E42" s="155"/>
      <c r="F42" s="155"/>
      <c r="G42" s="155"/>
      <c r="H42" s="155"/>
      <c r="I42" s="155"/>
      <c r="J42" s="155"/>
      <c r="K42" s="155"/>
      <c r="L42" s="155"/>
      <c r="M42" s="155"/>
      <c r="N42" s="155"/>
      <c r="O42" s="155"/>
      <c r="P42" s="155"/>
      <c r="Q42" s="155"/>
      <c r="R42" s="155"/>
      <c r="S42" s="155"/>
    </row>
    <row r="43" spans="1:21" s="7" customFormat="1" ht="15" customHeight="1" x14ac:dyDescent="0.2">
      <c r="B43" s="159" t="s">
        <v>483</v>
      </c>
      <c r="C43" s="159"/>
      <c r="D43" s="159"/>
      <c r="E43" s="159"/>
      <c r="F43" s="237"/>
      <c r="G43" s="238"/>
      <c r="H43" s="238"/>
      <c r="I43" s="239"/>
      <c r="J43" s="158"/>
      <c r="K43" s="157" t="s">
        <v>484</v>
      </c>
      <c r="L43" s="309"/>
      <c r="M43" s="310"/>
      <c r="N43" s="310"/>
      <c r="O43" s="311"/>
      <c r="P43" s="155"/>
      <c r="Q43" s="155"/>
      <c r="R43" s="155"/>
      <c r="S43" s="155"/>
    </row>
    <row r="44" spans="1:21" s="7" customFormat="1" ht="15" customHeight="1" thickBot="1" x14ac:dyDescent="0.25">
      <c r="B44" s="323"/>
      <c r="C44" s="323"/>
      <c r="D44" s="323"/>
      <c r="E44" s="323"/>
      <c r="F44" s="323"/>
      <c r="G44" s="323"/>
      <c r="H44" s="323"/>
      <c r="I44" s="323"/>
      <c r="J44" s="323"/>
      <c r="K44" s="323"/>
      <c r="L44" s="323"/>
      <c r="M44" s="323"/>
      <c r="N44" s="323"/>
      <c r="O44" s="323"/>
      <c r="P44" s="323"/>
      <c r="Q44" s="323"/>
      <c r="R44" s="323"/>
      <c r="S44" s="323"/>
    </row>
    <row r="45" spans="1:21" s="3" customFormat="1" ht="19.5" customHeight="1" thickBot="1" x14ac:dyDescent="0.3">
      <c r="B45" s="324" t="s">
        <v>318</v>
      </c>
      <c r="C45" s="325"/>
      <c r="D45" s="328" t="s">
        <v>538</v>
      </c>
      <c r="E45" s="330" t="s">
        <v>319</v>
      </c>
      <c r="F45" s="330" t="s">
        <v>320</v>
      </c>
      <c r="G45" s="332"/>
      <c r="H45" s="324" t="s">
        <v>321</v>
      </c>
      <c r="I45" s="333"/>
      <c r="J45" s="325"/>
      <c r="K45" s="330" t="s">
        <v>322</v>
      </c>
      <c r="L45" s="332"/>
      <c r="M45" s="335" t="s">
        <v>323</v>
      </c>
      <c r="N45" s="386" t="s">
        <v>324</v>
      </c>
      <c r="O45" s="387"/>
      <c r="P45" s="335" t="s">
        <v>323</v>
      </c>
      <c r="Q45" s="324" t="s">
        <v>325</v>
      </c>
      <c r="R45" s="337"/>
      <c r="S45" s="328" t="s">
        <v>326</v>
      </c>
      <c r="T45" s="266" t="s">
        <v>327</v>
      </c>
      <c r="U45" s="267"/>
    </row>
    <row r="46" spans="1:21" s="3" customFormat="1" ht="23.25" customHeight="1" thickBot="1" x14ac:dyDescent="0.3">
      <c r="B46" s="326"/>
      <c r="C46" s="327"/>
      <c r="D46" s="329"/>
      <c r="E46" s="331"/>
      <c r="F46" s="331"/>
      <c r="G46" s="332"/>
      <c r="H46" s="326"/>
      <c r="I46" s="334"/>
      <c r="J46" s="327"/>
      <c r="K46" s="331"/>
      <c r="L46" s="332"/>
      <c r="M46" s="336"/>
      <c r="N46" s="386"/>
      <c r="O46" s="387"/>
      <c r="P46" s="336"/>
      <c r="Q46" s="338"/>
      <c r="R46" s="339"/>
      <c r="S46" s="340"/>
      <c r="T46" s="118" t="s">
        <v>328</v>
      </c>
      <c r="U46" s="118" t="s">
        <v>329</v>
      </c>
    </row>
    <row r="47" spans="1:21" s="105" customFormat="1" ht="28.5" customHeight="1" thickBot="1" x14ac:dyDescent="0.3">
      <c r="A47"/>
      <c r="B47" s="313" t="s">
        <v>331</v>
      </c>
      <c r="C47" s="314"/>
      <c r="D47" s="374" t="s">
        <v>540</v>
      </c>
      <c r="E47" s="377" t="s">
        <v>336</v>
      </c>
      <c r="F47" s="380" t="s">
        <v>335</v>
      </c>
      <c r="G47" s="381"/>
      <c r="H47" s="365" t="s">
        <v>334</v>
      </c>
      <c r="I47" s="366"/>
      <c r="J47" s="367"/>
      <c r="K47" s="344" t="s">
        <v>505</v>
      </c>
      <c r="L47" s="345"/>
      <c r="M47" s="350" t="s">
        <v>485</v>
      </c>
      <c r="N47" s="353" t="s">
        <v>373</v>
      </c>
      <c r="O47" s="354"/>
      <c r="P47" s="359"/>
      <c r="Q47" s="121" t="s">
        <v>321</v>
      </c>
      <c r="R47" s="119"/>
      <c r="S47" s="362" t="str">
        <f>IF(AND(R47&lt;&gt;"",R48&lt;&gt;"",R47=0,R48=0),Berechnung1!$G$3,IF(R49=Berechnung1!C21,Berechnung1!$E$3,IF(OR(R49&lt; Berechnung1!D21,R49&gt; Berechnung1!E21),Berechnung1!$F$3,IF(OR(ROUND(R49,4)&lt;Berechnung1!I21,ROUND(R49,4)&gt;Berechnung1!J21),Berechnung1!$C$3,IF(OR(ROUND(R49,4)&lt;Berechnung1!F21,ROUND(R49,4)&gt;Berechnung1!G21),Berechnung1!$D$3,Berechnung1!$B$3)))))</f>
        <v>Unvollständig</v>
      </c>
      <c r="T47" s="341"/>
      <c r="U47" s="341"/>
    </row>
    <row r="48" spans="1:21" s="105" customFormat="1" ht="28.5" customHeight="1" thickBot="1" x14ac:dyDescent="0.3">
      <c r="A48"/>
      <c r="B48" s="315"/>
      <c r="C48" s="316"/>
      <c r="D48" s="375"/>
      <c r="E48" s="378"/>
      <c r="F48" s="382"/>
      <c r="G48" s="383"/>
      <c r="H48" s="368"/>
      <c r="I48" s="369"/>
      <c r="J48" s="370"/>
      <c r="K48" s="346"/>
      <c r="L48" s="347"/>
      <c r="M48" s="351"/>
      <c r="N48" s="355"/>
      <c r="O48" s="356"/>
      <c r="P48" s="360"/>
      <c r="Q48" s="121" t="s">
        <v>230</v>
      </c>
      <c r="R48" s="119"/>
      <c r="S48" s="363"/>
      <c r="T48" s="342"/>
      <c r="U48" s="342"/>
    </row>
    <row r="49" spans="1:21" s="105" customFormat="1" ht="28.5" customHeight="1" thickBot="1" x14ac:dyDescent="0.3">
      <c r="A49"/>
      <c r="B49" s="317"/>
      <c r="C49" s="318"/>
      <c r="D49" s="376"/>
      <c r="E49" s="379"/>
      <c r="F49" s="384"/>
      <c r="G49" s="385"/>
      <c r="H49" s="371"/>
      <c r="I49" s="372"/>
      <c r="J49" s="373"/>
      <c r="K49" s="348"/>
      <c r="L49" s="349"/>
      <c r="M49" s="352"/>
      <c r="N49" s="357"/>
      <c r="O49" s="358"/>
      <c r="P49" s="361"/>
      <c r="Q49" s="121" t="s">
        <v>332</v>
      </c>
      <c r="R49" s="120" t="str">
        <f>IF(R47="","n.d.",IF(R48="","n.d.",IF(R48=0,"",R47/R48)))</f>
        <v>n.d.</v>
      </c>
      <c r="S49" s="364"/>
      <c r="T49" s="343"/>
      <c r="U49" s="343"/>
    </row>
    <row r="50" spans="1:21" s="105" customFormat="1" ht="20.25" customHeight="1" x14ac:dyDescent="0.25">
      <c r="A50"/>
      <c r="B50" s="7"/>
      <c r="C50" s="15"/>
      <c r="D50" s="7"/>
      <c r="E50" s="7"/>
      <c r="F50" s="7"/>
      <c r="G50" s="7"/>
      <c r="H50" s="7"/>
      <c r="I50" s="7"/>
      <c r="J50" s="7"/>
      <c r="K50" s="7"/>
      <c r="L50" s="7"/>
      <c r="M50" s="122"/>
      <c r="N50" s="122"/>
      <c r="O50" s="122"/>
      <c r="P50" s="122"/>
      <c r="Q50" s="7"/>
      <c r="R50" s="7"/>
    </row>
    <row r="51" spans="1:21" s="105" customFormat="1" ht="47.25" customHeight="1" x14ac:dyDescent="0.25">
      <c r="A51"/>
      <c r="B51" s="312" t="s">
        <v>333</v>
      </c>
      <c r="C51" s="312"/>
      <c r="D51" s="312"/>
      <c r="E51" s="312"/>
      <c r="F51" s="312"/>
      <c r="G51" s="312"/>
      <c r="H51" s="312"/>
      <c r="I51" s="312"/>
      <c r="J51" s="312"/>
      <c r="K51" s="312"/>
      <c r="L51" s="312"/>
      <c r="M51" s="312"/>
      <c r="N51" s="312"/>
      <c r="O51" s="312"/>
      <c r="P51" s="312"/>
      <c r="Q51" s="312"/>
      <c r="R51" s="312"/>
      <c r="S51" s="312"/>
    </row>
    <row r="52" spans="1:21" s="105" customFormat="1" ht="38.25" customHeight="1" x14ac:dyDescent="0.25">
      <c r="A52"/>
      <c r="B52" s="307" t="s">
        <v>427</v>
      </c>
      <c r="C52" s="308"/>
      <c r="D52" s="308"/>
      <c r="E52" s="308"/>
      <c r="F52" s="308"/>
      <c r="G52" s="308"/>
      <c r="H52" s="308"/>
      <c r="I52" s="308"/>
      <c r="J52" s="308"/>
      <c r="K52" s="308"/>
      <c r="L52" s="308"/>
      <c r="M52" s="308"/>
      <c r="N52" s="308"/>
      <c r="O52" s="308"/>
      <c r="P52" s="308"/>
      <c r="Q52" s="308"/>
      <c r="R52" s="308"/>
      <c r="S52" s="308"/>
    </row>
    <row r="53" spans="1:21" ht="16.5" customHeight="1" x14ac:dyDescent="0.25">
      <c r="B53" s="307" t="s">
        <v>482</v>
      </c>
      <c r="C53" s="308"/>
      <c r="D53" s="308"/>
      <c r="E53" s="308"/>
      <c r="F53" s="308"/>
      <c r="G53" s="308"/>
      <c r="H53" s="308"/>
      <c r="I53" s="308"/>
      <c r="J53" s="308"/>
      <c r="K53" s="308"/>
      <c r="L53" s="308"/>
      <c r="M53" s="308"/>
      <c r="N53" s="308"/>
      <c r="O53" s="308"/>
      <c r="P53" s="308"/>
      <c r="Q53" s="308"/>
      <c r="R53" s="308"/>
      <c r="S53" s="308"/>
    </row>
  </sheetData>
  <sheetProtection algorithmName="SHA-512" hashValue="ttlP1FdtAi0RH/hZIys6mNaQ53Le7pQlwUZACd+mQIltQyp12YW0zsQ+LTUI+Fd1lDvor7iRO7SEPifcCbelQw==" saltValue="Gy1GsGFi/XiU/2J9jhtulw==" spinCount="100000" sheet="1" objects="1" scenarios="1" selectLockedCells="1"/>
  <dataConsolidate/>
  <mergeCells count="125">
    <mergeCell ref="T45:U45"/>
    <mergeCell ref="T47:T49"/>
    <mergeCell ref="U47:U49"/>
    <mergeCell ref="K47:L49"/>
    <mergeCell ref="M47:M49"/>
    <mergeCell ref="N47:O49"/>
    <mergeCell ref="P47:P49"/>
    <mergeCell ref="S47:S49"/>
    <mergeCell ref="B47:C49"/>
    <mergeCell ref="D47:D49"/>
    <mergeCell ref="E47:E49"/>
    <mergeCell ref="F47:G49"/>
    <mergeCell ref="H47:J49"/>
    <mergeCell ref="B44:S44"/>
    <mergeCell ref="B45:C46"/>
    <mergeCell ref="D45:D46"/>
    <mergeCell ref="E45:E46"/>
    <mergeCell ref="F45:G46"/>
    <mergeCell ref="H45:J46"/>
    <mergeCell ref="K45:L46"/>
    <mergeCell ref="M45:M46"/>
    <mergeCell ref="N45:O46"/>
    <mergeCell ref="P45:P46"/>
    <mergeCell ref="Q45:R46"/>
    <mergeCell ref="S45:S46"/>
    <mergeCell ref="T34:U34"/>
    <mergeCell ref="T36:T38"/>
    <mergeCell ref="U36:U38"/>
    <mergeCell ref="B41:E41"/>
    <mergeCell ref="F41:I41"/>
    <mergeCell ref="J41:K41"/>
    <mergeCell ref="L41:O41"/>
    <mergeCell ref="K36:L38"/>
    <mergeCell ref="M36:M38"/>
    <mergeCell ref="N36:O38"/>
    <mergeCell ref="P36:P38"/>
    <mergeCell ref="S36:S38"/>
    <mergeCell ref="B36:C38"/>
    <mergeCell ref="D36:D38"/>
    <mergeCell ref="E36:E38"/>
    <mergeCell ref="F36:G38"/>
    <mergeCell ref="H36:J38"/>
    <mergeCell ref="F6:O6"/>
    <mergeCell ref="F8:G8"/>
    <mergeCell ref="I8:K8"/>
    <mergeCell ref="L8:O8"/>
    <mergeCell ref="B19:E19"/>
    <mergeCell ref="F19:I19"/>
    <mergeCell ref="J19:K19"/>
    <mergeCell ref="L19:O19"/>
    <mergeCell ref="K34:L35"/>
    <mergeCell ref="M34:M35"/>
    <mergeCell ref="N34:O35"/>
    <mergeCell ref="B10:C11"/>
    <mergeCell ref="D10:D11"/>
    <mergeCell ref="E10:E11"/>
    <mergeCell ref="F10:G11"/>
    <mergeCell ref="H10:J11"/>
    <mergeCell ref="K10:L11"/>
    <mergeCell ref="M10:M11"/>
    <mergeCell ref="N10:O11"/>
    <mergeCell ref="B16:S16"/>
    <mergeCell ref="P10:P11"/>
    <mergeCell ref="Q10:R11"/>
    <mergeCell ref="S10:S11"/>
    <mergeCell ref="T23:U23"/>
    <mergeCell ref="B23:C24"/>
    <mergeCell ref="D23:D24"/>
    <mergeCell ref="E23:E24"/>
    <mergeCell ref="F23:G24"/>
    <mergeCell ref="H23:J24"/>
    <mergeCell ref="K23:L24"/>
    <mergeCell ref="M23:M24"/>
    <mergeCell ref="N23:O24"/>
    <mergeCell ref="P23:P24"/>
    <mergeCell ref="Q23:R24"/>
    <mergeCell ref="S23:S24"/>
    <mergeCell ref="T25:T27"/>
    <mergeCell ref="U25:U27"/>
    <mergeCell ref="K25:L27"/>
    <mergeCell ref="M25:M27"/>
    <mergeCell ref="N25:O27"/>
    <mergeCell ref="P25:P27"/>
    <mergeCell ref="S25:S27"/>
    <mergeCell ref="H25:J27"/>
    <mergeCell ref="D25:D27"/>
    <mergeCell ref="E25:E27"/>
    <mergeCell ref="F25:G27"/>
    <mergeCell ref="B53:S53"/>
    <mergeCell ref="L21:O21"/>
    <mergeCell ref="F21:I21"/>
    <mergeCell ref="F32:I32"/>
    <mergeCell ref="L32:O32"/>
    <mergeCell ref="F43:I43"/>
    <mergeCell ref="L43:O43"/>
    <mergeCell ref="B51:S51"/>
    <mergeCell ref="B52:S52"/>
    <mergeCell ref="B25:C27"/>
    <mergeCell ref="B30:E30"/>
    <mergeCell ref="F30:I30"/>
    <mergeCell ref="J30:K30"/>
    <mergeCell ref="L30:O30"/>
    <mergeCell ref="B33:S33"/>
    <mergeCell ref="B34:C35"/>
    <mergeCell ref="D34:D35"/>
    <mergeCell ref="E34:E35"/>
    <mergeCell ref="F34:G35"/>
    <mergeCell ref="H34:J35"/>
    <mergeCell ref="B22:S22"/>
    <mergeCell ref="P34:P35"/>
    <mergeCell ref="Q34:R35"/>
    <mergeCell ref="S34:S35"/>
    <mergeCell ref="T10:U10"/>
    <mergeCell ref="B12:C14"/>
    <mergeCell ref="D12:D14"/>
    <mergeCell ref="E12:E14"/>
    <mergeCell ref="F12:G14"/>
    <mergeCell ref="H12:J14"/>
    <mergeCell ref="K12:L14"/>
    <mergeCell ref="M12:M14"/>
    <mergeCell ref="N12:O14"/>
    <mergeCell ref="P12:P14"/>
    <mergeCell ref="S12:S14"/>
    <mergeCell ref="T12:T14"/>
    <mergeCell ref="U12:U14"/>
  </mergeCells>
  <conditionalFormatting sqref="R25:R26">
    <cfRule type="containsBlanks" dxfId="30" priority="158">
      <formula>LEN(TRIM(R25))=0</formula>
    </cfRule>
  </conditionalFormatting>
  <conditionalFormatting sqref="T25:T27 T36:T38 T47:T49">
    <cfRule type="notContainsBlanks" dxfId="29" priority="2601" stopIfTrue="1">
      <formula>LEN(TRIM(T25))&gt;0</formula>
    </cfRule>
    <cfRule type="expression" dxfId="28" priority="2602" stopIfTrue="1">
      <formula>OR($S25="Unvollständig",$S25="I.O. (Plausibilität unklar)")</formula>
    </cfRule>
  </conditionalFormatting>
  <conditionalFormatting sqref="S25:S27 S36:S38 S47:S49">
    <cfRule type="containsText" dxfId="27" priority="1" operator="containsText" text="Unvollständig">
      <formula>NOT(ISERROR(SEARCH("Unvollständig",S25)))</formula>
    </cfRule>
    <cfRule type="containsText" dxfId="26" priority="27" operator="containsText" text="Inkorrekt">
      <formula>NOT(ISERROR(SEARCH("Inkorrekt",S25)))</formula>
    </cfRule>
    <cfRule type="containsText" dxfId="25" priority="28" operator="containsText" text="I.O. (Plausibilität unklar)">
      <formula>NOT(ISERROR(SEARCH("I.O. (Plausibilität unklar)",S25)))</formula>
    </cfRule>
    <cfRule type="containsText" dxfId="24" priority="58" operator="containsText" text="I.O.">
      <formula>NOT(ISERROR(SEARCH("I.O.",S25)))</formula>
    </cfRule>
  </conditionalFormatting>
  <conditionalFormatting sqref="F19">
    <cfRule type="expression" dxfId="23" priority="54">
      <formula>LEN(TRIM(F19))=0</formula>
    </cfRule>
  </conditionalFormatting>
  <conditionalFormatting sqref="L19">
    <cfRule type="expression" dxfId="22" priority="53">
      <formula>LEN(TRIM(L19))=0</formula>
    </cfRule>
  </conditionalFormatting>
  <conditionalFormatting sqref="R36:R37">
    <cfRule type="containsBlanks" dxfId="21" priority="50">
      <formula>LEN(TRIM(R36))=0</formula>
    </cfRule>
  </conditionalFormatting>
  <conditionalFormatting sqref="F30">
    <cfRule type="expression" dxfId="20" priority="45">
      <formula>LEN(TRIM(F30))=0</formula>
    </cfRule>
  </conditionalFormatting>
  <conditionalFormatting sqref="L30">
    <cfRule type="expression" dxfId="19" priority="44">
      <formula>LEN(TRIM(L30))=0</formula>
    </cfRule>
  </conditionalFormatting>
  <conditionalFormatting sqref="R47:R48">
    <cfRule type="containsBlanks" dxfId="18" priority="41">
      <formula>LEN(TRIM(R47))=0</formula>
    </cfRule>
  </conditionalFormatting>
  <conditionalFormatting sqref="F41">
    <cfRule type="expression" dxfId="17" priority="36">
      <formula>LEN(TRIM(F41))=0</formula>
    </cfRule>
  </conditionalFormatting>
  <conditionalFormatting sqref="L41">
    <cfRule type="expression" dxfId="16" priority="35">
      <formula>LEN(TRIM(L41))=0</formula>
    </cfRule>
  </conditionalFormatting>
  <conditionalFormatting sqref="F21">
    <cfRule type="expression" dxfId="15" priority="34">
      <formula>LEN(TRIM(F21))=0</formula>
    </cfRule>
  </conditionalFormatting>
  <conditionalFormatting sqref="L21">
    <cfRule type="expression" dxfId="14" priority="33">
      <formula>LEN(TRIM(L21))=0</formula>
    </cfRule>
  </conditionalFormatting>
  <conditionalFormatting sqref="L32">
    <cfRule type="expression" dxfId="13" priority="31">
      <formula>LEN(TRIM(L32))=0</formula>
    </cfRule>
  </conditionalFormatting>
  <conditionalFormatting sqref="L43">
    <cfRule type="expression" dxfId="12" priority="29">
      <formula>LEN(TRIM(L43))=0</formula>
    </cfRule>
  </conditionalFormatting>
  <conditionalFormatting sqref="F32">
    <cfRule type="expression" dxfId="11" priority="32">
      <formula>LEN(TRIM(F32))=0</formula>
    </cfRule>
  </conditionalFormatting>
  <conditionalFormatting sqref="F43">
    <cfRule type="expression" dxfId="10" priority="30">
      <formula>LEN(TRIM(F43))=0</formula>
    </cfRule>
  </conditionalFormatting>
  <conditionalFormatting sqref="R12:R13">
    <cfRule type="containsBlanks" dxfId="9" priority="8">
      <formula>LEN(TRIM(R12))=0</formula>
    </cfRule>
  </conditionalFormatting>
  <conditionalFormatting sqref="T12:T14">
    <cfRule type="notContainsBlanks" dxfId="8" priority="9" stopIfTrue="1">
      <formula>LEN(TRIM(T12))&gt;0</formula>
    </cfRule>
    <cfRule type="expression" dxfId="7" priority="10" stopIfTrue="1">
      <formula>OR($S12="Unvollständig",$S12="I.O. (Plausibilität unklar)")</formula>
    </cfRule>
  </conditionalFormatting>
  <conditionalFormatting sqref="S12:S14">
    <cfRule type="containsText" dxfId="6" priority="3" operator="containsText" text="Unvollständig">
      <formula>NOT(ISERROR(SEARCH("Unvollständig",S12)))</formula>
    </cfRule>
    <cfRule type="containsText" dxfId="5" priority="4" operator="containsText" text="Inkorrekt">
      <formula>NOT(ISERROR(SEARCH("Inkorrekt",S12)))</formula>
    </cfRule>
    <cfRule type="containsText" dxfId="4" priority="7" operator="containsText" text="I.O.">
      <formula>NOT(ISERROR(SEARCH("I.O.",S12)))</formula>
    </cfRule>
  </conditionalFormatting>
  <dataValidations count="5">
    <dataValidation type="whole" showErrorMessage="1" errorTitle="Eingabefehler" error="1. Nenner muss eine positive ganze Zahl sein. _x000a_2. Nenner kann nicht kleiner als Zähler sein." sqref="R48 R13 R26 R37" xr:uid="{00000000-0002-0000-0500-000000000000}">
      <formula1>R12</formula1>
      <formula2>5000</formula2>
    </dataValidation>
    <dataValidation type="whole" showInputMessage="1" showErrorMessage="1" errorTitle="Eingabefehler" error="1. Zähler muss eine positive ganze Zahl sein._x000a_2. Zähler kann nicht größer als Nenner sein." sqref="R25 R36 R47 R12" xr:uid="{00000000-0002-0000-0500-000001000000}">
      <formula1>0</formula1>
      <formula2>IF(R13="",5000,R13)</formula2>
    </dataValidation>
    <dataValidation errorStyle="information" allowBlank="1" showInputMessage="1" showErrorMessage="1" errorTitle="Kennzahl" promptTitle="Kennzahl" sqref="D23 B23 D34 B34 D45 B45 D10 B10" xr:uid="{00000000-0002-0000-0500-000002000000}"/>
    <dataValidation type="textLength" allowBlank="1" showInputMessage="1" showErrorMessage="1" errorTitle="Zeichenlänge" error="Minimal 30 Zeichen und max. 500 Zeichen." sqref="T12:U14 T25:U27 T36:U38 T47:U49" xr:uid="{00000000-0002-0000-0500-000003000000}">
      <formula1>30</formula1>
      <formula2>500</formula2>
    </dataValidation>
    <dataValidation type="textLength" allowBlank="1" showInputMessage="1" showErrorMessage="1" errorTitle="Zeichenlänge" error="Minimal 3 Zeichen und max. 50 Zeichen." sqref="F19:I19 L19:O19 F30:I30 L30:O30 F41:I41 L41:O41 F21:I21 L21:O21 F32:I32 L32:O32 F43:I43 L43:O43" xr:uid="{00000000-0002-0000-0500-000004000000}">
      <formula1>3</formula1>
      <formula2>50</formula2>
    </dataValidation>
  </dataValidations>
  <pageMargins left="0.39370078740157483" right="3.937007874015748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28" max="18" man="1"/>
    <brk id="39" max="18" man="1"/>
  </rowBreaks>
  <ignoredErrors>
    <ignoredError sqref="B25:C27 B12 B47 B36" numberStoredAsText="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57" operator="containsText" id="{3791D6FB-C9BB-4A06-9CF4-4F9E4191BD50}">
            <xm:f>NOT(ISERROR(SEARCH(Berechnung1!$G$3,S25)))</xm:f>
            <xm:f>Berechnung1!$G$3</xm:f>
            <x14:dxf>
              <fill>
                <patternFill>
                  <bgColor rgb="FFCCFFCC"/>
                </patternFill>
              </fill>
            </x14:dxf>
          </x14:cfRule>
          <xm:sqref>S25:S27 S36:S38 S47:S49</xm:sqref>
        </x14:conditionalFormatting>
        <x14:conditionalFormatting xmlns:xm="http://schemas.microsoft.com/office/excel/2006/main">
          <x14:cfRule type="containsText" priority="5" operator="containsText" id="{56BE495C-3523-484A-8E12-6500AC3DE9F0}">
            <xm:f>NOT(ISERROR(SEARCH(Berechnung1!$C$3,S12)))</xm:f>
            <xm:f>Berechnung1!$C$3</xm:f>
            <x14:dxf>
              <fill>
                <patternFill>
                  <bgColor rgb="FFCCFFCC"/>
                </patternFill>
              </fill>
            </x14:dxf>
          </x14:cfRule>
          <x14:cfRule type="containsText" priority="6" operator="containsText" id="{07F13D09-DAAA-4C40-A952-F0990655017D}">
            <xm:f>NOT(ISERROR(SEARCH(Berechnung1!$G$3,S12)))</xm:f>
            <xm:f>Berechnung1!$G$3</xm:f>
            <x14:dxf>
              <fill>
                <patternFill>
                  <bgColor rgb="FFCCFFCC"/>
                </patternFill>
              </fill>
            </x14:dxf>
          </x14:cfRule>
          <xm:sqref>S12:S14</xm:sqref>
        </x14:conditionalFormatting>
        <x14:conditionalFormatting xmlns:xm="http://schemas.microsoft.com/office/excel/2006/main">
          <x14:cfRule type="expression" priority="2" id="{4371CAC3-99F2-45D8-96DE-8D41F9296651}">
            <xm:f>OR(Zertrechner!$K$27="S",Zertrechner!$K$28="S",Zertrechner!$K$34="S")</xm:f>
            <x14:dxf>
              <font>
                <color theme="1"/>
              </font>
              <fill>
                <patternFill patternType="solid"/>
              </fill>
            </x14:dxf>
          </x14:cfRule>
          <xm:sqref>B12:U14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N24"/>
  <sheetViews>
    <sheetView workbookViewId="0">
      <selection activeCell="K5" sqref="K5"/>
    </sheetView>
  </sheetViews>
  <sheetFormatPr defaultColWidth="11.42578125" defaultRowHeight="15" x14ac:dyDescent="0.25"/>
  <cols>
    <col min="6" max="7" width="17.28515625" customWidth="1"/>
    <col min="9" max="9" width="12.42578125" bestFit="1" customWidth="1"/>
  </cols>
  <sheetData>
    <row r="3" spans="1:14" ht="33.75" x14ac:dyDescent="0.25">
      <c r="B3" s="213" t="s">
        <v>486</v>
      </c>
      <c r="C3" s="213" t="s">
        <v>487</v>
      </c>
      <c r="D3" s="213" t="s">
        <v>488</v>
      </c>
      <c r="E3" s="213" t="s">
        <v>489</v>
      </c>
      <c r="F3" s="213" t="s">
        <v>490</v>
      </c>
      <c r="G3" s="213" t="s">
        <v>491</v>
      </c>
    </row>
    <row r="7" spans="1:14" x14ac:dyDescent="0.25">
      <c r="B7" s="161" t="s">
        <v>492</v>
      </c>
      <c r="C7" s="163"/>
      <c r="D7" s="163"/>
      <c r="E7" s="163"/>
      <c r="F7" s="7"/>
      <c r="G7" s="7"/>
      <c r="H7" s="7"/>
      <c r="I7" s="7"/>
      <c r="J7" s="7"/>
      <c r="K7" s="7"/>
      <c r="L7" s="162"/>
      <c r="M7" s="162"/>
      <c r="N7" s="162"/>
    </row>
    <row r="8" spans="1:14" x14ac:dyDescent="0.25">
      <c r="L8" s="162"/>
      <c r="M8" s="162"/>
      <c r="N8" s="162"/>
    </row>
    <row r="9" spans="1:14" x14ac:dyDescent="0.25">
      <c r="A9" s="11"/>
      <c r="B9" s="164" t="s">
        <v>493</v>
      </c>
      <c r="C9" s="164" t="s">
        <v>494</v>
      </c>
      <c r="D9" s="164" t="s">
        <v>495</v>
      </c>
      <c r="E9" s="164" t="s">
        <v>496</v>
      </c>
      <c r="F9" s="164" t="s">
        <v>497</v>
      </c>
      <c r="G9" s="164" t="s">
        <v>498</v>
      </c>
      <c r="H9" s="164"/>
      <c r="I9" s="164" t="s">
        <v>499</v>
      </c>
      <c r="J9" s="164" t="s">
        <v>500</v>
      </c>
      <c r="K9" s="164" t="s">
        <v>501</v>
      </c>
      <c r="L9" s="164" t="s">
        <v>502</v>
      </c>
      <c r="M9" s="164" t="s">
        <v>225</v>
      </c>
      <c r="N9" s="164" t="s">
        <v>503</v>
      </c>
    </row>
    <row r="10" spans="1:14" x14ac:dyDescent="0.25">
      <c r="A10" s="11"/>
      <c r="B10" s="164"/>
      <c r="C10" s="164"/>
      <c r="D10" s="164"/>
      <c r="E10" s="164"/>
      <c r="F10" s="164"/>
      <c r="G10" s="164"/>
      <c r="H10" s="164"/>
      <c r="I10" s="164"/>
      <c r="J10" s="164"/>
      <c r="K10" s="164"/>
      <c r="L10" s="164"/>
      <c r="M10" s="164"/>
      <c r="N10" s="165"/>
    </row>
    <row r="11" spans="1:14" x14ac:dyDescent="0.25">
      <c r="A11" s="11"/>
      <c r="B11" s="164"/>
      <c r="C11" s="164"/>
      <c r="D11" s="164"/>
      <c r="E11" s="164"/>
      <c r="F11" s="164"/>
      <c r="G11" s="164"/>
      <c r="H11" s="164"/>
      <c r="I11" s="164"/>
      <c r="J11" s="164"/>
      <c r="K11" s="164"/>
      <c r="L11" s="164"/>
      <c r="M11" s="164"/>
      <c r="N11" s="165"/>
    </row>
    <row r="12" spans="1:14" x14ac:dyDescent="0.25">
      <c r="A12" s="11" t="s">
        <v>631</v>
      </c>
      <c r="B12" s="212" t="s">
        <v>330</v>
      </c>
      <c r="C12" s="166" t="s">
        <v>504</v>
      </c>
      <c r="D12" s="167">
        <v>0</v>
      </c>
      <c r="E12" s="167">
        <v>1</v>
      </c>
      <c r="F12" s="167">
        <v>-100000000</v>
      </c>
      <c r="G12" s="167">
        <v>10000</v>
      </c>
      <c r="H12" s="167"/>
      <c r="I12" s="167">
        <v>-10000</v>
      </c>
      <c r="J12" s="167">
        <v>10000</v>
      </c>
      <c r="K12" s="167" t="str">
        <f>'Kennzahlen Palliativ'!R14</f>
        <v>n.d.</v>
      </c>
      <c r="L12" s="168">
        <f>IF('Kennzahlen Palliativ'!S12=Berechnung1!$G$3,5,IF('Kennzahlen Palliativ'!S12=Berechnung1!$F$3,1,IF('Kennzahlen Palliativ'!S12=Berechnung1!$E$3,1,IF('Kennzahlen Palliativ'!S12=Berechnung1!$D$3,2,IF('Kennzahlen Palliativ'!S12=Berechnung1!$C$3,3,IF('Kennzahlen Palliativ'!S12=Berechnung1!$B$3,4,""))))))</f>
        <v>1</v>
      </c>
      <c r="M12" s="168">
        <f>IF(L12&gt;1,L12+3,L12)</f>
        <v>1</v>
      </c>
      <c r="N12" s="168">
        <f>IF('Kennzahlen Palliativ'!U12="",0,1)</f>
        <v>0</v>
      </c>
    </row>
    <row r="13" spans="1:14" x14ac:dyDescent="0.25">
      <c r="A13" s="11"/>
      <c r="B13" s="169"/>
      <c r="C13" s="170"/>
      <c r="D13" s="171"/>
      <c r="E13" s="171"/>
      <c r="F13" s="171"/>
      <c r="G13" s="171"/>
      <c r="H13" s="171"/>
      <c r="I13" s="171"/>
      <c r="J13" s="171"/>
      <c r="K13" s="171"/>
      <c r="L13" s="171"/>
      <c r="M13" s="171"/>
      <c r="N13" s="171"/>
    </row>
    <row r="14" spans="1:14" x14ac:dyDescent="0.25">
      <c r="A14" s="11"/>
      <c r="B14" s="169"/>
      <c r="C14" s="170"/>
      <c r="D14" s="171"/>
      <c r="E14" s="171"/>
      <c r="F14" s="171"/>
      <c r="G14" s="171"/>
      <c r="H14" s="171"/>
      <c r="I14" s="171"/>
      <c r="J14" s="171"/>
      <c r="K14" s="171"/>
      <c r="L14" s="171"/>
      <c r="M14" s="171"/>
      <c r="N14" s="171"/>
    </row>
    <row r="15" spans="1:14" x14ac:dyDescent="0.25">
      <c r="A15" s="11" t="s">
        <v>631</v>
      </c>
      <c r="B15" s="212" t="s">
        <v>420</v>
      </c>
      <c r="C15" s="166" t="s">
        <v>504</v>
      </c>
      <c r="D15" s="167">
        <v>0</v>
      </c>
      <c r="E15" s="167">
        <v>1</v>
      </c>
      <c r="F15" s="167">
        <v>-100000000</v>
      </c>
      <c r="G15" s="167">
        <v>10000</v>
      </c>
      <c r="H15" s="167"/>
      <c r="I15" s="167">
        <v>0.6</v>
      </c>
      <c r="J15" s="167">
        <v>10000</v>
      </c>
      <c r="K15" s="167" t="str">
        <f>'Kennzahlen Palliativ'!R27</f>
        <v>n.d.</v>
      </c>
      <c r="L15" s="168">
        <f>IF('Kennzahlen Palliativ'!S25=Berechnung1!$G$3,5,IF('Kennzahlen Palliativ'!S25=Berechnung1!$F$3,1,IF('Kennzahlen Palliativ'!S25=Berechnung1!$E$3,1,IF('Kennzahlen Palliativ'!S25=Berechnung1!$D$3,2,IF('Kennzahlen Palliativ'!S25=Berechnung1!$C$3,3,IF('Kennzahlen Palliativ'!S25=Berechnung1!$B$3,4,""))))))</f>
        <v>1</v>
      </c>
      <c r="M15" s="168">
        <f t="shared" ref="M15:M21" si="0">IF(L15&gt;1,L15+3,L15)</f>
        <v>1</v>
      </c>
      <c r="N15" s="168">
        <f>IF('Kennzahlen Palliativ'!U25="",0,1)</f>
        <v>0</v>
      </c>
    </row>
    <row r="16" spans="1:14" x14ac:dyDescent="0.25">
      <c r="A16" s="11"/>
      <c r="B16" s="173"/>
      <c r="C16" s="173"/>
      <c r="D16" s="173"/>
      <c r="E16" s="173"/>
      <c r="F16" s="173"/>
      <c r="G16" s="173"/>
      <c r="H16" s="173"/>
      <c r="I16" s="173"/>
      <c r="J16" s="173"/>
      <c r="K16" s="173"/>
      <c r="L16" s="173"/>
      <c r="M16" s="173"/>
      <c r="N16" s="173"/>
    </row>
    <row r="17" spans="1:14" x14ac:dyDescent="0.25">
      <c r="A17" s="11"/>
      <c r="B17" s="169"/>
      <c r="C17" s="170"/>
      <c r="D17" s="171"/>
      <c r="E17" s="171"/>
      <c r="F17" s="171"/>
      <c r="G17" s="171"/>
      <c r="H17" s="171"/>
      <c r="I17" s="171"/>
      <c r="J17" s="171"/>
      <c r="K17" s="171"/>
      <c r="L17" s="171"/>
      <c r="M17" s="171"/>
      <c r="N17" s="171"/>
    </row>
    <row r="18" spans="1:14" x14ac:dyDescent="0.25">
      <c r="A18" s="11" t="s">
        <v>631</v>
      </c>
      <c r="B18" s="212" t="s">
        <v>421</v>
      </c>
      <c r="C18" s="166" t="s">
        <v>504</v>
      </c>
      <c r="D18" s="167">
        <v>0</v>
      </c>
      <c r="E18" s="167">
        <v>1</v>
      </c>
      <c r="F18" s="167">
        <v>-100000000</v>
      </c>
      <c r="G18" s="167">
        <v>10000</v>
      </c>
      <c r="H18" s="167"/>
      <c r="I18" s="167">
        <v>0.6</v>
      </c>
      <c r="J18" s="167">
        <v>10000</v>
      </c>
      <c r="K18" s="167" t="str">
        <f>'Kennzahlen Palliativ'!R38</f>
        <v>n.d.</v>
      </c>
      <c r="L18" s="168">
        <f>IF('Kennzahlen Palliativ'!S36=Berechnung1!$G$3,5,IF('Kennzahlen Palliativ'!S36=Berechnung1!$F$3,1,IF('Kennzahlen Palliativ'!S36=Berechnung1!$E$3,1,IF('Kennzahlen Palliativ'!S36=Berechnung1!$D$3,2,IF('Kennzahlen Palliativ'!S36=Berechnung1!$C$3,3,IF('Kennzahlen Palliativ'!S36=Berechnung1!$B$3,4,""))))))</f>
        <v>1</v>
      </c>
      <c r="M18" s="168">
        <f t="shared" si="0"/>
        <v>1</v>
      </c>
      <c r="N18" s="168">
        <f>IF('Kennzahlen Palliativ'!U36="",0,1)</f>
        <v>0</v>
      </c>
    </row>
    <row r="19" spans="1:14" x14ac:dyDescent="0.25">
      <c r="A19" s="11"/>
      <c r="B19" s="169"/>
      <c r="C19" s="170"/>
      <c r="D19" s="171"/>
      <c r="E19" s="171"/>
      <c r="F19" s="171"/>
      <c r="G19" s="171"/>
      <c r="H19" s="171"/>
      <c r="I19" s="171"/>
      <c r="J19" s="171"/>
      <c r="K19" s="171"/>
      <c r="L19" s="171"/>
      <c r="M19" s="171"/>
      <c r="N19" s="171"/>
    </row>
    <row r="20" spans="1:14" x14ac:dyDescent="0.25">
      <c r="A20" s="11"/>
      <c r="B20" s="169"/>
      <c r="C20" s="170"/>
      <c r="D20" s="171"/>
      <c r="E20" s="171"/>
      <c r="F20" s="171"/>
      <c r="G20" s="171"/>
      <c r="H20" s="171"/>
      <c r="I20" s="171"/>
      <c r="J20" s="171"/>
      <c r="K20" s="171"/>
      <c r="L20" s="171"/>
      <c r="M20" s="171"/>
      <c r="N20" s="171"/>
    </row>
    <row r="21" spans="1:14" x14ac:dyDescent="0.25">
      <c r="A21" s="11" t="s">
        <v>631</v>
      </c>
      <c r="B21" s="212" t="s">
        <v>422</v>
      </c>
      <c r="C21" s="166" t="s">
        <v>504</v>
      </c>
      <c r="D21" s="167">
        <v>0</v>
      </c>
      <c r="E21" s="167">
        <v>1</v>
      </c>
      <c r="F21" s="167">
        <v>-100000000</v>
      </c>
      <c r="G21" s="167">
        <v>10000</v>
      </c>
      <c r="H21" s="167"/>
      <c r="I21" s="167">
        <v>0.6</v>
      </c>
      <c r="J21" s="167">
        <v>10000</v>
      </c>
      <c r="K21" s="167" t="str">
        <f>'Kennzahlen Palliativ'!R49</f>
        <v>n.d.</v>
      </c>
      <c r="L21" s="168">
        <f>IF('Kennzahlen Palliativ'!S47=Berechnung1!$G$3,5,IF('Kennzahlen Palliativ'!S47=Berechnung1!$F$3,1,IF('Kennzahlen Palliativ'!S47=Berechnung1!$E$3,1,IF('Kennzahlen Palliativ'!S47=Berechnung1!$D$3,2,IF('Kennzahlen Palliativ'!S47=Berechnung1!$C$3,3,IF('Kennzahlen Palliativ'!S47=Berechnung1!$B$3,4,""))))))</f>
        <v>1</v>
      </c>
      <c r="M21" s="168">
        <f t="shared" si="0"/>
        <v>1</v>
      </c>
      <c r="N21" s="168">
        <f>IF('Kennzahlen Palliativ'!U47="",0,1)</f>
        <v>0</v>
      </c>
    </row>
    <row r="22" spans="1:14" x14ac:dyDescent="0.25">
      <c r="A22" s="11"/>
      <c r="B22" s="169"/>
      <c r="C22" s="170"/>
      <c r="D22" s="171"/>
      <c r="E22" s="171"/>
      <c r="F22" s="171"/>
      <c r="G22" s="171"/>
      <c r="H22" s="171"/>
      <c r="I22" s="171"/>
      <c r="J22" s="171"/>
      <c r="K22" s="171"/>
      <c r="L22" s="171"/>
      <c r="M22" s="171"/>
      <c r="N22" s="172"/>
    </row>
    <row r="23" spans="1:14" x14ac:dyDescent="0.25">
      <c r="A23" s="11"/>
      <c r="B23" s="169"/>
      <c r="C23" s="170"/>
      <c r="D23" s="171"/>
      <c r="E23" s="171"/>
      <c r="F23" s="171"/>
      <c r="G23" s="171"/>
      <c r="H23" s="171"/>
      <c r="I23" s="171"/>
      <c r="J23" s="171"/>
      <c r="K23" s="171"/>
      <c r="L23" s="171"/>
      <c r="M23" s="171"/>
      <c r="N23" s="172"/>
    </row>
    <row r="24" spans="1:14" x14ac:dyDescent="0.25">
      <c r="A24" s="11"/>
    </row>
  </sheetData>
  <pageMargins left="0.7" right="0.7" top="0.78740157499999996" bottom="0.78740157499999996"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K15"/>
  <sheetViews>
    <sheetView workbookViewId="0">
      <selection activeCell="B5" sqref="B5"/>
    </sheetView>
  </sheetViews>
  <sheetFormatPr defaultColWidth="9.140625" defaultRowHeight="12.75" x14ac:dyDescent="0.2"/>
  <cols>
    <col min="1" max="1" width="22.5703125" style="176" customWidth="1"/>
    <col min="2" max="4" width="24" style="176" customWidth="1"/>
    <col min="5" max="5" width="9.140625" style="176"/>
    <col min="6" max="6" width="39.7109375" style="176" customWidth="1"/>
    <col min="7" max="7" width="41.5703125" style="176" customWidth="1"/>
    <col min="8" max="8" width="10.140625" style="176" customWidth="1"/>
    <col min="9" max="11" width="24.5703125" style="176" customWidth="1"/>
    <col min="12" max="16384" width="9.140625" style="176"/>
  </cols>
  <sheetData>
    <row r="1" spans="1:11" x14ac:dyDescent="0.2">
      <c r="A1" s="99" t="s">
        <v>227</v>
      </c>
      <c r="B1" s="100">
        <v>187</v>
      </c>
    </row>
    <row r="2" spans="1:11" x14ac:dyDescent="0.2">
      <c r="A2" s="99" t="s">
        <v>1</v>
      </c>
      <c r="B2" s="100" t="str">
        <f>IF(Zertrechner!D6="","",Zertrechner!D6)</f>
        <v/>
      </c>
    </row>
    <row r="3" spans="1:11" x14ac:dyDescent="0.2">
      <c r="A3" s="99" t="s">
        <v>228</v>
      </c>
      <c r="B3" s="101" t="str">
        <f>IF(Zertrechner!M12=0,"",Zertrechner!M12)</f>
        <v/>
      </c>
    </row>
    <row r="5" spans="1:11" ht="14.25" x14ac:dyDescent="0.2">
      <c r="A5" s="215" t="s">
        <v>665</v>
      </c>
      <c r="B5" s="216"/>
    </row>
    <row r="6" spans="1:11" ht="14.25" x14ac:dyDescent="0.2">
      <c r="A6" s="215" t="s">
        <v>666</v>
      </c>
      <c r="B6" s="216"/>
    </row>
    <row r="7" spans="1:11" ht="14.25" x14ac:dyDescent="0.2">
      <c r="A7" s="215" t="s">
        <v>667</v>
      </c>
      <c r="B7" s="216"/>
    </row>
    <row r="8" spans="1:11" ht="14.25" x14ac:dyDescent="0.2">
      <c r="A8" s="215" t="s">
        <v>668</v>
      </c>
      <c r="B8" s="216"/>
    </row>
    <row r="9" spans="1:11" ht="14.25" x14ac:dyDescent="0.2">
      <c r="A9" s="215" t="s">
        <v>669</v>
      </c>
      <c r="B9" s="216"/>
    </row>
    <row r="11" spans="1:11" x14ac:dyDescent="0.2">
      <c r="A11" s="141" t="s">
        <v>224</v>
      </c>
      <c r="B11" s="141" t="s">
        <v>229</v>
      </c>
      <c r="C11" s="141" t="s">
        <v>230</v>
      </c>
      <c r="D11" s="141" t="s">
        <v>231</v>
      </c>
      <c r="E11" s="141" t="s">
        <v>232</v>
      </c>
      <c r="F11" s="141" t="s">
        <v>343</v>
      </c>
      <c r="G11" s="141" t="s">
        <v>344</v>
      </c>
      <c r="H11" s="141" t="s">
        <v>423</v>
      </c>
      <c r="I11" s="141" t="s">
        <v>424</v>
      </c>
      <c r="J11" s="141" t="s">
        <v>425</v>
      </c>
      <c r="K11" s="156" t="s">
        <v>426</v>
      </c>
    </row>
    <row r="12" spans="1:11" x14ac:dyDescent="0.2">
      <c r="A12" s="126">
        <v>1</v>
      </c>
      <c r="B12" s="140" t="str">
        <f>IF('Kennzahlen Palliativ'!R12= "", "",'Kennzahlen Palliativ'!R12)</f>
        <v/>
      </c>
      <c r="C12" s="140" t="str">
        <f>IF('Kennzahlen Palliativ'!R13= "", "",'Kennzahlen Palliativ'!R13)</f>
        <v/>
      </c>
      <c r="D12" s="211" t="str">
        <f>IF('Kennzahlen Palliativ'!R14="n.d.","n.d.",IF('Kennzahlen Palliativ'!R14="","n.d.",'Kennzahlen Palliativ'!R14*100))</f>
        <v>n.d.</v>
      </c>
      <c r="E12" s="160">
        <f>Berechnung1!M12</f>
        <v>1</v>
      </c>
      <c r="F12" s="100" t="str">
        <f>IF('Kennzahlen Palliativ'!T12=0,"",'Kennzahlen Palliativ'!T12)</f>
        <v/>
      </c>
      <c r="G12" s="100" t="str">
        <f>IF('Kennzahlen Palliativ'!U12=0,"",'Kennzahlen Palliativ'!U12)</f>
        <v/>
      </c>
      <c r="H12" s="177">
        <f>IF(G12="",0,"1")</f>
        <v>0</v>
      </c>
      <c r="I12" s="214"/>
      <c r="J12" s="214"/>
      <c r="K12" s="214"/>
    </row>
    <row r="13" spans="1:11" x14ac:dyDescent="0.2">
      <c r="A13" s="126" t="s">
        <v>420</v>
      </c>
      <c r="B13" s="140" t="str">
        <f>IF('Kennzahlen Palliativ'!R25= "", "",'Kennzahlen Palliativ'!R25)</f>
        <v/>
      </c>
      <c r="C13" s="140" t="str">
        <f>IF('Kennzahlen Palliativ'!R26= "", "",'Kennzahlen Palliativ'!R26)</f>
        <v/>
      </c>
      <c r="D13" s="211" t="str">
        <f>IF('Kennzahlen Palliativ'!R27="n.d.","n.d.",IF('Kennzahlen Palliativ'!R27="","n.d.",'Kennzahlen Palliativ'!R27*100))</f>
        <v>n.d.</v>
      </c>
      <c r="E13" s="160">
        <f>Berechnung1!M15</f>
        <v>1</v>
      </c>
      <c r="F13" s="100" t="str">
        <f>IF('Kennzahlen Palliativ'!T25=0,"",'Kennzahlen Palliativ'!T25)</f>
        <v/>
      </c>
      <c r="G13" s="100" t="str">
        <f>IF('Kennzahlen Palliativ'!U25=0,"",'Kennzahlen Palliativ'!U25)</f>
        <v/>
      </c>
      <c r="H13" s="177">
        <f t="shared" ref="H13:H15" si="0">IF(G13="",0,"1")</f>
        <v>0</v>
      </c>
      <c r="I13" s="178" t="str">
        <f>IF('Kennzahlen Palliativ'!F19="","",'Kennzahlen Palliativ'!F19)</f>
        <v/>
      </c>
      <c r="J13" s="178" t="str">
        <f>IF('Kennzahlen Palliativ'!L19="","",'Kennzahlen Palliativ'!L19)</f>
        <v/>
      </c>
      <c r="K13" s="178" t="str">
        <f>IF(AND('Kennzahlen Palliativ'!F21="",'Kennzahlen Palliativ'!L21=""),"",CONCATENATE('Kennzahlen Palliativ'!F21," / ",'Kennzahlen Palliativ'!L21))</f>
        <v/>
      </c>
    </row>
    <row r="14" spans="1:11" x14ac:dyDescent="0.2">
      <c r="A14" s="126" t="s">
        <v>421</v>
      </c>
      <c r="B14" s="140" t="str">
        <f>IF('Kennzahlen Palliativ'!R36= "", "",'Kennzahlen Palliativ'!R36)</f>
        <v/>
      </c>
      <c r="C14" s="140" t="str">
        <f>IF('Kennzahlen Palliativ'!R37= "", "",'Kennzahlen Palliativ'!R37)</f>
        <v/>
      </c>
      <c r="D14" s="211" t="str">
        <f>IF('Kennzahlen Palliativ'!R38="n.d.","n.d.",IF('Kennzahlen Palliativ'!R38="","n.d.",'Kennzahlen Palliativ'!R38*100))</f>
        <v>n.d.</v>
      </c>
      <c r="E14" s="160">
        <f>Berechnung1!M18</f>
        <v>1</v>
      </c>
      <c r="F14" s="100" t="str">
        <f>IF('Kennzahlen Palliativ'!T36=0,"",'Kennzahlen Palliativ'!T36)</f>
        <v/>
      </c>
      <c r="G14" s="100" t="str">
        <f>IF('Kennzahlen Palliativ'!U36=0,"",'Kennzahlen Palliativ'!U36)</f>
        <v/>
      </c>
      <c r="H14" s="177">
        <f t="shared" si="0"/>
        <v>0</v>
      </c>
      <c r="I14" s="178" t="str">
        <f>IF('Kennzahlen Palliativ'!F30="","",'Kennzahlen Palliativ'!F30)</f>
        <v/>
      </c>
      <c r="J14" s="178" t="str">
        <f>IF('Kennzahlen Palliativ'!L30="","",'Kennzahlen Palliativ'!L30)</f>
        <v/>
      </c>
      <c r="K14" s="178" t="str">
        <f>IF(AND('Kennzahlen Palliativ'!F32="",'Kennzahlen Palliativ'!L32=""),"",CONCATENATE('Kennzahlen Palliativ'!F32," / ",'Kennzahlen Palliativ'!L32))</f>
        <v/>
      </c>
    </row>
    <row r="15" spans="1:11" x14ac:dyDescent="0.2">
      <c r="A15" s="126" t="s">
        <v>422</v>
      </c>
      <c r="B15" s="140" t="str">
        <f>IF('Kennzahlen Palliativ'!R47= "", "",'Kennzahlen Palliativ'!R47)</f>
        <v/>
      </c>
      <c r="C15" s="140" t="str">
        <f>IF('Kennzahlen Palliativ'!R48= "", "",'Kennzahlen Palliativ'!R48)</f>
        <v/>
      </c>
      <c r="D15" s="211" t="str">
        <f>IF('Kennzahlen Palliativ'!R49="n.d.","n.d.",IF('Kennzahlen Palliativ'!R49="","n.d.",'Kennzahlen Palliativ'!R49*100))</f>
        <v>n.d.</v>
      </c>
      <c r="E15" s="160">
        <f>Berechnung1!M21</f>
        <v>1</v>
      </c>
      <c r="F15" s="100" t="str">
        <f>IF('Kennzahlen Palliativ'!T47=0,"",'Kennzahlen Palliativ'!T47)</f>
        <v/>
      </c>
      <c r="G15" s="100" t="str">
        <f>IF('Kennzahlen Palliativ'!U47=0,"",'Kennzahlen Palliativ'!U47)</f>
        <v/>
      </c>
      <c r="H15" s="177">
        <f t="shared" si="0"/>
        <v>0</v>
      </c>
      <c r="I15" s="178" t="str">
        <f>IF('Kennzahlen Palliativ'!F41="","",'Kennzahlen Palliativ'!F41)</f>
        <v/>
      </c>
      <c r="J15" s="178" t="str">
        <f>IF('Kennzahlen Palliativ'!L41="","",'Kennzahlen Palliativ'!L41)</f>
        <v/>
      </c>
      <c r="K15" s="178" t="str">
        <f>IF(AND('Kennzahlen Palliativ'!F43="",'Kennzahlen Palliativ'!L43=""),"",CONCATENATE('Kennzahlen Palliativ'!F43," / ",'Kennzahlen Palliativ'!L43))</f>
        <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Zertrechner</vt:lpstr>
      <vt:lpstr>Datenquelle</vt:lpstr>
      <vt:lpstr>HilfstabelleB</vt:lpstr>
      <vt:lpstr>HilfstabelleSD</vt:lpstr>
      <vt:lpstr>HilfstabelleB3</vt:lpstr>
      <vt:lpstr>Kennzahlen Palliativ</vt:lpstr>
      <vt:lpstr>Berechnung1</vt:lpstr>
      <vt:lpstr>HilfstabelleKB</vt:lpstr>
      <vt:lpstr>NachweisstufeAlle</vt:lpstr>
      <vt:lpstr>NachweisstufeMT</vt:lpstr>
      <vt:lpstr>NachweisstufeMTS</vt:lpstr>
      <vt:lpstr>NachweisstufeS</vt:lpstr>
      <vt:lpstr>NachweisstufeZT</vt:lpstr>
      <vt:lpstr>NachweisstufeZTS</vt:lpstr>
      <vt:lpstr>neu_ges</vt:lpstr>
      <vt:lpstr>'Kennzahlen Palliativ'!Print_Area</vt:lpstr>
      <vt:lpstr>Zertrechner!Print_Area</vt:lpstr>
      <vt:lpstr>Print_Area</vt:lpstr>
      <vt:lpstr>'Kennzahlen Palliativ'!Print_Titles</vt:lpstr>
      <vt:lpstr>RedZyk</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2022-09-20T13:09:25Z</cp:lastPrinted>
  <dcterms:created xsi:type="dcterms:W3CDTF">2012-04-12T09:13:43Z</dcterms:created>
  <dcterms:modified xsi:type="dcterms:W3CDTF">2023-03-10T08:23:44Z</dcterms:modified>
</cp:coreProperties>
</file>