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7_excel-kb auditjahr 2023\organe\oz\"/>
    </mc:Choice>
  </mc:AlternateContent>
  <xr:revisionPtr revIDLastSave="0" documentId="13_ncr:1_{B0D3D673-D0A7-454F-AD4A-419A526210EA}" xr6:coauthVersionLast="47" xr6:coauthVersionMax="47" xr10:uidLastSave="{00000000-0000-0000-0000-000000000000}"/>
  <workbookProtection workbookAlgorithmName="SHA-512" workbookHashValue="aASwKt01FqPx85jz806swgNYbIYqAovH2tMB51g9jFliw4klqPJJQm4AykEzwxIn1wgvfjhY22Qlm0x8Fs1s8A==" workbookSaltValue="3LmWeqBP2ivaIo1LH2b4Hw==" workbookSpinCount="100000" lockStructure="1"/>
  <bookViews>
    <workbookView xWindow="-120" yWindow="-120" windowWidth="29040" windowHeight="15840" tabRatio="776" xr2:uid="{00000000-000D-0000-FFFF-FFFF00000000}"/>
  </bookViews>
  <sheets>
    <sheet name="Certcalculator" sheetId="1" r:id="rId1"/>
    <sheet name="HilfstabelleB" sheetId="17" state="hidden" r:id="rId2"/>
    <sheet name="HilfstabelleSD" sheetId="20" state="hidden" r:id="rId3"/>
    <sheet name="HilfstabelleB3" sheetId="18" state="hidden" r:id="rId4"/>
    <sheet name="Palliative indicators" sheetId="21" r:id="rId5"/>
    <sheet name="Datenquelle" sheetId="16" state="hidden" r:id="rId6"/>
    <sheet name="Berechnung1" sheetId="22" state="hidden" r:id="rId7"/>
    <sheet name="HilfstabelleKB" sheetId="19" state="hidden" r:id="rId8"/>
  </sheets>
  <externalReferences>
    <externalReference r:id="rId9"/>
  </externalReferences>
  <definedNames>
    <definedName name="_xlnm._FilterDatabase" localSheetId="5" hidden="1">Datenquelle!$A$39:$I$40</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Certcalculator!$E$41</definedName>
    <definedName name="_xlnm.Print_Area" localSheetId="0">Certcalculator!$A$1:$O$61</definedName>
    <definedName name="_xlnm.Print_Area" localSheetId="4">'Palliative indicators'!$A$1:$S$53</definedName>
    <definedName name="_xlnm.Print_Area">Certcalculator!$A$1:$O$59</definedName>
    <definedName name="RedZyk">Datenquelle!$B$2:$B$3</definedName>
    <definedName name="Tumordokumentation">[1]Datenquelle!$B$1:$B$44</definedName>
    <definedName name="Z_AD479C9E_06F7_4C03_8179_295428B49475_.wvu.PrintArea" localSheetId="0" hidden="1">Certcalculator!$A$1:$J$18</definedName>
    <definedName name="Z_AD479C9E_06F7_4C03_8179_295428B49475_.wvu.PrintTitles" localSheetId="4" hidden="1">'Palliative indicators'!$23:$24</definedName>
    <definedName name="Z_DAA0C1F4_4D8F_4BD8_91F9_40281B589772_.wvu.PrintArea" localSheetId="0" hidden="1">Certcalculator!$A$1:$J$18</definedName>
    <definedName name="Z_DAA0C1F4_4D8F_4BD8_91F9_40281B589772_.wvu.PrintTitles" localSheetId="4" hidden="1">'Palliative indicators'!$23:$24</definedName>
    <definedName name="ZentrumRegNr" localSheetId="4">[1]Datenquelle!$A$98:$A$194</definedName>
    <definedName name="ZentrumRegNr">Datenquelle!$A$40:$A$40</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21" l="1"/>
  <c r="D7" i="19" l="1"/>
  <c r="S12" i="21"/>
  <c r="L12" i="22" s="1"/>
  <c r="D19" i="17" l="1"/>
  <c r="A19" i="17"/>
  <c r="B19" i="17"/>
  <c r="C19" i="17"/>
  <c r="A6" i="17"/>
  <c r="B6" i="17"/>
  <c r="C6" i="17"/>
  <c r="D6" i="17"/>
  <c r="AA35" i="1" a="1"/>
  <c r="AA35" i="1" s="1"/>
  <c r="R35" i="1"/>
  <c r="Q35" i="1"/>
  <c r="O35" i="1" a="1"/>
  <c r="O35" i="1" s="1"/>
  <c r="T35" i="1" s="1"/>
  <c r="O22" i="1" a="1"/>
  <c r="O22" i="1" s="1"/>
  <c r="T22" i="1" s="1"/>
  <c r="O21" i="1" a="1"/>
  <c r="O21" i="1" s="1"/>
  <c r="AA22" i="1" a="1"/>
  <c r="AA22" i="1" s="1"/>
  <c r="R22" i="1"/>
  <c r="Q22" i="1"/>
  <c r="N35" i="1" l="1"/>
  <c r="S35" i="1" s="1"/>
  <c r="F19" i="17"/>
  <c r="N22" i="1"/>
  <c r="E6" i="17" s="1"/>
  <c r="S22" i="1"/>
  <c r="F6" i="17"/>
  <c r="O55" i="1"/>
  <c r="AB22" i="1" l="1" a="1"/>
  <c r="AB22" i="1" s="1"/>
  <c r="AB35" i="1" a="1"/>
  <c r="AB35" i="1" s="1"/>
  <c r="E19" i="17"/>
  <c r="AB45" i="1" a="1"/>
  <c r="AB45" i="1" s="1"/>
  <c r="AA43" i="1" a="1"/>
  <c r="AA43" i="1" s="1"/>
  <c r="AA40" i="1" a="1"/>
  <c r="AA40" i="1" s="1"/>
  <c r="AA39" i="1" a="1"/>
  <c r="AA39" i="1" s="1"/>
  <c r="AA38" i="1" a="1"/>
  <c r="AA38" i="1" s="1"/>
  <c r="AA37" i="1" a="1"/>
  <c r="AA37" i="1" s="1"/>
  <c r="AA36" i="1" a="1"/>
  <c r="AA36" i="1" s="1"/>
  <c r="AA33" i="1" a="1"/>
  <c r="AA33" i="1" s="1"/>
  <c r="AA32" i="1" a="1"/>
  <c r="AA32" i="1" s="1"/>
  <c r="AA31" i="1" a="1"/>
  <c r="AA31" i="1" s="1"/>
  <c r="AA30" i="1" a="1"/>
  <c r="AA30" i="1" s="1"/>
  <c r="AB29" i="1" a="1"/>
  <c r="AB29" i="1" s="1"/>
  <c r="AA26" i="1" a="1"/>
  <c r="AA26" i="1" s="1"/>
  <c r="AA25" i="1" a="1"/>
  <c r="AA25" i="1" s="1"/>
  <c r="AA24" i="1" a="1"/>
  <c r="AA24" i="1" s="1"/>
  <c r="AA23" i="1" a="1"/>
  <c r="AA23" i="1" s="1"/>
  <c r="AB21" i="1" a="1"/>
  <c r="AB21" i="1" s="1"/>
  <c r="AA21" i="1" a="1"/>
  <c r="AA21" i="1" s="1"/>
  <c r="C78" i="1" l="1" a="1"/>
  <c r="C78" i="1" s="1"/>
  <c r="C76" i="1" a="1"/>
  <c r="C76" i="1" s="1"/>
  <c r="C74" i="1"/>
  <c r="Q29" i="1" l="1"/>
  <c r="S29" i="1"/>
  <c r="O44" i="1" l="1" a="1"/>
  <c r="O44" i="1" s="1"/>
  <c r="T44" i="1" s="1"/>
  <c r="Q44" i="1"/>
  <c r="O56" i="1"/>
  <c r="B26" i="17" l="1"/>
  <c r="C26" i="17"/>
  <c r="D26" i="17"/>
  <c r="E26" i="17"/>
  <c r="A26" i="17"/>
  <c r="C72" i="1" l="1"/>
  <c r="G7" i="19" l="1"/>
  <c r="H7" i="19" s="1"/>
  <c r="F7" i="19"/>
  <c r="C7" i="19"/>
  <c r="B7" i="19"/>
  <c r="N12" i="22"/>
  <c r="K12" i="22" l="1"/>
  <c r="O43" i="1" a="1"/>
  <c r="O43" i="1" s="1"/>
  <c r="T43" i="1" s="1" a="1"/>
  <c r="T43" i="1" s="1"/>
  <c r="K10" i="19"/>
  <c r="K9" i="19"/>
  <c r="K8" i="19"/>
  <c r="K7" i="19"/>
  <c r="F26" i="17" l="1"/>
  <c r="N21" i="22"/>
  <c r="N18" i="22"/>
  <c r="N15" i="22" l="1"/>
  <c r="J7" i="19"/>
  <c r="E5" i="17"/>
  <c r="R43" i="1"/>
  <c r="R40" i="1"/>
  <c r="R39" i="1"/>
  <c r="R38" i="1" l="1"/>
  <c r="R37" i="1"/>
  <c r="O37" i="1" a="1"/>
  <c r="O37" i="1" s="1"/>
  <c r="R36" i="1"/>
  <c r="R33" i="1" l="1"/>
  <c r="R32" i="1"/>
  <c r="R31" i="1"/>
  <c r="R30" i="1" l="1"/>
  <c r="R26" i="1" l="1"/>
  <c r="R25" i="1"/>
  <c r="R24" i="1"/>
  <c r="S21" i="1"/>
  <c r="R23" i="1"/>
  <c r="R21" i="1" l="1"/>
  <c r="M41" i="1" s="1"/>
  <c r="M46" i="1" s="1"/>
  <c r="Q21" i="1"/>
  <c r="D20" i="17"/>
  <c r="D21" i="17"/>
  <c r="D22" i="17"/>
  <c r="D23" i="17"/>
  <c r="D24" i="17"/>
  <c r="D25" i="17"/>
  <c r="D14" i="17"/>
  <c r="D15" i="17"/>
  <c r="D16" i="17"/>
  <c r="D17" i="17"/>
  <c r="D7" i="17"/>
  <c r="D8" i="17"/>
  <c r="D9" i="17"/>
  <c r="D10" i="17"/>
  <c r="D5" i="17"/>
  <c r="D4" i="17"/>
  <c r="U21" i="1" l="1"/>
  <c r="D29" i="17"/>
  <c r="D28" i="17"/>
  <c r="E13" i="17" l="1"/>
  <c r="O26" i="1" a="1"/>
  <c r="O26" i="1" s="1"/>
  <c r="O29" i="1" a="1"/>
  <c r="O29" i="1" s="1"/>
  <c r="I9" i="19" l="1"/>
  <c r="J10" i="19"/>
  <c r="J9" i="19"/>
  <c r="J8" i="19"/>
  <c r="I10" i="19"/>
  <c r="I8" i="19"/>
  <c r="I7" i="19"/>
  <c r="G10" i="19"/>
  <c r="H10" i="19" s="1"/>
  <c r="G9" i="19"/>
  <c r="H9" i="19" s="1"/>
  <c r="F10" i="19"/>
  <c r="F9" i="19"/>
  <c r="C10" i="19"/>
  <c r="B10" i="19"/>
  <c r="B9" i="19"/>
  <c r="C9" i="19"/>
  <c r="R49" i="21"/>
  <c r="R38" i="21"/>
  <c r="S47" i="21" l="1"/>
  <c r="L21" i="22" s="1"/>
  <c r="M21" i="22" s="1"/>
  <c r="E10" i="19" s="1"/>
  <c r="D10" i="19"/>
  <c r="S36" i="21"/>
  <c r="L18" i="22" s="1"/>
  <c r="M18" i="22" s="1"/>
  <c r="E9" i="19" s="1"/>
  <c r="D9" i="19"/>
  <c r="K21" i="22"/>
  <c r="K18" i="22"/>
  <c r="E41" i="1"/>
  <c r="S45" i="1"/>
  <c r="F35" i="1" l="1"/>
  <c r="F34" i="1"/>
  <c r="E4" i="17"/>
  <c r="E27" i="17"/>
  <c r="O33" i="1" a="1"/>
  <c r="O33" i="1" s="1"/>
  <c r="O32" i="1" a="1"/>
  <c r="O32" i="1" s="1"/>
  <c r="F16" i="17" s="1"/>
  <c r="O30" i="1" a="1"/>
  <c r="O30" i="1" s="1"/>
  <c r="O25" i="1" a="1"/>
  <c r="O25" i="1" s="1"/>
  <c r="O24" i="1" a="1"/>
  <c r="O24" i="1" s="1"/>
  <c r="F8" i="17" s="1"/>
  <c r="O23" i="1" a="1"/>
  <c r="O23" i="1" s="1"/>
  <c r="O39" i="1" a="1"/>
  <c r="O39" i="1" s="1"/>
  <c r="O40" i="1" a="1"/>
  <c r="O40" i="1" s="1"/>
  <c r="T40" i="1" s="1"/>
  <c r="O28" i="1" a="1"/>
  <c r="O28" i="1" s="1"/>
  <c r="O34" i="1" a="1"/>
  <c r="O34" i="1" s="1"/>
  <c r="T34" i="1" s="1"/>
  <c r="F21" i="1"/>
  <c r="F24" i="1"/>
  <c r="F25" i="1"/>
  <c r="F26" i="1"/>
  <c r="F28" i="1"/>
  <c r="F30" i="1"/>
  <c r="F31" i="1"/>
  <c r="F32" i="1"/>
  <c r="F36" i="1"/>
  <c r="F37" i="1"/>
  <c r="F39" i="1"/>
  <c r="F40" i="1"/>
  <c r="F23" i="1"/>
  <c r="B2" i="21"/>
  <c r="G8" i="19"/>
  <c r="H8" i="19" s="1"/>
  <c r="F8" i="19"/>
  <c r="C8" i="19"/>
  <c r="B8" i="19"/>
  <c r="Q45" i="1"/>
  <c r="Q43" i="1"/>
  <c r="Q40" i="1"/>
  <c r="N40" i="1" s="1"/>
  <c r="AB40" i="1" s="1" a="1"/>
  <c r="AB40" i="1" s="1"/>
  <c r="Q39" i="1"/>
  <c r="N39" i="1" s="1"/>
  <c r="Q38" i="1"/>
  <c r="N38" i="1" s="1"/>
  <c r="Q37" i="1"/>
  <c r="N37" i="1" s="1"/>
  <c r="AB37" i="1" s="1" a="1"/>
  <c r="AB37" i="1" s="1"/>
  <c r="Q36" i="1"/>
  <c r="N36" i="1" s="1"/>
  <c r="Q34" i="1"/>
  <c r="Q33" i="1"/>
  <c r="N33" i="1" s="1"/>
  <c r="Q32" i="1"/>
  <c r="N32" i="1" s="1"/>
  <c r="Q31" i="1"/>
  <c r="N31" i="1" s="1"/>
  <c r="Q30" i="1"/>
  <c r="N30" i="1" s="1"/>
  <c r="AB30" i="1" s="1" a="1"/>
  <c r="AB30" i="1" s="1"/>
  <c r="Q28" i="1"/>
  <c r="Q27" i="1"/>
  <c r="Q26" i="1"/>
  <c r="N26" i="1" s="1"/>
  <c r="AB26" i="1" s="1" a="1"/>
  <c r="AB26" i="1" s="1"/>
  <c r="Q25" i="1"/>
  <c r="N25" i="1" s="1"/>
  <c r="AB25" i="1" s="1" a="1"/>
  <c r="AB25" i="1" s="1"/>
  <c r="Q24" i="1"/>
  <c r="N24" i="1" s="1"/>
  <c r="Q23" i="1"/>
  <c r="N23" i="1" s="1"/>
  <c r="AB23" i="1" s="1" a="1"/>
  <c r="AB23" i="1" s="1"/>
  <c r="C7" i="17"/>
  <c r="C8" i="17"/>
  <c r="C9" i="17"/>
  <c r="C10" i="17"/>
  <c r="C11" i="17"/>
  <c r="C12" i="17"/>
  <c r="C13" i="17"/>
  <c r="C14" i="17"/>
  <c r="C15" i="17"/>
  <c r="C16" i="17"/>
  <c r="C17" i="17"/>
  <c r="C18" i="17"/>
  <c r="C20" i="17"/>
  <c r="C21" i="17"/>
  <c r="C22" i="17"/>
  <c r="C23" i="17"/>
  <c r="C24" i="17"/>
  <c r="C25" i="17"/>
  <c r="C27" i="17"/>
  <c r="B7" i="17"/>
  <c r="B8" i="17"/>
  <c r="B9" i="17"/>
  <c r="B10" i="17"/>
  <c r="B11" i="17"/>
  <c r="B12" i="17"/>
  <c r="B13" i="17"/>
  <c r="B14" i="17"/>
  <c r="B15" i="17"/>
  <c r="B16" i="17"/>
  <c r="B17" i="17"/>
  <c r="B18" i="17"/>
  <c r="B20" i="17"/>
  <c r="B21" i="17"/>
  <c r="B22" i="17"/>
  <c r="B23" i="17"/>
  <c r="B24" i="17"/>
  <c r="B25" i="17"/>
  <c r="B27" i="17"/>
  <c r="A7" i="17"/>
  <c r="A8" i="17"/>
  <c r="A9" i="17"/>
  <c r="A10" i="17"/>
  <c r="A11" i="17"/>
  <c r="A12" i="17"/>
  <c r="A13" i="17"/>
  <c r="A14" i="17"/>
  <c r="A15" i="17"/>
  <c r="A16" i="17"/>
  <c r="A17" i="17"/>
  <c r="A18" i="17"/>
  <c r="A20" i="17"/>
  <c r="A21" i="17"/>
  <c r="A22" i="17"/>
  <c r="A23" i="17"/>
  <c r="A24" i="17"/>
  <c r="A25" i="17"/>
  <c r="A27" i="17"/>
  <c r="L8" i="21"/>
  <c r="F8" i="21"/>
  <c r="R27" i="21"/>
  <c r="B2" i="19"/>
  <c r="B1" i="17"/>
  <c r="A5" i="17"/>
  <c r="B2" i="20"/>
  <c r="B1" i="20"/>
  <c r="B3" i="19"/>
  <c r="A6" i="18"/>
  <c r="A5" i="18"/>
  <c r="A4" i="18"/>
  <c r="A3" i="18"/>
  <c r="A2" i="18"/>
  <c r="C5" i="17"/>
  <c r="B5" i="17"/>
  <c r="A4" i="17"/>
  <c r="B4" i="17"/>
  <c r="C4" i="17"/>
  <c r="F4" i="17"/>
  <c r="A37" i="16"/>
  <c r="F43" i="1"/>
  <c r="F45" i="1"/>
  <c r="O45" i="1" s="1" a="1"/>
  <c r="O45" i="1" s="1"/>
  <c r="T45" i="1" s="1"/>
  <c r="S25" i="21" l="1"/>
  <c r="L15" i="22" s="1"/>
  <c r="M15" i="22" s="1"/>
  <c r="E8" i="19" s="1"/>
  <c r="D8" i="19"/>
  <c r="E20" i="17"/>
  <c r="AB36" i="1" a="1"/>
  <c r="AB36" i="1" s="1"/>
  <c r="S33" i="1"/>
  <c r="AB33" i="1" a="1"/>
  <c r="AB33" i="1" s="1"/>
  <c r="S32" i="1"/>
  <c r="AB32" i="1" a="1"/>
  <c r="AB32" i="1" s="1"/>
  <c r="O31" i="1" a="1"/>
  <c r="O31" i="1" s="1"/>
  <c r="F15" i="17" s="1"/>
  <c r="AB31" i="1" a="1"/>
  <c r="AB31" i="1" s="1"/>
  <c r="S38" i="1"/>
  <c r="AB38" i="1" a="1"/>
  <c r="AB38" i="1" s="1"/>
  <c r="S39" i="1"/>
  <c r="AB39" i="1" a="1"/>
  <c r="AB39" i="1" s="1"/>
  <c r="S24" i="1"/>
  <c r="AB24" i="1" a="1"/>
  <c r="AB24" i="1" s="1"/>
  <c r="T21" i="1"/>
  <c r="F37" i="16"/>
  <c r="A7" i="20" s="1"/>
  <c r="E37" i="16"/>
  <c r="D37" i="16"/>
  <c r="C37" i="16"/>
  <c r="H37" i="16"/>
  <c r="B37" i="16"/>
  <c r="F6" i="21" s="1"/>
  <c r="G37" i="16"/>
  <c r="B6" i="18"/>
  <c r="B5" i="18"/>
  <c r="N43" i="1"/>
  <c r="AB43" i="1" s="1" a="1"/>
  <c r="AB43" i="1" s="1"/>
  <c r="S40" i="1"/>
  <c r="E24" i="17"/>
  <c r="E23" i="17"/>
  <c r="E22" i="17"/>
  <c r="O38" i="1" a="1"/>
  <c r="O38" i="1" s="1"/>
  <c r="S37" i="1"/>
  <c r="E21" i="17"/>
  <c r="O36" i="1" a="1"/>
  <c r="O36" i="1" s="1"/>
  <c r="T36" i="1" s="1"/>
  <c r="S36" i="1"/>
  <c r="E17" i="17"/>
  <c r="E16" i="17"/>
  <c r="S31" i="1"/>
  <c r="E15" i="17"/>
  <c r="S30" i="1"/>
  <c r="E14" i="17"/>
  <c r="E10" i="17"/>
  <c r="S26" i="1"/>
  <c r="S25" i="1"/>
  <c r="E9" i="17"/>
  <c r="E8" i="17"/>
  <c r="E7" i="17"/>
  <c r="S23" i="1"/>
  <c r="K15" i="22"/>
  <c r="T30" i="1"/>
  <c r="F14" i="17"/>
  <c r="T28" i="1"/>
  <c r="F12" i="17"/>
  <c r="F17" i="17"/>
  <c r="T33" i="1"/>
  <c r="F24" i="17"/>
  <c r="T39" i="1"/>
  <c r="F23" i="17"/>
  <c r="F25" i="17"/>
  <c r="T29" i="1"/>
  <c r="F13" i="17"/>
  <c r="T25" i="1"/>
  <c r="F9" i="17"/>
  <c r="T23" i="1"/>
  <c r="F7" i="17"/>
  <c r="F21" i="17"/>
  <c r="T37" i="1"/>
  <c r="F5" i="17"/>
  <c r="F27" i="17"/>
  <c r="T32" i="1"/>
  <c r="T24" i="1"/>
  <c r="F38" i="1"/>
  <c r="F33" i="1"/>
  <c r="F29" i="1"/>
  <c r="F27" i="1"/>
  <c r="O27" i="1" s="1" a="1"/>
  <c r="O27" i="1" s="1"/>
  <c r="T27" i="1" s="1"/>
  <c r="L41" i="1"/>
  <c r="L46" i="1" s="1"/>
  <c r="F18" i="17"/>
  <c r="T26" i="1"/>
  <c r="F10" i="17"/>
  <c r="C80" i="1" l="1"/>
  <c r="T31" i="1"/>
  <c r="O51" i="1"/>
  <c r="O52" i="1" s="1"/>
  <c r="O53" i="1" s="1"/>
  <c r="M14" i="1"/>
  <c r="C66" i="1" s="1"/>
  <c r="S43" i="1"/>
  <c r="E25" i="17"/>
  <c r="F20" i="17"/>
  <c r="N41" i="1"/>
  <c r="F22" i="17"/>
  <c r="M12" i="22"/>
  <c r="E7" i="19" s="1"/>
  <c r="C29" i="17"/>
  <c r="C28" i="17"/>
  <c r="F41" i="1"/>
  <c r="F11" i="17"/>
  <c r="T38" i="1"/>
  <c r="C70" i="1" l="1"/>
  <c r="C68" i="1"/>
  <c r="O58" i="1" s="1"/>
  <c r="O41" i="1"/>
  <c r="F28" i="17" s="1"/>
  <c r="B3" i="20"/>
  <c r="N46" i="1"/>
  <c r="E29" i="17" s="1"/>
  <c r="E28" i="17"/>
  <c r="B3" i="18"/>
  <c r="B2" i="18"/>
  <c r="O46" i="1" l="1"/>
  <c r="F29" i="17" s="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Orsolya Penzes</author>
    <author>OnkoZert - Florina Dudu</author>
  </authors>
  <commentList>
    <comment ref="D6" authorId="0" shapeId="0" xr:uid="{00000000-0006-0000-0000-000001000000}">
      <text>
        <r>
          <rPr>
            <sz val="8"/>
            <color indexed="81"/>
            <rFont val="Arial"/>
            <family val="2"/>
          </rPr>
          <t>To receive a registration number, please contact OnkoZert under: info@onkozert.de</t>
        </r>
      </text>
    </comment>
    <comment ref="O6" authorId="0" shapeId="0" xr:uid="{00000000-0006-0000-0000-000002000000}">
      <text/>
    </comment>
    <comment ref="D12" authorId="0" shapeId="0" xr:uid="{00000000-0006-0000-0000-000003000000}">
      <text>
        <r>
          <rPr>
            <sz val="9"/>
            <color indexed="81"/>
            <rFont val="Arial"/>
            <family val="2"/>
          </rPr>
          <t>Name, First name</t>
        </r>
      </text>
    </comment>
    <comment ref="M12" authorId="1" shapeId="0" xr:uid="{8AC27F45-C04A-4FB0-B9AD-5C6B0BAB3059}">
      <text>
        <r>
          <rPr>
            <sz val="9"/>
            <color indexed="81"/>
            <rFont val="Arial"/>
            <family val="2"/>
          </rPr>
          <t>dd.mm.yyyy
Data are automatically transfered to other spreadsheets</t>
        </r>
      </text>
    </comment>
    <comment ref="M14" authorId="0" shapeId="0" xr:uid="{00000000-0006-0000-0000-000004000000}">
      <text>
        <r>
          <rPr>
            <sz val="9"/>
            <color indexed="81"/>
            <rFont val="Arial"/>
            <family val="2"/>
          </rPr>
          <t>Selection by Reg. No.</t>
        </r>
      </text>
    </comment>
    <comment ref="K20" authorId="0" shapeId="0" xr:uid="{859E570E-29F5-4A16-B200-CD2AEFD8E106}">
      <text>
        <r>
          <rPr>
            <b/>
            <sz val="9"/>
            <color indexed="81"/>
            <rFont val="Arial"/>
            <family val="2"/>
          </rPr>
          <t xml:space="preserve">C - </t>
        </r>
        <r>
          <rPr>
            <sz val="9"/>
            <color indexed="81"/>
            <rFont val="Arial"/>
            <family val="2"/>
          </rPr>
          <t>Organ Cancer Centre</t>
        </r>
        <r>
          <rPr>
            <b/>
            <sz val="9"/>
            <color indexed="81"/>
            <rFont val="Arial"/>
            <family val="2"/>
          </rPr>
          <t xml:space="preserve">
M - </t>
        </r>
        <r>
          <rPr>
            <sz val="9"/>
            <color indexed="81"/>
            <rFont val="Arial"/>
            <family val="2"/>
          </rPr>
          <t>Module</t>
        </r>
        <r>
          <rPr>
            <b/>
            <sz val="9"/>
            <color indexed="81"/>
            <rFont val="Arial"/>
            <family val="2"/>
          </rPr>
          <t xml:space="preserve">
F - </t>
        </r>
        <r>
          <rPr>
            <sz val="9"/>
            <color indexed="81"/>
            <rFont val="Arial"/>
            <family val="2"/>
          </rPr>
          <t>Focus</t>
        </r>
        <r>
          <rPr>
            <b/>
            <sz val="9"/>
            <color indexed="81"/>
            <rFont val="Arial"/>
            <family val="2"/>
          </rPr>
          <t xml:space="preserve">
T-  </t>
        </r>
        <r>
          <rPr>
            <sz val="9"/>
            <color indexed="81"/>
            <rFont val="Arial"/>
            <family val="2"/>
          </rPr>
          <t xml:space="preserve">Transit Centre
</t>
        </r>
        <r>
          <rPr>
            <b/>
            <sz val="9"/>
            <color indexed="81"/>
            <rFont val="Arial"/>
            <family val="2"/>
          </rPr>
          <t>A</t>
        </r>
        <r>
          <rPr>
            <sz val="9"/>
            <color indexed="81"/>
            <rFont val="Arial"/>
            <family val="2"/>
          </rPr>
          <t xml:space="preserve"> - Addendum</t>
        </r>
        <r>
          <rPr>
            <b/>
            <sz val="9"/>
            <color indexed="81"/>
            <rFont val="Arial"/>
            <family val="2"/>
          </rPr>
          <t xml:space="preserve">
V - </t>
        </r>
        <r>
          <rPr>
            <sz val="9"/>
            <color indexed="81"/>
            <rFont val="Arial"/>
            <family val="2"/>
          </rPr>
          <t>Active treatment, but not in the scope of certification and not taken into account</t>
        </r>
        <r>
          <rPr>
            <b/>
            <sz val="9"/>
            <color indexed="81"/>
            <rFont val="Arial"/>
            <family val="2"/>
          </rPr>
          <t xml:space="preserve">
n</t>
        </r>
        <r>
          <rPr>
            <sz val="9"/>
            <color indexed="81"/>
            <rFont val="Arial"/>
            <family val="2"/>
          </rPr>
          <t xml:space="preserve"> -  No treatment of the tumour entity</t>
        </r>
      </text>
    </comment>
    <comment ref="L21" authorId="2" shapeId="0" xr:uid="{00000000-0006-0000-0000-000006000000}">
      <text>
        <r>
          <rPr>
            <sz val="9"/>
            <color indexed="81"/>
            <rFont val="Arial"/>
            <family val="2"/>
          </rPr>
          <t>Surgical primary cases 
Data sheet colorectal
Basic data B34+D34+B35+C35+D35</t>
        </r>
      </text>
    </comment>
    <comment ref="M21" authorId="2" shapeId="0" xr:uid="{00000000-0006-0000-0000-000007000000}">
      <text>
        <r>
          <rPr>
            <sz val="9"/>
            <color indexed="81"/>
            <rFont val="Arial"/>
            <family val="2"/>
          </rPr>
          <t>Patients with new recurrence and/or distant metastases
Data sheet colorectal KN 1</t>
        </r>
      </text>
    </comment>
    <comment ref="N21" authorId="2" shapeId="0" xr:uid="{00000000-0006-0000-0000-000008000000}">
      <text>
        <r>
          <rPr>
            <sz val="9"/>
            <color indexed="81"/>
            <rFont val="Arial"/>
            <family val="2"/>
          </rPr>
          <t>Total cases and patients with new recurrence and/or distant metastases
Data sheet Colorectal
Basic data H33 + KN1</t>
        </r>
      </text>
    </comment>
    <comment ref="L22" authorId="1" shapeId="0" xr:uid="{F98DE021-90C1-4324-B943-83D0C6108F60}">
      <text>
        <r>
          <rPr>
            <sz val="9"/>
            <color indexed="81"/>
            <rFont val="Arial"/>
            <family val="2"/>
          </rPr>
          <t>Primary cases total
Data sheet anal cancer Basic data K28</t>
        </r>
      </text>
    </comment>
    <comment ref="M22" authorId="1" shapeId="0" xr:uid="{C1AB4496-5437-4DA1-8AC5-580CF3565024}">
      <text>
        <r>
          <rPr>
            <sz val="9"/>
            <color indexed="81"/>
            <rFont val="Arial"/>
            <family val="2"/>
          </rPr>
          <t>Patients with new recurrence and/or distant metastases
Data sheet anal cancer KN 1b</t>
        </r>
      </text>
    </comment>
    <comment ref="N22" authorId="1" shapeId="0" xr:uid="{E3A9FDAE-6D14-4328-A6EC-9FD35E89FD9D}">
      <text>
        <r>
          <rPr>
            <sz val="9"/>
            <color indexed="81"/>
            <rFont val="Arial"/>
            <family val="2"/>
          </rPr>
          <t>Total primary cases + recurrences/remote metastases</t>
        </r>
      </text>
    </comment>
    <comment ref="L23" authorId="2" shapeId="0" xr:uid="{00000000-0006-0000-0000-000009000000}">
      <text>
        <r>
          <rPr>
            <sz val="9"/>
            <color indexed="81"/>
            <rFont val="Arial"/>
            <family val="2"/>
          </rPr>
          <t>Primary cases total
Data sheet pancreas  
Basic data J37</t>
        </r>
      </text>
    </comment>
    <comment ref="M23" authorId="2" shapeId="0" xr:uid="{00000000-0006-0000-0000-00000A000000}">
      <text>
        <r>
          <rPr>
            <sz val="9"/>
            <color indexed="81"/>
            <rFont val="Arial"/>
            <family val="2"/>
          </rPr>
          <t>Patients with new recurrence and/or distant metastases
Data sheet Pancreas KN 1b</t>
        </r>
      </text>
    </comment>
    <comment ref="N23" authorId="2" shapeId="0" xr:uid="{00000000-0006-0000-0000-00000B000000}">
      <text>
        <r>
          <rPr>
            <sz val="9"/>
            <color indexed="81"/>
            <rFont val="Arial"/>
            <family val="2"/>
          </rPr>
          <t>Total primary cases + recurrences/remote metastases</t>
        </r>
      </text>
    </comment>
    <comment ref="L24" authorId="2" shapeId="0" xr:uid="{00000000-0006-0000-0000-00000C000000}">
      <text>
        <r>
          <rPr>
            <sz val="9"/>
            <color indexed="81"/>
            <rFont val="Arial"/>
            <family val="2"/>
          </rPr>
          <t>Primary cases stomach + primary cases oesophagus
Data sheet stomach 
Basic data A33+A38</t>
        </r>
      </text>
    </comment>
    <comment ref="M24" authorId="2" shapeId="0" xr:uid="{00000000-0006-0000-0000-00000D000000}">
      <text>
        <r>
          <rPr>
            <sz val="9"/>
            <color indexed="81"/>
            <rFont val="Arial"/>
            <family val="2"/>
          </rPr>
          <t>Patients with new recurrence and/or distant metastases
Data sheet stomach KN 1b</t>
        </r>
      </text>
    </comment>
    <comment ref="N24" authorId="2" shapeId="0" xr:uid="{00000000-0006-0000-0000-00000E000000}">
      <text>
        <r>
          <rPr>
            <sz val="9"/>
            <color indexed="81"/>
            <rFont val="Arial"/>
            <family val="2"/>
          </rPr>
          <t>Total primary cases + recurrences/remote metastases</t>
        </r>
      </text>
    </comment>
    <comment ref="L25" authorId="2" shapeId="0" xr:uid="{00000000-0006-0000-0000-00000F000000}">
      <text>
        <r>
          <rPr>
            <sz val="9"/>
            <color indexed="81"/>
            <rFont val="Arial"/>
            <family val="2"/>
          </rPr>
          <t>Primary cases
Data sheet liver  
Basic data B33</t>
        </r>
      </text>
    </comment>
    <comment ref="M25" authorId="2" shapeId="0" xr:uid="{00000000-0006-0000-0000-000010000000}">
      <text>
        <r>
          <rPr>
            <sz val="9"/>
            <color indexed="81"/>
            <rFont val="Arial"/>
            <family val="2"/>
          </rPr>
          <t>Patients with new recurrence and/or distant metastases
Data sheet liver KN 1b</t>
        </r>
      </text>
    </comment>
    <comment ref="N25" authorId="2" shapeId="0" xr:uid="{00000000-0006-0000-0000-000011000000}">
      <text>
        <r>
          <rPr>
            <sz val="9"/>
            <color indexed="81"/>
            <rFont val="Arial"/>
            <family val="2"/>
          </rPr>
          <t>Total primary cases + recurrences/remote metastases</t>
        </r>
      </text>
    </comment>
    <comment ref="L26" authorId="2" shapeId="0" xr:uid="{00000000-0006-0000-0000-000012000000}">
      <text>
        <r>
          <rPr>
            <sz val="9"/>
            <color indexed="81"/>
            <rFont val="Arial"/>
            <family val="2"/>
          </rPr>
          <t>Primary cases
Data sheet oesophagus 
Basic data K27</t>
        </r>
      </text>
    </comment>
    <comment ref="M26" authorId="2" shapeId="0" xr:uid="{00000000-0006-0000-0000-000013000000}">
      <text>
        <r>
          <rPr>
            <sz val="9"/>
            <color indexed="81"/>
            <rFont val="Arial"/>
            <family val="2"/>
          </rPr>
          <t>Recurrences/metastases
Data sheet oesophagus
Basic data K33</t>
        </r>
      </text>
    </comment>
    <comment ref="N26" authorId="2" shapeId="0" xr:uid="{00000000-0006-0000-0000-000014000000}">
      <text>
        <r>
          <rPr>
            <sz val="9"/>
            <color indexed="81"/>
            <rFont val="Arial"/>
            <family val="2"/>
          </rPr>
          <t>Total primary cases + recurrences/remote metastases</t>
        </r>
      </text>
    </comment>
    <comment ref="L29" authorId="2" shapeId="0" xr:uid="{00000000-0006-0000-0000-000015000000}">
      <text>
        <r>
          <rPr>
            <sz val="9"/>
            <color indexed="81"/>
            <rFont val="Arial"/>
            <family val="2"/>
          </rPr>
          <t>Primary cases
Data sheet haematological neoplasms
Basic data D41</t>
        </r>
      </text>
    </comment>
    <comment ref="N29" authorId="1" shapeId="0" xr:uid="{00000000-0006-0000-0000-000016000000}">
      <text>
        <r>
          <rPr>
            <sz val="9"/>
            <color indexed="81"/>
            <rFont val="Arial"/>
            <family val="2"/>
          </rPr>
          <t>Patient cases
Data sheet Haematological Neoplasms
Basic data F41</t>
        </r>
      </text>
    </comment>
    <comment ref="L30" authorId="2" shapeId="0" xr:uid="{00000000-0006-0000-0000-000017000000}">
      <text>
        <r>
          <rPr>
            <sz val="9"/>
            <color indexed="81"/>
            <rFont val="Arial"/>
            <family val="2"/>
          </rPr>
          <t>Primary cases
Indicator sheet breast
Basic data L30</t>
        </r>
      </text>
    </comment>
    <comment ref="M30" authorId="2" shapeId="0" xr:uid="{00000000-0006-0000-0000-000018000000}">
      <text>
        <r>
          <rPr>
            <sz val="9"/>
            <color indexed="81"/>
            <rFont val="Arial"/>
            <family val="2"/>
          </rPr>
          <t>Patients with new (local) recurrence and/or distant metastases 
(without primary M1 patients)
Data sheet breast KN14b</t>
        </r>
      </text>
    </comment>
    <comment ref="N30" authorId="2" shapeId="0" xr:uid="{00000000-0006-0000-0000-000019000000}">
      <text>
        <r>
          <rPr>
            <sz val="9"/>
            <color indexed="81"/>
            <rFont val="Arial"/>
            <family val="2"/>
          </rPr>
          <t>Total primary cases + recurrences/remote metastases</t>
        </r>
      </text>
    </comment>
    <comment ref="L31" authorId="2" shapeId="0" xr:uid="{00000000-0006-0000-0000-00001A000000}">
      <text>
        <r>
          <rPr>
            <sz val="9"/>
            <color indexed="81"/>
            <rFont val="Arial"/>
            <family val="2"/>
          </rPr>
          <t>Primary cases
Data sheet gynaecology
Basic data D55</t>
        </r>
      </text>
    </comment>
    <comment ref="M31" authorId="2" shapeId="0" xr:uid="{00000000-0006-0000-0000-00001B000000}">
      <text>
        <r>
          <rPr>
            <sz val="9"/>
            <color indexed="81"/>
            <rFont val="Arial"/>
            <family val="2"/>
          </rPr>
          <t>Non-primary cases
Data sheet gynaecology
Basic data J55</t>
        </r>
      </text>
    </comment>
    <comment ref="N31" authorId="2" shapeId="0" xr:uid="{00000000-0006-0000-0000-00001C000000}">
      <text>
        <r>
          <rPr>
            <sz val="9"/>
            <color indexed="81"/>
            <rFont val="Arial"/>
            <family val="2"/>
          </rPr>
          <t>Total primary cases + non-primary cases</t>
        </r>
      </text>
    </comment>
    <comment ref="L32" authorId="2" shapeId="0" xr:uid="{00000000-0006-0000-0000-00001D000000}">
      <text>
        <r>
          <rPr>
            <sz val="9"/>
            <color indexed="81"/>
            <rFont val="Arial"/>
            <family val="2"/>
          </rPr>
          <t>Primary case patients MM
Data sheet skin
Basic data R37</t>
        </r>
      </text>
    </comment>
    <comment ref="M32" authorId="2" shapeId="0" xr:uid="{00000000-0006-0000-0000-00001E000000}">
      <text>
        <r>
          <rPr>
            <sz val="9"/>
            <color indexed="81"/>
            <rFont val="Arial"/>
            <family val="2"/>
          </rPr>
          <t>Patients with stage shift/recurrence
Data Sheet Skin Basic Data R34</t>
        </r>
      </text>
    </comment>
    <comment ref="N32" authorId="2" shapeId="0" xr:uid="{00000000-0006-0000-0000-00001F000000}">
      <text>
        <r>
          <rPr>
            <sz val="9"/>
            <color indexed="81"/>
            <rFont val="Arial"/>
            <family val="2"/>
          </rPr>
          <t>Total primary cases + stage shift/recurrence</t>
        </r>
      </text>
    </comment>
    <comment ref="L33" authorId="2" shapeId="0" xr:uid="{00000000-0006-0000-0000-000020000000}">
      <text>
        <r>
          <rPr>
            <sz val="9"/>
            <color indexed="81"/>
            <rFont val="Arial"/>
            <family val="2"/>
          </rPr>
          <t>Total primary case patients
Data sheet prostate
Basic data O40</t>
        </r>
      </text>
    </comment>
    <comment ref="M33" authorId="2" shapeId="0" xr:uid="{00000000-0006-0000-0000-000021000000}">
      <text>
        <r>
          <rPr>
            <sz val="9"/>
            <color indexed="81"/>
            <rFont val="Arial"/>
            <family val="2"/>
          </rPr>
          <t>Patients with new recurrence and/or distant metastases
Data sheet prostate
Basic data O45+O46</t>
        </r>
      </text>
    </comment>
    <comment ref="N33" authorId="2" shapeId="0" xr:uid="{00000000-0006-0000-0000-000022000000}">
      <text>
        <r>
          <rPr>
            <sz val="9"/>
            <color indexed="81"/>
            <rFont val="Arial"/>
            <family val="2"/>
          </rPr>
          <t>Total primary cases + recurrences/remote metastases</t>
        </r>
      </text>
    </comment>
    <comment ref="L35" authorId="1" shapeId="0" xr:uid="{B3619790-CD01-450E-96D8-858969608CAA}">
      <text>
        <r>
          <rPr>
            <sz val="9"/>
            <color indexed="81"/>
            <rFont val="Arial"/>
            <family val="2"/>
          </rPr>
          <t>Primary cases germ cell tumours
Data sheet testicles
Basic data M42</t>
        </r>
      </text>
    </comment>
    <comment ref="M35" authorId="1" shapeId="0" xr:uid="{EF746D90-EF9D-4C03-AAFB-D8D4D7251FFB}">
      <text>
        <r>
          <rPr>
            <sz val="9"/>
            <color indexed="81"/>
            <rFont val="Arial"/>
            <family val="2"/>
          </rPr>
          <t>(Local) recurrence and/or secondary distant metastases of germ cell tumours
Data sheet testicles  Basic data M44</t>
        </r>
      </text>
    </comment>
    <comment ref="N35" authorId="1" shapeId="0" xr:uid="{4FF5F0FA-9B2E-40F8-954F-0E7C594DDF12}">
      <text>
        <r>
          <rPr>
            <sz val="9"/>
            <color indexed="81"/>
            <rFont val="Arial"/>
            <family val="2"/>
          </rPr>
          <t>Total primary cases + recurrences/remote metastases</t>
        </r>
      </text>
    </comment>
    <comment ref="L36" authorId="2" shapeId="0" xr:uid="{00000000-0006-0000-0000-000023000000}">
      <text>
        <r>
          <rPr>
            <sz val="9"/>
            <color indexed="81"/>
            <rFont val="Arial"/>
            <family val="2"/>
          </rPr>
          <t>Total primary case patients
Data sheet kidney
Basic data J35</t>
        </r>
      </text>
    </comment>
    <comment ref="M36" authorId="2" shapeId="0" xr:uid="{00000000-0006-0000-0000-000024000000}">
      <text>
        <r>
          <rPr>
            <sz val="9"/>
            <color indexed="81"/>
            <rFont val="Arial"/>
            <family val="2"/>
          </rPr>
          <t>Patients with new recurrence and/or distant metastases
Data sheet kidney
Basic data J37</t>
        </r>
      </text>
    </comment>
    <comment ref="N36" authorId="2" shapeId="0" xr:uid="{00000000-0006-0000-0000-000025000000}">
      <text>
        <r>
          <rPr>
            <sz val="9"/>
            <color indexed="81"/>
            <rFont val="Arial"/>
            <family val="2"/>
          </rPr>
          <t>Total primary cases + recurrences/remote metastases</t>
        </r>
      </text>
    </comment>
    <comment ref="L37" authorId="2" shapeId="0" xr:uid="{00000000-0006-0000-0000-000026000000}">
      <text>
        <r>
          <rPr>
            <sz val="9"/>
            <color indexed="81"/>
            <rFont val="Arial"/>
            <family val="2"/>
          </rPr>
          <t>Total primary case patients
Data sheet urinary bladder
Basic data I34</t>
        </r>
      </text>
    </comment>
    <comment ref="M37" authorId="2" shapeId="0" xr:uid="{00000000-0006-0000-0000-000027000000}">
      <text>
        <r>
          <rPr>
            <sz val="9"/>
            <color indexed="81"/>
            <rFont val="Arial"/>
            <family val="2"/>
          </rPr>
          <t>Patients with new recurrence and/or distant metastases
Data sheet urinary bladder
Basic data I36</t>
        </r>
      </text>
    </comment>
    <comment ref="N37" authorId="2" shapeId="0" xr:uid="{00000000-0006-0000-0000-000028000000}">
      <text>
        <r>
          <rPr>
            <sz val="9"/>
            <color indexed="81"/>
            <rFont val="Arial"/>
            <family val="2"/>
          </rPr>
          <t>Total primary cases + recurrences/remote metastases</t>
        </r>
      </text>
    </comment>
    <comment ref="L38" authorId="2" shapeId="0" xr:uid="{00000000-0006-0000-0000-000029000000}">
      <text>
        <r>
          <rPr>
            <sz val="9"/>
            <color indexed="81"/>
            <rFont val="Arial"/>
            <family val="2"/>
          </rPr>
          <t>Total primary cases WGT and GIST and bone tumours
Data sheet Sarcoma
Basic data L32+L38</t>
        </r>
      </text>
    </comment>
    <comment ref="M38" authorId="2" shapeId="0" xr:uid="{00000000-0006-0000-0000-00002A000000}">
      <text>
        <r>
          <rPr>
            <sz val="9"/>
            <color indexed="81"/>
            <rFont val="Arial"/>
            <family val="2"/>
          </rPr>
          <t>Centre patients with new (local) recurrence and/or distant metastases
Data sheet Sarcoma
Basic data L42+L43+L44</t>
        </r>
      </text>
    </comment>
    <comment ref="N38" authorId="2" shapeId="0" xr:uid="{00000000-0006-0000-0000-00002B000000}">
      <text>
        <r>
          <rPr>
            <sz val="9"/>
            <color indexed="81"/>
            <rFont val="Arial"/>
            <family val="2"/>
          </rPr>
          <t>Total primary cases + recurrences/remote metastases</t>
        </r>
      </text>
    </comment>
    <comment ref="L39" authorId="2" shapeId="0" xr:uid="{00000000-0006-0000-0000-00002C000000}">
      <text>
        <r>
          <rPr>
            <sz val="9"/>
            <color indexed="81"/>
            <rFont val="Arial"/>
            <family val="2"/>
          </rPr>
          <t>Total primary cases
Data sheet head and neck
Basic data L40</t>
        </r>
      </text>
    </comment>
    <comment ref="M39" authorId="2" shapeId="0" xr:uid="{00000000-0006-0000-0000-00002D000000}">
      <text>
        <r>
          <rPr>
            <sz val="9"/>
            <color indexed="81"/>
            <rFont val="Arial"/>
            <family val="2"/>
          </rPr>
          <t>Patients with new recurrence (local, regional LK metastases) and/or distant metastases
Data sheet head and neck KN1b</t>
        </r>
      </text>
    </comment>
    <comment ref="N39" authorId="2" shapeId="0" xr:uid="{00000000-0006-0000-0000-00002E000000}">
      <text>
        <r>
          <rPr>
            <sz val="9"/>
            <color indexed="81"/>
            <rFont val="Arial"/>
            <family val="2"/>
          </rPr>
          <t>Total primary cases + recurrences/remote metastases</t>
        </r>
      </text>
    </comment>
    <comment ref="L40" authorId="2" shapeId="0" xr:uid="{00000000-0006-0000-0000-00002F000000}">
      <text>
        <r>
          <rPr>
            <sz val="9"/>
            <color indexed="81"/>
            <rFont val="Arial"/>
            <family val="2"/>
          </rPr>
          <t>Primary cases total
Data sheet Neuro
Basic data I33</t>
        </r>
      </text>
    </comment>
    <comment ref="M40" authorId="2" shapeId="0" xr:uid="{00000000-0006-0000-0000-000030000000}">
      <text>
        <r>
          <rPr>
            <sz val="9"/>
            <color indexed="81"/>
            <rFont val="Arial"/>
            <family val="2"/>
          </rPr>
          <t>Patients with relapse/progress
Data sheet Neuro KN1b</t>
        </r>
      </text>
    </comment>
    <comment ref="N40" authorId="2" shapeId="0" xr:uid="{00000000-0006-0000-0000-000031000000}">
      <text>
        <r>
          <rPr>
            <sz val="9"/>
            <color indexed="81"/>
            <rFont val="Arial"/>
            <family val="2"/>
          </rPr>
          <t>Total primary cases + recurrence/ progression</t>
        </r>
      </text>
    </comment>
    <comment ref="L43" authorId="2" shapeId="0" xr:uid="{00000000-0006-0000-0000-000032000000}">
      <text>
        <r>
          <rPr>
            <sz val="9"/>
            <color indexed="81"/>
            <rFont val="Arial"/>
            <family val="2"/>
          </rPr>
          <t>Primary cases total
Data sheet lung
Basic data K32</t>
        </r>
      </text>
    </comment>
    <comment ref="M43" authorId="2" shapeId="0" xr:uid="{00000000-0006-0000-0000-000033000000}">
      <text>
        <r>
          <rPr>
            <sz val="9"/>
            <color indexed="81"/>
            <rFont val="Arial"/>
            <family val="2"/>
          </rPr>
          <t>Patients with new recurrence and/or distant metastases
Data sheet lung KN1b</t>
        </r>
      </text>
    </comment>
    <comment ref="N43" authorId="2" shapeId="0" xr:uid="{00000000-0006-0000-0000-000034000000}">
      <text>
        <r>
          <rPr>
            <sz val="9"/>
            <color indexed="81"/>
            <rFont val="Arial"/>
            <family val="2"/>
          </rPr>
          <t>Total primary cases + recurrences/remote metastases</t>
        </r>
      </text>
    </comment>
    <comment ref="L44" authorId="3" shapeId="0" xr:uid="{00000000-0006-0000-0000-000035000000}">
      <text>
        <r>
          <rPr>
            <sz val="9"/>
            <color indexed="81"/>
            <rFont val="Arial"/>
            <family val="2"/>
          </rPr>
          <t>Primary cases 
Data sheet (DS)_Mesothelioma
Number CN 1c</t>
        </r>
      </text>
    </comment>
    <comment ref="L45" authorId="2" shapeId="0" xr:uid="{00000000-0006-0000-0000-000036000000}">
      <text>
        <r>
          <rPr>
            <sz val="9"/>
            <color indexed="81"/>
            <rFont val="Arial"/>
            <family val="2"/>
          </rPr>
          <t>Primary cases Data sheet 
paediatric oncology
Basic data D34</t>
        </r>
      </text>
    </comment>
    <comment ref="N45" authorId="2" shapeId="0" xr:uid="{00000000-0006-0000-0000-000037000000}">
      <text>
        <r>
          <rPr>
            <sz val="9"/>
            <color indexed="81"/>
            <rFont val="Arial"/>
            <family val="2"/>
          </rPr>
          <t>Centre cases
Data sheet paediatric oncology
Basic data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400-000001000000}">
      <text>
        <r>
          <rPr>
            <sz val="9"/>
            <color indexed="81"/>
            <rFont val="Arial"/>
            <family val="2"/>
          </rPr>
          <t>Carry-over from spreadsheet Certcalculator</t>
        </r>
      </text>
    </comment>
    <comment ref="F8" authorId="0" shapeId="0" xr:uid="{00000000-0006-0000-0400-000002000000}">
      <text>
        <r>
          <rPr>
            <sz val="9"/>
            <color indexed="81"/>
            <rFont val="Arial"/>
            <family val="2"/>
          </rPr>
          <t>Carry-over from spreadsheet Certcalculator</t>
        </r>
      </text>
    </comment>
    <comment ref="L8" authorId="0" shapeId="0" xr:uid="{00000000-0006-0000-0400-000003000000}">
      <text>
        <r>
          <rPr>
            <sz val="9"/>
            <color indexed="81"/>
            <rFont val="Arial"/>
            <family val="2"/>
          </rPr>
          <t>Carry-over from spreadsheet Certcalculator</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T11" authorId="0" shapeId="0" xr:uid="{FCD4DC3F-1BA6-4B69-9371-33B99D72F887}">
      <text>
        <r>
          <rPr>
            <sz val="9"/>
            <color indexed="81"/>
            <rFont val="Arial"/>
            <family val="2"/>
          </rPr>
          <t>If cell is grey, please give reasons.</t>
        </r>
      </text>
    </comment>
    <comment ref="B23" authorId="0" shapeId="0" xr:uid="{ECA474BF-C258-4ACA-9ACC-CE7DF9B4E376}">
      <text>
        <r>
          <rPr>
            <sz val="9"/>
            <color indexed="81"/>
            <rFont val="Arial"/>
            <family val="2"/>
          </rPr>
          <t>IN = Indicator</t>
        </r>
      </text>
    </comment>
    <comment ref="D23" authorId="0" shapeId="0" xr:uid="{CF634514-87E3-432C-8CCE-4A30A99820FB}">
      <text>
        <r>
          <rPr>
            <sz val="9"/>
            <color indexed="81"/>
            <rFont val="Arial"/>
            <family val="2"/>
          </rPr>
          <t>CR = Catalogue of Requirements
GL QI = Guideline derived quality indicator</t>
        </r>
      </text>
    </comment>
    <comment ref="T24" authorId="0" shapeId="0" xr:uid="{0B5C4C08-B4EF-4993-9EF6-3636F35E4722}">
      <text>
        <r>
          <rPr>
            <sz val="9"/>
            <color indexed="81"/>
            <rFont val="Arial"/>
            <family val="2"/>
          </rPr>
          <t>If cell is grey, please give reasons.</t>
        </r>
      </text>
    </comment>
    <comment ref="B34" authorId="0" shapeId="0" xr:uid="{6962A4A4-50E1-46CA-9994-E903CF6736F0}">
      <text>
        <r>
          <rPr>
            <sz val="9"/>
            <color indexed="81"/>
            <rFont val="Arial"/>
            <family val="2"/>
          </rPr>
          <t>IN = Indicator</t>
        </r>
      </text>
    </comment>
    <comment ref="D34" authorId="0" shapeId="0" xr:uid="{6A28B734-8A5B-48B1-BF3E-4B7E85DEBD78}">
      <text>
        <r>
          <rPr>
            <sz val="9"/>
            <color indexed="81"/>
            <rFont val="Arial"/>
            <family val="2"/>
          </rPr>
          <t>CR = Catalogue of Requirements
GL QI = Guideline derived quality indicator</t>
        </r>
      </text>
    </comment>
    <comment ref="T35" authorId="0" shapeId="0" xr:uid="{2B567B5A-648B-427B-9CAA-F07D323682CC}">
      <text>
        <r>
          <rPr>
            <sz val="9"/>
            <color indexed="81"/>
            <rFont val="Arial"/>
            <family val="2"/>
          </rPr>
          <t>If cell is grey, please give reasons.</t>
        </r>
      </text>
    </comment>
    <comment ref="B45" authorId="0" shapeId="0" xr:uid="{A6FEF495-EFEC-4A29-91DB-DA3023E346EE}">
      <text>
        <r>
          <rPr>
            <sz val="9"/>
            <color indexed="81"/>
            <rFont val="Arial"/>
            <family val="2"/>
          </rPr>
          <t>IN = Indicator</t>
        </r>
      </text>
    </comment>
    <comment ref="D45" authorId="0" shapeId="0" xr:uid="{E7B32F6A-F473-4874-A0C5-FC122C4CC5C5}">
      <text>
        <r>
          <rPr>
            <sz val="9"/>
            <color indexed="81"/>
            <rFont val="Arial"/>
            <family val="2"/>
          </rPr>
          <t>CR = Catalogue of Requirements
GL QI = Guideline derived quality indicator</t>
        </r>
      </text>
    </comment>
    <comment ref="T46" authorId="0" shapeId="0" xr:uid="{9A57A14E-5C22-436D-AE38-31A52414BA7E}">
      <text>
        <r>
          <rPr>
            <sz val="9"/>
            <color indexed="81"/>
            <rFont val="Arial"/>
            <family val="2"/>
          </rPr>
          <t>If cell is grey, please give reasons.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<sst xmlns="http://schemas.openxmlformats.org/spreadsheetml/2006/main" count="432" uniqueCount="201">
  <si>
    <t>Reg.-Nr.</t>
  </si>
  <si>
    <t>Bundesland</t>
  </si>
  <si>
    <t>Gesamtergebnis</t>
  </si>
  <si>
    <t>Erstzertifizierung</t>
  </si>
  <si>
    <t>Datum Erstzertifizierung</t>
  </si>
  <si>
    <t>Zentrum</t>
  </si>
  <si>
    <t>Einrichtung 1</t>
  </si>
  <si>
    <t>Status</t>
  </si>
  <si>
    <t>Land</t>
  </si>
  <si>
    <t>Nebenstandort</t>
  </si>
  <si>
    <t>Ja</t>
  </si>
  <si>
    <t>Nein</t>
  </si>
  <si>
    <t>-----</t>
  </si>
  <si>
    <t>RedZyk</t>
  </si>
  <si>
    <t>in %</t>
  </si>
  <si>
    <t>M</t>
  </si>
  <si>
    <t>S</t>
  </si>
  <si>
    <t>T</t>
  </si>
  <si>
    <t>X</t>
  </si>
  <si>
    <t>V</t>
  </si>
  <si>
    <t>n</t>
  </si>
  <si>
    <t>Nachweisstufe</t>
  </si>
  <si>
    <t>NachweisstufeZT</t>
  </si>
  <si>
    <t>NachweisstufeMT</t>
  </si>
  <si>
    <t>Nachweisstufe2</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</si>
  <si>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</si>
  <si>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</si>
  <si>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</si>
  <si>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</si>
  <si>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Reg.-Nr. oder Erstelldatum oder Ansprechpartner ist leer</t>
  </si>
  <si>
    <t>Alle Primärfallzahlen ausgefüllt: Darm - NOZ</t>
  </si>
  <si>
    <t>Nr</t>
  </si>
  <si>
    <t>ID</t>
  </si>
  <si>
    <t>Reg.Nr.</t>
  </si>
  <si>
    <t>FormularID</t>
  </si>
  <si>
    <t>Erstelldatum</t>
  </si>
  <si>
    <t>Zaehler</t>
  </si>
  <si>
    <t>Nenner</t>
  </si>
  <si>
    <t>Quote</t>
  </si>
  <si>
    <t>vID</t>
  </si>
  <si>
    <t>Ansprechpartner</t>
  </si>
  <si>
    <r>
      <t xml:space="preserve">--- </t>
    </r>
    <r>
      <rPr>
        <vertAlign val="superscript"/>
        <sz val="8"/>
        <rFont val="Arial"/>
        <family val="2"/>
      </rPr>
      <t>3)</t>
    </r>
  </si>
  <si>
    <t>1</t>
  </si>
  <si>
    <t>2</t>
  </si>
  <si>
    <t>%</t>
  </si>
  <si>
    <t>Alle Primärfallzahlen ausgefüllt: Lunge, KIO</t>
  </si>
  <si>
    <t>ErlaeuterungDatendefizit</t>
  </si>
  <si>
    <t>EingeleiteteAktionen</t>
  </si>
  <si>
    <t>P1_2</t>
  </si>
  <si>
    <t>P2_2</t>
  </si>
  <si>
    <t>P3_2</t>
  </si>
  <si>
    <t>Aktionen</t>
  </si>
  <si>
    <t>Feststellung</t>
  </si>
  <si>
    <t>Hinweis</t>
  </si>
  <si>
    <t>Abweichung</t>
  </si>
  <si>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</si>
  <si>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</si>
  <si>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</si>
  <si>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</si>
  <si>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</si>
  <si>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</si>
  <si>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t>EMAC Filter: Liste Reg.Nr DS; Achtung Datum bei Gültigkeit!</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</si>
  <si>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</si>
  <si>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</si>
  <si>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</si>
  <si>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</si>
  <si>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</si>
  <si>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</si>
  <si>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</si>
  <si>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Rez/Met ausgefüllt</t>
  </si>
  <si>
    <t>AlleRez/Met und zentrumsfälle ausgefüllt: Darm - KIO</t>
  </si>
  <si>
    <t>&lt; 60%</t>
  </si>
  <si>
    <t>I.O.</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</si>
  <si>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</si>
  <si>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</si>
  <si>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</si>
  <si>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</si>
  <si>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</si>
  <si>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</si>
  <si>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</si>
  <si>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</si>
  <si>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</si>
  <si>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</si>
  <si>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</si>
  <si>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</si>
  <si>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</si>
  <si>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r>
      <t xml:space="preserve">12 </t>
    </r>
    <r>
      <rPr>
        <vertAlign val="superscript"/>
        <sz val="8"/>
        <rFont val="Arial"/>
        <family val="2"/>
      </rPr>
      <t>6)</t>
    </r>
  </si>
  <si>
    <t>NachweisstufeA</t>
  </si>
  <si>
    <t>A</t>
  </si>
  <si>
    <t>Certcalculator Oncology Centre</t>
  </si>
  <si>
    <t>The status as planned at the time of the initial certification of the Oncology Centre shall be presented.</t>
  </si>
  <si>
    <r>
      <t xml:space="preserve">Reg.-No. </t>
    </r>
    <r>
      <rPr>
        <vertAlign val="superscript"/>
        <sz val="9"/>
        <rFont val="Arial"/>
        <family val="2"/>
      </rPr>
      <t>1)</t>
    </r>
  </si>
  <si>
    <t xml:space="preserve">              (Template certificate)</t>
  </si>
  <si>
    <t>Centre</t>
  </si>
  <si>
    <t>Location</t>
  </si>
  <si>
    <r>
      <t xml:space="preserve">Contact person </t>
    </r>
    <r>
      <rPr>
        <vertAlign val="superscript"/>
        <sz val="9"/>
        <color indexed="8"/>
        <rFont val="Arial"/>
        <family val="2"/>
      </rPr>
      <t>1)</t>
    </r>
  </si>
  <si>
    <r>
      <t xml:space="preserve">Date recorded (dd.mm.yyyy) </t>
    </r>
    <r>
      <rPr>
        <vertAlign val="superscript"/>
        <sz val="9"/>
        <rFont val="Arial"/>
        <family val="2"/>
      </rPr>
      <t>1)</t>
    </r>
  </si>
  <si>
    <t>Date of initial certification</t>
  </si>
  <si>
    <t>Indicator year</t>
  </si>
  <si>
    <t>Tumour entities</t>
  </si>
  <si>
    <r>
      <t xml:space="preserve">Newly diagnosed cancers </t>
    </r>
    <r>
      <rPr>
        <b/>
        <vertAlign val="superscript"/>
        <sz val="8"/>
        <rFont val="Arial"/>
        <family val="2"/>
      </rPr>
      <t>2)</t>
    </r>
  </si>
  <si>
    <t>Propor-tion</t>
  </si>
  <si>
    <t>C</t>
  </si>
  <si>
    <t>Primary cases</t>
  </si>
  <si>
    <t>Recurrences/ 
Distant Metastasis/ 
Non-primary cases</t>
  </si>
  <si>
    <t>Centre cases/
Patients cases/
Total cases</t>
  </si>
  <si>
    <t>Scope OC without V</t>
  </si>
  <si>
    <t>Colorectal</t>
  </si>
  <si>
    <t>Pancreas</t>
  </si>
  <si>
    <t>Gastric</t>
  </si>
  <si>
    <t>LCC</t>
  </si>
  <si>
    <t>Oesophagus</t>
  </si>
  <si>
    <r>
      <t xml:space="preserve">Other gastrointestinal tumours (S1)
</t>
    </r>
    <r>
      <rPr>
        <sz val="8"/>
        <color indexed="8"/>
        <rFont val="Arial"/>
        <family val="2"/>
      </rPr>
      <t>(bile ducts, neuroendocrine tumours of the gastrointestinal tract, tumours of the small intestine)</t>
    </r>
  </si>
  <si>
    <t>Haematological neoplasia</t>
  </si>
  <si>
    <t>Breast</t>
  </si>
  <si>
    <r>
      <rPr>
        <b/>
        <sz val="8"/>
        <color indexed="8"/>
        <rFont val="Arial"/>
        <family val="2"/>
      </rPr>
      <t xml:space="preserve">Skin
</t>
    </r>
    <r>
      <rPr>
        <sz val="8"/>
        <color indexed="8"/>
        <rFont val="Arial"/>
        <family val="2"/>
      </rPr>
      <t>(invasive malignant melanoma)</t>
    </r>
  </si>
  <si>
    <t>Prostate</t>
  </si>
  <si>
    <t>Kidney</t>
  </si>
  <si>
    <t>Urinary bladder</t>
  </si>
  <si>
    <r>
      <t xml:space="preserve">Soft tissue sarcoma </t>
    </r>
    <r>
      <rPr>
        <sz val="8"/>
        <color indexed="8"/>
        <rFont val="Arial"/>
        <family val="2"/>
      </rPr>
      <t>(incl. GIST)</t>
    </r>
  </si>
  <si>
    <t>Neuro-oncological tumours</t>
  </si>
  <si>
    <t>Total</t>
  </si>
  <si>
    <t>Lung</t>
  </si>
  <si>
    <t>Mesothelioma</t>
  </si>
  <si>
    <t>Paediatric oncology</t>
  </si>
  <si>
    <t>Total with lung / Mesothelioma / paediatric oncology</t>
  </si>
  <si>
    <t>Total 
(without "V")</t>
  </si>
  <si>
    <t>Total with lung / Mesothelioma / paediatric oncology
(without "V")</t>
  </si>
  <si>
    <t>Overall outcome</t>
  </si>
  <si>
    <t>Area of application (at least 50%)</t>
  </si>
  <si>
    <t>Scale of care in % (no min. requirements)</t>
  </si>
  <si>
    <t>Area of application within the scale of care (at least 70%)</t>
  </si>
  <si>
    <t>Number of Organ Cancer Centres / modules (sum C+M)</t>
  </si>
  <si>
    <t>Number of transit centres (sum T)</t>
  </si>
  <si>
    <t>Preconditions met, processing complete</t>
  </si>
  <si>
    <t>Total (without "V")</t>
  </si>
  <si>
    <t>Total with lung / Mesothelioma / paediatric oncology (without "V")</t>
  </si>
  <si>
    <t>Not listed</t>
  </si>
  <si>
    <t>Palliative indicators</t>
  </si>
  <si>
    <t>Reg.-No.</t>
  </si>
  <si>
    <t xml:space="preserve">             Creation date</t>
  </si>
  <si>
    <t>IN</t>
  </si>
  <si>
    <t>Indicator
definition</t>
  </si>
  <si>
    <t>Indicator target</t>
  </si>
  <si>
    <t>Numerator</t>
  </si>
  <si>
    <t>Population 
(= denominator)</t>
  </si>
  <si>
    <t>Plausi unclear</t>
  </si>
  <si>
    <t>Target value</t>
  </si>
  <si>
    <t>Current value</t>
  </si>
  <si>
    <t>Data quality</t>
  </si>
  <si>
    <t>No target value</t>
  </si>
  <si>
    <t>Denominator</t>
  </si>
  <si>
    <t>Verification Centre</t>
  </si>
  <si>
    <r>
      <t xml:space="preserve">Reasons / Cause
</t>
    </r>
    <r>
      <rPr>
        <sz val="8"/>
        <color indexed="8"/>
        <rFont val="Arial"/>
        <family val="2"/>
      </rPr>
      <t>(min. 30 characters / max. 500 characters)</t>
    </r>
  </si>
  <si>
    <r>
      <t xml:space="preserve">Action taken/planned
</t>
    </r>
    <r>
      <rPr>
        <sz val="8"/>
        <color indexed="8"/>
        <rFont val="Arial"/>
        <family val="2"/>
      </rPr>
      <t>(if reasons are plausible, no action is required)</t>
    </r>
  </si>
  <si>
    <t>I.O. (Plausibility unclear)</t>
  </si>
  <si>
    <t>Incomplete</t>
  </si>
  <si>
    <t>Incorrect</t>
  </si>
  <si>
    <t>Exeption (Plausibility unclear)</t>
  </si>
  <si>
    <t>Target value not met</t>
  </si>
  <si>
    <t>CR/ GL</t>
  </si>
  <si>
    <t>GL Ql</t>
  </si>
  <si>
    <t>Name of palliative care unit 1</t>
  </si>
  <si>
    <t xml:space="preserve"> Street</t>
  </si>
  <si>
    <t>Head of palliative care unit 1</t>
  </si>
  <si>
    <t xml:space="preserve"> Postcode/City</t>
  </si>
  <si>
    <r>
      <rPr>
        <sz val="8"/>
        <color indexed="8"/>
        <rFont val="Arial"/>
        <family val="2"/>
      </rPr>
      <t xml:space="preserve">Pain reduction on the palliative ward </t>
    </r>
  </si>
  <si>
    <r>
      <rPr>
        <sz val="8"/>
        <color indexed="8"/>
        <rFont val="Arial"/>
        <family val="2"/>
      </rPr>
      <t xml:space="preserve">If possible, frequent pain reduction on the palliative ward (recording for instance using MIDOS or IPOS, further tools see Palliative Guidelines) </t>
    </r>
  </si>
  <si>
    <r>
      <rPr>
        <sz val="8"/>
        <rFont val="Arial"/>
        <family val="2"/>
      </rPr>
      <t xml:space="preserve">Number of tumour patients with reduction of pain within 48 h </t>
    </r>
  </si>
  <si>
    <r>
      <rPr>
        <sz val="8"/>
        <rFont val="Arial"/>
        <family val="2"/>
      </rPr>
      <t xml:space="preserve">All tumour patients on the palliative ward and with moderate or severe pain (recording for instance using MIDOS or IPOS) </t>
    </r>
  </si>
  <si>
    <r>
      <rPr>
        <sz val="8"/>
        <color indexed="8"/>
        <rFont val="Arial"/>
        <family val="2"/>
      </rPr>
      <t>Numerator</t>
    </r>
  </si>
  <si>
    <r>
      <rPr>
        <sz val="8"/>
        <rFont val="Arial"/>
        <family val="2"/>
      </rPr>
      <t>Denominator</t>
    </r>
  </si>
  <si>
    <t>Name of palliative care unit 2</t>
  </si>
  <si>
    <t>Head of palliative care unit 2</t>
  </si>
  <si>
    <t>Name of palliative care unit 3</t>
  </si>
  <si>
    <t>Street</t>
  </si>
  <si>
    <t>Head of palliative care unit 3</t>
  </si>
  <si>
    <t>Incomplete
If any indicators have the status "incomplete", then they are either to be supplied at a later stage or a clear statement is to be made about the possibility of future presentation ("incomplete indicators" always constitute a potential deviation).</t>
  </si>
  <si>
    <t>Level of competence/
Minimum primary cases/
Minimum centre cases/
Minimum patient cases</t>
  </si>
  <si>
    <t>Centre details
(last calendar year)</t>
  </si>
  <si>
    <r>
      <rPr>
        <b/>
        <sz val="8"/>
        <rFont val="Arial"/>
        <family val="2"/>
      </rPr>
      <t xml:space="preserve">Endocrine malignancies (S4)
</t>
    </r>
    <r>
      <rPr>
        <sz val="8"/>
        <rFont val="Arial"/>
        <family val="2"/>
      </rPr>
      <t>(incl. thyroid, adrenal gland)
(incl. thyroid, adrenal, paraganglia, pituitary, parathyroid, neuroendocrine tumours)</t>
    </r>
  </si>
  <si>
    <r>
      <rPr>
        <b/>
        <sz val="8"/>
        <rFont val="Arial"/>
        <family val="2"/>
      </rPr>
      <t xml:space="preserve">Gynaecological tumours
</t>
    </r>
    <r>
      <rPr>
        <sz val="8"/>
        <rFont val="Arial"/>
        <family val="2"/>
      </rPr>
      <t>(cervix, uterus, ovaries incl. BOT, vulva, 
vaginal tumours, STIC)</t>
    </r>
  </si>
  <si>
    <r>
      <rPr>
        <b/>
        <sz val="8"/>
        <rFont val="Arial"/>
        <family val="2"/>
      </rPr>
      <t xml:space="preserve">Head and neck tumours
</t>
    </r>
    <r>
      <rPr>
        <sz val="8"/>
        <rFont val="Arial"/>
        <family val="2"/>
      </rPr>
      <t>(nasal cavity, paranasal sinuses, oral cavity, pharynx, larynx, salivary gland)</t>
    </r>
  </si>
  <si>
    <t>As frequent as possible symptom recording by means of MIDOS or IPOS</t>
  </si>
  <si>
    <t>Patients of the denominator with symptom recording by means of MIDOS or IPOS</t>
  </si>
  <si>
    <t xml:space="preserve">For more information/interpretations of the indicators, see the Oncology Centers FAQ document.																	</t>
  </si>
  <si>
    <t>F</t>
  </si>
  <si>
    <t>Symptom recording by means of MIDOS or IPOS</t>
  </si>
  <si>
    <t>Verification level
 C, M, F, T, A, V, n</t>
  </si>
  <si>
    <r>
      <t xml:space="preserve">Primary stage IV cases + patients with new-onset distant metastases (stage IV) </t>
    </r>
    <r>
      <rPr>
        <vertAlign val="superscript"/>
        <sz val="8"/>
        <color theme="0" tint="-0.34998626667073579"/>
        <rFont val="Arial"/>
        <family val="2"/>
      </rPr>
      <t>1)</t>
    </r>
  </si>
  <si>
    <r>
      <t xml:space="preserve">Processing remarks:
</t>
    </r>
    <r>
      <rPr>
        <sz val="8"/>
        <color rgb="FF000000"/>
        <rFont val="Arial"/>
        <family val="2"/>
      </rPr>
      <t>If the data quality is not "okay", the reasons for the indicator value are to be given in column T ("Reasons / Cause") or a short analysis of the cause with max. 500 characters is to be given. If concrete action to improve the indicator value results from the analysis of the causes, then this action is to be described in column U ("Action taken/planned").</t>
    </r>
  </si>
  <si>
    <t>Annex CR Version K4.1 (Audit year 2023 / Indicator year 2022)</t>
  </si>
  <si>
    <t>Anal cancer</t>
  </si>
  <si>
    <t>Testicles</t>
  </si>
  <si>
    <t>Penis (S6)</t>
  </si>
  <si>
    <r>
      <t>1)</t>
    </r>
    <r>
      <rPr>
        <sz val="8"/>
        <color indexed="8"/>
        <rFont val="Arial"/>
        <family val="2"/>
      </rPr>
      <t xml:space="preserve"> The indicator is activated if the detection level "S" is entered on the "Certcalculator" spreadsheet for at least 1 focus from S1, S4 or S6. The denominator of code 1 only includes tumours from focus 1 (other gastrointestinal tumours), thyroid carcinomas (subset from focus 4 - endocrine malignancies) and penile carcinomas (focus 6 - penis). If none of the named entities is within the scope of the oncology centre, the code number does not have to be processed.</t>
    </r>
  </si>
  <si>
    <r>
      <t xml:space="preserve">--- </t>
    </r>
    <r>
      <rPr>
        <vertAlign val="superscript"/>
        <sz val="8"/>
        <rFont val="Arial"/>
        <family val="2"/>
      </rPr>
      <t>7)</t>
    </r>
  </si>
  <si>
    <t>Ausnahme</t>
  </si>
  <si>
    <t>NachweisstufeM(ohne T)</t>
  </si>
  <si>
    <t>Dif. EZ und 31.12.2023 (Jahre)</t>
  </si>
  <si>
    <r>
      <rPr>
        <vertAlign val="superscript"/>
        <sz val="9"/>
        <rFont val="Arial"/>
        <family val="2"/>
      </rPr>
      <t>1)</t>
    </r>
    <r>
      <rPr>
        <sz val="8"/>
        <rFont val="Arial"/>
        <family val="2"/>
      </rPr>
      <t xml:space="preserve"> Reg.No., Date recorded and Contact person have to be filled out.
</t>
    </r>
    <r>
      <rPr>
        <vertAlign val="superscript"/>
        <sz val="9"/>
        <rFont val="Arial"/>
        <family val="2"/>
      </rPr>
      <t>2)</t>
    </r>
    <r>
      <rPr>
        <sz val="8"/>
        <rFont val="Arial"/>
        <family val="2"/>
      </rPr>
      <t xml:space="preserve"> Modified according to the incidences reported by the Robert Koch Institute (RKI) 2008
</t>
    </r>
    <r>
      <rPr>
        <vertAlign val="superscript"/>
        <sz val="9"/>
        <rFont val="Arial"/>
        <family val="2"/>
      </rPr>
      <t>3)</t>
    </r>
    <r>
      <rPr>
        <sz val="8"/>
        <rFont val="Arial"/>
        <family val="2"/>
      </rPr>
      <t xml:space="preserve"> At the present time, no minimum requirements have been defined for the level of competence “F”.
</t>
    </r>
    <r>
      <rPr>
        <vertAlign val="superscript"/>
        <sz val="9"/>
        <rFont val="Arial"/>
        <family val="2"/>
      </rPr>
      <t>4)</t>
    </r>
    <r>
      <rPr>
        <sz val="8"/>
        <rFont val="Arial"/>
        <family val="2"/>
      </rPr>
      <t xml:space="preserve"> Centre cases (the share in % is only credited to the scope if the 
   minimum target of centre cases is reached or exceeded).
</t>
    </r>
    <r>
      <rPr>
        <vertAlign val="superscript"/>
        <sz val="8"/>
        <rFont val="Arial"/>
        <family val="2"/>
      </rPr>
      <t>5)</t>
    </r>
    <r>
      <rPr>
        <sz val="8"/>
        <rFont val="Arial"/>
        <family val="2"/>
      </rPr>
      <t xml:space="preserve"> Patient case (the share in % is only credited to the scope if the minimum target of 
   minimum target of patient cases is met or exceeded).
</t>
    </r>
    <r>
      <rPr>
        <vertAlign val="superscript"/>
        <sz val="8"/>
        <rFont val="Arial"/>
        <family val="2"/>
      </rPr>
      <t>6)</t>
    </r>
    <r>
      <rPr>
        <sz val="8"/>
        <rFont val="Arial"/>
        <family val="2"/>
      </rPr>
      <t xml:space="preserve"> The mesothelioma unit is an Addendum (A) to the Lung Cancer
   centre (no module - M). The mesothelioma entity can only be chosen in conjunction with a 
   certified lung cancer centre. A stand-alone certification of the 
   unit without lung or in conjunction with an oncology centre without lung is not possible. 
   without lung is not possible. The mesothelioma unit is not taken into account in cell O53 
   cell O53, as it is neither a centre (C) nor a module (M).
</t>
    </r>
    <r>
      <rPr>
        <vertAlign val="superscript"/>
        <sz val="8"/>
        <rFont val="Arial"/>
        <family val="2"/>
      </rPr>
      <t xml:space="preserve"> 7)</t>
    </r>
    <r>
      <rPr>
        <sz val="8"/>
        <rFont val="Arial"/>
        <family val="2"/>
      </rPr>
      <t xml:space="preserve"> A reliable indication of the incidence of Anal Cancer (consisting of C21.1 (Anal canal    
   Cancer) and C44.5 (Cancers of the perianal Skin, subset "other malignant neoplasms of
   the skin") is not yet possible (cf. also explanations of the S3 guideline). A corresponding 
   submission to the DIMDI for specification has already been made. In order to be able to 
   certify the Anal Cancer Module, a Colorectal Cancer Centre must be certified or be
   certified for the first time in parallel. The transit status is not possible for Anal Cancer.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</si>
</sst>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7"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sz val="8"/>
      <color indexed="81"/>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sz val="8"/>
      <color theme="0" tint="-0.34998626667073579"/>
      <name val="Arial"/>
      <family val="2"/>
    </font>
    <font>
      <sz val="8"/>
      <color rgb="FF000000"/>
      <name val="Arial"/>
      <family val="2"/>
    </font>
    <font>
      <sz val="8"/>
      <name val="Calibri"/>
      <family val="2"/>
      <scheme val="minor"/>
    </font>
    <font>
      <vertAlign val="superscript"/>
      <sz val="8"/>
      <color theme="0" tint="-0.34998626667073579"/>
      <name val="Arial"/>
      <family val="2"/>
    </font>
    <font>
      <b/>
      <sz val="8"/>
      <color theme="0" tint="-0.34998626667073579"/>
      <name val="Arial"/>
      <family val="2"/>
    </font>
    <font>
      <sz val="6"/>
      <color theme="0" tint="-0.34998626667073579"/>
      <name val="Arial"/>
      <family val="2"/>
    </font>
    <font>
      <sz val="1"/>
      <name val="Arial"/>
      <family val="2"/>
    </font>
  </fonts>
  <fills count="8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lightUp"/>
    </fill>
    <fill>
      <patternFill patternType="lightUp">
        <bgColor indexed="41"/>
      </patternFill>
    </fill>
    <fill>
      <patternFill patternType="lightUp">
        <bgColor indexed="11"/>
      </patternFill>
    </fill>
    <fill>
      <patternFill patternType="lightUp">
        <bgColor indexed="9"/>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style="thin">
        <color rgb="FFFF0000"/>
      </left>
      <right style="thin">
        <color rgb="FFFF0000"/>
      </right>
      <top style="thin">
        <color rgb="FFFF0000"/>
      </top>
      <bottom style="thin">
        <color rgb="FFFF0000"/>
      </bottom>
      <diagonal/>
    </border>
  </borders>
  <cellStyleXfs count="1195">
    <xf numFmtId="0" fontId="0" fillId="0" borderId="0"/>
    <xf numFmtId="0" fontId="46" fillId="26" borderId="0" applyNumberFormat="0" applyBorder="0" applyAlignment="0" applyProtection="0"/>
    <xf numFmtId="0" fontId="46" fillId="2" borderId="0" applyNumberFormat="0" applyBorder="0" applyAlignment="0" applyProtection="0"/>
    <xf numFmtId="0" fontId="46"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4" borderId="0" applyNumberFormat="0" applyBorder="0" applyAlignment="0" applyProtection="0"/>
    <xf numFmtId="0" fontId="46"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6" borderId="0" applyNumberFormat="0" applyBorder="0" applyAlignment="0" applyProtection="0"/>
    <xf numFmtId="0" fontId="46"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2" borderId="0" applyNumberFormat="0" applyBorder="0" applyAlignment="0" applyProtection="0"/>
    <xf numFmtId="0" fontId="46"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16" borderId="0" applyNumberFormat="0" applyBorder="0" applyAlignment="0" applyProtection="0"/>
    <xf numFmtId="0" fontId="47"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18" borderId="0" applyNumberFormat="0" applyBorder="0" applyAlignment="0" applyProtection="0"/>
    <xf numFmtId="0" fontId="47"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8"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18"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18" fillId="21"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1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18" fillId="1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18" fillId="22" borderId="0" applyNumberFormat="0" applyBorder="0" applyAlignment="0" applyProtection="0"/>
    <xf numFmtId="0" fontId="47" fillId="49"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16"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50"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19" fillId="13" borderId="1" applyNumberFormat="0" applyAlignment="0" applyProtection="0"/>
    <xf numFmtId="0" fontId="49" fillId="51" borderId="0" applyNumberFormat="0" applyBorder="0" applyAlignment="0" applyProtection="0"/>
    <xf numFmtId="0" fontId="30" fillId="4" borderId="0" applyNumberFormat="0" applyBorder="0" applyAlignment="0" applyProtection="0"/>
    <xf numFmtId="0" fontId="49" fillId="51" borderId="0" applyNumberFormat="0" applyBorder="0" applyAlignment="0" applyProtection="0"/>
    <xf numFmtId="0" fontId="50" fillId="50" borderId="19" applyNumberFormat="0" applyAlignment="0" applyProtection="0"/>
    <xf numFmtId="0" fontId="50" fillId="13" borderId="19" applyNumberFormat="0" applyAlignment="0" applyProtection="0"/>
    <xf numFmtId="0" fontId="50"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50" fillId="13" borderId="19" applyNumberFormat="0" applyAlignment="0" applyProtection="0"/>
    <xf numFmtId="0" fontId="50" fillId="13" borderId="19" applyNumberFormat="0" applyAlignment="0" applyProtection="0"/>
    <xf numFmtId="0" fontId="50" fillId="13" borderId="19" applyNumberFormat="0" applyAlignment="0" applyProtection="0"/>
    <xf numFmtId="0" fontId="51" fillId="52" borderId="20" applyNumberFormat="0" applyAlignment="0" applyProtection="0"/>
    <xf numFmtId="0" fontId="32" fillId="23" borderId="3" applyNumberFormat="0" applyAlignment="0" applyProtection="0"/>
    <xf numFmtId="0" fontId="51" fillId="52" borderId="20" applyNumberFormat="0" applyAlignment="0" applyProtection="0"/>
    <xf numFmtId="0" fontId="52" fillId="53" borderId="19"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4" fillId="0" borderId="0" applyNumberFormat="0" applyFill="0" applyBorder="0" applyAlignment="0" applyProtection="0"/>
    <xf numFmtId="0" fontId="22" fillId="0" borderId="0" applyNumberFormat="0" applyFill="0" applyBorder="0" applyAlignment="0" applyProtection="0"/>
    <xf numFmtId="0" fontId="55" fillId="54" borderId="0" applyNumberFormat="0" applyBorder="0" applyAlignment="0" applyProtection="0"/>
    <xf numFmtId="0" fontId="29" fillId="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6" fillId="0" borderId="22" applyNumberFormat="0" applyFill="0" applyAlignment="0" applyProtection="0"/>
    <xf numFmtId="0" fontId="57"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7" fillId="0" borderId="23" applyNumberFormat="0" applyFill="0" applyAlignment="0" applyProtection="0"/>
    <xf numFmtId="0" fontId="58"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8" fillId="0" borderId="24" applyNumberFormat="0" applyFill="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1" fillId="3" borderId="2" applyNumberFormat="0" applyAlignment="0" applyProtection="0"/>
    <xf numFmtId="0" fontId="59" fillId="0" borderId="25" applyNumberFormat="0" applyFill="0" applyAlignment="0" applyProtection="0"/>
    <xf numFmtId="0" fontId="31" fillId="0" borderId="8" applyNumberFormat="0" applyFill="0" applyAlignment="0" applyProtection="0"/>
    <xf numFmtId="0" fontId="59" fillId="0" borderId="25" applyNumberFormat="0" applyFill="0" applyAlignment="0" applyProtection="0"/>
    <xf numFmtId="0" fontId="60" fillId="55" borderId="0" applyNumberFormat="0" applyBorder="0" applyAlignment="0" applyProtection="0"/>
    <xf numFmtId="0" fontId="42" fillId="11" borderId="0" applyNumberFormat="0" applyBorder="0" applyAlignment="0" applyProtection="0"/>
    <xf numFmtId="0" fontId="46" fillId="0" borderId="0"/>
    <xf numFmtId="0" fontId="46" fillId="0" borderId="0"/>
    <xf numFmtId="0" fontId="3" fillId="0" borderId="0"/>
    <xf numFmtId="0" fontId="3" fillId="0" borderId="0"/>
    <xf numFmtId="0" fontId="46" fillId="0" borderId="0"/>
    <xf numFmtId="0" fontId="46"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 fillId="0" borderId="0"/>
    <xf numFmtId="0" fontId="46" fillId="0" borderId="0"/>
    <xf numFmtId="0" fontId="46" fillId="0" borderId="0"/>
    <xf numFmtId="0" fontId="3" fillId="0" borderId="0"/>
    <xf numFmtId="0" fontId="46" fillId="0" borderId="0"/>
    <xf numFmtId="0" fontId="46" fillId="0" borderId="0"/>
    <xf numFmtId="0" fontId="3" fillId="0" borderId="0"/>
    <xf numFmtId="0" fontId="43"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6" fillId="0" borderId="0"/>
    <xf numFmtId="0" fontId="3" fillId="0" borderId="0"/>
    <xf numFmtId="0" fontId="3" fillId="0" borderId="0"/>
    <xf numFmtId="0" fontId="33" fillId="0" borderId="0"/>
    <xf numFmtId="0" fontId="3" fillId="0" borderId="0"/>
    <xf numFmtId="0" fontId="3" fillId="0" borderId="0"/>
    <xf numFmtId="0" fontId="3" fillId="0" borderId="0"/>
    <xf numFmtId="0" fontId="6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9" fillId="0" borderId="25" applyNumberFormat="0" applyFill="0" applyAlignment="0" applyProtection="0"/>
    <xf numFmtId="0" fontId="59" fillId="0" borderId="2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20" applyNumberFormat="0" applyAlignment="0" applyProtection="0"/>
    <xf numFmtId="0" fontId="51" fillId="52" borderId="20"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9" fillId="0" borderId="25" applyNumberFormat="0" applyFill="0" applyAlignment="0" applyProtection="0"/>
    <xf numFmtId="0" fontId="51" fillId="52" borderId="20" applyNumberFormat="0" applyAlignment="0" applyProtection="0"/>
    <xf numFmtId="9" fontId="1" fillId="0" borderId="0" applyFont="0" applyFill="0" applyBorder="0" applyAlignment="0" applyProtection="0"/>
    <xf numFmtId="9" fontId="46" fillId="0" borderId="0" applyFont="0" applyFill="0" applyBorder="0" applyAlignment="0" applyProtection="0"/>
    <xf numFmtId="0" fontId="46" fillId="2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7"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7"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14"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47" fillId="47" borderId="0" applyNumberFormat="0" applyBorder="0" applyAlignment="0" applyProtection="0"/>
    <xf numFmtId="0" fontId="47" fillId="73" borderId="0" applyNumberFormat="0" applyBorder="0" applyAlignment="0" applyProtection="0"/>
    <xf numFmtId="0" fontId="47" fillId="73"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6" borderId="0" applyNumberFormat="0" applyBorder="0" applyAlignment="0" applyProtection="0"/>
    <xf numFmtId="0" fontId="48" fillId="13" borderId="18" applyNumberFormat="0" applyAlignment="0" applyProtection="0"/>
    <xf numFmtId="0" fontId="8" fillId="13" borderId="41" applyNumberFormat="0" applyAlignment="0" applyProtection="0"/>
    <xf numFmtId="0" fontId="48" fillId="50" borderId="18" applyNumberFormat="0" applyAlignment="0" applyProtection="0"/>
    <xf numFmtId="0" fontId="48" fillId="50" borderId="18" applyNumberFormat="0" applyAlignment="0" applyProtection="0"/>
    <xf numFmtId="0" fontId="48" fillId="72" borderId="18" applyNumberFormat="0" applyAlignment="0" applyProtection="0"/>
    <xf numFmtId="0" fontId="8" fillId="72" borderId="41" applyNumberFormat="0" applyAlignment="0" applyProtection="0"/>
    <xf numFmtId="0" fontId="48" fillId="13" borderId="18" applyNumberFormat="0" applyAlignment="0" applyProtection="0"/>
    <xf numFmtId="0" fontId="8" fillId="72" borderId="41" applyNumberFormat="0" applyAlignment="0" applyProtection="0"/>
    <xf numFmtId="0" fontId="48" fillId="13" borderId="18" applyNumberFormat="0" applyAlignment="0" applyProtection="0"/>
    <xf numFmtId="0" fontId="8" fillId="13" borderId="41" applyNumberFormat="0" applyAlignment="0" applyProtection="0"/>
    <xf numFmtId="0" fontId="19" fillId="13" borderId="1" applyNumberFormat="0" applyAlignment="0" applyProtection="0"/>
    <xf numFmtId="0" fontId="48" fillId="13" borderId="18" applyNumberFormat="0" applyAlignment="0" applyProtection="0"/>
    <xf numFmtId="0" fontId="19" fillId="13" borderId="1" applyNumberFormat="0" applyAlignment="0" applyProtection="0"/>
    <xf numFmtId="0" fontId="8" fillId="13" borderId="4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50" fillId="50" borderId="19" applyNumberFormat="0" applyAlignment="0" applyProtection="0"/>
    <xf numFmtId="0" fontId="50" fillId="50" borderId="19" applyNumberFormat="0" applyAlignment="0" applyProtection="0"/>
    <xf numFmtId="0" fontId="50" fillId="72" borderId="19" applyNumberFormat="0" applyAlignment="0" applyProtection="0"/>
    <xf numFmtId="0" fontId="50" fillId="72" borderId="19" applyNumberFormat="0" applyAlignment="0" applyProtection="0"/>
    <xf numFmtId="0" fontId="50" fillId="72"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1"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6" fillId="0" borderId="22"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57" fillId="0" borderId="23" applyNumberFormat="0" applyFill="0" applyAlignment="0" applyProtection="0"/>
    <xf numFmtId="0" fontId="80" fillId="0" borderId="45" applyNumberFormat="0" applyFill="0" applyAlignment="0" applyProtection="0"/>
    <xf numFmtId="0" fontId="80" fillId="0" borderId="46" applyNumberFormat="0" applyFill="0" applyAlignment="0" applyProtection="0"/>
    <xf numFmtId="0" fontId="58" fillId="0" borderId="24" applyNumberFormat="0" applyFill="0" applyAlignment="0" applyProtection="0"/>
    <xf numFmtId="0" fontId="81" fillId="0" borderId="47" applyNumberFormat="0" applyFill="0" applyAlignment="0" applyProtection="0"/>
    <xf numFmtId="0" fontId="81" fillId="0" borderId="48" applyNumberFormat="0" applyFill="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8" fillId="0" borderId="0"/>
    <xf numFmtId="0" fontId="68" fillId="0" borderId="0"/>
    <xf numFmtId="0" fontId="3" fillId="0" borderId="0"/>
    <xf numFmtId="0" fontId="3" fillId="0" borderId="0"/>
    <xf numFmtId="0" fontId="68" fillId="0" borderId="0"/>
    <xf numFmtId="0" fontId="68" fillId="0" borderId="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42" applyNumberFormat="0" applyAlignment="0" applyProtection="0"/>
    <xf numFmtId="0" fontId="51" fillId="52" borderId="20" applyNumberFormat="0" applyAlignment="0" applyProtection="0"/>
    <xf numFmtId="0" fontId="51" fillId="52" borderId="42" applyNumberFormat="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8" fillId="0" borderId="0"/>
    <xf numFmtId="0" fontId="88"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7" fillId="16" borderId="0" applyNumberFormat="0" applyBorder="0" applyAlignment="0" applyProtection="0"/>
    <xf numFmtId="0" fontId="47"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3"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9" fillId="0" borderId="25" applyNumberFormat="0" applyFill="0" applyAlignment="0" applyProtection="0"/>
    <xf numFmtId="0" fontId="51"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91">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3" fillId="0" borderId="0" xfId="0" applyFont="1"/>
    <xf numFmtId="14" fontId="63" fillId="0" borderId="0" xfId="0" applyNumberFormat="1" applyFont="1" applyAlignment="1">
      <alignment horizontal="center"/>
    </xf>
    <xf numFmtId="0" fontId="4" fillId="0" borderId="0" xfId="892" applyFont="1" applyAlignment="1">
      <alignment horizontal="center" vertical="center"/>
    </xf>
    <xf numFmtId="0" fontId="63"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63" fillId="0" borderId="0" xfId="0" applyFont="1" applyAlignment="1">
      <alignment horizontal="center" vertical="center" wrapText="1"/>
    </xf>
    <xf numFmtId="0" fontId="5" fillId="0" borderId="11" xfId="815" applyFont="1" applyBorder="1" applyAlignment="1">
      <alignment horizontal="center" vertical="center" wrapText="1"/>
    </xf>
    <xf numFmtId="0" fontId="63"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3"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6"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9"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6"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3" fillId="0" borderId="0" xfId="0" applyFont="1" applyAlignment="1">
      <alignment horizontal="center"/>
    </xf>
    <xf numFmtId="10" fontId="11" fillId="0" borderId="0" xfId="0" applyNumberFormat="1" applyFont="1" applyAlignment="1">
      <alignment vertical="center"/>
    </xf>
    <xf numFmtId="0" fontId="63"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0" fontId="63"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7" fillId="0" borderId="11" xfId="0" applyFont="1" applyBorder="1" applyAlignment="1">
      <alignment horizontal="left" vertical="center" wrapText="1"/>
    </xf>
    <xf numFmtId="0" fontId="67" fillId="0" borderId="11" xfId="0" applyFont="1" applyBorder="1" applyAlignment="1">
      <alignment vertical="center" wrapText="1"/>
    </xf>
    <xf numFmtId="0" fontId="67" fillId="0" borderId="11" xfId="0" applyFont="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horizontal="left" vertical="center" wrapText="1"/>
    </xf>
    <xf numFmtId="1" fontId="67" fillId="0" borderId="11" xfId="0" applyNumberFormat="1" applyFont="1" applyBorder="1" applyAlignment="1">
      <alignment horizontal="center" vertical="center" wrapText="1"/>
    </xf>
    <xf numFmtId="0" fontId="67" fillId="0" borderId="0" xfId="0" quotePrefix="1" applyFont="1" applyAlignment="1">
      <alignment vertical="center" wrapText="1"/>
    </xf>
    <xf numFmtId="2" fontId="67" fillId="0" borderId="11" xfId="0" applyNumberFormat="1" applyFont="1" applyBorder="1" applyAlignment="1">
      <alignment horizontal="center" vertical="center" wrapText="1"/>
    </xf>
    <xf numFmtId="0" fontId="0" fillId="0" borderId="11" xfId="0" applyBorder="1"/>
    <xf numFmtId="0" fontId="45" fillId="0" borderId="0" xfId="0" applyFont="1" applyAlignment="1">
      <alignment vertical="center"/>
    </xf>
    <xf numFmtId="0" fontId="44" fillId="0" borderId="11" xfId="0" applyFont="1" applyBorder="1" applyAlignment="1">
      <alignment horizontal="left" vertical="center"/>
    </xf>
    <xf numFmtId="14" fontId="44" fillId="0" borderId="11" xfId="0" applyNumberFormat="1" applyFont="1" applyBorder="1" applyAlignment="1">
      <alignment horizontal="left" vertical="center"/>
    </xf>
    <xf numFmtId="14" fontId="44" fillId="0" borderId="0" xfId="0" applyNumberFormat="1" applyFont="1" applyAlignment="1">
      <alignment horizontal="left" vertical="center"/>
    </xf>
    <xf numFmtId="0" fontId="45" fillId="0" borderId="11" xfId="0" applyFont="1" applyBorder="1" applyAlignment="1">
      <alignment vertical="center"/>
    </xf>
    <xf numFmtId="0" fontId="63"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5" fillId="0" borderId="0" xfId="0" applyFont="1"/>
    <xf numFmtId="0" fontId="44" fillId="0" borderId="0" xfId="0" applyFont="1"/>
    <xf numFmtId="0" fontId="0" fillId="0" borderId="0" xfId="0" applyAlignment="1">
      <alignment horizontal="center"/>
    </xf>
    <xf numFmtId="0" fontId="3" fillId="0" borderId="0" xfId="815"/>
    <xf numFmtId="0" fontId="71" fillId="0" borderId="0" xfId="815" applyFont="1"/>
    <xf numFmtId="0" fontId="71" fillId="0" borderId="0" xfId="815" applyFont="1" applyAlignment="1">
      <alignment horizontal="center" vertical="center"/>
    </xf>
    <xf numFmtId="0" fontId="3" fillId="0" borderId="0" xfId="815" applyAlignment="1">
      <alignment horizontal="left"/>
    </xf>
    <xf numFmtId="0" fontId="71" fillId="0" borderId="0" xfId="815" applyFont="1" applyAlignment="1">
      <alignment horizontal="left"/>
    </xf>
    <xf numFmtId="14" fontId="70" fillId="0" borderId="0" xfId="0" applyNumberFormat="1" applyFont="1" applyAlignment="1">
      <alignment horizontal="center" vertical="center"/>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3" fillId="0" borderId="11" xfId="0" applyNumberFormat="1" applyFont="1" applyBorder="1" applyAlignment="1">
      <alignment horizontal="left" vertical="center"/>
    </xf>
    <xf numFmtId="0" fontId="44"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5" fillId="0" borderId="11" xfId="815" applyFont="1" applyBorder="1" applyAlignment="1">
      <alignment horizontal="center" vertical="center" wrapText="1"/>
    </xf>
    <xf numFmtId="0" fontId="78"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7" fillId="69" borderId="11" xfId="0" applyFont="1" applyFill="1" applyBorder="1" applyAlignment="1">
      <alignment horizontal="center" vertical="center" wrapText="1"/>
    </xf>
    <xf numFmtId="0" fontId="70" fillId="0" borderId="0" xfId="0" applyFont="1"/>
    <xf numFmtId="0" fontId="10" fillId="0" borderId="0" xfId="815" applyFont="1"/>
    <xf numFmtId="1" fontId="44" fillId="0" borderId="11" xfId="0" applyNumberFormat="1" applyFont="1" applyBorder="1" applyAlignment="1">
      <alignment horizontal="center" vertical="center"/>
    </xf>
    <xf numFmtId="0" fontId="45" fillId="0" borderId="11" xfId="0" applyFont="1" applyBorder="1" applyAlignment="1">
      <alignment horizontal="center" vertical="center"/>
    </xf>
    <xf numFmtId="0" fontId="12" fillId="0" borderId="0" xfId="0" applyFont="1" applyAlignment="1">
      <alignment vertical="top"/>
    </xf>
    <xf numFmtId="0" fontId="11" fillId="0" borderId="0" xfId="0" quotePrefix="1" applyFont="1" applyAlignment="1">
      <alignment vertical="center"/>
    </xf>
    <xf numFmtId="0" fontId="65" fillId="0" borderId="0" xfId="0" applyFont="1" applyAlignment="1">
      <alignment vertical="center" wrapText="1"/>
    </xf>
    <xf numFmtId="0" fontId="65" fillId="0" borderId="0" xfId="0" applyFont="1" applyAlignment="1">
      <alignment vertical="center"/>
    </xf>
    <xf numFmtId="14" fontId="63" fillId="0" borderId="0" xfId="0" applyNumberFormat="1" applyFont="1" applyAlignment="1">
      <alignment horizontal="center" vertical="center"/>
    </xf>
    <xf numFmtId="14" fontId="9" fillId="0" borderId="0" xfId="0" applyNumberFormat="1" applyFont="1" applyAlignment="1">
      <alignment horizontal="center" vertical="center"/>
    </xf>
    <xf numFmtId="0" fontId="84" fillId="0" borderId="11" xfId="0" applyFont="1" applyBorder="1" applyAlignment="1">
      <alignment vertical="center" wrapText="1"/>
    </xf>
    <xf numFmtId="0" fontId="85" fillId="0" borderId="11" xfId="0" applyFont="1" applyBorder="1" applyAlignment="1">
      <alignment vertical="center" wrapText="1"/>
    </xf>
    <xf numFmtId="0" fontId="85" fillId="0" borderId="11" xfId="0" quotePrefix="1" applyFont="1" applyBorder="1" applyAlignment="1">
      <alignment vertical="center"/>
    </xf>
    <xf numFmtId="0" fontId="85" fillId="0" borderId="0" xfId="0" applyFont="1" applyAlignment="1">
      <alignment vertical="center"/>
    </xf>
    <xf numFmtId="0" fontId="85" fillId="69" borderId="11" xfId="0" quotePrefix="1" applyFont="1" applyFill="1" applyBorder="1" applyAlignment="1">
      <alignment vertical="center"/>
    </xf>
    <xf numFmtId="0" fontId="85" fillId="69" borderId="11" xfId="0" applyFont="1" applyFill="1" applyBorder="1" applyAlignment="1">
      <alignment vertical="center" wrapText="1"/>
    </xf>
    <xf numFmtId="0" fontId="86" fillId="0" borderId="11" xfId="0" applyFont="1" applyBorder="1" applyAlignment="1">
      <alignment horizontal="left" vertical="center" wrapText="1"/>
    </xf>
    <xf numFmtId="0" fontId="9" fillId="0" borderId="0" xfId="0" applyFont="1" applyAlignment="1">
      <alignment vertical="top" wrapText="1"/>
    </xf>
    <xf numFmtId="0" fontId="4" fillId="0" borderId="0" xfId="0" applyFont="1" applyAlignment="1">
      <alignment horizontal="center" vertical="center" wrapText="1"/>
    </xf>
    <xf numFmtId="0" fontId="45"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1" fontId="44" fillId="70" borderId="11" xfId="0" applyNumberFormat="1" applyFont="1" applyFill="1" applyBorder="1" applyAlignment="1">
      <alignment horizontal="center" vertical="center"/>
    </xf>
    <xf numFmtId="0" fontId="15" fillId="0" borderId="0" xfId="0" applyFont="1"/>
    <xf numFmtId="0" fontId="87"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7" fillId="0" borderId="0" xfId="0" applyFont="1"/>
    <xf numFmtId="0" fontId="67" fillId="0" borderId="11" xfId="0" applyFont="1" applyBorder="1" applyAlignment="1">
      <alignment horizontal="center"/>
    </xf>
    <xf numFmtId="0" fontId="67"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5" fillId="75" borderId="11" xfId="0" applyFont="1" applyFill="1" applyBorder="1" applyAlignment="1">
      <alignment vertical="center" wrapText="1"/>
    </xf>
    <xf numFmtId="0" fontId="66" fillId="0" borderId="11" xfId="0" applyFont="1" applyBorder="1" applyAlignment="1">
      <alignment horizontal="center" vertical="center"/>
    </xf>
    <xf numFmtId="0" fontId="4" fillId="0" borderId="11" xfId="815" applyFont="1" applyBorder="1"/>
    <xf numFmtId="0" fontId="4" fillId="0" borderId="12" xfId="815" applyFont="1" applyBorder="1"/>
    <xf numFmtId="0" fontId="63" fillId="0" borderId="13" xfId="0" applyFont="1" applyBorder="1" applyAlignment="1">
      <alignment vertical="center"/>
    </xf>
    <xf numFmtId="0" fontId="9" fillId="0" borderId="0" xfId="0" applyFont="1" applyAlignment="1">
      <alignment horizontal="left" vertical="center"/>
    </xf>
    <xf numFmtId="0" fontId="66"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3" fillId="58" borderId="10" xfId="0" applyFont="1" applyFill="1" applyBorder="1" applyAlignment="1">
      <alignment horizontal="center" vertical="center"/>
    </xf>
    <xf numFmtId="0" fontId="15" fillId="57" borderId="10" xfId="0" applyFont="1" applyFill="1" applyBorder="1" applyAlignment="1">
      <alignment horizontal="center"/>
    </xf>
    <xf numFmtId="0" fontId="63" fillId="58" borderId="10" xfId="0" applyFont="1" applyFill="1" applyBorder="1" applyAlignment="1">
      <alignment horizontal="center"/>
    </xf>
    <xf numFmtId="14" fontId="63" fillId="58" borderId="10" xfId="0" applyNumberFormat="1" applyFont="1" applyFill="1" applyBorder="1" applyAlignment="1">
      <alignment horizontal="center"/>
    </xf>
    <xf numFmtId="14" fontId="63" fillId="70" borderId="0" xfId="0" applyNumberFormat="1" applyFont="1" applyFill="1" applyAlignment="1">
      <alignment horizontal="left"/>
    </xf>
    <xf numFmtId="0" fontId="63" fillId="70" borderId="0" xfId="0" applyFont="1" applyFill="1" applyAlignment="1">
      <alignment horizontal="right"/>
    </xf>
    <xf numFmtId="0" fontId="67" fillId="61" borderId="11" xfId="0" applyFont="1" applyFill="1" applyBorder="1" applyAlignment="1">
      <alignment horizontal="center" vertical="center" wrapText="1"/>
    </xf>
    <xf numFmtId="0" fontId="39" fillId="0" borderId="0" xfId="815" applyFont="1" applyAlignment="1">
      <alignment vertical="center"/>
    </xf>
    <xf numFmtId="0" fontId="15" fillId="0" borderId="10" xfId="0" applyFont="1" applyBorder="1" applyAlignment="1">
      <alignment horizontal="center" vertical="center" wrapText="1"/>
    </xf>
    <xf numFmtId="0" fontId="4" fillId="0" borderId="39" xfId="0" applyFont="1" applyBorder="1" applyAlignment="1">
      <alignment vertical="center" wrapText="1"/>
    </xf>
    <xf numFmtId="0" fontId="90" fillId="76" borderId="39" xfId="0" applyFont="1" applyFill="1" applyBorder="1" applyAlignment="1">
      <alignment vertical="center" wrapText="1"/>
    </xf>
    <xf numFmtId="1" fontId="94" fillId="77" borderId="10" xfId="0" applyNumberFormat="1" applyFont="1" applyFill="1" applyBorder="1" applyAlignment="1" applyProtection="1">
      <alignment horizontal="center" vertical="center"/>
      <protection locked="0"/>
    </xf>
    <xf numFmtId="10" fontId="94" fillId="79" borderId="10" xfId="924" applyNumberFormat="1" applyFont="1" applyFill="1" applyBorder="1" applyAlignment="1" applyProtection="1">
      <alignment horizontal="center" vertical="center" wrapText="1"/>
    </xf>
    <xf numFmtId="3" fontId="4" fillId="0" borderId="11" xfId="815" quotePrefix="1" applyNumberFormat="1" applyFont="1" applyBorder="1" applyAlignment="1">
      <alignment horizontal="center" vertical="center" wrapText="1"/>
    </xf>
    <xf numFmtId="0" fontId="96" fillId="61" borderId="11" xfId="815" applyFont="1" applyFill="1" applyBorder="1" applyAlignment="1">
      <alignment horizontal="center" vertical="center" wrapText="1"/>
    </xf>
    <xf numFmtId="0" fontId="4" fillId="0" borderId="55" xfId="815" applyFont="1" applyBorder="1" applyAlignment="1">
      <alignment horizontal="center" vertical="center" wrapText="1"/>
    </xf>
    <xf numFmtId="3" fontId="4" fillId="0" borderId="11" xfId="0" applyNumberFormat="1" applyFont="1" applyBorder="1" applyAlignment="1">
      <alignment horizontal="center" vertical="center"/>
    </xf>
    <xf numFmtId="0" fontId="4" fillId="61" borderId="11" xfId="815" applyFont="1" applyFill="1" applyBorder="1" applyAlignment="1">
      <alignment horizontal="center" vertical="center" wrapText="1"/>
    </xf>
    <xf numFmtId="2" fontId="44"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66" fillId="0" borderId="13" xfId="0" applyFont="1" applyBorder="1" applyAlignment="1">
      <alignment horizontal="center" vertical="center"/>
    </xf>
    <xf numFmtId="0" fontId="63" fillId="0" borderId="11" xfId="0" applyFont="1" applyBorder="1"/>
    <xf numFmtId="0" fontId="4" fillId="0" borderId="0" xfId="0" applyFont="1" applyAlignment="1">
      <alignment horizontal="left" vertical="top" wrapText="1"/>
    </xf>
    <xf numFmtId="0" fontId="9" fillId="0" borderId="0" xfId="0" applyFont="1" applyAlignment="1">
      <alignment horizontal="left" vertical="top" wrapText="1"/>
    </xf>
    <xf numFmtId="0" fontId="66" fillId="0" borderId="11" xfId="0" applyFont="1" applyBorder="1" applyAlignment="1">
      <alignment horizontal="left" vertical="center" wrapText="1"/>
    </xf>
    <xf numFmtId="0" fontId="69" fillId="0" borderId="11" xfId="0" applyFont="1" applyBorder="1" applyAlignment="1">
      <alignment horizontal="left" vertical="center" wrapText="1"/>
    </xf>
    <xf numFmtId="0" fontId="15" fillId="0" borderId="11" xfId="0" applyFont="1" applyBorder="1" applyAlignment="1">
      <alignment horizontal="left" vertical="center" wrapText="1"/>
    </xf>
    <xf numFmtId="0" fontId="68" fillId="0" borderId="11" xfId="0" applyFont="1" applyBorder="1" applyAlignment="1">
      <alignment horizontal="left" vertical="center"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4"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92"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9" fillId="0" borderId="11" xfId="0" applyFont="1" applyBorder="1" applyAlignment="1">
      <alignment horizontal="left" vertical="center" wrapText="1"/>
    </xf>
    <xf numFmtId="0" fontId="5" fillId="0" borderId="11" xfId="815" applyFont="1" applyBorder="1" applyAlignment="1">
      <alignment horizontal="center" vertical="center" wrapText="1"/>
    </xf>
    <xf numFmtId="0" fontId="12" fillId="0" borderId="0" xfId="0" applyFont="1" applyAlignment="1">
      <alignment horizontal="left" vertical="center"/>
    </xf>
    <xf numFmtId="0" fontId="0" fillId="0" borderId="16" xfId="0" applyBorder="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9" fontId="12" fillId="63" borderId="0" xfId="0" applyNumberFormat="1" applyFont="1" applyFill="1" applyAlignment="1">
      <alignment horizontal="left" vertical="center"/>
    </xf>
    <xf numFmtId="0" fontId="0" fillId="59" borderId="0" xfId="0" applyFill="1" applyAlignment="1">
      <alignment horizontal="left" vertical="center"/>
    </xf>
    <xf numFmtId="14" fontId="10" fillId="63" borderId="0" xfId="815" applyNumberFormat="1" applyFont="1" applyFill="1" applyAlignment="1">
      <alignment horizontal="center" vertical="center"/>
    </xf>
    <xf numFmtId="0" fontId="0" fillId="59" borderId="0" xfId="0" applyFill="1" applyAlignment="1">
      <alignment vertical="center"/>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70" fillId="0" borderId="38" xfId="0" applyFont="1" applyBorder="1" applyAlignment="1">
      <alignment horizontal="center" vertical="center"/>
    </xf>
    <xf numFmtId="0" fontId="70" fillId="0" borderId="39" xfId="0" applyFont="1" applyBorder="1" applyAlignment="1">
      <alignment horizontal="center" vertical="center"/>
    </xf>
    <xf numFmtId="49" fontId="90" fillId="76" borderId="28" xfId="0" applyNumberFormat="1" applyFont="1" applyFill="1" applyBorder="1" applyAlignment="1">
      <alignment horizontal="center" vertical="center" wrapText="1" readingOrder="1"/>
    </xf>
    <xf numFmtId="49" fontId="90" fillId="76" borderId="29" xfId="0" applyNumberFormat="1" applyFont="1" applyFill="1" applyBorder="1" applyAlignment="1">
      <alignment horizontal="center" vertical="center" wrapText="1" readingOrder="1"/>
    </xf>
    <xf numFmtId="49" fontId="90" fillId="76" borderId="32" xfId="0" applyNumberFormat="1" applyFont="1" applyFill="1" applyBorder="1" applyAlignment="1">
      <alignment horizontal="center" vertical="center" wrapText="1" readingOrder="1"/>
    </xf>
    <xf numFmtId="49" fontId="90" fillId="76" borderId="33" xfId="0" applyNumberFormat="1" applyFont="1" applyFill="1" applyBorder="1" applyAlignment="1">
      <alignment horizontal="center" vertical="center" wrapText="1" readingOrder="1"/>
    </xf>
    <xf numFmtId="49" fontId="90" fillId="76" borderId="34" xfId="0" applyNumberFormat="1" applyFont="1" applyFill="1" applyBorder="1" applyAlignment="1">
      <alignment horizontal="center" vertical="center" wrapText="1" readingOrder="1"/>
    </xf>
    <xf numFmtId="49" fontId="90" fillId="76" borderId="35" xfId="0" applyNumberFormat="1" applyFont="1" applyFill="1" applyBorder="1" applyAlignment="1">
      <alignment horizontal="center" vertical="center" wrapText="1" readingOrder="1"/>
    </xf>
    <xf numFmtId="49" fontId="90" fillId="76" borderId="27" xfId="0" applyNumberFormat="1" applyFont="1" applyFill="1" applyBorder="1" applyAlignment="1">
      <alignment horizontal="center" vertical="center" wrapText="1" readingOrder="1"/>
    </xf>
    <xf numFmtId="49" fontId="90" fillId="76" borderId="30" xfId="0" applyNumberFormat="1" applyFont="1" applyFill="1" applyBorder="1" applyAlignment="1">
      <alignment horizontal="center" vertical="center" wrapText="1" readingOrder="1"/>
    </xf>
    <xf numFmtId="49" fontId="90" fillId="76" borderId="31" xfId="0" applyNumberFormat="1" applyFont="1" applyFill="1" applyBorder="1" applyAlignment="1">
      <alignment horizontal="center" vertical="center" wrapText="1" readingOrder="1"/>
    </xf>
    <xf numFmtId="0" fontId="90" fillId="76" borderId="27" xfId="0" applyFont="1" applyFill="1" applyBorder="1" applyAlignment="1">
      <alignment horizontal="left" vertical="center" wrapText="1" readingOrder="1"/>
    </xf>
    <xf numFmtId="0" fontId="90" fillId="76" borderId="30" xfId="0" applyFont="1" applyFill="1" applyBorder="1" applyAlignment="1">
      <alignment horizontal="left" vertical="center" wrapText="1" readingOrder="1"/>
    </xf>
    <xf numFmtId="0" fontId="90" fillId="76" borderId="31" xfId="0" applyFont="1" applyFill="1" applyBorder="1" applyAlignment="1">
      <alignment horizontal="left" vertical="center" wrapText="1" readingOrder="1"/>
    </xf>
    <xf numFmtId="0" fontId="90" fillId="76" borderId="28" xfId="0" applyFont="1" applyFill="1" applyBorder="1" applyAlignment="1">
      <alignment horizontal="left" vertical="center" wrapText="1" readingOrder="1"/>
    </xf>
    <xf numFmtId="0" fontId="90" fillId="76" borderId="29" xfId="0" applyFont="1" applyFill="1" applyBorder="1" applyAlignment="1">
      <alignment horizontal="left" vertical="center" wrapText="1" readingOrder="1"/>
    </xf>
    <xf numFmtId="0" fontId="90" fillId="76" borderId="32" xfId="0" applyFont="1" applyFill="1" applyBorder="1" applyAlignment="1">
      <alignment horizontal="left" vertical="center" wrapText="1" readingOrder="1"/>
    </xf>
    <xf numFmtId="0" fontId="90" fillId="76" borderId="33" xfId="0" applyFont="1" applyFill="1" applyBorder="1" applyAlignment="1">
      <alignment horizontal="left" vertical="center" wrapText="1" readingOrder="1"/>
    </xf>
    <xf numFmtId="0" fontId="90" fillId="76" borderId="34" xfId="0" applyFont="1" applyFill="1" applyBorder="1" applyAlignment="1">
      <alignment horizontal="left" vertical="center" wrapText="1" readingOrder="1"/>
    </xf>
    <xf numFmtId="0" fontId="90" fillId="76" borderId="35" xfId="0" applyFont="1" applyFill="1" applyBorder="1" applyAlignment="1">
      <alignment horizontal="left" vertical="center" wrapText="1" readingOrder="1"/>
    </xf>
    <xf numFmtId="0" fontId="90" fillId="76" borderId="37" xfId="0" applyFont="1" applyFill="1" applyBorder="1" applyAlignment="1">
      <alignment horizontal="left" vertical="center" wrapText="1" readingOrder="1"/>
    </xf>
    <xf numFmtId="0" fontId="90" fillId="76" borderId="0" xfId="0" applyFont="1" applyFill="1" applyAlignment="1">
      <alignment horizontal="left" vertical="center" wrapText="1" readingOrder="1"/>
    </xf>
    <xf numFmtId="0" fontId="90" fillId="76" borderId="36" xfId="0" applyFont="1" applyFill="1" applyBorder="1" applyAlignment="1">
      <alignment horizontal="left" vertical="center" wrapText="1" readingOrder="1"/>
    </xf>
    <xf numFmtId="0" fontId="90" fillId="76" borderId="27" xfId="0" applyFont="1" applyFill="1" applyBorder="1" applyAlignment="1">
      <alignment horizontal="center" vertical="center" wrapText="1" readingOrder="1"/>
    </xf>
    <xf numFmtId="0" fontId="90" fillId="76" borderId="30" xfId="0" applyFont="1" applyFill="1" applyBorder="1" applyAlignment="1">
      <alignment horizontal="center" vertical="center" wrapText="1" readingOrder="1"/>
    </xf>
    <xf numFmtId="0" fontId="90" fillId="76" borderId="31" xfId="0" applyFont="1" applyFill="1" applyBorder="1" applyAlignment="1">
      <alignment horizontal="center" vertical="center" wrapText="1" readingOrder="1"/>
    </xf>
    <xf numFmtId="0" fontId="90" fillId="76" borderId="28" xfId="0" applyFont="1" applyFill="1" applyBorder="1" applyAlignment="1">
      <alignment horizontal="center" vertical="center" wrapText="1" readingOrder="1"/>
    </xf>
    <xf numFmtId="0" fontId="90" fillId="76" borderId="29" xfId="0" applyFont="1" applyFill="1" applyBorder="1" applyAlignment="1">
      <alignment horizontal="center" vertical="center" wrapText="1" readingOrder="1"/>
    </xf>
    <xf numFmtId="0" fontId="90" fillId="76" borderId="32" xfId="0" applyFont="1" applyFill="1" applyBorder="1" applyAlignment="1">
      <alignment horizontal="center" vertical="center" wrapText="1" readingOrder="1"/>
    </xf>
    <xf numFmtId="0" fontId="90" fillId="76" borderId="33" xfId="0" applyFont="1" applyFill="1" applyBorder="1" applyAlignment="1">
      <alignment horizontal="center" vertical="center" wrapText="1" readingOrder="1"/>
    </xf>
    <xf numFmtId="0" fontId="90" fillId="76" borderId="34" xfId="0" applyFont="1" applyFill="1" applyBorder="1" applyAlignment="1">
      <alignment horizontal="center" vertical="center" wrapText="1" readingOrder="1"/>
    </xf>
    <xf numFmtId="0" fontId="90" fillId="76" borderId="35" xfId="0" applyFont="1" applyFill="1" applyBorder="1" applyAlignment="1">
      <alignment horizontal="center" vertical="center" wrapText="1" readingOrder="1"/>
    </xf>
    <xf numFmtId="0" fontId="95" fillId="78" borderId="27" xfId="0" applyFont="1" applyFill="1" applyBorder="1" applyAlignment="1">
      <alignment horizontal="center" vertical="center" wrapText="1"/>
    </xf>
    <xf numFmtId="0" fontId="95" fillId="78" borderId="30" xfId="0" applyFont="1" applyFill="1" applyBorder="1" applyAlignment="1">
      <alignment horizontal="center" vertical="center" wrapText="1"/>
    </xf>
    <xf numFmtId="0" fontId="95" fillId="78" borderId="31" xfId="0" applyFont="1" applyFill="1" applyBorder="1" applyAlignment="1">
      <alignment horizontal="center" vertical="center" wrapText="1"/>
    </xf>
    <xf numFmtId="0" fontId="90" fillId="77" borderId="27" xfId="0" applyFont="1" applyFill="1" applyBorder="1" applyAlignment="1" applyProtection="1">
      <alignment horizontal="left" vertical="center" wrapText="1"/>
      <protection locked="0"/>
    </xf>
    <xf numFmtId="0" fontId="90" fillId="77" borderId="30" xfId="0" applyFont="1" applyFill="1" applyBorder="1" applyAlignment="1" applyProtection="1">
      <alignment horizontal="left" vertical="center" wrapText="1"/>
      <protection locked="0"/>
    </xf>
    <xf numFmtId="0" fontId="90" fillId="77" borderId="31" xfId="0" applyFont="1" applyFill="1" applyBorder="1" applyAlignment="1" applyProtection="1">
      <alignment horizontal="left" vertical="center" wrapText="1"/>
      <protection locked="0"/>
    </xf>
    <xf numFmtId="0" fontId="4" fillId="0" borderId="0" xfId="0" applyFont="1" applyAlignment="1">
      <alignment horizontal="justify" wrapText="1"/>
    </xf>
    <xf numFmtId="0" fontId="4"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77" fillId="0" borderId="0" xfId="0" applyFont="1" applyAlignment="1">
      <alignment horizontal="left" vertical="justify" wrapText="1"/>
    </xf>
    <xf numFmtId="0" fontId="9" fillId="0" borderId="0" xfId="0" applyFont="1" applyAlignment="1">
      <alignment horizontal="left" vertical="justify" wrapText="1"/>
    </xf>
    <xf numFmtId="0" fontId="9" fillId="0" borderId="0" xfId="0" applyFont="1" applyAlignment="1">
      <alignment horizontal="justify" wrapText="1"/>
    </xf>
    <xf numFmtId="0" fontId="9" fillId="0" borderId="0" xfId="0" applyFont="1" applyAlignment="1">
      <alignment horizontal="justify"/>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0" fontId="6" fillId="0" borderId="0" xfId="815" applyFont="1" applyAlignment="1">
      <alignment horizontal="left" vertical="center"/>
    </xf>
    <xf numFmtId="0" fontId="6" fillId="0" borderId="16" xfId="815" applyFont="1" applyBorder="1" applyAlignment="1">
      <alignment horizontal="left" vertical="center"/>
    </xf>
    <xf numFmtId="0" fontId="70" fillId="0" borderId="40" xfId="0" applyFont="1" applyBorder="1" applyAlignment="1">
      <alignment horizontal="center" vertical="center"/>
    </xf>
    <xf numFmtId="0" fontId="70" fillId="0" borderId="16" xfId="0" applyFont="1" applyBorder="1" applyAlignment="1">
      <alignment horizontal="center" vertical="center"/>
    </xf>
    <xf numFmtId="0" fontId="9" fillId="0" borderId="36" xfId="0" applyFont="1" applyBorder="1" applyAlignment="1">
      <alignment vertical="top" wrapText="1"/>
    </xf>
    <xf numFmtId="0" fontId="70" fillId="0" borderId="28"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1" xfId="0" applyFont="1" applyBorder="1" applyAlignment="1">
      <alignment horizontal="center" vertical="center" wrapText="1"/>
    </xf>
    <xf numFmtId="0" fontId="7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70" fillId="0" borderId="37" xfId="0" applyFont="1" applyBorder="1" applyAlignment="1">
      <alignment horizontal="center" vertical="center" wrapText="1"/>
    </xf>
    <xf numFmtId="0" fontId="70" fillId="0" borderId="36"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31" xfId="0" applyFont="1" applyBorder="1" applyAlignment="1">
      <alignment horizontal="center" vertical="center" wrapText="1"/>
    </xf>
    <xf numFmtId="0" fontId="70" fillId="0" borderId="27" xfId="0" applyFont="1" applyBorder="1" applyAlignment="1">
      <alignment horizontal="center" vertical="center" wrapText="1"/>
    </xf>
    <xf numFmtId="0" fontId="70" fillId="0" borderId="31" xfId="0" applyFont="1" applyBorder="1" applyAlignment="1">
      <alignment horizontal="center" vertical="center" wrapText="1"/>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5" fillId="0" borderId="27" xfId="0" quotePrefix="1" applyFont="1" applyBorder="1" applyAlignment="1">
      <alignment horizontal="center" vertical="center" wrapText="1" readingOrder="1"/>
    </xf>
    <xf numFmtId="0" fontId="75" fillId="0" borderId="30" xfId="0" quotePrefix="1" applyFont="1" applyBorder="1" applyAlignment="1">
      <alignment horizontal="center" vertical="center" wrapText="1" readingOrder="1"/>
    </xf>
    <xf numFmtId="0" fontId="75" fillId="0" borderId="31" xfId="0" quotePrefix="1" applyFont="1" applyBorder="1" applyAlignment="1">
      <alignment horizontal="center" vertical="center" wrapText="1" readingOrder="1"/>
    </xf>
    <xf numFmtId="0" fontId="75" fillId="0" borderId="28" xfId="0" applyFont="1" applyBorder="1" applyAlignment="1">
      <alignment horizontal="center" vertical="center" wrapText="1" readingOrder="1"/>
    </xf>
    <xf numFmtId="0" fontId="75" fillId="0" borderId="29" xfId="0" applyFont="1" applyBorder="1" applyAlignment="1">
      <alignment horizontal="center" vertical="center" wrapText="1" readingOrder="1"/>
    </xf>
    <xf numFmtId="0" fontId="75" fillId="0" borderId="32" xfId="0" applyFont="1" applyBorder="1" applyAlignment="1">
      <alignment horizontal="center" vertical="center" wrapText="1" readingOrder="1"/>
    </xf>
    <xf numFmtId="0" fontId="75" fillId="0" borderId="33" xfId="0" applyFont="1" applyBorder="1" applyAlignment="1">
      <alignment horizontal="center" vertical="center" wrapText="1" readingOrder="1"/>
    </xf>
    <xf numFmtId="0" fontId="75" fillId="0" borderId="34" xfId="0" applyFont="1" applyBorder="1" applyAlignment="1">
      <alignment horizontal="center" vertical="center" wrapText="1" readingOrder="1"/>
    </xf>
    <xf numFmtId="0" fontId="75" fillId="0" borderId="35" xfId="0" applyFont="1" applyBorder="1" applyAlignment="1">
      <alignment horizontal="center" vertical="center" wrapText="1" readingOrder="1"/>
    </xf>
    <xf numFmtId="0" fontId="76" fillId="0" borderId="27" xfId="0" applyFont="1" applyBorder="1" applyAlignment="1">
      <alignment horizontal="center" vertical="center" wrapText="1" readingOrder="1"/>
    </xf>
    <xf numFmtId="0" fontId="76" fillId="0" borderId="30" xfId="0" applyFont="1" applyBorder="1" applyAlignment="1">
      <alignment horizontal="center" vertical="center" wrapText="1" readingOrder="1"/>
    </xf>
    <xf numFmtId="0" fontId="76" fillId="0" borderId="31" xfId="0" applyFont="1" applyBorder="1" applyAlignment="1">
      <alignment horizontal="center" vertical="center" wrapText="1" readingOrder="1"/>
    </xf>
    <xf numFmtId="0" fontId="74" fillId="67" borderId="27" xfId="0" applyFont="1" applyFill="1" applyBorder="1" applyAlignment="1">
      <alignment horizontal="center" vertical="center" wrapText="1"/>
    </xf>
    <xf numFmtId="0" fontId="74" fillId="67" borderId="30" xfId="0" applyFont="1" applyFill="1" applyBorder="1" applyAlignment="1">
      <alignment horizontal="center" vertical="center" wrapText="1"/>
    </xf>
    <xf numFmtId="0" fontId="74" fillId="67" borderId="31" xfId="0" applyFont="1" applyFill="1" applyBorder="1" applyAlignment="1">
      <alignment horizontal="center" vertical="center" wrapText="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49" fontId="74" fillId="0" borderId="27" xfId="0" applyNumberFormat="1" applyFont="1" applyBorder="1" applyAlignment="1">
      <alignment horizontal="center" vertical="center" wrapText="1" readingOrder="1"/>
    </xf>
    <xf numFmtId="49" fontId="74" fillId="0" borderId="30" xfId="0" applyNumberFormat="1" applyFont="1" applyBorder="1" applyAlignment="1">
      <alignment horizontal="center" vertical="center" wrapText="1" readingOrder="1"/>
    </xf>
    <xf numFmtId="49" fontId="74"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73" fillId="0" borderId="28"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34" xfId="0" applyFont="1" applyBorder="1" applyAlignment="1">
      <alignment horizontal="center" vertical="center" wrapText="1"/>
    </xf>
    <xf numFmtId="0" fontId="73" fillId="0" borderId="35" xfId="0" applyFont="1" applyBorder="1" applyAlignment="1">
      <alignment horizontal="center" vertical="center" wrapText="1"/>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70"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70" fillId="66" borderId="13" xfId="0" applyNumberFormat="1" applyFont="1" applyFill="1" applyBorder="1" applyAlignment="1">
      <alignment horizontal="center" vertical="center"/>
    </xf>
    <xf numFmtId="14" fontId="70" fillId="66" borderId="15" xfId="0" applyNumberFormat="1" applyFont="1" applyFill="1" applyBorder="1" applyAlignment="1">
      <alignment horizontal="center" vertical="center"/>
    </xf>
    <xf numFmtId="14" fontId="70" fillId="66" borderId="14" xfId="0" applyNumberFormat="1" applyFont="1" applyFill="1" applyBorder="1" applyAlignment="1">
      <alignment horizontal="center" vertical="center"/>
    </xf>
    <xf numFmtId="0" fontId="89" fillId="0" borderId="0" xfId="0" applyFont="1" applyAlignment="1">
      <alignment horizontal="justify" vertical="center" wrapText="1"/>
    </xf>
    <xf numFmtId="0" fontId="9" fillId="0" borderId="0" xfId="0" applyFont="1" applyAlignment="1">
      <alignment horizontal="justify" vertical="center" wrapText="1"/>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153">
    <dxf>
      <font>
        <color theme="1"/>
      </font>
      <fill>
        <patternFill patternType="solid"/>
      </fill>
    </dxf>
    <dxf>
      <fill>
        <patternFill>
          <bgColor rgb="FFCCFFCC"/>
        </patternFill>
      </fill>
    </dxf>
    <dxf>
      <fill>
        <patternFill>
          <bgColor rgb="FFCCFFCC"/>
        </patternFill>
      </fill>
    </dxf>
    <dxf>
      <fill>
        <patternFill>
          <bgColor rgb="FFCCFFCC"/>
        </patternFill>
      </fill>
    </dxf>
    <dxf>
      <fill>
        <patternFill>
          <bgColor rgb="FFC1C1C1"/>
        </patternFill>
      </fill>
    </dxf>
    <dxf>
      <fill>
        <patternFill>
          <bgColor theme="4" tint="0.79998168889431442"/>
        </patternFill>
      </fill>
    </dxf>
    <dxf>
      <fill>
        <patternFill>
          <bgColor rgb="FFC0C0C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1C1C1"/>
        </patternFill>
      </fill>
    </dxf>
    <dxf>
      <fill>
        <patternFill>
          <bgColor theme="4" tint="0.79998168889431442"/>
        </patternFill>
      </fill>
    </dxf>
    <dxf>
      <fill>
        <patternFill>
          <bgColor rgb="FFC0C0C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patternType="gray0625">
          <fgColor rgb="FF808080"/>
          <bgColor theme="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rgb="FFFF7C80"/>
        </patternFill>
      </fill>
    </dxf>
    <dxf>
      <fill>
        <patternFill>
          <bgColor rgb="FFFF7C80"/>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rgb="FF808080"/>
        </patternFill>
      </fill>
    </dxf>
    <dxf>
      <fill>
        <patternFill>
          <bgColor rgb="FFFF7C80"/>
        </patternFill>
      </fill>
    </dxf>
    <dxf>
      <fill>
        <patternFill>
          <bgColor rgb="FF99FF66"/>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FF9080"/>
      <color rgb="FF808080"/>
      <color rgb="FFFF5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10</xdr:col>
      <xdr:colOff>923925</xdr:colOff>
      <xdr:row>19</xdr:row>
      <xdr:rowOff>9525</xdr:rowOff>
    </xdr:from>
    <xdr:to>
      <xdr:col>11</xdr:col>
      <xdr:colOff>1058</xdr:colOff>
      <xdr:row>19</xdr:row>
      <xdr:rowOff>91440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2755</xdr:colOff>
      <xdr:row>13</xdr:row>
      <xdr:rowOff>91440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4</xdr:row>
      <xdr:rowOff>200025</xdr:rowOff>
    </xdr:from>
    <xdr:to>
      <xdr:col>15</xdr:col>
      <xdr:colOff>1</xdr:colOff>
      <xdr:row>5</xdr:row>
      <xdr:rowOff>76200</xdr:rowOff>
    </xdr:to>
    <xdr:pic>
      <xdr:nvPicPr>
        <xdr:cNvPr id="118199" name="Grafik 15">
          <a:extLst>
            <a:ext uri="{FF2B5EF4-FFF2-40B4-BE49-F238E27FC236}">
              <a16:creationId xmlns:a16="http://schemas.microsoft.com/office/drawing/2014/main" id="{00000000-0008-0000-0000-0000B7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0" y="762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11</xdr:row>
      <xdr:rowOff>9525</xdr:rowOff>
    </xdr:from>
    <xdr:to>
      <xdr:col>8</xdr:col>
      <xdr:colOff>0</xdr:colOff>
      <xdr:row>11</xdr:row>
      <xdr:rowOff>91440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924658</xdr:colOff>
      <xdr:row>28</xdr:row>
      <xdr:rowOff>8792</xdr:rowOff>
    </xdr:from>
    <xdr:to>
      <xdr:col>14</xdr:col>
      <xdr:colOff>733</xdr:colOff>
      <xdr:row>28</xdr:row>
      <xdr:rowOff>98327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5083" y="574284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91440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97594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96130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96133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5718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1186" y="7997193"/>
          <a:ext cx="119429" cy="80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97598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932132</xdr:colOff>
      <xdr:row>20</xdr:row>
      <xdr:rowOff>9232</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37832" y="3457282"/>
          <a:ext cx="117817"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98328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945172</xdr:colOff>
      <xdr:row>22</xdr:row>
      <xdr:rowOff>9233</xdr:rowOff>
    </xdr:from>
    <xdr:to>
      <xdr:col>12</xdr:col>
      <xdr:colOff>1027087</xdr:colOff>
      <xdr:row>22</xdr:row>
      <xdr:rowOff>96863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3597" y="3800183"/>
          <a:ext cx="11049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96862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95397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931837</xdr:colOff>
      <xdr:row>23</xdr:row>
      <xdr:rowOff>9233</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6437" y="397163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96862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943709</xdr:colOff>
      <xdr:row>30</xdr:row>
      <xdr:rowOff>6154</xdr:rowOff>
    </xdr:from>
    <xdr:to>
      <xdr:col>13</xdr:col>
      <xdr:colOff>16267</xdr:colOff>
      <xdr:row>30</xdr:row>
      <xdr:rowOff>91879</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134" y="6254554"/>
          <a:ext cx="122213"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667623</xdr:colOff>
      <xdr:row>37</xdr:row>
      <xdr:rowOff>7624</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048" y="782764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667622</xdr:colOff>
      <xdr:row>36</xdr:row>
      <xdr:rowOff>7624</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047" y="765619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949424</xdr:colOff>
      <xdr:row>36</xdr:row>
      <xdr:rowOff>9964</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024" y="765853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667922</xdr:colOff>
      <xdr:row>39</xdr:row>
      <xdr:rowOff>11137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347" y="857411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658977</xdr:colOff>
      <xdr:row>44</xdr:row>
      <xdr:rowOff>10407</xdr:rowOff>
    </xdr:from>
    <xdr:to>
      <xdr:col>11</xdr:col>
      <xdr:colOff>741185</xdr:colOff>
      <xdr:row>44</xdr:row>
      <xdr:rowOff>96132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45402" y="9478257"/>
          <a:ext cx="101258"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917911</xdr:colOff>
      <xdr:row>44</xdr:row>
      <xdr:rowOff>8942</xdr:rowOff>
    </xdr:from>
    <xdr:to>
      <xdr:col>14</xdr:col>
      <xdr:colOff>2957</xdr:colOff>
      <xdr:row>44</xdr:row>
      <xdr:rowOff>94667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3611" y="9476792"/>
          <a:ext cx="132796" cy="8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935691</xdr:colOff>
      <xdr:row>22</xdr:row>
      <xdr:rowOff>10070</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41391" y="3801020"/>
          <a:ext cx="115095"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933786</xdr:colOff>
      <xdr:row>23</xdr:row>
      <xdr:rowOff>6260</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39686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931881</xdr:colOff>
      <xdr:row>24</xdr:row>
      <xdr:rowOff>6260</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5181" y="414011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929932</xdr:colOff>
      <xdr:row>25</xdr:row>
      <xdr:rowOff>9233</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532" y="431453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931881</xdr:colOff>
      <xdr:row>25</xdr:row>
      <xdr:rowOff>6260</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5181" y="43115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950887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5487" y="60842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943311</xdr:colOff>
      <xdr:row>29</xdr:row>
      <xdr:rowOff>6260</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611" y="608321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659422</xdr:colOff>
      <xdr:row>29</xdr:row>
      <xdr:rowOff>9233</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1072" y="608618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943311</xdr:colOff>
      <xdr:row>30</xdr:row>
      <xdr:rowOff>6260</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611" y="62546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941362</xdr:colOff>
      <xdr:row>31</xdr:row>
      <xdr:rowOff>11138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668816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31</xdr:row>
      <xdr:rowOff>6260</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66832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952792</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392" y="69701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952836</xdr:colOff>
      <xdr:row>32</xdr:row>
      <xdr:rowOff>6260</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536" y="69690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941362</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7484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35</xdr:row>
      <xdr:rowOff>6260</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4833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36</xdr:row>
      <xdr:rowOff>6260</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6548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954697</xdr:colOff>
      <xdr:row>37</xdr:row>
      <xdr:rowOff>11138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297" y="783116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828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954697</xdr:colOff>
      <xdr:row>38</xdr:row>
      <xdr:rowOff>11138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297" y="800261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38</xdr:row>
      <xdr:rowOff>10070</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800154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943267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867" y="84464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84473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943267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867" y="9008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42</xdr:row>
      <xdr:rowOff>6260</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90073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361950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9525</xdr:rowOff>
    </xdr:from>
    <xdr:to>
      <xdr:col>12</xdr:col>
      <xdr:colOff>2198</xdr:colOff>
      <xdr:row>43</xdr:row>
      <xdr:rowOff>97155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9305925"/>
          <a:ext cx="11649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382905</xdr:colOff>
      <xdr:row>0</xdr:row>
      <xdr:rowOff>0</xdr:rowOff>
    </xdr:from>
    <xdr:to>
      <xdr:col>14</xdr:col>
      <xdr:colOff>675365</xdr:colOff>
      <xdr:row>3</xdr:row>
      <xdr:rowOff>95250</xdr:rowOff>
    </xdr:to>
    <xdr:pic>
      <xdr:nvPicPr>
        <xdr:cNvPr id="150" name="Grafik 10">
          <a:extLst>
            <a:ext uri="{FF2B5EF4-FFF2-40B4-BE49-F238E27FC236}">
              <a16:creationId xmlns:a16="http://schemas.microsoft.com/office/drawing/2014/main" id="{B12957DB-95BB-493D-9FB8-2B29FEBE6DE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36205" y="0"/>
          <a:ext cx="1311635" cy="533400"/>
        </a:xfrm>
        <a:prstGeom prst="rect">
          <a:avLst/>
        </a:prstGeom>
      </xdr:spPr>
    </xdr:pic>
    <xdr:clientData/>
  </xdr:twoCellAnchor>
  <xdr:twoCellAnchor editAs="oneCell">
    <xdr:from>
      <xdr:col>14</xdr:col>
      <xdr:colOff>586740</xdr:colOff>
      <xdr:row>11</xdr:row>
      <xdr:rowOff>3810</xdr:rowOff>
    </xdr:from>
    <xdr:to>
      <xdr:col>15</xdr:col>
      <xdr:colOff>2755</xdr:colOff>
      <xdr:row>11</xdr:row>
      <xdr:rowOff>93345</xdr:rowOff>
    </xdr:to>
    <xdr:pic>
      <xdr:nvPicPr>
        <xdr:cNvPr id="152" name="Grafik 15">
          <a:extLst>
            <a:ext uri="{FF2B5EF4-FFF2-40B4-BE49-F238E27FC236}">
              <a16:creationId xmlns:a16="http://schemas.microsoft.com/office/drawing/2014/main" id="{E8085778-4F7F-493D-920F-B296B9974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2540" y="1527810"/>
          <a:ext cx="12086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922607</xdr:colOff>
      <xdr:row>21</xdr:row>
      <xdr:rowOff>11137</xdr:rowOff>
    </xdr:from>
    <xdr:ext cx="93052" cy="85725"/>
    <xdr:pic>
      <xdr:nvPicPr>
        <xdr:cNvPr id="3" name="Grafik 15">
          <a:extLst>
            <a:ext uri="{FF2B5EF4-FFF2-40B4-BE49-F238E27FC236}">
              <a16:creationId xmlns:a16="http://schemas.microsoft.com/office/drawing/2014/main" id="{039C5DE6-2C2C-42A7-8C43-E61C3B98E5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907" y="363063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636415</xdr:colOff>
      <xdr:row>20</xdr:row>
      <xdr:rowOff>8060</xdr:rowOff>
    </xdr:from>
    <xdr:to>
      <xdr:col>11</xdr:col>
      <xdr:colOff>740311</xdr:colOff>
      <xdr:row>20</xdr:row>
      <xdr:rowOff>97595</xdr:rowOff>
    </xdr:to>
    <xdr:pic>
      <xdr:nvPicPr>
        <xdr:cNvPr id="5" name="Grafik 15">
          <a:extLst>
            <a:ext uri="{FF2B5EF4-FFF2-40B4-BE49-F238E27FC236}">
              <a16:creationId xmlns:a16="http://schemas.microsoft.com/office/drawing/2014/main" id="{13765DF0-DF62-4ABF-9603-6C4D74664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2840" y="3456110"/>
          <a:ext cx="1229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638320</xdr:colOff>
      <xdr:row>21</xdr:row>
      <xdr:rowOff>9965</xdr:rowOff>
    </xdr:from>
    <xdr:to>
      <xdr:col>12</xdr:col>
      <xdr:colOff>10696</xdr:colOff>
      <xdr:row>21</xdr:row>
      <xdr:rowOff>93785</xdr:rowOff>
    </xdr:to>
    <xdr:pic>
      <xdr:nvPicPr>
        <xdr:cNvPr id="6" name="Grafik 15">
          <a:extLst>
            <a:ext uri="{FF2B5EF4-FFF2-40B4-BE49-F238E27FC236}">
              <a16:creationId xmlns:a16="http://schemas.microsoft.com/office/drawing/2014/main" id="{19735B98-42F4-4C29-8EEF-A6D6F41D9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970" y="3629465"/>
          <a:ext cx="115326"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954111</xdr:colOff>
      <xdr:row>21</xdr:row>
      <xdr:rowOff>10405</xdr:rowOff>
    </xdr:from>
    <xdr:to>
      <xdr:col>13</xdr:col>
      <xdr:colOff>3516</xdr:colOff>
      <xdr:row>21</xdr:row>
      <xdr:rowOff>92320</xdr:rowOff>
    </xdr:to>
    <xdr:pic>
      <xdr:nvPicPr>
        <xdr:cNvPr id="7" name="Grafik 15">
          <a:extLst>
            <a:ext uri="{FF2B5EF4-FFF2-40B4-BE49-F238E27FC236}">
              <a16:creationId xmlns:a16="http://schemas.microsoft.com/office/drawing/2014/main" id="{5BA7BD48-9AF5-4AEF-B7A7-E17478433F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02536" y="3629905"/>
          <a:ext cx="10668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950301</xdr:colOff>
      <xdr:row>20</xdr:row>
      <xdr:rowOff>10405</xdr:rowOff>
    </xdr:from>
    <xdr:to>
      <xdr:col>13</xdr:col>
      <xdr:colOff>1611</xdr:colOff>
      <xdr:row>20</xdr:row>
      <xdr:rowOff>96130</xdr:rowOff>
    </xdr:to>
    <xdr:pic>
      <xdr:nvPicPr>
        <xdr:cNvPr id="8" name="Grafik 15">
          <a:extLst>
            <a:ext uri="{FF2B5EF4-FFF2-40B4-BE49-F238E27FC236}">
              <a16:creationId xmlns:a16="http://schemas.microsoft.com/office/drawing/2014/main" id="{077D88DB-31EF-41FE-BF7B-9FA8DD8F15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98726" y="3458455"/>
          <a:ext cx="1085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931837</xdr:colOff>
      <xdr:row>24</xdr:row>
      <xdr:rowOff>11138</xdr:rowOff>
    </xdr:from>
    <xdr:ext cx="95250" cy="85725"/>
    <xdr:pic>
      <xdr:nvPicPr>
        <xdr:cNvPr id="9" name="Grafik 15">
          <a:extLst>
            <a:ext uri="{FF2B5EF4-FFF2-40B4-BE49-F238E27FC236}">
              <a16:creationId xmlns:a16="http://schemas.microsoft.com/office/drawing/2014/main" id="{E2D9DAED-3D87-4A8E-B05D-6C184854F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6437" y="414498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641101</xdr:colOff>
      <xdr:row>25</xdr:row>
      <xdr:rowOff>6888</xdr:rowOff>
    </xdr:from>
    <xdr:to>
      <xdr:col>11</xdr:col>
      <xdr:colOff>741187</xdr:colOff>
      <xdr:row>25</xdr:row>
      <xdr:rowOff>94518</xdr:rowOff>
    </xdr:to>
    <xdr:pic>
      <xdr:nvPicPr>
        <xdr:cNvPr id="30" name="Grafik 15">
          <a:extLst>
            <a:ext uri="{FF2B5EF4-FFF2-40B4-BE49-F238E27FC236}">
              <a16:creationId xmlns:a16="http://schemas.microsoft.com/office/drawing/2014/main" id="{99E0B34D-79BF-455E-8AE3-4CBBCD8E9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7526" y="4312188"/>
          <a:ext cx="119136"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634508</xdr:colOff>
      <xdr:row>34</xdr:row>
      <xdr:rowOff>6598</xdr:rowOff>
    </xdr:from>
    <xdr:ext cx="119429" cy="83820"/>
    <xdr:pic>
      <xdr:nvPicPr>
        <xdr:cNvPr id="59" name="Grafik 15">
          <a:extLst>
            <a:ext uri="{FF2B5EF4-FFF2-40B4-BE49-F238E27FC236}">
              <a16:creationId xmlns:a16="http://schemas.microsoft.com/office/drawing/2014/main" id="{58841C7F-589C-4E63-B497-F3440879D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6158" y="7312273"/>
          <a:ext cx="119429"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941362</xdr:colOff>
      <xdr:row>34</xdr:row>
      <xdr:rowOff>7328</xdr:rowOff>
    </xdr:from>
    <xdr:ext cx="95250" cy="85725"/>
    <xdr:pic>
      <xdr:nvPicPr>
        <xdr:cNvPr id="115" name="Grafik 15">
          <a:extLst>
            <a:ext uri="{FF2B5EF4-FFF2-40B4-BE49-F238E27FC236}">
              <a16:creationId xmlns:a16="http://schemas.microsoft.com/office/drawing/2014/main" id="{CFE6C8E0-03AF-4461-9DB2-5DBEC9F130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73130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34</xdr:row>
      <xdr:rowOff>6260</xdr:rowOff>
    </xdr:from>
    <xdr:ext cx="93052" cy="85725"/>
    <xdr:pic>
      <xdr:nvPicPr>
        <xdr:cNvPr id="125" name="Grafik 15">
          <a:extLst>
            <a:ext uri="{FF2B5EF4-FFF2-40B4-BE49-F238E27FC236}">
              <a16:creationId xmlns:a16="http://schemas.microsoft.com/office/drawing/2014/main" id="{1EAC4BE2-1316-40DC-B736-951729842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3119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23</xdr:row>
      <xdr:rowOff>9525</xdr:rowOff>
    </xdr:from>
    <xdr:to>
      <xdr:col>19</xdr:col>
      <xdr:colOff>4739640</xdr:colOff>
      <xdr:row>23</xdr:row>
      <xdr:rowOff>93345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22</xdr:row>
      <xdr:rowOff>9525</xdr:rowOff>
    </xdr:from>
    <xdr:to>
      <xdr:col>3</xdr:col>
      <xdr:colOff>304800</xdr:colOff>
      <xdr:row>22</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459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xdr:rowOff>
    </xdr:from>
    <xdr:to>
      <xdr:col>2</xdr:col>
      <xdr:colOff>171450</xdr:colOff>
      <xdr:row>22</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34</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33</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718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45</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44</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9782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44</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10</xdr:row>
      <xdr:rowOff>9525</xdr:rowOff>
    </xdr:from>
    <xdr:ext cx="114300" cy="95250"/>
    <xdr:pic>
      <xdr:nvPicPr>
        <xdr:cNvPr id="17" name="Grafik 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50387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9</xdr:row>
      <xdr:rowOff>9525</xdr:rowOff>
    </xdr:from>
    <xdr:ext cx="114300" cy="104775"/>
    <xdr:pic>
      <xdr:nvPicPr>
        <xdr:cNvPr id="18" name="Grafik 5">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343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9</xdr:row>
      <xdr:rowOff>9525</xdr:rowOff>
    </xdr:from>
    <xdr:ext cx="114300" cy="104775"/>
    <xdr:pic>
      <xdr:nvPicPr>
        <xdr:cNvPr id="19" name="Grafik 5">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79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160020</xdr:colOff>
      <xdr:row>0</xdr:row>
      <xdr:rowOff>0</xdr:rowOff>
    </xdr:from>
    <xdr:to>
      <xdr:col>18</xdr:col>
      <xdr:colOff>322940</xdr:colOff>
      <xdr:row>4</xdr:row>
      <xdr:rowOff>0</xdr:rowOff>
    </xdr:to>
    <xdr:pic>
      <xdr:nvPicPr>
        <xdr:cNvPr id="20" name="Grafik 10">
          <a:extLst>
            <a:ext uri="{FF2B5EF4-FFF2-40B4-BE49-F238E27FC236}">
              <a16:creationId xmlns:a16="http://schemas.microsoft.com/office/drawing/2014/main" id="{9F43199A-AA2A-48CE-AB2E-95A6C554AC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6280" y="0"/>
          <a:ext cx="1355450" cy="533400"/>
        </a:xfrm>
        <a:prstGeom prst="rect">
          <a:avLst/>
        </a:prstGeom>
      </xdr:spPr>
    </xdr:pic>
    <xdr:clientData/>
  </xdr:twoCellAnchor>
  <xdr:oneCellAnchor>
    <xdr:from>
      <xdr:col>19</xdr:col>
      <xdr:colOff>4619625</xdr:colOff>
      <xdr:row>10</xdr:row>
      <xdr:rowOff>9525</xdr:rowOff>
    </xdr:from>
    <xdr:ext cx="114300" cy="95250"/>
    <xdr:pic>
      <xdr:nvPicPr>
        <xdr:cNvPr id="21" name="Grafik 6">
          <a:extLst>
            <a:ext uri="{FF2B5EF4-FFF2-40B4-BE49-F238E27FC236}">
              <a16:creationId xmlns:a16="http://schemas.microsoft.com/office/drawing/2014/main" id="{A3344C0A-6DE1-43F9-BCB1-D3B822D4CE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6249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19</xdr:col>
      <xdr:colOff>4619625</xdr:colOff>
      <xdr:row>23</xdr:row>
      <xdr:rowOff>9525</xdr:rowOff>
    </xdr:from>
    <xdr:to>
      <xdr:col>19</xdr:col>
      <xdr:colOff>4739640</xdr:colOff>
      <xdr:row>23</xdr:row>
      <xdr:rowOff>93345</xdr:rowOff>
    </xdr:to>
    <xdr:pic>
      <xdr:nvPicPr>
        <xdr:cNvPr id="24" name="Grafik 6">
          <a:extLst>
            <a:ext uri="{FF2B5EF4-FFF2-40B4-BE49-F238E27FC236}">
              <a16:creationId xmlns:a16="http://schemas.microsoft.com/office/drawing/2014/main" id="{84AE56CF-DF2C-44BD-986F-77060FEFB6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49244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57150</xdr:colOff>
      <xdr:row>33</xdr:row>
      <xdr:rowOff>9525</xdr:rowOff>
    </xdr:from>
    <xdr:ext cx="114300" cy="104775"/>
    <xdr:pic>
      <xdr:nvPicPr>
        <xdr:cNvPr id="25" name="Grafik 5">
          <a:extLst>
            <a:ext uri="{FF2B5EF4-FFF2-40B4-BE49-F238E27FC236}">
              <a16:creationId xmlns:a16="http://schemas.microsoft.com/office/drawing/2014/main" id="{39AE6A1B-4EB7-4D23-B174-FA7A28079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4314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9525</xdr:rowOff>
    </xdr:from>
    <xdr:ext cx="114300" cy="104775"/>
    <xdr:pic>
      <xdr:nvPicPr>
        <xdr:cNvPr id="26" name="Grafik 5">
          <a:extLst>
            <a:ext uri="{FF2B5EF4-FFF2-40B4-BE49-F238E27FC236}">
              <a16:creationId xmlns:a16="http://schemas.microsoft.com/office/drawing/2014/main" id="{90569E26-E6E0-4F8E-A18D-FA910FD21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4314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34</xdr:row>
      <xdr:rowOff>9525</xdr:rowOff>
    </xdr:from>
    <xdr:ext cx="114300" cy="95250"/>
    <xdr:pic>
      <xdr:nvPicPr>
        <xdr:cNvPr id="27" name="Grafik 6">
          <a:extLst>
            <a:ext uri="{FF2B5EF4-FFF2-40B4-BE49-F238E27FC236}">
              <a16:creationId xmlns:a16="http://schemas.microsoft.com/office/drawing/2014/main" id="{E83F1DCE-AC16-45E9-835A-4D040D0A7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76752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34</xdr:row>
      <xdr:rowOff>9525</xdr:rowOff>
    </xdr:from>
    <xdr:ext cx="114300" cy="95250"/>
    <xdr:pic>
      <xdr:nvPicPr>
        <xdr:cNvPr id="28" name="Grafik 6">
          <a:extLst>
            <a:ext uri="{FF2B5EF4-FFF2-40B4-BE49-F238E27FC236}">
              <a16:creationId xmlns:a16="http://schemas.microsoft.com/office/drawing/2014/main" id="{FB1A074F-5E14-4871-A69D-AA059335B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76752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44</xdr:row>
      <xdr:rowOff>9525</xdr:rowOff>
    </xdr:from>
    <xdr:ext cx="114300" cy="104775"/>
    <xdr:pic>
      <xdr:nvPicPr>
        <xdr:cNvPr id="30" name="Grafik 5">
          <a:extLst>
            <a:ext uri="{FF2B5EF4-FFF2-40B4-BE49-F238E27FC236}">
              <a16:creationId xmlns:a16="http://schemas.microsoft.com/office/drawing/2014/main" id="{B954850D-8C0B-40DB-877F-07D3E14420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182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45</xdr:row>
      <xdr:rowOff>9525</xdr:rowOff>
    </xdr:from>
    <xdr:ext cx="114300" cy="95250"/>
    <xdr:pic>
      <xdr:nvPicPr>
        <xdr:cNvPr id="34" name="Grafik 6">
          <a:extLst>
            <a:ext uri="{FF2B5EF4-FFF2-40B4-BE49-F238E27FC236}">
              <a16:creationId xmlns:a16="http://schemas.microsoft.com/office/drawing/2014/main" id="{F992C1A9-DC85-4114-A165-E2776F8AAB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04260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45</xdr:row>
      <xdr:rowOff>9525</xdr:rowOff>
    </xdr:from>
    <xdr:ext cx="114300" cy="95250"/>
    <xdr:pic>
      <xdr:nvPicPr>
        <xdr:cNvPr id="35" name="Grafik 6">
          <a:extLst>
            <a:ext uri="{FF2B5EF4-FFF2-40B4-BE49-F238E27FC236}">
              <a16:creationId xmlns:a16="http://schemas.microsoft.com/office/drawing/2014/main" id="{9D7D77D0-1A9B-444F-8526-000AD090B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04260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J80"/>
  <sheetViews>
    <sheetView showGridLines="0" tabSelected="1" zoomScaleNormal="100" zoomScaleSheetLayoutView="90" zoomScalePageLayoutView="69" workbookViewId="0">
      <selection activeCell="D6" sqref="D6:E6"/>
    </sheetView>
  </sheetViews>
  <sheetFormatPr defaultColWidth="9.140625" defaultRowHeight="14.25" x14ac:dyDescent="0.25"/>
  <cols>
    <col min="1" max="1" width="0.5703125" style="20" customWidth="1"/>
    <col min="2" max="2" width="3.42578125" style="20" customWidth="1"/>
    <col min="3" max="3" width="14.85546875" style="20" customWidth="1"/>
    <col min="4" max="4" width="16.42578125" style="20" customWidth="1"/>
    <col min="5" max="6" width="6.85546875" style="20" customWidth="1"/>
    <col min="7" max="10" width="4.85546875" style="20" customWidth="1"/>
    <col min="11" max="11" width="15.28515625" style="20" customWidth="1"/>
    <col min="12" max="12" width="11.140625" style="20" customWidth="1"/>
    <col min="13" max="13" width="15.42578125" style="20" customWidth="1"/>
    <col min="14" max="14" width="15.28515625" style="20" customWidth="1"/>
    <col min="15" max="15" width="10.28515625" style="29" customWidth="1"/>
    <col min="16" max="16" width="1.140625" style="29" customWidth="1"/>
    <col min="17" max="26" width="9" style="20" hidden="1" customWidth="1"/>
    <col min="27" max="28" width="9" style="62" hidden="1" customWidth="1"/>
    <col min="29" max="29" width="9" style="20" hidden="1" customWidth="1"/>
    <col min="30" max="33" width="9.140625" style="20" hidden="1" customWidth="1"/>
    <col min="34" max="34" width="0" style="20" hidden="1" customWidth="1"/>
    <col min="35" max="16384" width="9.140625" style="20"/>
  </cols>
  <sheetData>
    <row r="1" spans="1:28" ht="6" customHeight="1" x14ac:dyDescent="0.25">
      <c r="A1" s="24"/>
      <c r="B1" s="228" t="s">
        <v>191</v>
      </c>
      <c r="C1" s="228"/>
      <c r="D1" s="228"/>
      <c r="E1" s="228"/>
      <c r="F1" s="228"/>
    </row>
    <row r="2" spans="1:28" ht="12" customHeight="1" x14ac:dyDescent="0.25">
      <c r="A2" s="3"/>
      <c r="B2" s="228"/>
      <c r="C2" s="228"/>
      <c r="D2" s="228"/>
      <c r="E2" s="228"/>
      <c r="F2" s="228"/>
      <c r="G2" s="48"/>
      <c r="H2" s="48"/>
      <c r="I2" s="48"/>
    </row>
    <row r="3" spans="1:28" ht="16.5" x14ac:dyDescent="0.25">
      <c r="A3" s="5"/>
      <c r="B3" s="5" t="s">
        <v>89</v>
      </c>
      <c r="C3" s="48"/>
      <c r="D3" s="25"/>
      <c r="E3" s="25"/>
    </row>
    <row r="4" spans="1:28" ht="9.75" customHeight="1" x14ac:dyDescent="0.2">
      <c r="A4" s="21"/>
      <c r="B4" s="7" t="s">
        <v>90</v>
      </c>
    </row>
    <row r="5" spans="1:28" ht="16.5" customHeight="1" x14ac:dyDescent="0.25">
      <c r="E5" s="9"/>
      <c r="F5" s="9"/>
      <c r="G5" s="9"/>
      <c r="H5" s="9"/>
      <c r="I5" s="9"/>
      <c r="J5" s="9"/>
    </row>
    <row r="6" spans="1:28" ht="14.1" customHeight="1" x14ac:dyDescent="0.25">
      <c r="A6" s="3"/>
      <c r="B6" s="251" t="s">
        <v>91</v>
      </c>
      <c r="C6" s="252"/>
      <c r="D6" s="249" t="s">
        <v>137</v>
      </c>
      <c r="E6" s="250"/>
      <c r="F6" s="84"/>
      <c r="G6" s="71"/>
      <c r="M6" s="139"/>
      <c r="N6" s="140" t="s">
        <v>92</v>
      </c>
      <c r="O6" s="140"/>
    </row>
    <row r="7" spans="1:28" ht="6" customHeight="1" x14ac:dyDescent="0.25">
      <c r="A7" s="3"/>
      <c r="B7" s="3"/>
      <c r="C7" s="3"/>
      <c r="D7" s="3"/>
      <c r="E7" s="4"/>
      <c r="F7" s="4"/>
      <c r="G7" s="4"/>
      <c r="H7" s="4"/>
      <c r="I7" s="4"/>
      <c r="J7" s="4"/>
    </row>
    <row r="8" spans="1:28" s="3" customFormat="1" ht="14.1" customHeight="1" x14ac:dyDescent="0.25">
      <c r="B8" s="251" t="s">
        <v>93</v>
      </c>
      <c r="C8" s="229"/>
      <c r="D8" s="233"/>
      <c r="E8" s="234"/>
      <c r="F8" s="234"/>
      <c r="G8" s="234"/>
      <c r="H8" s="234"/>
      <c r="I8" s="234"/>
      <c r="J8" s="234"/>
      <c r="K8" s="234"/>
      <c r="L8" s="234"/>
      <c r="M8" s="234"/>
      <c r="N8" s="234"/>
      <c r="O8" s="235"/>
      <c r="P8" s="33"/>
      <c r="AA8" s="62"/>
      <c r="AB8" s="62"/>
    </row>
    <row r="9" spans="1:28" s="3" customFormat="1" ht="6" customHeight="1" x14ac:dyDescent="0.25">
      <c r="C9" s="4"/>
      <c r="D9" s="17"/>
      <c r="E9" s="17"/>
      <c r="F9" s="17"/>
      <c r="G9" s="17"/>
      <c r="H9" s="35"/>
      <c r="I9" s="35"/>
      <c r="J9" s="35"/>
      <c r="K9" s="35"/>
      <c r="L9" s="35"/>
      <c r="M9" s="35"/>
      <c r="N9" s="35"/>
      <c r="O9" s="47"/>
      <c r="P9" s="47"/>
      <c r="AA9" s="62"/>
      <c r="AB9" s="62"/>
    </row>
    <row r="10" spans="1:28" s="3" customFormat="1" ht="14.1" customHeight="1" x14ac:dyDescent="0.25">
      <c r="B10" s="251" t="s">
        <v>94</v>
      </c>
      <c r="C10" s="229"/>
      <c r="D10" s="233"/>
      <c r="E10" s="234"/>
      <c r="F10" s="234"/>
      <c r="G10" s="234"/>
      <c r="H10" s="234"/>
      <c r="I10" s="234"/>
      <c r="J10" s="234"/>
      <c r="K10" s="234"/>
      <c r="L10" s="234"/>
      <c r="M10" s="234"/>
      <c r="N10" s="234"/>
      <c r="O10" s="235"/>
      <c r="P10" s="33"/>
      <c r="AA10" s="62"/>
      <c r="AB10" s="62"/>
    </row>
    <row r="11" spans="1:28" s="3" customFormat="1" ht="6" customHeight="1" x14ac:dyDescent="0.25">
      <c r="C11" s="4"/>
      <c r="D11" s="4"/>
      <c r="E11" s="4"/>
      <c r="F11" s="4"/>
      <c r="G11" s="4"/>
      <c r="O11" s="29"/>
      <c r="P11" s="29"/>
      <c r="AA11" s="62"/>
      <c r="AB11" s="62"/>
    </row>
    <row r="12" spans="1:28" s="3" customFormat="1" ht="14.1" customHeight="1" x14ac:dyDescent="0.25">
      <c r="B12" s="228" t="s">
        <v>95</v>
      </c>
      <c r="C12" s="229"/>
      <c r="D12" s="233"/>
      <c r="E12" s="234"/>
      <c r="F12" s="234"/>
      <c r="G12" s="234"/>
      <c r="H12" s="235"/>
      <c r="K12" s="33" t="s">
        <v>96</v>
      </c>
      <c r="M12" s="230"/>
      <c r="N12" s="231"/>
      <c r="O12" s="232"/>
      <c r="P12" s="85"/>
      <c r="AA12" s="62"/>
      <c r="AB12" s="62"/>
    </row>
    <row r="13" spans="1:28" s="3" customFormat="1" ht="6" customHeight="1" x14ac:dyDescent="0.25">
      <c r="E13" s="4"/>
      <c r="F13" s="4"/>
      <c r="H13" s="17"/>
      <c r="J13" s="35"/>
      <c r="K13" s="35"/>
      <c r="L13" s="4"/>
      <c r="M13" s="4"/>
      <c r="N13" s="4"/>
      <c r="AA13" s="62"/>
      <c r="AB13" s="62"/>
    </row>
    <row r="14" spans="1:28" s="3" customFormat="1" ht="14.1" customHeight="1" x14ac:dyDescent="0.25">
      <c r="D14" s="238"/>
      <c r="E14" s="239"/>
      <c r="F14" s="17"/>
      <c r="H14" s="17"/>
      <c r="K14" s="17" t="s">
        <v>97</v>
      </c>
      <c r="M14" s="243" t="str">
        <f>IF($D$6="","",Datenquelle!G37)</f>
        <v>-----</v>
      </c>
      <c r="N14" s="244"/>
      <c r="O14" s="245"/>
      <c r="P14" s="83"/>
      <c r="U14" s="20"/>
      <c r="AA14" s="62"/>
      <c r="AB14" s="62"/>
    </row>
    <row r="15" spans="1:28" ht="6" customHeight="1" x14ac:dyDescent="0.25">
      <c r="D15" s="23"/>
      <c r="E15" s="23"/>
      <c r="H15" s="25"/>
      <c r="J15" s="25"/>
      <c r="K15" s="25"/>
      <c r="L15" s="3"/>
      <c r="M15" s="3"/>
      <c r="N15" s="3"/>
    </row>
    <row r="16" spans="1:28" s="3" customFormat="1" ht="14.1" customHeight="1" x14ac:dyDescent="0.25">
      <c r="C16" s="4"/>
      <c r="D16" s="240"/>
      <c r="E16" s="241"/>
      <c r="F16" s="19"/>
      <c r="H16" s="34"/>
      <c r="J16" s="45"/>
      <c r="K16" s="35" t="s">
        <v>98</v>
      </c>
      <c r="M16" s="246">
        <v>2022</v>
      </c>
      <c r="N16" s="247"/>
      <c r="O16" s="248"/>
      <c r="P16" s="71"/>
      <c r="AA16" s="62"/>
      <c r="AB16" s="62"/>
    </row>
    <row r="17" spans="1:36" s="3" customFormat="1" ht="6" customHeight="1" x14ac:dyDescent="0.25">
      <c r="C17" s="4"/>
      <c r="F17" s="19"/>
      <c r="G17" s="19"/>
      <c r="I17" s="10"/>
      <c r="J17" s="10"/>
      <c r="O17" s="29"/>
      <c r="P17" s="29"/>
      <c r="AA17" s="62"/>
      <c r="AB17" s="62"/>
    </row>
    <row r="18" spans="1:36" s="3" customFormat="1" ht="3.75" customHeight="1" x14ac:dyDescent="0.25">
      <c r="H18" s="19"/>
      <c r="O18" s="29"/>
      <c r="P18" s="29"/>
      <c r="AA18" s="62"/>
      <c r="AB18" s="62"/>
    </row>
    <row r="19" spans="1:36" ht="45" customHeight="1" x14ac:dyDescent="0.25">
      <c r="B19" s="227" t="s">
        <v>99</v>
      </c>
      <c r="C19" s="227"/>
      <c r="D19" s="227"/>
      <c r="E19" s="236" t="s">
        <v>100</v>
      </c>
      <c r="F19" s="30" t="s">
        <v>101</v>
      </c>
      <c r="G19" s="223" t="s">
        <v>178</v>
      </c>
      <c r="H19" s="224"/>
      <c r="I19" s="224"/>
      <c r="J19" s="225"/>
      <c r="K19" s="227" t="s">
        <v>179</v>
      </c>
      <c r="L19" s="242"/>
      <c r="M19" s="242"/>
      <c r="N19" s="242"/>
      <c r="O19" s="242"/>
      <c r="P19" s="72"/>
    </row>
    <row r="20" spans="1:36" ht="45" customHeight="1" x14ac:dyDescent="0.25">
      <c r="B20" s="227"/>
      <c r="C20" s="227"/>
      <c r="D20" s="227"/>
      <c r="E20" s="237"/>
      <c r="F20" s="30" t="s">
        <v>14</v>
      </c>
      <c r="G20" s="30" t="s">
        <v>102</v>
      </c>
      <c r="H20" s="30" t="s">
        <v>15</v>
      </c>
      <c r="I20" s="30" t="s">
        <v>186</v>
      </c>
      <c r="J20" s="30" t="s">
        <v>17</v>
      </c>
      <c r="K20" s="30" t="s">
        <v>188</v>
      </c>
      <c r="L20" s="30" t="s">
        <v>103</v>
      </c>
      <c r="M20" s="30" t="s">
        <v>104</v>
      </c>
      <c r="N20" s="30" t="s">
        <v>105</v>
      </c>
      <c r="O20" s="30" t="s">
        <v>106</v>
      </c>
      <c r="P20" s="73"/>
      <c r="V20" s="30" t="s">
        <v>102</v>
      </c>
      <c r="W20" s="30" t="s">
        <v>15</v>
      </c>
      <c r="X20" s="30" t="s">
        <v>16</v>
      </c>
      <c r="Y20" s="30" t="s">
        <v>17</v>
      </c>
      <c r="AA20" s="143" t="s">
        <v>69</v>
      </c>
      <c r="AB20" s="143" t="s">
        <v>68</v>
      </c>
      <c r="AJ20" s="42"/>
    </row>
    <row r="21" spans="1:36" s="42" customFormat="1" ht="14.1" customHeight="1" x14ac:dyDescent="0.25">
      <c r="A21" s="43"/>
      <c r="B21" s="37">
        <v>1</v>
      </c>
      <c r="C21" s="211" t="s">
        <v>107</v>
      </c>
      <c r="D21" s="211"/>
      <c r="E21" s="80">
        <v>65390</v>
      </c>
      <c r="F21" s="39">
        <f t="shared" ref="F21:F40" si="0">E21/neu_ges</f>
        <v>0.16273860779970634</v>
      </c>
      <c r="G21" s="38">
        <v>50</v>
      </c>
      <c r="H21" s="40" t="s">
        <v>18</v>
      </c>
      <c r="I21" s="40" t="s">
        <v>18</v>
      </c>
      <c r="J21" s="38">
        <v>25</v>
      </c>
      <c r="K21" s="36"/>
      <c r="L21" s="36"/>
      <c r="M21" s="36"/>
      <c r="N21" s="175"/>
      <c r="O21" s="39" t="str" cm="1">
        <f t="array" ref="O21">IF(OR(($K21=$G$20:$J$20)*($L21&gt;=$V21:$Y21)),$F21,"-----")</f>
        <v>-----</v>
      </c>
      <c r="P21" s="46"/>
      <c r="Q21" s="37">
        <f t="shared" ref="Q21:S26" si="1">IF(OR($K21="V",$K21="n"),0,L21)</f>
        <v>0</v>
      </c>
      <c r="R21" s="37">
        <f t="shared" si="1"/>
        <v>0</v>
      </c>
      <c r="S21" s="37">
        <f t="shared" si="1"/>
        <v>0</v>
      </c>
      <c r="T21" s="57">
        <f t="shared" ref="T21:T40" si="2">IF(OR($K21="V",$K21="n",$O21="-----"),0,O21)</f>
        <v>0</v>
      </c>
      <c r="U21" s="171">
        <f>Q21+R21</f>
        <v>0</v>
      </c>
      <c r="V21" s="38">
        <v>50</v>
      </c>
      <c r="W21" s="125" t="s">
        <v>18</v>
      </c>
      <c r="X21" s="125" t="s">
        <v>18</v>
      </c>
      <c r="Y21" s="38">
        <v>25</v>
      </c>
      <c r="Z21" s="119"/>
      <c r="AA21" s="144" t="str">
        <f t="array" ref="AA21">IF(OR(((K21="")*(M21="")),((K21=$G$20:$J$20)*(M21=""))),"no","yes")</f>
        <v>no</v>
      </c>
      <c r="AB21" s="144" t="str">
        <f t="array" ref="AB21">IF(OR(((K21="")*(N21="")),((K21=$G$20:$J$20)*(N21=""))),"no","yes")</f>
        <v>no</v>
      </c>
    </row>
    <row r="22" spans="1:36" s="42" customFormat="1" ht="14.1" customHeight="1" x14ac:dyDescent="0.25">
      <c r="A22" s="43"/>
      <c r="B22" s="37">
        <v>2</v>
      </c>
      <c r="C22" s="211" t="s">
        <v>192</v>
      </c>
      <c r="D22" s="211"/>
      <c r="E22" s="200" t="s">
        <v>196</v>
      </c>
      <c r="F22" s="200" t="s">
        <v>196</v>
      </c>
      <c r="G22" s="201"/>
      <c r="H22" s="202">
        <v>12</v>
      </c>
      <c r="I22" s="201"/>
      <c r="J22" s="201"/>
      <c r="K22" s="36"/>
      <c r="L22" s="36"/>
      <c r="M22" s="36"/>
      <c r="N22" s="170">
        <f>Q22+R22</f>
        <v>0</v>
      </c>
      <c r="O22" s="39" t="str" cm="1">
        <f t="array" ref="O22">IF(OR(($K22=$G$20:$J$20)*($L22&gt;=$V22:$Y22)),"-----","-----")</f>
        <v>-----</v>
      </c>
      <c r="P22" s="46"/>
      <c r="Q22" s="37">
        <f t="shared" si="1"/>
        <v>0</v>
      </c>
      <c r="R22" s="37">
        <f t="shared" si="1"/>
        <v>0</v>
      </c>
      <c r="S22" s="37">
        <f t="shared" si="1"/>
        <v>0</v>
      </c>
      <c r="T22" s="57">
        <f t="shared" si="2"/>
        <v>0</v>
      </c>
      <c r="U22" s="171"/>
      <c r="V22" s="125" t="s">
        <v>18</v>
      </c>
      <c r="W22" s="38">
        <v>12</v>
      </c>
      <c r="X22" s="126" t="s">
        <v>18</v>
      </c>
      <c r="Y22" s="126" t="s">
        <v>18</v>
      </c>
      <c r="Z22" s="119"/>
      <c r="AA22" s="144" t="str">
        <f t="array" ref="AA22">IF(OR(((K22="")*(M22="")),((K22=$G$20:$J$20)*(M22=""))),"no","yes")</f>
        <v>no</v>
      </c>
      <c r="AB22" s="144" t="str">
        <f t="array" ref="AB22">IF(OR(((K22="")*(N22="")),((K22=$G$20:$J$20)*(N22=""))),"no","yes")</f>
        <v>yes</v>
      </c>
    </row>
    <row r="23" spans="1:36" s="42" customFormat="1" ht="14.1" customHeight="1" x14ac:dyDescent="0.25">
      <c r="A23" s="43"/>
      <c r="B23" s="37">
        <v>3</v>
      </c>
      <c r="C23" s="211" t="s">
        <v>108</v>
      </c>
      <c r="D23" s="212"/>
      <c r="E23" s="80">
        <v>14960</v>
      </c>
      <c r="F23" s="39">
        <f t="shared" si="0"/>
        <v>3.7231527338791967E-2</v>
      </c>
      <c r="G23" s="40" t="s">
        <v>18</v>
      </c>
      <c r="H23" s="38">
        <v>25</v>
      </c>
      <c r="I23" s="41"/>
      <c r="J23" s="38">
        <v>13</v>
      </c>
      <c r="K23" s="36"/>
      <c r="L23" s="36"/>
      <c r="M23" s="36"/>
      <c r="N23" s="170">
        <f>Q23+R23</f>
        <v>0</v>
      </c>
      <c r="O23" s="39" t="str">
        <f t="array" ref="O23">IF(OR(($K23=$G$20:$J$20)*($L23&gt;=$V23:$Y23)),$F23,"-----")</f>
        <v>-----</v>
      </c>
      <c r="P23" s="46"/>
      <c r="Q23" s="37">
        <f t="shared" si="1"/>
        <v>0</v>
      </c>
      <c r="R23" s="37">
        <f t="shared" si="1"/>
        <v>0</v>
      </c>
      <c r="S23" s="37">
        <f t="shared" si="1"/>
        <v>0</v>
      </c>
      <c r="T23" s="57">
        <f t="shared" si="2"/>
        <v>0</v>
      </c>
      <c r="U23" s="123"/>
      <c r="V23" s="125" t="s">
        <v>18</v>
      </c>
      <c r="W23" s="38">
        <v>25</v>
      </c>
      <c r="X23" s="126" t="s">
        <v>18</v>
      </c>
      <c r="Y23" s="38">
        <v>13</v>
      </c>
      <c r="Z23" s="119"/>
      <c r="AA23" s="144" t="str">
        <f t="array" ref="AA23">IF(OR(((K23="")*(M23="")),((K23=$G$20:$J$20)*(M23=""))),"no","yes")</f>
        <v>no</v>
      </c>
      <c r="AB23" s="144" t="str">
        <f t="array" ref="AB23">IF(OR(((K23="")*(N23="")),((K23=$G$20:$J$20)*(N23=""))),"no","yes")</f>
        <v>yes</v>
      </c>
    </row>
    <row r="24" spans="1:36" s="42" customFormat="1" ht="14.1" customHeight="1" x14ac:dyDescent="0.25">
      <c r="A24" s="43"/>
      <c r="B24" s="37">
        <v>4</v>
      </c>
      <c r="C24" s="211" t="s">
        <v>109</v>
      </c>
      <c r="D24" s="212"/>
      <c r="E24" s="80">
        <v>15870</v>
      </c>
      <c r="F24" s="39">
        <f t="shared" si="0"/>
        <v>3.9496279336004581E-2</v>
      </c>
      <c r="G24" s="40" t="s">
        <v>18</v>
      </c>
      <c r="H24" s="82">
        <v>30</v>
      </c>
      <c r="I24" s="41"/>
      <c r="J24" s="38">
        <v>15</v>
      </c>
      <c r="K24" s="36"/>
      <c r="L24" s="36"/>
      <c r="M24" s="36"/>
      <c r="N24" s="170">
        <f>Q24+R24</f>
        <v>0</v>
      </c>
      <c r="O24" s="39" t="str">
        <f t="array" ref="O24">IF(OR(($K24=$G$20:$J$20)*($L24&gt;=$V24:$Y24)),$F24,"-----")</f>
        <v>-----</v>
      </c>
      <c r="P24" s="46"/>
      <c r="Q24" s="37">
        <f t="shared" si="1"/>
        <v>0</v>
      </c>
      <c r="R24" s="37">
        <f t="shared" si="1"/>
        <v>0</v>
      </c>
      <c r="S24" s="37">
        <f t="shared" si="1"/>
        <v>0</v>
      </c>
      <c r="T24" s="57">
        <f t="shared" si="2"/>
        <v>0</v>
      </c>
      <c r="U24" s="123"/>
      <c r="V24" s="125" t="s">
        <v>18</v>
      </c>
      <c r="W24" s="82">
        <v>30</v>
      </c>
      <c r="X24" s="126" t="s">
        <v>18</v>
      </c>
      <c r="Y24" s="38">
        <v>15</v>
      </c>
      <c r="Z24" s="119"/>
      <c r="AA24" s="144" t="str">
        <f t="array" ref="AA24">IF(OR(((K24="")*(M24="")),((K24=$G$20:$J$20)*(M24=""))),"no","yes")</f>
        <v>no</v>
      </c>
      <c r="AB24" s="144" t="str">
        <f t="array" ref="AB24">IF(OR(((K24="")*(N24="")),((K24=$G$20:$J$20)*(N24=""))),"no","yes")</f>
        <v>yes</v>
      </c>
    </row>
    <row r="25" spans="1:36" s="42" customFormat="1" ht="14.1" customHeight="1" x14ac:dyDescent="0.25">
      <c r="A25" s="43"/>
      <c r="B25" s="37">
        <v>5</v>
      </c>
      <c r="C25" s="211" t="s">
        <v>110</v>
      </c>
      <c r="D25" s="212"/>
      <c r="E25" s="80">
        <v>8020</v>
      </c>
      <c r="F25" s="39">
        <f t="shared" si="0"/>
        <v>1.9959682436972697E-2</v>
      </c>
      <c r="G25" s="40"/>
      <c r="H25" s="82">
        <v>30</v>
      </c>
      <c r="I25" s="41"/>
      <c r="J25" s="38">
        <v>15</v>
      </c>
      <c r="K25" s="36"/>
      <c r="L25" s="36"/>
      <c r="M25" s="36"/>
      <c r="N25" s="170">
        <f>Q25+R25</f>
        <v>0</v>
      </c>
      <c r="O25" s="39" t="str">
        <f t="array" ref="O25">IF(OR(($K25=$G$20:$J$20)*($L25&gt;=$V25:$Y25)),$F25,"-----")</f>
        <v>-----</v>
      </c>
      <c r="P25" s="46"/>
      <c r="Q25" s="37">
        <f t="shared" si="1"/>
        <v>0</v>
      </c>
      <c r="R25" s="37">
        <f t="shared" si="1"/>
        <v>0</v>
      </c>
      <c r="S25" s="37">
        <f t="shared" si="1"/>
        <v>0</v>
      </c>
      <c r="T25" s="57">
        <f t="shared" si="2"/>
        <v>0</v>
      </c>
      <c r="U25" s="123"/>
      <c r="V25" s="125" t="s">
        <v>18</v>
      </c>
      <c r="W25" s="82">
        <v>30</v>
      </c>
      <c r="X25" s="126" t="s">
        <v>18</v>
      </c>
      <c r="Y25" s="38">
        <v>15</v>
      </c>
      <c r="Z25" s="119"/>
      <c r="AA25" s="144" t="str">
        <f t="array" ref="AA25">IF(OR(((K25="")*(M25="")),((K25=$G$20:$J$20)*(M25=""))),"no","yes")</f>
        <v>no</v>
      </c>
      <c r="AB25" s="144" t="str">
        <f t="array" ref="AB25">IF(OR(((K25="")*(N25="")),((K25=$G$20:$J$20)*(N25=""))),"no","yes")</f>
        <v>yes</v>
      </c>
    </row>
    <row r="26" spans="1:36" s="42" customFormat="1" ht="14.1" customHeight="1" x14ac:dyDescent="0.25">
      <c r="A26" s="43"/>
      <c r="B26" s="37">
        <v>6</v>
      </c>
      <c r="C26" s="211" t="s">
        <v>111</v>
      </c>
      <c r="D26" s="212"/>
      <c r="E26" s="80">
        <v>6180</v>
      </c>
      <c r="F26" s="39">
        <f t="shared" si="0"/>
        <v>1.5380403673377965E-2</v>
      </c>
      <c r="G26" s="40" t="s">
        <v>18</v>
      </c>
      <c r="H26" s="82">
        <v>20</v>
      </c>
      <c r="I26" s="41"/>
      <c r="J26" s="38">
        <v>10</v>
      </c>
      <c r="K26" s="36"/>
      <c r="L26" s="36"/>
      <c r="M26" s="36"/>
      <c r="N26" s="170">
        <f>Q26+R26</f>
        <v>0</v>
      </c>
      <c r="O26" s="39" t="str">
        <f t="array" ref="O26">IF(OR(($K26=$G$20:$J$20)*($L26&gt;=$V26:$Y26)),$F26,"-----")</f>
        <v>-----</v>
      </c>
      <c r="P26" s="46"/>
      <c r="Q26" s="37">
        <f t="shared" si="1"/>
        <v>0</v>
      </c>
      <c r="R26" s="37">
        <f t="shared" si="1"/>
        <v>0</v>
      </c>
      <c r="S26" s="37">
        <f t="shared" si="1"/>
        <v>0</v>
      </c>
      <c r="T26" s="57">
        <f t="shared" si="2"/>
        <v>0</v>
      </c>
      <c r="U26" s="123"/>
      <c r="V26" s="125" t="s">
        <v>18</v>
      </c>
      <c r="W26" s="82">
        <v>20</v>
      </c>
      <c r="X26" s="126" t="s">
        <v>18</v>
      </c>
      <c r="Y26" s="38">
        <v>10</v>
      </c>
      <c r="Z26" s="119"/>
      <c r="AA26" s="144" t="str">
        <f t="array" ref="AA26">IF(OR(((K26="")*(M26="")),((K26=$G$20:$J$20)*(M26=""))),"no","yes")</f>
        <v>no</v>
      </c>
      <c r="AB26" s="144" t="str">
        <f t="array" ref="AB26">IF(OR(((K26="")*(N26="")),((K26=$G$20:$J$20)*(N26=""))),"no","yes")</f>
        <v>yes</v>
      </c>
    </row>
    <row r="27" spans="1:36" s="42" customFormat="1" ht="42.75" customHeight="1" x14ac:dyDescent="0.25">
      <c r="A27" s="43"/>
      <c r="B27" s="37">
        <v>7</v>
      </c>
      <c r="C27" s="213" t="s">
        <v>112</v>
      </c>
      <c r="D27" s="214"/>
      <c r="E27" s="80">
        <v>3300</v>
      </c>
      <c r="F27" s="39">
        <f t="shared" si="0"/>
        <v>8.2128369129688163E-3</v>
      </c>
      <c r="G27" s="40" t="s">
        <v>18</v>
      </c>
      <c r="H27" s="40" t="s">
        <v>18</v>
      </c>
      <c r="I27" s="63" t="s">
        <v>41</v>
      </c>
      <c r="J27" s="40" t="s">
        <v>18</v>
      </c>
      <c r="K27" s="36"/>
      <c r="L27" s="36"/>
      <c r="M27" s="131"/>
      <c r="N27" s="131"/>
      <c r="O27" s="39" t="str">
        <f t="array" ref="O27">IF(OR(($K27=$G$20:$J$20)*($L27&gt;0)),$F27,"-----")</f>
        <v>-----</v>
      </c>
      <c r="P27" s="46"/>
      <c r="Q27" s="37">
        <f t="shared" ref="Q27:S40" si="3">IF(OR($K27="V",$K27="n"),0,L27)</f>
        <v>0</v>
      </c>
      <c r="R27" s="130"/>
      <c r="S27" s="130"/>
      <c r="T27" s="57">
        <f t="shared" si="2"/>
        <v>0</v>
      </c>
      <c r="U27" s="123"/>
      <c r="V27" s="125" t="s">
        <v>18</v>
      </c>
      <c r="W27" s="125" t="s">
        <v>18</v>
      </c>
      <c r="X27" s="63" t="s">
        <v>12</v>
      </c>
      <c r="Y27" s="125" t="s">
        <v>18</v>
      </c>
      <c r="Z27" s="119"/>
      <c r="AA27" s="147"/>
      <c r="AB27" s="147"/>
    </row>
    <row r="28" spans="1:36" s="42" customFormat="1" ht="69.75" customHeight="1" x14ac:dyDescent="0.25">
      <c r="A28" s="43"/>
      <c r="B28" s="37">
        <v>8</v>
      </c>
      <c r="C28" s="219" t="s">
        <v>180</v>
      </c>
      <c r="D28" s="214"/>
      <c r="E28" s="80">
        <v>5870</v>
      </c>
      <c r="F28" s="39">
        <f t="shared" si="0"/>
        <v>1.460889475125059E-2</v>
      </c>
      <c r="G28" s="40" t="s">
        <v>18</v>
      </c>
      <c r="H28" s="40" t="s">
        <v>18</v>
      </c>
      <c r="I28" s="63" t="s">
        <v>41</v>
      </c>
      <c r="J28" s="40" t="s">
        <v>18</v>
      </c>
      <c r="K28" s="36"/>
      <c r="L28" s="36"/>
      <c r="M28" s="131"/>
      <c r="N28" s="131"/>
      <c r="O28" s="39" t="str">
        <f t="array" ref="O28">IF(OR(($K28=$G$20:$J$20)*($L28&gt;0)),$F28,"-----")</f>
        <v>-----</v>
      </c>
      <c r="P28" s="46"/>
      <c r="Q28" s="37">
        <f t="shared" si="3"/>
        <v>0</v>
      </c>
      <c r="R28" s="130"/>
      <c r="S28" s="130"/>
      <c r="T28" s="57">
        <f t="shared" si="2"/>
        <v>0</v>
      </c>
      <c r="U28" s="123"/>
      <c r="V28" s="125" t="s">
        <v>18</v>
      </c>
      <c r="W28" s="125" t="s">
        <v>18</v>
      </c>
      <c r="X28" s="63" t="s">
        <v>12</v>
      </c>
      <c r="Y28" s="125" t="s">
        <v>18</v>
      </c>
      <c r="Z28" s="119"/>
      <c r="AA28" s="147"/>
      <c r="AB28" s="147"/>
      <c r="AC28" s="138"/>
    </row>
    <row r="29" spans="1:36" s="42" customFormat="1" ht="13.5" customHeight="1" x14ac:dyDescent="0.25">
      <c r="A29" s="43"/>
      <c r="B29" s="37">
        <v>9</v>
      </c>
      <c r="C29" s="213" t="s">
        <v>113</v>
      </c>
      <c r="D29" s="214"/>
      <c r="E29" s="80">
        <v>32830</v>
      </c>
      <c r="F29" s="39">
        <f t="shared" si="0"/>
        <v>8.1705283591747349E-2</v>
      </c>
      <c r="G29" s="38" t="s">
        <v>55</v>
      </c>
      <c r="H29" s="40" t="s">
        <v>18</v>
      </c>
      <c r="I29" s="40" t="s">
        <v>18</v>
      </c>
      <c r="J29" s="38" t="s">
        <v>56</v>
      </c>
      <c r="K29" s="36"/>
      <c r="L29" s="36"/>
      <c r="M29" s="131"/>
      <c r="N29" s="176"/>
      <c r="O29" s="39" t="str">
        <f t="array" ref="O29">IF(OR(($K29=$I$20)*(N29&gt;0)),$F29,IF(OR(($K29=$G$20:$J$20)*($N29&gt;=$V29:$Y29)),$F29,"-----"))</f>
        <v>-----</v>
      </c>
      <c r="P29" s="46"/>
      <c r="Q29" s="37">
        <f>IF(OR($K29="V",$K29="n"),0,L29)</f>
        <v>0</v>
      </c>
      <c r="R29" s="130"/>
      <c r="S29" s="37">
        <f>IF(OR($K29="V",$K29="n"),0,N29)</f>
        <v>0</v>
      </c>
      <c r="T29" s="57">
        <f t="shared" si="2"/>
        <v>0</v>
      </c>
      <c r="U29" s="123"/>
      <c r="V29" s="38">
        <v>75</v>
      </c>
      <c r="W29" s="125" t="s">
        <v>18</v>
      </c>
      <c r="X29" s="125" t="s">
        <v>18</v>
      </c>
      <c r="Y29" s="38">
        <v>38</v>
      </c>
      <c r="Z29" s="119"/>
      <c r="AA29" s="147"/>
      <c r="AB29" s="145" t="str">
        <f t="array" ref="AB29">IF(OR(((K29="")*(N29="")),((K29=G20:J20)*(N29=""))),"no","yes")</f>
        <v>no</v>
      </c>
    </row>
    <row r="30" spans="1:36" s="42" customFormat="1" ht="14.1" customHeight="1" x14ac:dyDescent="0.25">
      <c r="A30" s="43"/>
      <c r="B30" s="37">
        <v>10</v>
      </c>
      <c r="C30" s="211" t="s">
        <v>114</v>
      </c>
      <c r="D30" s="214"/>
      <c r="E30" s="80">
        <v>72180</v>
      </c>
      <c r="F30" s="39">
        <f t="shared" si="0"/>
        <v>0.17963714193275429</v>
      </c>
      <c r="G30" s="38">
        <v>100</v>
      </c>
      <c r="H30" s="40" t="s">
        <v>18</v>
      </c>
      <c r="I30" s="40" t="s">
        <v>18</v>
      </c>
      <c r="J30" s="38">
        <v>50</v>
      </c>
      <c r="K30" s="36"/>
      <c r="L30" s="36"/>
      <c r="M30" s="36"/>
      <c r="N30" s="170">
        <f>Q30+R30</f>
        <v>0</v>
      </c>
      <c r="O30" s="39" t="str">
        <f t="array" ref="O30">IF(OR(($K30=$G$20:$J$20)*($L30&gt;=$V30:$Y30)),$F30,"-----")</f>
        <v>-----</v>
      </c>
      <c r="P30" s="46"/>
      <c r="Q30" s="37">
        <f t="shared" si="3"/>
        <v>0</v>
      </c>
      <c r="R30" s="37">
        <f t="shared" si="3"/>
        <v>0</v>
      </c>
      <c r="S30" s="37">
        <f t="shared" si="3"/>
        <v>0</v>
      </c>
      <c r="T30" s="57">
        <f t="shared" si="2"/>
        <v>0</v>
      </c>
      <c r="U30" s="123"/>
      <c r="V30" s="38">
        <v>100</v>
      </c>
      <c r="W30" s="125" t="s">
        <v>18</v>
      </c>
      <c r="X30" s="125" t="s">
        <v>18</v>
      </c>
      <c r="Y30" s="38">
        <v>50</v>
      </c>
      <c r="Z30" s="119"/>
      <c r="AA30" s="144" t="str">
        <f t="array" ref="AA30">IF(OR(((K30="")*(M30="")),((K30=$G$20:$J$20)*(M30=""))),"no","yes")</f>
        <v>no</v>
      </c>
      <c r="AB30" s="144" t="str">
        <f t="array" ref="AB30">IF(OR(((K30="")*(N30="")),((K30=$G$20:$J$20)*(N30=""))),"no","yes")</f>
        <v>yes</v>
      </c>
    </row>
    <row r="31" spans="1:36" s="42" customFormat="1" ht="33.75" customHeight="1" x14ac:dyDescent="0.25">
      <c r="A31" s="43"/>
      <c r="B31" s="37">
        <v>11</v>
      </c>
      <c r="C31" s="219" t="s">
        <v>181</v>
      </c>
      <c r="D31" s="222"/>
      <c r="E31" s="80">
        <v>26280</v>
      </c>
      <c r="F31" s="39">
        <f t="shared" si="0"/>
        <v>6.540404668873348E-2</v>
      </c>
      <c r="G31" s="38">
        <v>50</v>
      </c>
      <c r="H31" s="40" t="s">
        <v>18</v>
      </c>
      <c r="I31" s="40" t="s">
        <v>18</v>
      </c>
      <c r="J31" s="38">
        <v>25</v>
      </c>
      <c r="K31" s="36"/>
      <c r="L31" s="36"/>
      <c r="M31" s="36"/>
      <c r="N31" s="170">
        <f>Q31+R31</f>
        <v>0</v>
      </c>
      <c r="O31" s="39" t="str">
        <f t="array" ref="O31">IF(OR(($K31=$J$20)*(N31&gt;=38)*(L31&gt;=J31)),$F31,IF(OR(($K31=$G$20:$J$20)*($N31&gt;=V31+Y31)*(L31&gt;=G31)),$F31,"-----"))</f>
        <v>-----</v>
      </c>
      <c r="P31" s="46"/>
      <c r="Q31" s="37">
        <f t="shared" si="3"/>
        <v>0</v>
      </c>
      <c r="R31" s="37">
        <f t="shared" ref="R31" si="4">IF(OR($K31="V",$K31="n"),0,M31)</f>
        <v>0</v>
      </c>
      <c r="S31" s="37">
        <f t="shared" ref="S31" si="5">IF(OR($K31="V",$K31="n"),0,N31)</f>
        <v>0</v>
      </c>
      <c r="T31" s="57">
        <f t="shared" si="2"/>
        <v>0</v>
      </c>
      <c r="U31" s="123"/>
      <c r="V31" s="38">
        <v>50</v>
      </c>
      <c r="W31" s="125" t="s">
        <v>18</v>
      </c>
      <c r="X31" s="125" t="s">
        <v>18</v>
      </c>
      <c r="Y31" s="38">
        <v>25</v>
      </c>
      <c r="Z31" s="119"/>
      <c r="AA31" s="144" t="str">
        <f t="array" ref="AA31">IF(OR(((K31="")*(M31="")),((K31=$G$20:$J$20)*(M31=""))),"no","yes")</f>
        <v>no</v>
      </c>
      <c r="AB31" s="145" t="str">
        <f t="array" ref="AB31">IF(OR(((K31="")*(N31="")),((K31=G20:J20)*(N31=""))),"no","yes")</f>
        <v>yes</v>
      </c>
    </row>
    <row r="32" spans="1:36" s="42" customFormat="1" ht="22.5" customHeight="1" x14ac:dyDescent="0.25">
      <c r="A32" s="43"/>
      <c r="B32" s="37">
        <v>12</v>
      </c>
      <c r="C32" s="226" t="s">
        <v>115</v>
      </c>
      <c r="D32" s="214"/>
      <c r="E32" s="80">
        <v>17800</v>
      </c>
      <c r="F32" s="39">
        <f t="shared" si="0"/>
        <v>4.4299544560862096E-2</v>
      </c>
      <c r="G32" s="38">
        <v>40</v>
      </c>
      <c r="H32" s="40" t="s">
        <v>18</v>
      </c>
      <c r="I32" s="40" t="s">
        <v>18</v>
      </c>
      <c r="J32" s="38">
        <v>20</v>
      </c>
      <c r="K32" s="36"/>
      <c r="L32" s="36"/>
      <c r="M32" s="36"/>
      <c r="N32" s="170">
        <f>Q32+R32</f>
        <v>0</v>
      </c>
      <c r="O32" s="39" t="str">
        <f t="array" ref="O32">IF(OR(($K32=$G$20:$J$20)*($L32&gt;=$V32:$Y32)),$F32,"-----")</f>
        <v>-----</v>
      </c>
      <c r="P32" s="46"/>
      <c r="Q32" s="37">
        <f t="shared" si="3"/>
        <v>0</v>
      </c>
      <c r="R32" s="37">
        <f t="shared" ref="R32" si="6">IF(OR($K32="V",$K32="n"),0,M32)</f>
        <v>0</v>
      </c>
      <c r="S32" s="37">
        <f t="shared" ref="S32" si="7">IF(OR($K32="V",$K32="n"),0,N32)</f>
        <v>0</v>
      </c>
      <c r="T32" s="57">
        <f t="shared" si="2"/>
        <v>0</v>
      </c>
      <c r="U32" s="123"/>
      <c r="V32" s="38">
        <v>40</v>
      </c>
      <c r="W32" s="125" t="s">
        <v>18</v>
      </c>
      <c r="X32" s="125" t="s">
        <v>18</v>
      </c>
      <c r="Y32" s="38">
        <v>20</v>
      </c>
      <c r="Z32" s="119"/>
      <c r="AA32" s="144" t="str">
        <f t="array" ref="AA32">IF(OR(((K32="")*(M32="")),((K32=$G$20:$J$20)*(M32=""))),"no","yes")</f>
        <v>no</v>
      </c>
      <c r="AB32" s="145" t="str">
        <f t="array" ref="AB32">IF(OR(((K32="")*(N32="")),((K32=G20:J20)*(N32=""))),"no","yes")</f>
        <v>yes</v>
      </c>
    </row>
    <row r="33" spans="1:33" s="42" customFormat="1" ht="14.1" customHeight="1" x14ac:dyDescent="0.25">
      <c r="A33" s="43"/>
      <c r="B33" s="37">
        <v>13</v>
      </c>
      <c r="C33" s="211" t="s">
        <v>116</v>
      </c>
      <c r="D33" s="212"/>
      <c r="E33" s="80">
        <v>63440</v>
      </c>
      <c r="F33" s="39">
        <f t="shared" si="0"/>
        <v>0.15788556780567931</v>
      </c>
      <c r="G33" s="38">
        <v>100</v>
      </c>
      <c r="H33" s="40" t="s">
        <v>18</v>
      </c>
      <c r="I33" s="40" t="s">
        <v>18</v>
      </c>
      <c r="J33" s="38">
        <v>50</v>
      </c>
      <c r="K33" s="36"/>
      <c r="L33" s="36"/>
      <c r="M33" s="36"/>
      <c r="N33" s="170">
        <f>Q33+R33</f>
        <v>0</v>
      </c>
      <c r="O33" s="39" t="str">
        <f t="array" ref="O33">IF(OR(($K33=$G$20:$J$20)*($L33&gt;=$V33:$Y33)),$F33,"-----")</f>
        <v>-----</v>
      </c>
      <c r="P33" s="46"/>
      <c r="Q33" s="37">
        <f t="shared" si="3"/>
        <v>0</v>
      </c>
      <c r="R33" s="37">
        <f t="shared" ref="R33" si="8">IF(OR($K33="V",$K33="n"),0,M33)</f>
        <v>0</v>
      </c>
      <c r="S33" s="37">
        <f t="shared" ref="S33" si="9">IF(OR($K33="V",$K33="n"),0,N33)</f>
        <v>0</v>
      </c>
      <c r="T33" s="57">
        <f t="shared" si="2"/>
        <v>0</v>
      </c>
      <c r="U33" s="123"/>
      <c r="V33" s="38">
        <v>100</v>
      </c>
      <c r="W33" s="125" t="s">
        <v>18</v>
      </c>
      <c r="X33" s="125" t="s">
        <v>18</v>
      </c>
      <c r="Y33" s="38">
        <v>50</v>
      </c>
      <c r="Z33" s="119"/>
      <c r="AA33" s="144" t="str">
        <f t="array" ref="AA33">IF(OR(((K33="")*(M33="")),((K33=$G$20:$J$20)*(M33=""))),"no","yes")</f>
        <v>no</v>
      </c>
      <c r="AB33" s="145" t="str">
        <f t="array" ref="AB33">IF(OR(((K33="")*(N33="")),((K33=G20:J20)*(N33=""))),"no","yes")</f>
        <v>yes</v>
      </c>
    </row>
    <row r="34" spans="1:33" s="42" customFormat="1" ht="14.1" customHeight="1" x14ac:dyDescent="0.25">
      <c r="A34" s="43"/>
      <c r="B34" s="37">
        <v>14</v>
      </c>
      <c r="C34" s="211" t="s">
        <v>194</v>
      </c>
      <c r="D34" s="212"/>
      <c r="E34" s="203">
        <v>950</v>
      </c>
      <c r="F34" s="39">
        <f t="shared" ref="F34" si="10">E34/neu_ges</f>
        <v>2.3643015355516287E-3</v>
      </c>
      <c r="G34" s="201"/>
      <c r="H34" s="201"/>
      <c r="I34" s="63" t="s">
        <v>41</v>
      </c>
      <c r="J34" s="204"/>
      <c r="K34" s="36"/>
      <c r="L34" s="36"/>
      <c r="M34" s="131"/>
      <c r="N34" s="131"/>
      <c r="O34" s="39" t="str">
        <f t="array" ref="O34">IF(OR(($K34=$G$20:$J$20)*($L34&gt;0)),$F34,"-----")</f>
        <v>-----</v>
      </c>
      <c r="P34" s="46"/>
      <c r="Q34" s="37">
        <f t="shared" si="3"/>
        <v>0</v>
      </c>
      <c r="R34" s="130"/>
      <c r="S34" s="130"/>
      <c r="T34" s="57">
        <f>IF(OR($K34="V",$K34="n",$O34="-----"),0,O34)</f>
        <v>0</v>
      </c>
      <c r="U34" s="123"/>
      <c r="V34" s="125" t="s">
        <v>18</v>
      </c>
      <c r="W34" s="125" t="s">
        <v>18</v>
      </c>
      <c r="X34" s="63" t="s">
        <v>12</v>
      </c>
      <c r="Y34" s="125" t="s">
        <v>18</v>
      </c>
      <c r="Z34" s="119"/>
      <c r="AA34" s="148"/>
      <c r="AB34" s="148"/>
    </row>
    <row r="35" spans="1:33" s="42" customFormat="1" ht="14.1" customHeight="1" x14ac:dyDescent="0.25">
      <c r="A35" s="43"/>
      <c r="B35" s="37">
        <v>15</v>
      </c>
      <c r="C35" s="211" t="s">
        <v>193</v>
      </c>
      <c r="D35" s="212"/>
      <c r="E35" s="203">
        <v>4710</v>
      </c>
      <c r="F35" s="39">
        <f>E35/neu_ges</f>
        <v>1.1721958139419128E-2</v>
      </c>
      <c r="G35" s="201"/>
      <c r="H35" s="63">
        <v>15</v>
      </c>
      <c r="I35" s="63" t="s">
        <v>41</v>
      </c>
      <c r="J35" s="38">
        <v>8</v>
      </c>
      <c r="K35" s="36"/>
      <c r="L35" s="36"/>
      <c r="M35" s="36"/>
      <c r="N35" s="170">
        <f t="shared" ref="N35:N40" si="11">Q35+R35</f>
        <v>0</v>
      </c>
      <c r="O35" s="39" t="str">
        <f t="array" ref="O35">IF(OR(($K35=$I$20)*(L35&gt;0)),$F35,IF(OR(($K35=$G$20:$J$20)*($L35&gt;=$V35:$Y35)),$F35,"-----"))</f>
        <v>-----</v>
      </c>
      <c r="P35" s="46"/>
      <c r="Q35" s="37">
        <f t="shared" si="3"/>
        <v>0</v>
      </c>
      <c r="R35" s="37">
        <f t="shared" si="3"/>
        <v>0</v>
      </c>
      <c r="S35" s="37">
        <f t="shared" si="3"/>
        <v>0</v>
      </c>
      <c r="T35" s="57">
        <f>IF(OR($K35="V",$K35="n",$O35="-----"),0,O35)</f>
        <v>0</v>
      </c>
      <c r="U35" s="123"/>
      <c r="V35" s="125" t="s">
        <v>18</v>
      </c>
      <c r="W35" s="63">
        <v>15</v>
      </c>
      <c r="X35" s="63" t="s">
        <v>12</v>
      </c>
      <c r="Y35" s="63">
        <v>8</v>
      </c>
      <c r="Z35" s="119"/>
      <c r="AA35" s="144" t="str">
        <f t="array" ref="AA35">IF(OR(((K35="")*(M35="")),((K35=$G$20:$J$20)*(M35=""))),"no","yes")</f>
        <v>no</v>
      </c>
      <c r="AB35" s="145" t="str">
        <f t="array" ref="AB35">IF(OR(((K35="")*(N35="")),((K35=G19:J19)*(N35=""))),"no","yes")</f>
        <v>yes</v>
      </c>
    </row>
    <row r="36" spans="1:33" s="42" customFormat="1" ht="14.1" customHeight="1" x14ac:dyDescent="0.25">
      <c r="A36" s="43"/>
      <c r="B36" s="37">
        <v>16</v>
      </c>
      <c r="C36" s="211" t="s">
        <v>117</v>
      </c>
      <c r="D36" s="212"/>
      <c r="E36" s="80">
        <v>14500</v>
      </c>
      <c r="F36" s="39">
        <f t="shared" si="0"/>
        <v>3.6086707647893283E-2</v>
      </c>
      <c r="G36" s="40" t="s">
        <v>18</v>
      </c>
      <c r="H36" s="63" t="s">
        <v>62</v>
      </c>
      <c r="I36" s="40" t="s">
        <v>18</v>
      </c>
      <c r="J36" s="63" t="s">
        <v>63</v>
      </c>
      <c r="K36" s="36"/>
      <c r="L36" s="36"/>
      <c r="M36" s="36"/>
      <c r="N36" s="170">
        <f t="shared" si="11"/>
        <v>0</v>
      </c>
      <c r="O36" s="39" t="str">
        <f t="array" ref="O36">IF(OR(($K36=$G$20:$J$20)*($N36&gt;=$V36:$Y36)),$F36,"-----")</f>
        <v>-----</v>
      </c>
      <c r="P36" s="46"/>
      <c r="Q36" s="37">
        <f t="shared" si="3"/>
        <v>0</v>
      </c>
      <c r="R36" s="37">
        <f t="shared" ref="R36" si="12">IF(OR($K36="V",$K36="n"),0,M36)</f>
        <v>0</v>
      </c>
      <c r="S36" s="37">
        <f t="shared" ref="S36" si="13">IF(OR($K36="V",$K36="n"),0,N36)</f>
        <v>0</v>
      </c>
      <c r="T36" s="57">
        <f>IF(OR($K36="V",$K36="n",$O36="-----"),0,O36)</f>
        <v>0</v>
      </c>
      <c r="U36" s="123"/>
      <c r="V36" s="125" t="s">
        <v>18</v>
      </c>
      <c r="W36" s="63">
        <v>35</v>
      </c>
      <c r="X36" s="125" t="s">
        <v>18</v>
      </c>
      <c r="Y36" s="63">
        <v>18</v>
      </c>
      <c r="Z36" s="119"/>
      <c r="AA36" s="144" t="str">
        <f t="array" ref="AA36">IF(OR(((K36="")*(M36="")),((K36=$G$20:$J$20)*(M36=""))),"no","yes")</f>
        <v>no</v>
      </c>
      <c r="AB36" s="145" t="str">
        <f t="array" ref="AB36">IF(OR(((K36="")*(N36="")),((K36=G20:J20)*(N36=""))),"no","yes")</f>
        <v>yes</v>
      </c>
    </row>
    <row r="37" spans="1:33" s="42" customFormat="1" ht="14.1" customHeight="1" x14ac:dyDescent="0.25">
      <c r="A37" s="43"/>
      <c r="B37" s="37">
        <v>17</v>
      </c>
      <c r="C37" s="211" t="s">
        <v>118</v>
      </c>
      <c r="D37" s="212"/>
      <c r="E37" s="80">
        <v>15970</v>
      </c>
      <c r="F37" s="39">
        <f t="shared" si="0"/>
        <v>3.9745153181852122E-2</v>
      </c>
      <c r="G37" s="40" t="s">
        <v>18</v>
      </c>
      <c r="H37" s="63">
        <v>50</v>
      </c>
      <c r="I37" s="40" t="s">
        <v>18</v>
      </c>
      <c r="J37" s="63">
        <v>25</v>
      </c>
      <c r="K37" s="36"/>
      <c r="L37" s="36"/>
      <c r="M37" s="36"/>
      <c r="N37" s="170">
        <f t="shared" si="11"/>
        <v>0</v>
      </c>
      <c r="O37" s="39" t="str">
        <f t="array" ref="O37">IF(OR(($K37=$G$20:$J$20)*($L37&gt;=$V37:$Y37)),$F37,"-----")</f>
        <v>-----</v>
      </c>
      <c r="P37" s="46"/>
      <c r="Q37" s="37">
        <f t="shared" si="3"/>
        <v>0</v>
      </c>
      <c r="R37" s="37">
        <f t="shared" ref="R37" si="14">IF(OR($K37="V",$K37="n"),0,M37)</f>
        <v>0</v>
      </c>
      <c r="S37" s="37">
        <f t="shared" ref="S37" si="15">IF(OR($K37="V",$K37="n"),0,N37)</f>
        <v>0</v>
      </c>
      <c r="T37" s="57">
        <f t="shared" si="2"/>
        <v>0</v>
      </c>
      <c r="U37" s="123"/>
      <c r="V37" s="125" t="s">
        <v>18</v>
      </c>
      <c r="W37" s="63">
        <v>50</v>
      </c>
      <c r="X37" s="125" t="s">
        <v>18</v>
      </c>
      <c r="Y37" s="63">
        <v>25</v>
      </c>
      <c r="Z37" s="119"/>
      <c r="AA37" s="144" t="str">
        <f t="array" ref="AA37">IF(OR(((K37="")*(M37="")),((K37=$G$20:$J$20)*(M37=""))),"no","yes")</f>
        <v>no</v>
      </c>
      <c r="AB37" s="145" t="str">
        <f t="array" ref="AB37">IF(OR(((K37="")*(N37="")),((K37=G20:J20)*(N37=""))),"no","yes")</f>
        <v>yes</v>
      </c>
    </row>
    <row r="38" spans="1:33" s="42" customFormat="1" ht="13.5" customHeight="1" x14ac:dyDescent="0.25">
      <c r="A38" s="43"/>
      <c r="B38" s="37">
        <v>18</v>
      </c>
      <c r="C38" s="213" t="s">
        <v>119</v>
      </c>
      <c r="D38" s="214"/>
      <c r="E38" s="80">
        <v>6430</v>
      </c>
      <c r="F38" s="39">
        <f>E38/neu_ges</f>
        <v>1.6002588287996816E-2</v>
      </c>
      <c r="G38" s="40" t="s">
        <v>18</v>
      </c>
      <c r="H38" s="38" t="s">
        <v>65</v>
      </c>
      <c r="I38" s="40" t="s">
        <v>18</v>
      </c>
      <c r="J38" s="38" t="s">
        <v>64</v>
      </c>
      <c r="K38" s="36"/>
      <c r="L38" s="36"/>
      <c r="M38" s="36"/>
      <c r="N38" s="170">
        <f t="shared" si="11"/>
        <v>0</v>
      </c>
      <c r="O38" s="39" t="str">
        <f t="array" ref="O38">IF(OR(($K38=$G$20:$J$20)*($N38&gt;=$V38:$Y38)),$F38,"-----")</f>
        <v>-----</v>
      </c>
      <c r="P38" s="46"/>
      <c r="Q38" s="37">
        <f t="shared" si="3"/>
        <v>0</v>
      </c>
      <c r="R38" s="37">
        <f t="shared" ref="R38" si="16">IF(OR($K38="V",$K38="n"),0,M38)</f>
        <v>0</v>
      </c>
      <c r="S38" s="37">
        <f t="shared" ref="S38" si="17">IF(OR($K38="V",$K38="n"),0,N38)</f>
        <v>0</v>
      </c>
      <c r="T38" s="57">
        <f t="shared" si="2"/>
        <v>0</v>
      </c>
      <c r="U38" s="123"/>
      <c r="V38" s="125" t="s">
        <v>18</v>
      </c>
      <c r="W38" s="38">
        <v>50</v>
      </c>
      <c r="X38" s="125" t="s">
        <v>18</v>
      </c>
      <c r="Y38" s="38">
        <v>25</v>
      </c>
      <c r="Z38" s="119"/>
      <c r="AA38" s="144" t="str">
        <f t="array" ref="AA38">IF(OR(((K38="")*(M38="")),((K38=$G$20:$J$20)*(M38=""))),"no","yes")</f>
        <v>no</v>
      </c>
      <c r="AB38" s="145" t="str">
        <f t="array" ref="AB38">IF(OR(((K38="")*(N38="")),((K38=G20:J20)*(N38=""))),"no","yes")</f>
        <v>yes</v>
      </c>
    </row>
    <row r="39" spans="1:33" s="42" customFormat="1" ht="35.450000000000003" customHeight="1" x14ac:dyDescent="0.25">
      <c r="A39" s="43"/>
      <c r="B39" s="37">
        <v>19</v>
      </c>
      <c r="C39" s="219" t="s">
        <v>182</v>
      </c>
      <c r="D39" s="214"/>
      <c r="E39" s="80">
        <v>17130</v>
      </c>
      <c r="F39" s="39">
        <f t="shared" si="0"/>
        <v>4.2632089793683582E-2</v>
      </c>
      <c r="G39" s="40" t="s">
        <v>18</v>
      </c>
      <c r="H39" s="38">
        <v>75</v>
      </c>
      <c r="I39" s="40" t="s">
        <v>18</v>
      </c>
      <c r="J39" s="38">
        <v>37</v>
      </c>
      <c r="K39" s="36"/>
      <c r="L39" s="36"/>
      <c r="M39" s="36"/>
      <c r="N39" s="170">
        <f t="shared" si="11"/>
        <v>0</v>
      </c>
      <c r="O39" s="39" t="str">
        <f t="array" ref="O39">IF(OR(($K39=$G$20:$J$20)*($L39&gt;=$V39:$Y39)),$F39,"-----")</f>
        <v>-----</v>
      </c>
      <c r="P39" s="46"/>
      <c r="Q39" s="37">
        <f t="shared" si="3"/>
        <v>0</v>
      </c>
      <c r="R39" s="37">
        <f t="shared" ref="R39" si="18">IF(OR($K39="V",$K39="n"),0,M39)</f>
        <v>0</v>
      </c>
      <c r="S39" s="37">
        <f t="shared" ref="S39" si="19">IF(OR($K39="V",$K39="n"),0,N39)</f>
        <v>0</v>
      </c>
      <c r="T39" s="57">
        <f t="shared" si="2"/>
        <v>0</v>
      </c>
      <c r="U39" s="123"/>
      <c r="V39" s="125" t="s">
        <v>18</v>
      </c>
      <c r="W39" s="38">
        <v>75</v>
      </c>
      <c r="X39" s="125" t="s">
        <v>18</v>
      </c>
      <c r="Y39" s="38">
        <v>37</v>
      </c>
      <c r="Z39" s="119"/>
      <c r="AA39" s="144" t="str">
        <f t="array" ref="AA39">IF(OR(((K39="")*(M39="")),((K39=$G$20:$J$20)*(M39=""))),"no","yes")</f>
        <v>no</v>
      </c>
      <c r="AB39" s="145" t="str">
        <f t="array" ref="AB39">IF(OR(((K39="")*(N39="")),((K39=G21:J21)*(N39=""))),"no","yes")</f>
        <v>yes</v>
      </c>
    </row>
    <row r="40" spans="1:33" s="42" customFormat="1" ht="14.1" customHeight="1" x14ac:dyDescent="0.25">
      <c r="A40" s="43"/>
      <c r="B40" s="37">
        <v>20</v>
      </c>
      <c r="C40" s="211" t="s">
        <v>120</v>
      </c>
      <c r="D40" s="212"/>
      <c r="E40" s="80">
        <v>10000</v>
      </c>
      <c r="F40" s="39">
        <f t="shared" si="0"/>
        <v>2.4887384584753987E-2</v>
      </c>
      <c r="G40" s="40" t="s">
        <v>18</v>
      </c>
      <c r="H40" s="38">
        <v>100</v>
      </c>
      <c r="I40" s="40" t="s">
        <v>18</v>
      </c>
      <c r="J40" s="38">
        <v>50</v>
      </c>
      <c r="K40" s="36"/>
      <c r="L40" s="36"/>
      <c r="M40" s="36"/>
      <c r="N40" s="170">
        <f t="shared" si="11"/>
        <v>0</v>
      </c>
      <c r="O40" s="39" t="str">
        <f t="array" ref="O40">IF(OR(($K40=$G$20:$J$20)*($L40&gt;=$V40:$Y40)),$F40,"-----")</f>
        <v>-----</v>
      </c>
      <c r="P40" s="46"/>
      <c r="Q40" s="37">
        <f t="shared" si="3"/>
        <v>0</v>
      </c>
      <c r="R40" s="37">
        <f t="shared" ref="R40" si="20">IF(OR($K40="V",$K40="n"),0,M40)</f>
        <v>0</v>
      </c>
      <c r="S40" s="37">
        <f t="shared" ref="S40" si="21">IF(OR($K40="V",$K40="n"),0,N40)</f>
        <v>0</v>
      </c>
      <c r="T40" s="57">
        <f t="shared" si="2"/>
        <v>0</v>
      </c>
      <c r="U40" s="123"/>
      <c r="V40" s="125" t="s">
        <v>18</v>
      </c>
      <c r="W40" s="38">
        <v>100</v>
      </c>
      <c r="X40" s="125" t="s">
        <v>18</v>
      </c>
      <c r="Y40" s="38">
        <v>50</v>
      </c>
      <c r="Z40" s="119"/>
      <c r="AA40" s="144" t="str">
        <f t="array" ref="AA40">IF(OR(((K40="")*(M40="")),((K40=$G$20:$J$20)*(M40=""))),"no","yes")</f>
        <v>no</v>
      </c>
      <c r="AB40" s="145" t="str">
        <f t="array" ref="AB40">IF(OR(((K40="")*(N40="")),((K40=G23:J23)*(N40=""))),"no","yes")</f>
        <v>yes</v>
      </c>
    </row>
    <row r="41" spans="1:33" ht="21.75" customHeight="1" x14ac:dyDescent="0.25">
      <c r="C41" s="216" t="s">
        <v>121</v>
      </c>
      <c r="D41" s="216"/>
      <c r="E41" s="60">
        <f>SUM(E21:E40)</f>
        <v>401810</v>
      </c>
      <c r="F41" s="27">
        <f>SUM(F21:F40)</f>
        <v>1</v>
      </c>
      <c r="G41" s="32"/>
      <c r="H41" s="32"/>
      <c r="I41" s="32"/>
      <c r="J41" s="32"/>
      <c r="K41" s="69" t="s">
        <v>126</v>
      </c>
      <c r="L41" s="60" t="str">
        <f>IF(SUM(Q21:Q40)=0,"-----",SUM(Q21:Q40))</f>
        <v>-----</v>
      </c>
      <c r="M41" s="60" t="str">
        <f>IF(SUM(R21:R40)=0,"-----",SUM(R21:R40))</f>
        <v>-----</v>
      </c>
      <c r="N41" s="60" t="str">
        <f>IF(SUM(S21:S40)=0,"-----",SUM(S21:S40))</f>
        <v>-----</v>
      </c>
      <c r="O41" s="27" t="str">
        <f>IF(SUM(T21:T40)=0,"-----",SUM(T21:T40))</f>
        <v>-----</v>
      </c>
      <c r="P41" s="28"/>
      <c r="T41" s="124"/>
      <c r="V41" s="127"/>
      <c r="W41" s="128"/>
      <c r="X41" s="128"/>
      <c r="Y41" s="128"/>
      <c r="AA41" s="146"/>
      <c r="AB41" s="146"/>
    </row>
    <row r="42" spans="1:33" ht="9" customHeight="1" x14ac:dyDescent="0.25">
      <c r="C42" s="44"/>
      <c r="D42" s="44"/>
      <c r="E42" s="81"/>
      <c r="F42" s="28"/>
      <c r="G42" s="32"/>
      <c r="H42" s="32"/>
      <c r="I42" s="32"/>
      <c r="J42" s="32"/>
      <c r="K42" s="32"/>
      <c r="L42" s="32"/>
      <c r="M42" s="32"/>
      <c r="N42" s="32"/>
      <c r="O42" s="46"/>
      <c r="P42" s="46"/>
      <c r="T42" s="124"/>
      <c r="V42" s="127"/>
      <c r="W42" s="128"/>
      <c r="X42" s="128"/>
      <c r="Y42" s="128"/>
      <c r="AA42" s="146"/>
      <c r="AB42" s="146"/>
    </row>
    <row r="43" spans="1:33" ht="14.1" customHeight="1" x14ac:dyDescent="0.25">
      <c r="B43" s="37">
        <v>21</v>
      </c>
      <c r="C43" s="211" t="s">
        <v>122</v>
      </c>
      <c r="D43" s="212"/>
      <c r="E43" s="80">
        <v>49530</v>
      </c>
      <c r="F43" s="39">
        <f>E43/neu_ges</f>
        <v>0.12326721584828651</v>
      </c>
      <c r="G43" s="38">
        <v>200</v>
      </c>
      <c r="H43" s="40" t="s">
        <v>18</v>
      </c>
      <c r="I43" s="40" t="s">
        <v>18</v>
      </c>
      <c r="J43" s="38">
        <v>100</v>
      </c>
      <c r="K43" s="36"/>
      <c r="L43" s="36"/>
      <c r="M43" s="36"/>
      <c r="N43" s="170">
        <f>Q43+R43</f>
        <v>0</v>
      </c>
      <c r="O43" s="39" t="str" cm="1">
        <f t="array" ref="O43">IF(OR(($K43=$G$20:$J$20)*($L43&gt;=$V43:$Y43)),$F43,"-----")</f>
        <v>-----</v>
      </c>
      <c r="P43" s="46"/>
      <c r="Q43" s="37">
        <f>IF(OR($K43="V",$K43="n"),0,L43)</f>
        <v>0</v>
      </c>
      <c r="R43" s="37">
        <f t="shared" ref="R43" si="22">IF(OR($K43="V",$K43="n"),0,M43)</f>
        <v>0</v>
      </c>
      <c r="S43" s="37">
        <f t="shared" ref="S43" si="23">IF(OR($K43="V",$K43="n"),0,N43)</f>
        <v>0</v>
      </c>
      <c r="T43" s="57">
        <f t="array" ref="T43">IF(OR($K43="V",$K43="n",$O43="-----"),0,O43)</f>
        <v>0</v>
      </c>
      <c r="U43" s="123"/>
      <c r="V43" s="38">
        <v>200</v>
      </c>
      <c r="W43" s="125" t="s">
        <v>18</v>
      </c>
      <c r="X43" s="125" t="s">
        <v>18</v>
      </c>
      <c r="Y43" s="38">
        <v>100</v>
      </c>
      <c r="AA43" s="144" t="str">
        <f t="array" ref="AA43">IF(OR(((K43="")*(M43="")),((K43=$G$20:$J$20)*(M43=""))),"no","yes")</f>
        <v>no</v>
      </c>
      <c r="AB43" s="145" t="str">
        <f t="array" ref="AB43">IF(OR(((K43="")*(N43="")),((K43=G26:J26)*(N43=""))),"no","yes")</f>
        <v>yes</v>
      </c>
    </row>
    <row r="44" spans="1:33" ht="14.1" customHeight="1" x14ac:dyDescent="0.25">
      <c r="B44" s="37">
        <v>22</v>
      </c>
      <c r="C44" s="220" t="s">
        <v>123</v>
      </c>
      <c r="D44" s="221"/>
      <c r="E44" s="80">
        <v>1600</v>
      </c>
      <c r="F44" s="39">
        <v>3.5000000000000001E-3</v>
      </c>
      <c r="G44" s="40"/>
      <c r="H44" s="38" t="s">
        <v>86</v>
      </c>
      <c r="I44" s="40"/>
      <c r="J44" s="40"/>
      <c r="K44" s="36"/>
      <c r="L44" s="36"/>
      <c r="M44" s="131"/>
      <c r="N44" s="131"/>
      <c r="O44" s="39" t="str">
        <f t="array" ref="O44">IF(OR(($K44=$AD$44:$AG$44)*($L44&gt;=$V44:$Y44)),$F44,"-----")</f>
        <v>-----</v>
      </c>
      <c r="P44" s="46"/>
      <c r="Q44" s="37">
        <f>IF(OR($K44="V",$K44="n"),0,L44)</f>
        <v>0</v>
      </c>
      <c r="R44" s="177"/>
      <c r="S44" s="177"/>
      <c r="T44" s="57">
        <f>IF(OR($K44="V",$K44="n",$O44="-----"),0,O44)</f>
        <v>0</v>
      </c>
      <c r="U44" s="123"/>
      <c r="V44" s="125" t="s">
        <v>18</v>
      </c>
      <c r="W44" s="63">
        <v>12</v>
      </c>
      <c r="X44" s="125" t="s">
        <v>18</v>
      </c>
      <c r="Y44" s="125" t="s">
        <v>18</v>
      </c>
      <c r="AA44" s="178"/>
      <c r="AB44" s="178"/>
      <c r="AD44" s="20" t="s">
        <v>102</v>
      </c>
      <c r="AE44" s="20" t="s">
        <v>88</v>
      </c>
      <c r="AF44" s="20" t="s">
        <v>16</v>
      </c>
      <c r="AG44" s="20" t="s">
        <v>17</v>
      </c>
    </row>
    <row r="45" spans="1:33" ht="14.1" customHeight="1" x14ac:dyDescent="0.25">
      <c r="B45" s="37">
        <v>23</v>
      </c>
      <c r="C45" s="217" t="s">
        <v>124</v>
      </c>
      <c r="D45" s="218"/>
      <c r="E45" s="80">
        <v>2170</v>
      </c>
      <c r="F45" s="39">
        <f>E45/neu_ges</f>
        <v>5.4005624548916151E-3</v>
      </c>
      <c r="G45" s="40" t="s">
        <v>18</v>
      </c>
      <c r="H45" s="63" t="s">
        <v>66</v>
      </c>
      <c r="I45" s="40" t="s">
        <v>18</v>
      </c>
      <c r="J45" s="122" t="s">
        <v>67</v>
      </c>
      <c r="K45" s="36"/>
      <c r="L45" s="36"/>
      <c r="M45" s="131"/>
      <c r="N45" s="176"/>
      <c r="O45" s="39" t="str">
        <f t="array" ref="O45">IF(OR(($K45=$G$20:$J$20)*($N45&gt;=$V45:$Y45)),$F45,"-----")</f>
        <v>-----</v>
      </c>
      <c r="P45" s="46"/>
      <c r="Q45" s="37">
        <f>IF(OR($K45="V",$K45="n"),0,L45)</f>
        <v>0</v>
      </c>
      <c r="R45" s="130"/>
      <c r="S45" s="37">
        <f>IF(OR($K45="V",$K45="n"),0,N45)</f>
        <v>0</v>
      </c>
      <c r="T45" s="57">
        <f>IF(OR($K45="V",$K45="n",$O45="-----"),0,O45)</f>
        <v>0</v>
      </c>
      <c r="U45" s="123"/>
      <c r="V45" s="125" t="s">
        <v>18</v>
      </c>
      <c r="W45" s="63">
        <v>30</v>
      </c>
      <c r="X45" s="125" t="s">
        <v>18</v>
      </c>
      <c r="Y45" s="38">
        <v>15</v>
      </c>
      <c r="AA45" s="148"/>
      <c r="AB45" s="145" t="str">
        <f t="array" ref="AB45">IF(OR(((K45="")*(N45="")),((K45=G20:J20)*(N45=""))),"no","yes")</f>
        <v>no</v>
      </c>
    </row>
    <row r="46" spans="1:33" ht="57.6" customHeight="1" x14ac:dyDescent="0.25">
      <c r="C46" s="216" t="s">
        <v>125</v>
      </c>
      <c r="D46" s="216"/>
      <c r="E46" s="60">
        <v>455110</v>
      </c>
      <c r="F46" s="27">
        <v>1.1322000000000001</v>
      </c>
      <c r="G46" s="26"/>
      <c r="H46" s="26"/>
      <c r="I46" s="26"/>
      <c r="J46" s="26"/>
      <c r="K46" s="56" t="s">
        <v>127</v>
      </c>
      <c r="L46" s="59" t="str">
        <f>IF(L41="-----","-----",L41+Q43+Q44+Q45)</f>
        <v>-----</v>
      </c>
      <c r="M46" s="59" t="str">
        <f>IF(M41="-----","-----",M41+R43+R44+R45)</f>
        <v>-----</v>
      </c>
      <c r="N46" s="59" t="str">
        <f>IF(N41="-----","-----",N41+S43+S44+S45)</f>
        <v>-----</v>
      </c>
      <c r="O46" s="58" t="str">
        <f>IF(O41="-----","-----",O41+T43+T44+T45)</f>
        <v>-----</v>
      </c>
      <c r="P46" s="74"/>
    </row>
    <row r="47" spans="1:33" ht="3" customHeight="1" x14ac:dyDescent="0.25">
      <c r="C47" s="215" t="s">
        <v>27</v>
      </c>
      <c r="D47" s="215"/>
      <c r="E47" s="215"/>
      <c r="F47" s="215"/>
      <c r="G47" s="215"/>
      <c r="H47" s="215"/>
      <c r="I47" s="215"/>
      <c r="J47" s="215"/>
      <c r="K47" s="215"/>
      <c r="L47" s="215"/>
      <c r="M47" s="215"/>
      <c r="N47" s="215"/>
      <c r="O47" s="215"/>
      <c r="P47" s="76"/>
    </row>
    <row r="48" spans="1:33" ht="9" customHeight="1" x14ac:dyDescent="0.25">
      <c r="D48" s="26"/>
      <c r="E48" s="26"/>
      <c r="F48" s="51"/>
      <c r="G48" s="26"/>
      <c r="H48" s="26"/>
      <c r="I48" s="26"/>
      <c r="J48" s="26"/>
      <c r="K48" s="26"/>
      <c r="L48" s="26"/>
      <c r="M48" s="26"/>
      <c r="N48" s="26"/>
    </row>
    <row r="49" spans="3:26" ht="20.25" customHeight="1" x14ac:dyDescent="0.25">
      <c r="C49" s="209" t="s">
        <v>200</v>
      </c>
      <c r="D49" s="210"/>
      <c r="E49" s="210"/>
      <c r="F49" s="210"/>
      <c r="G49" s="210"/>
      <c r="H49" s="210"/>
      <c r="I49" s="210"/>
      <c r="J49" s="210"/>
      <c r="L49" s="194" t="s">
        <v>128</v>
      </c>
      <c r="M49" s="194"/>
      <c r="N49" s="194"/>
      <c r="O49" s="194"/>
      <c r="P49" s="68"/>
    </row>
    <row r="50" spans="3:26" ht="4.5" customHeight="1" x14ac:dyDescent="0.25">
      <c r="C50" s="210"/>
      <c r="D50" s="210"/>
      <c r="E50" s="210"/>
      <c r="F50" s="210"/>
      <c r="G50" s="210"/>
      <c r="H50" s="210"/>
      <c r="I50" s="210"/>
      <c r="J50" s="210"/>
      <c r="L50" s="68"/>
      <c r="O50" s="20"/>
      <c r="P50" s="20"/>
    </row>
    <row r="51" spans="3:26" ht="15" customHeight="1" x14ac:dyDescent="0.25">
      <c r="C51" s="210"/>
      <c r="D51" s="210"/>
      <c r="E51" s="210"/>
      <c r="F51" s="210"/>
      <c r="G51" s="210"/>
      <c r="H51" s="210"/>
      <c r="I51" s="210"/>
      <c r="J51" s="210"/>
      <c r="L51" s="51" t="s">
        <v>129</v>
      </c>
      <c r="O51" s="55">
        <f>SUM(O21:O40,O43,O44,O45)</f>
        <v>0</v>
      </c>
      <c r="P51" s="65"/>
    </row>
    <row r="52" spans="3:26" ht="15" customHeight="1" x14ac:dyDescent="0.25">
      <c r="C52" s="210"/>
      <c r="D52" s="210"/>
      <c r="E52" s="210"/>
      <c r="F52" s="210"/>
      <c r="G52" s="210"/>
      <c r="H52" s="210"/>
      <c r="I52" s="210"/>
      <c r="J52" s="210"/>
      <c r="L52" s="51" t="s">
        <v>130</v>
      </c>
      <c r="O52" s="64">
        <f>SUMIF(K21:K40,"V",F21:F40)+O51</f>
        <v>0</v>
      </c>
      <c r="P52" s="65"/>
      <c r="Z52" s="78"/>
    </row>
    <row r="53" spans="3:26" ht="15" customHeight="1" x14ac:dyDescent="0.25">
      <c r="C53" s="210"/>
      <c r="D53" s="210"/>
      <c r="E53" s="210"/>
      <c r="F53" s="210"/>
      <c r="G53" s="210"/>
      <c r="H53" s="210"/>
      <c r="I53" s="210"/>
      <c r="J53" s="210"/>
      <c r="L53" s="51" t="s">
        <v>131</v>
      </c>
      <c r="O53" s="55">
        <f>IF(O52&gt;0,O51/O52,0)</f>
        <v>0</v>
      </c>
      <c r="P53" s="65"/>
    </row>
    <row r="54" spans="3:26" ht="6" customHeight="1" x14ac:dyDescent="0.25">
      <c r="C54" s="210"/>
      <c r="D54" s="210"/>
      <c r="E54" s="210"/>
      <c r="F54" s="210"/>
      <c r="G54" s="210"/>
      <c r="H54" s="210"/>
      <c r="I54" s="210"/>
      <c r="J54" s="210"/>
      <c r="L54" s="51"/>
      <c r="O54" s="65"/>
      <c r="P54" s="65"/>
    </row>
    <row r="55" spans="3:26" ht="15" customHeight="1" x14ac:dyDescent="0.25">
      <c r="C55" s="210"/>
      <c r="D55" s="210"/>
      <c r="E55" s="210"/>
      <c r="F55" s="210"/>
      <c r="G55" s="210"/>
      <c r="H55" s="210"/>
      <c r="I55" s="210"/>
      <c r="J55" s="210"/>
      <c r="L55" s="51" t="s">
        <v>132</v>
      </c>
      <c r="O55" s="54">
        <f>COUNTIF(K21:K45,"C")+COUNTIF(K21:K45,"M")</f>
        <v>0</v>
      </c>
      <c r="P55" s="50"/>
    </row>
    <row r="56" spans="3:26" ht="15" customHeight="1" x14ac:dyDescent="0.25">
      <c r="C56" s="210"/>
      <c r="D56" s="210"/>
      <c r="E56" s="210"/>
      <c r="F56" s="210"/>
      <c r="G56" s="210"/>
      <c r="H56" s="210"/>
      <c r="I56" s="210"/>
      <c r="J56" s="210"/>
      <c r="L56" s="51" t="s">
        <v>133</v>
      </c>
      <c r="M56" s="26"/>
      <c r="N56" s="26"/>
      <c r="O56" s="54">
        <f>COUNTIF(K21:K45,"T")</f>
        <v>0</v>
      </c>
      <c r="P56" s="50"/>
    </row>
    <row r="57" spans="3:26" ht="5.25" customHeight="1" thickBot="1" x14ac:dyDescent="0.3">
      <c r="C57" s="210"/>
      <c r="D57" s="210"/>
      <c r="E57" s="210"/>
      <c r="F57" s="210"/>
      <c r="G57" s="210"/>
      <c r="H57" s="210"/>
      <c r="I57" s="210"/>
      <c r="J57" s="210"/>
      <c r="L57" s="51"/>
      <c r="M57" s="26"/>
      <c r="N57" s="26"/>
      <c r="O57" s="50"/>
      <c r="P57" s="50"/>
    </row>
    <row r="58" spans="3:26" ht="15" customHeight="1" thickBot="1" x14ac:dyDescent="0.3">
      <c r="C58" s="210"/>
      <c r="D58" s="210"/>
      <c r="E58" s="210"/>
      <c r="F58" s="210"/>
      <c r="G58" s="210"/>
      <c r="H58" s="210"/>
      <c r="I58" s="210"/>
      <c r="J58" s="210"/>
      <c r="L58" s="49" t="s">
        <v>134</v>
      </c>
      <c r="O58" s="70" t="str">
        <f>IF(AND(O51&gt;=0.5,O53&gt;=0.7,C68="yes",C70="yes",C72=0,C74="yes",C76="yes",C78="yes",C80="yes"),"yes","no")</f>
        <v>no</v>
      </c>
      <c r="P58" s="75"/>
    </row>
    <row r="59" spans="3:26" ht="8.25" customHeight="1" x14ac:dyDescent="0.25">
      <c r="C59" s="210"/>
      <c r="D59" s="210"/>
      <c r="E59" s="210"/>
      <c r="F59" s="210"/>
      <c r="G59" s="210"/>
      <c r="H59" s="210"/>
      <c r="I59" s="210"/>
      <c r="J59" s="210"/>
      <c r="K59" s="61"/>
      <c r="O59" s="20"/>
      <c r="P59" s="20"/>
    </row>
    <row r="60" spans="3:26" ht="15" customHeight="1" x14ac:dyDescent="0.25">
      <c r="C60" s="210"/>
      <c r="D60" s="210"/>
      <c r="E60" s="210"/>
      <c r="F60" s="210"/>
      <c r="G60" s="210"/>
      <c r="H60" s="210"/>
      <c r="I60" s="210"/>
      <c r="J60" s="210"/>
    </row>
    <row r="61" spans="3:26" ht="98.25" customHeight="1" x14ac:dyDescent="0.25">
      <c r="C61" s="210"/>
      <c r="D61" s="210"/>
      <c r="E61" s="210"/>
      <c r="F61" s="210"/>
      <c r="G61" s="210"/>
      <c r="H61" s="210"/>
      <c r="I61" s="210"/>
      <c r="J61" s="210"/>
    </row>
    <row r="64" spans="3:26" hidden="1" x14ac:dyDescent="0.25">
      <c r="C64" s="52">
        <v>45291</v>
      </c>
      <c r="F64" s="62"/>
      <c r="H64" s="146"/>
      <c r="K64" s="62"/>
      <c r="M64" s="62"/>
    </row>
    <row r="65" spans="3:13" ht="3.75" hidden="1" customHeight="1" thickBot="1" x14ac:dyDescent="0.3">
      <c r="C65" s="22"/>
    </row>
    <row r="66" spans="3:13" ht="15" hidden="1" thickBot="1" x14ac:dyDescent="0.3">
      <c r="C66" s="53">
        <f>IF(OR(M14="-----",M14&gt;C64),0,DATEDIF(M14,C64,"y"))</f>
        <v>0</v>
      </c>
      <c r="D66" s="62" t="s">
        <v>199</v>
      </c>
      <c r="F66" s="62"/>
      <c r="H66" s="62"/>
      <c r="K66" s="62"/>
      <c r="M66" s="15"/>
    </row>
    <row r="67" spans="3:13" ht="9" hidden="1" customHeight="1" x14ac:dyDescent="0.25"/>
    <row r="68" spans="3:13" ht="15.75" hidden="1" customHeight="1" x14ac:dyDescent="0.25">
      <c r="C68" s="67" t="str">
        <f>IF(AND(C66&lt;=2,O55&gt;=2),"yes",IF(AND(C66&gt;=3,O55&gt;=3),"yes","no"))</f>
        <v>no</v>
      </c>
      <c r="D68" s="62" t="s">
        <v>25</v>
      </c>
    </row>
    <row r="69" spans="3:13" ht="6" hidden="1" customHeight="1" x14ac:dyDescent="0.25">
      <c r="C69" s="22"/>
      <c r="D69" s="62"/>
    </row>
    <row r="70" spans="3:13" ht="17.25" hidden="1" customHeight="1" x14ac:dyDescent="0.25">
      <c r="C70" s="67" t="str">
        <f>IF(D6="","no",IF(AND(C66&lt;=2,O56&lt;=2),"yes",IF(AND(C66&gt;=3,C66&lt;6,O56&lt;=1),"yes",IF(AND(C66&gt;=6,O56=0),"yes","no"))))</f>
        <v>yes</v>
      </c>
      <c r="D70" s="62" t="s">
        <v>28</v>
      </c>
    </row>
    <row r="71" spans="3:13" ht="5.25" hidden="1" customHeight="1" x14ac:dyDescent="0.25"/>
    <row r="72" spans="3:13" hidden="1" x14ac:dyDescent="0.25">
      <c r="C72" s="66">
        <f>COUNTBLANK(K21:K40)+COUNTBLANK(K43)+COUNTBLANK(K44)+COUNTBLANK(K45)</f>
        <v>23</v>
      </c>
      <c r="D72" s="62" t="s">
        <v>26</v>
      </c>
    </row>
    <row r="73" spans="3:13" ht="6" hidden="1" customHeight="1" x14ac:dyDescent="0.25"/>
    <row r="74" spans="3:13" hidden="1" x14ac:dyDescent="0.25">
      <c r="C74" s="67" t="str">
        <f>IF(OR(D6="",M12="",D12=""),"no","yes")</f>
        <v>no</v>
      </c>
      <c r="D74" s="62" t="s">
        <v>29</v>
      </c>
    </row>
    <row r="75" spans="3:13" ht="6" hidden="1" customHeight="1" x14ac:dyDescent="0.25"/>
    <row r="76" spans="3:13" hidden="1" x14ac:dyDescent="0.25">
      <c r="C76" s="67" t="str" cm="1">
        <f t="array" ref="C76">IF(OR((K21:K40="")*(L21:L40="")),"no",IF(OR((K21:K40=G20:J20)*(L21:L40="")),"no","yes"))</f>
        <v>no</v>
      </c>
      <c r="D76" s="62" t="s">
        <v>30</v>
      </c>
    </row>
    <row r="77" spans="3:13" ht="6" hidden="1" customHeight="1" x14ac:dyDescent="0.25"/>
    <row r="78" spans="3:13" hidden="1" x14ac:dyDescent="0.25">
      <c r="C78" s="67" t="str" cm="1">
        <f t="array" ref="C78">IF(OR((K43:K45="")*(L43:L45="")),"no",IF(OR((K43:K45=G20:J20)*(L43:L45="")),"no","yes"))</f>
        <v>no</v>
      </c>
      <c r="D78" s="62" t="s">
        <v>45</v>
      </c>
    </row>
    <row r="79" spans="3:13" ht="6" hidden="1" customHeight="1" x14ac:dyDescent="0.25"/>
    <row r="80" spans="3:13" hidden="1" x14ac:dyDescent="0.25">
      <c r="C80" s="67" t="str">
        <f>IF((COUNTIF($AA$21:$AB$45,"no"))=0,"yes","no")</f>
        <v>no</v>
      </c>
      <c r="D80" s="62" t="s">
        <v>70</v>
      </c>
    </row>
  </sheetData>
  <sheetProtection algorithmName="SHA-512" hashValue="Oj+X/AGjaSXwKYGEQ6GMlUYoCLAXPQyWZphiRNfc8t5/3SuaNvev8b+1UlLjyw20N1VkEHmRcQzsuBDeexwl+Q==" saltValue="Nws1PuntqZnv5z9HKjfvew=="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5">
    <mergeCell ref="B1:F2"/>
    <mergeCell ref="D8:O8"/>
    <mergeCell ref="D10:O10"/>
    <mergeCell ref="D6:E6"/>
    <mergeCell ref="B6:C6"/>
    <mergeCell ref="B8:C8"/>
    <mergeCell ref="B10:C10"/>
    <mergeCell ref="B12:C12"/>
    <mergeCell ref="M12:O12"/>
    <mergeCell ref="D12:H12"/>
    <mergeCell ref="E19:E20"/>
    <mergeCell ref="C23:D23"/>
    <mergeCell ref="D14:E14"/>
    <mergeCell ref="D16:E16"/>
    <mergeCell ref="K19:O19"/>
    <mergeCell ref="M14:O14"/>
    <mergeCell ref="M16:O16"/>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C49:J61"/>
    <mergeCell ref="C34:D34"/>
    <mergeCell ref="C38:D38"/>
    <mergeCell ref="C40:D40"/>
    <mergeCell ref="C47:O47"/>
    <mergeCell ref="C43:D43"/>
    <mergeCell ref="C41:D41"/>
    <mergeCell ref="C45:D45"/>
    <mergeCell ref="C36:D36"/>
    <mergeCell ref="C46:D46"/>
    <mergeCell ref="C39:D39"/>
    <mergeCell ref="C44:D44"/>
    <mergeCell ref="C35:D35"/>
  </mergeCells>
  <phoneticPr fontId="24" type="noConversion"/>
  <conditionalFormatting sqref="D12">
    <cfRule type="expression" dxfId="152" priority="427">
      <formula>LEN(TRIM(D12))=0</formula>
    </cfRule>
  </conditionalFormatting>
  <conditionalFormatting sqref="M12">
    <cfRule type="expression" dxfId="151" priority="426">
      <formula>LEN(TRIM(M12))=0</formula>
    </cfRule>
  </conditionalFormatting>
  <conditionalFormatting sqref="K59">
    <cfRule type="cellIs" dxfId="150" priority="414" stopIfTrue="1" operator="equal">
      <formula>"ja"</formula>
    </cfRule>
  </conditionalFormatting>
  <conditionalFormatting sqref="O51">
    <cfRule type="cellIs" dxfId="149" priority="421" stopIfTrue="1" operator="greaterThan">
      <formula>0.4999</formula>
    </cfRule>
  </conditionalFormatting>
  <conditionalFormatting sqref="O55">
    <cfRule type="expression" dxfId="148" priority="420" stopIfTrue="1">
      <formula>$C$68="yes"</formula>
    </cfRule>
  </conditionalFormatting>
  <conditionalFormatting sqref="O53:O54">
    <cfRule type="cellIs" dxfId="147" priority="419" stopIfTrue="1" operator="greaterThan">
      <formula>0.69999</formula>
    </cfRule>
  </conditionalFormatting>
  <conditionalFormatting sqref="O58">
    <cfRule type="cellIs" dxfId="146" priority="74" stopIfTrue="1" operator="equal">
      <formula>"yes"</formula>
    </cfRule>
    <cfRule type="cellIs" dxfId="145" priority="415" stopIfTrue="1" operator="equal">
      <formula>"no"</formula>
    </cfRule>
  </conditionalFormatting>
  <conditionalFormatting sqref="O21:O22 O26:O29 O34:O38">
    <cfRule type="expression" dxfId="144" priority="2599" stopIfTrue="1">
      <formula>OR($K21="n",$K21="V")</formula>
    </cfRule>
  </conditionalFormatting>
  <conditionalFormatting sqref="K21:K22">
    <cfRule type="expression" dxfId="143" priority="2606" stopIfTrue="1">
      <formula>LEN(TRIM($K21))=0</formula>
    </cfRule>
  </conditionalFormatting>
  <conditionalFormatting sqref="K43:K44">
    <cfRule type="expression" dxfId="142" priority="166" stopIfTrue="1">
      <formula>LEN(TRIM($K43))=0</formula>
    </cfRule>
  </conditionalFormatting>
  <conditionalFormatting sqref="K23">
    <cfRule type="expression" dxfId="141" priority="161" stopIfTrue="1">
      <formula>LEN(TRIM($K23))=0</formula>
    </cfRule>
  </conditionalFormatting>
  <conditionalFormatting sqref="K24:K25">
    <cfRule type="expression" dxfId="140" priority="160" stopIfTrue="1">
      <formula>LEN(TRIM($K24))=0</formula>
    </cfRule>
  </conditionalFormatting>
  <conditionalFormatting sqref="K26">
    <cfRule type="expression" dxfId="139" priority="159" stopIfTrue="1">
      <formula>LEN(TRIM($K26))=0</formula>
    </cfRule>
  </conditionalFormatting>
  <conditionalFormatting sqref="K27">
    <cfRule type="expression" dxfId="138" priority="158" stopIfTrue="1">
      <formula>LEN(TRIM($K27))=0</formula>
    </cfRule>
  </conditionalFormatting>
  <conditionalFormatting sqref="K28">
    <cfRule type="expression" dxfId="137" priority="157" stopIfTrue="1">
      <formula>LEN(TRIM($K28))=0</formula>
    </cfRule>
  </conditionalFormatting>
  <conditionalFormatting sqref="K29">
    <cfRule type="expression" dxfId="136" priority="154" stopIfTrue="1">
      <formula>LEN(TRIM($K29))=0</formula>
    </cfRule>
  </conditionalFormatting>
  <conditionalFormatting sqref="K30">
    <cfRule type="expression" dxfId="135" priority="153" stopIfTrue="1">
      <formula>LEN(TRIM($K30))=0</formula>
    </cfRule>
  </conditionalFormatting>
  <conditionalFormatting sqref="K31">
    <cfRule type="expression" dxfId="134" priority="152" stopIfTrue="1">
      <formula>LEN(TRIM($K31))=0</formula>
    </cfRule>
  </conditionalFormatting>
  <conditionalFormatting sqref="K32">
    <cfRule type="expression" dxfId="133" priority="151" stopIfTrue="1">
      <formula>LEN(TRIM($K32))=0</formula>
    </cfRule>
  </conditionalFormatting>
  <conditionalFormatting sqref="K33">
    <cfRule type="expression" dxfId="132" priority="150" stopIfTrue="1">
      <formula>LEN(TRIM($K33))=0</formula>
    </cfRule>
  </conditionalFormatting>
  <conditionalFormatting sqref="K34:K35">
    <cfRule type="expression" dxfId="131" priority="149" stopIfTrue="1">
      <formula>LEN(TRIM($K34))=0</formula>
    </cfRule>
  </conditionalFormatting>
  <conditionalFormatting sqref="K36">
    <cfRule type="expression" dxfId="130" priority="148" stopIfTrue="1">
      <formula>LEN(TRIM($K36))=0</formula>
    </cfRule>
  </conditionalFormatting>
  <conditionalFormatting sqref="K37">
    <cfRule type="expression" dxfId="129" priority="147" stopIfTrue="1">
      <formula>LEN(TRIM($K37))=0</formula>
    </cfRule>
  </conditionalFormatting>
  <conditionalFormatting sqref="K38">
    <cfRule type="expression" dxfId="128" priority="146" stopIfTrue="1">
      <formula>LEN(TRIM($K38))=0</formula>
    </cfRule>
  </conditionalFormatting>
  <conditionalFormatting sqref="K39">
    <cfRule type="expression" dxfId="127" priority="145" stopIfTrue="1">
      <formula>LEN(TRIM($K39))=0</formula>
    </cfRule>
  </conditionalFormatting>
  <conditionalFormatting sqref="K40">
    <cfRule type="expression" dxfId="126" priority="144" stopIfTrue="1">
      <formula>LEN(TRIM($K40))=0</formula>
    </cfRule>
  </conditionalFormatting>
  <conditionalFormatting sqref="L30:M30">
    <cfRule type="expression" dxfId="125" priority="135" stopIfTrue="1">
      <formula>OR($K30="n",$K30="V")</formula>
    </cfRule>
    <cfRule type="expression" dxfId="124" priority="139" stopIfTrue="1">
      <formula>LEN(TRIM(L$30))=0</formula>
    </cfRule>
  </conditionalFormatting>
  <conditionalFormatting sqref="L23:M23">
    <cfRule type="expression" dxfId="123" priority="2600" stopIfTrue="1">
      <formula>OR($K23="n",$K23="V")</formula>
    </cfRule>
    <cfRule type="expression" dxfId="122" priority="2601" stopIfTrue="1">
      <formula>LEN(TRIM(L$23))=0</formula>
    </cfRule>
  </conditionalFormatting>
  <conditionalFormatting sqref="L39:M39">
    <cfRule type="expression" dxfId="121" priority="126" stopIfTrue="1">
      <formula>OR($K39="n",$K39="V")</formula>
    </cfRule>
    <cfRule type="expression" dxfId="120" priority="128" stopIfTrue="1">
      <formula>LEN(TRIM(L$39))=0</formula>
    </cfRule>
  </conditionalFormatting>
  <conditionalFormatting sqref="L40:M40">
    <cfRule type="expression" dxfId="119" priority="125" stopIfTrue="1">
      <formula>OR($K40="n",$K40="V")</formula>
    </cfRule>
    <cfRule type="expression" dxfId="118" priority="127" stopIfTrue="1">
      <formula>LEN(TRIM(L$40))=0</formula>
    </cfRule>
  </conditionalFormatting>
  <conditionalFormatting sqref="L27">
    <cfRule type="expression" dxfId="117" priority="119" stopIfTrue="1">
      <formula>OR($K27="n",$K27="V")</formula>
    </cfRule>
    <cfRule type="expression" dxfId="116" priority="120" stopIfTrue="1">
      <formula>LEN(TRIM($L27))=0</formula>
    </cfRule>
    <cfRule type="cellIs" dxfId="115" priority="121" stopIfTrue="1" operator="lessThanOrEqual">
      <formula>IF($K27="S",0,)</formula>
    </cfRule>
  </conditionalFormatting>
  <conditionalFormatting sqref="L28">
    <cfRule type="expression" dxfId="114" priority="116" stopIfTrue="1">
      <formula>OR($K28="n",$K28="V")</formula>
    </cfRule>
    <cfRule type="expression" dxfId="113" priority="117" stopIfTrue="1">
      <formula>LEN(TRIM($L28))=0</formula>
    </cfRule>
    <cfRule type="cellIs" dxfId="112" priority="118" stopIfTrue="1" operator="lessThanOrEqual">
      <formula>IF($K28="S",0,)</formula>
    </cfRule>
  </conditionalFormatting>
  <conditionalFormatting sqref="L29">
    <cfRule type="expression" dxfId="111" priority="107" stopIfTrue="1">
      <formula>OR($K29="n",$K29="V")</formula>
    </cfRule>
    <cfRule type="expression" dxfId="110" priority="108" stopIfTrue="1">
      <formula>LEN(TRIM($L29))=0</formula>
    </cfRule>
  </conditionalFormatting>
  <conditionalFormatting sqref="O23:O25">
    <cfRule type="expression" dxfId="109" priority="94" stopIfTrue="1">
      <formula>OR($K23="n",$K23="V")</formula>
    </cfRule>
  </conditionalFormatting>
  <conditionalFormatting sqref="O30">
    <cfRule type="expression" dxfId="108" priority="86" stopIfTrue="1">
      <formula>OR($K30="n",$K30="V")</formula>
    </cfRule>
  </conditionalFormatting>
  <conditionalFormatting sqref="O31">
    <cfRule type="expression" dxfId="107" priority="85" stopIfTrue="1">
      <formula>OR($K31="n",$K31="V")</formula>
    </cfRule>
  </conditionalFormatting>
  <conditionalFormatting sqref="O32">
    <cfRule type="expression" dxfId="106" priority="84" stopIfTrue="1">
      <formula>OR($K32="n",$K32="V")</formula>
    </cfRule>
  </conditionalFormatting>
  <conditionalFormatting sqref="O33">
    <cfRule type="expression" dxfId="105" priority="83" stopIfTrue="1">
      <formula>OR($K33="n",$K33="V")</formula>
    </cfRule>
  </conditionalFormatting>
  <conditionalFormatting sqref="O39">
    <cfRule type="expression" dxfId="104" priority="78" stopIfTrue="1">
      <formula>OR($K39="n",$K39="V")</formula>
    </cfRule>
  </conditionalFormatting>
  <conditionalFormatting sqref="O40">
    <cfRule type="expression" dxfId="103" priority="77" stopIfTrue="1">
      <formula>OR($K40="n",$K40="V")</formula>
    </cfRule>
  </conditionalFormatting>
  <conditionalFormatting sqref="O43:O45">
    <cfRule type="expression" dxfId="102" priority="76" stopIfTrue="1">
      <formula>OR($K43="n",$K43="V")</formula>
    </cfRule>
  </conditionalFormatting>
  <conditionalFormatting sqref="O56">
    <cfRule type="expression" dxfId="101" priority="68" stopIfTrue="1">
      <formula>AND($C$70="yes",$O$55&lt;&gt;0)</formula>
    </cfRule>
    <cfRule type="expression" dxfId="100" priority="69" stopIfTrue="1">
      <formula>O$58=0</formula>
    </cfRule>
  </conditionalFormatting>
  <conditionalFormatting sqref="L24:M24">
    <cfRule type="expression" dxfId="99" priority="2603" stopIfTrue="1">
      <formula>OR($K24="n",$K24="V")</formula>
    </cfRule>
    <cfRule type="expression" dxfId="98" priority="2604" stopIfTrue="1">
      <formula>LEN(TRIM(L$24))=0</formula>
    </cfRule>
  </conditionalFormatting>
  <conditionalFormatting sqref="L25:M25">
    <cfRule type="expression" dxfId="97" priority="65" stopIfTrue="1">
      <formula>OR($K25="n",$K25="V")</formula>
    </cfRule>
    <cfRule type="expression" dxfId="96" priority="66" stopIfTrue="1">
      <formula>LEN(TRIM(L$25))=0</formula>
    </cfRule>
  </conditionalFormatting>
  <conditionalFormatting sqref="K45">
    <cfRule type="expression" dxfId="95" priority="64">
      <formula>LEN(TRIM($K45))=0</formula>
    </cfRule>
  </conditionalFormatting>
  <conditionalFormatting sqref="L26:M26">
    <cfRule type="expression" dxfId="94" priority="122" stopIfTrue="1">
      <formula>OR($K26="n",$K26="V")</formula>
    </cfRule>
    <cfRule type="expression" dxfId="93" priority="123" stopIfTrue="1">
      <formula>LEN(TRIM(L$26))=0</formula>
    </cfRule>
  </conditionalFormatting>
  <conditionalFormatting sqref="L31:M31">
    <cfRule type="expression" dxfId="92" priority="134" stopIfTrue="1">
      <formula>OR($K31="n",$K31="V")</formula>
    </cfRule>
    <cfRule type="expression" dxfId="91" priority="138" stopIfTrue="1">
      <formula>LEN(TRIM(L$31))=0</formula>
    </cfRule>
  </conditionalFormatting>
  <conditionalFormatting sqref="L32:M32">
    <cfRule type="expression" dxfId="90" priority="133" stopIfTrue="1">
      <formula>OR($K32="n",$K32="V")</formula>
    </cfRule>
    <cfRule type="expression" dxfId="89" priority="137" stopIfTrue="1">
      <formula>LEN(TRIM(L$32))=0</formula>
    </cfRule>
  </conditionalFormatting>
  <conditionalFormatting sqref="L33:M33">
    <cfRule type="expression" dxfId="88" priority="132" stopIfTrue="1">
      <formula>OR($K33="n",$K33="V")</formula>
    </cfRule>
    <cfRule type="expression" dxfId="87" priority="136" stopIfTrue="1">
      <formula>LEN(TRIM(L$33))=0</formula>
    </cfRule>
  </conditionalFormatting>
  <conditionalFormatting sqref="L37:M37">
    <cfRule type="expression" dxfId="86" priority="98" stopIfTrue="1">
      <formula>OR($K37="n",$K37="V")</formula>
    </cfRule>
    <cfRule type="expression" dxfId="85" priority="99" stopIfTrue="1">
      <formula>LEN(TRIM(L$37))=0</formula>
    </cfRule>
  </conditionalFormatting>
  <conditionalFormatting sqref="L38:M38">
    <cfRule type="expression" dxfId="84" priority="95" stopIfTrue="1">
      <formula>OR($K38="n",$K38="V")</formula>
    </cfRule>
    <cfRule type="expression" dxfId="83" priority="96" stopIfTrue="1">
      <formula>LEN(TRIM(L$38))=0</formula>
    </cfRule>
  </conditionalFormatting>
  <conditionalFormatting sqref="L45">
    <cfRule type="expression" dxfId="82" priority="61">
      <formula>OR($K45="n",$K45="V")</formula>
    </cfRule>
    <cfRule type="expression" dxfId="81" priority="62">
      <formula>LEN(TRIM($L45))=0</formula>
    </cfRule>
  </conditionalFormatting>
  <conditionalFormatting sqref="N45">
    <cfRule type="expression" dxfId="80" priority="36" stopIfTrue="1">
      <formula>OR($K45="n",$K45="V")</formula>
    </cfRule>
    <cfRule type="expression" dxfId="79" priority="40" stopIfTrue="1">
      <formula>LEN(TRIM($N45))=0</formula>
    </cfRule>
    <cfRule type="cellIs" dxfId="78" priority="41" stopIfTrue="1" operator="lessThan">
      <formula>IF($K45="M",$W$45,IF($K45="T",$Y$45))</formula>
    </cfRule>
  </conditionalFormatting>
  <conditionalFormatting sqref="N29">
    <cfRule type="expression" dxfId="77" priority="30">
      <formula>OR($K29="n",$K29="V")</formula>
    </cfRule>
    <cfRule type="expression" dxfId="76" priority="31">
      <formula>LEN(TRIM($N29))=0</formula>
    </cfRule>
    <cfRule type="cellIs" dxfId="75" priority="32" operator="lessThan">
      <formula>IF($K29="C",$V$29,IF($K29="T",$Y$29))</formula>
    </cfRule>
  </conditionalFormatting>
  <conditionalFormatting sqref="L21">
    <cfRule type="cellIs" dxfId="74" priority="2598" stopIfTrue="1" operator="lessThan">
      <formula>IF($K21="C",$V21,IF($K21="T",$Y21,))</formula>
    </cfRule>
  </conditionalFormatting>
  <conditionalFormatting sqref="L23">
    <cfRule type="cellIs" dxfId="73" priority="2602" stopIfTrue="1" operator="lessThan">
      <formula>IF($K23="M",$W23,IF($K23="T",$Y23,))</formula>
    </cfRule>
  </conditionalFormatting>
  <conditionalFormatting sqref="L24">
    <cfRule type="cellIs" dxfId="72" priority="2605" stopIfTrue="1" operator="lessThan">
      <formula>IF($K24="M",$W$24,IF($K24="T",$Y$24))</formula>
    </cfRule>
  </conditionalFormatting>
  <conditionalFormatting sqref="L25">
    <cfRule type="cellIs" dxfId="71" priority="67" stopIfTrue="1" operator="lessThan">
      <formula>IF($K25="M",$W$25,IF($K25="T",$Y$25))</formula>
    </cfRule>
  </conditionalFormatting>
  <conditionalFormatting sqref="L26">
    <cfRule type="cellIs" dxfId="70" priority="124" stopIfTrue="1" operator="lessThan">
      <formula>IF($K26="M",$W$26,IF($K26="T",$Y$26))</formula>
    </cfRule>
  </conditionalFormatting>
  <conditionalFormatting sqref="L30">
    <cfRule type="cellIs" dxfId="69" priority="143" stopIfTrue="1" operator="lessThan">
      <formula>IF($K30="C",$V30,IF($K30="T",$Y30))</formula>
    </cfRule>
  </conditionalFormatting>
  <conditionalFormatting sqref="L31">
    <cfRule type="cellIs" dxfId="68" priority="142" stopIfTrue="1" operator="lessThan">
      <formula>IF($K31="C",$V31,IF($K31="T",$Y31))</formula>
    </cfRule>
  </conditionalFormatting>
  <conditionalFormatting sqref="L32">
    <cfRule type="cellIs" dxfId="67" priority="141" stopIfTrue="1" operator="lessThan">
      <formula>IF($K32="C",$V32,IF($K32="T",$Y32))</formula>
    </cfRule>
  </conditionalFormatting>
  <conditionalFormatting sqref="L33">
    <cfRule type="cellIs" dxfId="66" priority="140" stopIfTrue="1" operator="lessThan">
      <formula>IF($K33="C",$V33,IF($K33="T",$Y33))</formula>
    </cfRule>
  </conditionalFormatting>
  <conditionalFormatting sqref="L37">
    <cfRule type="cellIs" dxfId="65" priority="100" stopIfTrue="1" operator="lessThan">
      <formula>IF($K37="M",$W$37,IF($K37="T",$Y$37,IF($K37="S",0)))</formula>
    </cfRule>
  </conditionalFormatting>
  <conditionalFormatting sqref="L39">
    <cfRule type="cellIs" dxfId="64" priority="130" stopIfTrue="1" operator="lessThan">
      <formula>IF($K39="M",$W39,IF($K39="T",$Y39))</formula>
    </cfRule>
  </conditionalFormatting>
  <conditionalFormatting sqref="L40">
    <cfRule type="cellIs" dxfId="63" priority="129" stopIfTrue="1" operator="lessThan">
      <formula>IF($K40="M",$W40,IF($K40="T",$Y40))</formula>
    </cfRule>
  </conditionalFormatting>
  <conditionalFormatting sqref="N21 N29 N45">
    <cfRule type="expression" dxfId="62" priority="26" stopIfTrue="1">
      <formula>OR($K21="n",$K21="V")</formula>
    </cfRule>
    <cfRule type="expression" dxfId="61" priority="28" stopIfTrue="1">
      <formula>LEN(TRIM($N21))=0</formula>
    </cfRule>
  </conditionalFormatting>
  <conditionalFormatting sqref="D6">
    <cfRule type="expression" dxfId="60" priority="25">
      <formula>LEN(TRIM(D6))=0</formula>
    </cfRule>
  </conditionalFormatting>
  <conditionalFormatting sqref="N31">
    <cfRule type="cellIs" dxfId="59" priority="23" operator="equal">
      <formula>0</formula>
    </cfRule>
    <cfRule type="cellIs" dxfId="58" priority="24" operator="lessThan">
      <formula>IF($K31="C",$V$31+$Y$31,IF($K31="T",38))</formula>
    </cfRule>
  </conditionalFormatting>
  <conditionalFormatting sqref="N38">
    <cfRule type="cellIs" dxfId="57" priority="17" operator="equal">
      <formula>0</formula>
    </cfRule>
    <cfRule type="cellIs" dxfId="56" priority="18" operator="lessThan">
      <formula>IF($K38="M",$W$38,IF($K38="T",$Y$38))</formula>
    </cfRule>
  </conditionalFormatting>
  <conditionalFormatting sqref="L43:M43">
    <cfRule type="expression" dxfId="55" priority="9" stopIfTrue="1">
      <formula>OR($K43="n",$K43="V")</formula>
    </cfRule>
    <cfRule type="expression" dxfId="54" priority="131" stopIfTrue="1">
      <formula>LEN(TRIM(L$43))=0</formula>
    </cfRule>
  </conditionalFormatting>
  <conditionalFormatting sqref="L44">
    <cfRule type="expression" dxfId="53" priority="10">
      <formula>OR($K44="n",$K44="V")</formula>
    </cfRule>
    <cfRule type="expression" dxfId="52" priority="11">
      <formula>LEN(TRIM($L44))=0</formula>
    </cfRule>
    <cfRule type="cellIs" dxfId="51" priority="164" stopIfTrue="1" operator="lessThan">
      <formula>IF($K44="A",$W$44)</formula>
    </cfRule>
  </conditionalFormatting>
  <conditionalFormatting sqref="L43">
    <cfRule type="cellIs" dxfId="50" priority="163" operator="lessThan">
      <formula>IF($K43="C",$V43,IF($K43="T",$Y43))</formula>
    </cfRule>
  </conditionalFormatting>
  <conditionalFormatting sqref="D8:O8">
    <cfRule type="expression" dxfId="49" priority="8">
      <formula>LEN(TRIM(D8))=0</formula>
    </cfRule>
  </conditionalFormatting>
  <conditionalFormatting sqref="D10:O10">
    <cfRule type="expression" dxfId="48" priority="7">
      <formula>LEN(TRIM(D10))=0</formula>
    </cfRule>
  </conditionalFormatting>
  <conditionalFormatting sqref="L21:M21">
    <cfRule type="expression" dxfId="47" priority="2596" stopIfTrue="1">
      <formula>OR($K21="n",$K21="V")</formula>
    </cfRule>
    <cfRule type="expression" dxfId="46" priority="2597" stopIfTrue="1">
      <formula>LEN(TRIM(L$21))=0</formula>
    </cfRule>
  </conditionalFormatting>
  <conditionalFormatting sqref="L22:M22">
    <cfRule type="expression" dxfId="45" priority="4" stopIfTrue="1">
      <formula>OR($K22="n",$K22="V")</formula>
    </cfRule>
    <cfRule type="expression" dxfId="44" priority="5" stopIfTrue="1">
      <formula>LEN(TRIM(L$22))=0</formula>
    </cfRule>
  </conditionalFormatting>
  <conditionalFormatting sqref="L22">
    <cfRule type="cellIs" dxfId="43" priority="6" stopIfTrue="1" operator="lessThan">
      <formula>IF($K22="M",$W22,IF($K22="T",$Y22,))</formula>
    </cfRule>
  </conditionalFormatting>
  <conditionalFormatting sqref="L34">
    <cfRule type="expression" dxfId="42" priority="104" stopIfTrue="1">
      <formula>OR($K34="n",$K34="V")</formula>
    </cfRule>
    <cfRule type="expression" dxfId="41" priority="105" stopIfTrue="1">
      <formula>LEN(TRIM($L34))=0</formula>
    </cfRule>
    <cfRule type="cellIs" dxfId="40" priority="106" stopIfTrue="1" operator="lessThan">
      <formula>IF($K34="S",0,)</formula>
    </cfRule>
  </conditionalFormatting>
  <conditionalFormatting sqref="L36:M36">
    <cfRule type="expression" dxfId="39" priority="27" stopIfTrue="1">
      <formula>OR($K36="n",$K36="V")</formula>
    </cfRule>
    <cfRule type="expression" dxfId="38" priority="101" stopIfTrue="1">
      <formula>LEN(TRIM(L$36))=0</formula>
    </cfRule>
  </conditionalFormatting>
  <conditionalFormatting sqref="N36">
    <cfRule type="cellIs" dxfId="37" priority="19" operator="equal">
      <formula>0</formula>
    </cfRule>
    <cfRule type="cellIs" dxfId="36" priority="20" operator="lessThan">
      <formula>IF($K36="M",$W$36,IF($K36="T",$Y$36))</formula>
    </cfRule>
  </conditionalFormatting>
  <conditionalFormatting sqref="L35:M35">
    <cfRule type="expression" dxfId="35" priority="1" stopIfTrue="1">
      <formula>OR($K35="n",$K35="V")</formula>
    </cfRule>
    <cfRule type="expression" dxfId="34" priority="2" stopIfTrue="1">
      <formula>LEN(TRIM(L$35))=0</formula>
    </cfRule>
  </conditionalFormatting>
  <conditionalFormatting sqref="L35">
    <cfRule type="cellIs" dxfId="33" priority="3" stopIfTrue="1" operator="lessThan">
      <formula>IF($K35="M",$W$35,IF($K35="T",$Y$35,IF($K35="F",0)))</formula>
    </cfRule>
  </conditionalFormatting>
  <dataValidations xWindow="315" yWindow="383" count="26">
    <dataValidation allowBlank="1" showInputMessage="1" showErrorMessage="1" errorTitle="Eingabefehler" sqref="M14 M16" xr:uid="{00000000-0002-0000-0000-000000000000}"/>
    <dataValidation allowBlank="1" showInputMessage="1" showErrorMessage="1" errorTitle="Eingabefehler" error="Nur Texteingabe möglich." sqref="D14:E14" xr:uid="{00000000-0002-0000-0000-000001000000}"/>
    <dataValidation type="date" allowBlank="1" showInputMessage="1" showErrorMessage="1" errorTitle="Eingabefehler" error="Erstelldatum: dd.mm.jjjj" sqref="D16:E16" xr:uid="{00000000-0002-0000-0000-000002000000}">
      <formula1>41275</formula1>
      <formula2>41791</formula2>
    </dataValidation>
    <dataValidation type="list" allowBlank="1" showInputMessage="1" showErrorMessage="1" errorTitle="Hinweis" error="Auswahl treffen über Dropdown-Liste." sqref="D6:E6" xr:uid="{00000000-0002-0000-0000-000003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4000000}">
      <formula1>2010</formula1>
      <formula2>2012</formula2>
    </dataValidation>
    <dataValidation type="list" allowBlank="1" showInputMessage="1" showErrorMessage="1" errorTitle="Not available system" error="Please select an available certification system." sqref="K43 K29:K33 K21" xr:uid="{00000000-0002-0000-0000-000005000000}">
      <formula1>NachweisstufeZT</formula1>
    </dataValidation>
    <dataValidation type="list" allowBlank="1" showInputMessage="1" showErrorMessage="1" errorTitle="Not available system" error="Please select an available certification system." sqref="K45 K23:K26 K36:K40" xr:uid="{00000000-0002-0000-0000-000006000000}">
      <formula1>NachweisstufeMT</formula1>
    </dataValidation>
    <dataValidation type="list" allowBlank="1" showInputMessage="1" showErrorMessage="1" errorTitle="Not available system" error="Please select an available certification system." sqref="K27:K28 K34" xr:uid="{00000000-0002-0000-0000-000007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M34:N34" xr:uid="{00000000-0002-0000-0000-000008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9000000}"/>
    <dataValidation type="textLength" allowBlank="1" showErrorMessage="1" errorTitle="Eingabefehler" error="Nur Texteingabe bis 100 Zeichen möglich." prompt="Name Vorname" sqref="D12" xr:uid="{00000000-0002-0000-0000-00000A000000}">
      <formula1>0</formula1>
      <formula2>100</formula2>
    </dataValidation>
    <dataValidation type="custom" showInputMessage="1" showErrorMessage="1" errorTitle="Input data error" error="1. Enter a whole number between 1 and 5000." sqref="M43 L34:L36 L38:L40 L43:L44 L30:L32 L23:L25 M35:M40 M30:M33 M23:M26" xr:uid="{00000000-0002-0000-0000-00000B000000}">
      <formula1>IF(AND(ISNUMBER(L23),L23&gt;0,L23&lt;=5000),L23,FALSE)</formula1>
    </dataValidation>
    <dataValidation type="custom" showInputMessage="1" showErrorMessage="1" errorTitle="Input data error" error="1. Enter a whole number between 1 and 5000._x000a_2. Center cases cannot be smaller than primary cases." sqref="N45" xr:uid="{00000000-0002-0000-0000-00000C000000}">
      <formula1>IF(AND(ISNUMBER(N45),N45&gt;0,N45&gt;=$L$45),N45,FALSE)</formula1>
    </dataValidation>
    <dataValidation type="custom" showInputMessage="1" showErrorMessage="1" errorTitle="Input data error" error="1. Enter a whole number between 1 and 5000._x000a_2. Primary cases cannot be larger than center cases." sqref="L45" xr:uid="{00000000-0002-0000-0000-00000D000000}">
      <formula1>IF(N45="",IF(AND(ISNUMBER(L45),L45&gt;0,L45&lt;=5000),L45,FALSE),IF(L45&lt;=N45,L45,FALSE))</formula1>
    </dataValidation>
    <dataValidation type="custom" showInputMessage="1" showErrorMessage="1" errorTitle="Eingabefehler" error="1. Ganze Zahl zwischen 1 und 5000 eingeben." sqref="M44" xr:uid="{00000000-0002-0000-0000-00000F000000}">
      <formula1>IF(AND(ISNUMBER(M44),M44&gt;0,M44&lt;=5000),M44,FALSE)</formula1>
    </dataValidation>
    <dataValidation type="custom" showInputMessage="1" showErrorMessage="1" errorTitle="Input data error" error="1. Enter a whole number between 1 and 5000._x000a_2. Detection level n (No tumor entity care) - No primary case information to be provided._x000a_3. Patient cases cannot be smaller than primary cases." sqref="N29" xr:uid="{00000000-0002-0000-0000-000011000000}">
      <formula1>IF(K29="n",FALSE,IF(AND(ISNUMBER(N29),N29&gt;0,N29&gt;=$L$29),N29,FALSE))</formula1>
    </dataValidation>
    <dataValidation type="custom" showInputMessage="1" showErrorMessage="1" errorTitle="Input data error" error="1. Enter a whole number between 1 and 5000._x000a_2. Detection level n - No primary case information to be provided._x000a_3. Center cases must be greater than or equal to the sum of primary cases and recurrences/remote metastases." sqref="N21" xr:uid="{00000000-0002-0000-0000-000012000000}">
      <formula1>IF(K21="n",FALSE,IF(AND(ISNUMBER(N21),N21&gt;=(L21+M21),N21&lt;=5000),N21,FALSE))</formula1>
    </dataValidation>
    <dataValidation type="custom" showInputMessage="1" showErrorMessage="1" errorTitle="Input data error" error="1. Enter a whole number between 1 and 5000._x000a_2. Primary cases cannot be greater than patient cases." sqref="L29" xr:uid="{00000000-0002-0000-0000-000013000000}">
      <formula1>IF(N29="",IF(AND(ISNUMBER(L29),L29&gt;0,L29&lt;=5000),L29,FALSE),IF(L29&lt;=N29,L29,FALSE))</formula1>
    </dataValidation>
    <dataValidation type="custom" showInputMessage="1" showErrorMessage="1" errorTitle="Input data error" error="1. Enter a whole number between 1 and 5000." sqref="L37" xr:uid="{00000000-0002-0000-0000-000014000000}">
      <formula1>IF(AND(ISNUMBER(L37),L37&gt;0,L37&lt;=5000),35,FALSE)</formula1>
    </dataValidation>
    <dataValidation type="custom" showInputMessage="1" showErrorMessage="1" errorTitle="Input data error" error="1. Enter a whole number between 1 and 5000._x000a_2. For detection level n (no treatment of tumour entity) - no primary cases numbers are needed." sqref="L33 L26:L28" xr:uid="{00000000-0002-0000-0000-000015000000}">
      <formula1>IF(AND(ISNUMBER(L26),L26&gt;0,L26&lt;=5000),L26,FALSE)</formula1>
    </dataValidation>
    <dataValidation type="custom" showInputMessage="1" showErrorMessage="1" errorTitle="Input data error" error="1. Enter a whole number between 1 and 5000._x000a_2. Sum of primary cases and recurrences/remote metastases cannot be greater than center cases._x000a_" sqref="L21:L22" xr:uid="{00000000-0002-0000-0000-000016000000}">
      <formula1>IF(OR(M21="",N21=""),IF(AND(ISNUMBER(L21),L21&gt;0,L21&lt;=5000),L21,FALSE),IF(L21+M21&gt;N21,FALSE,L21))</formula1>
    </dataValidation>
    <dataValidation type="custom" showInputMessage="1" showErrorMessage="1" errorTitle="Input data error" error="1. Enter a whole number between 1 and 5000._x000a_2. Sum of primary cases and recurrences/remote metastases cannot be greater than center cases." sqref="M21:M22" xr:uid="{00000000-0002-0000-0000-000017000000}">
      <formula1>IF(OR(L21="",N21=""),IF(AND(ISNUMBER(M21),M21&gt;0,M21&lt;=5000),M21,FALSE),IF(L21+M21&gt;N21,FALSE,M21))</formula1>
    </dataValidation>
    <dataValidation type="date" allowBlank="1" showInputMessage="1" showErrorMessage="1" errorTitle="Input data error" error="Format: dd.mm.yyyy_x000a__x000a_Time period between: 01.11.2022 - 15.01.2024" sqref="M12:O12" xr:uid="{00000000-0002-0000-0000-000018000000}">
      <formula1>44896</formula1>
      <formula2>45306</formula2>
    </dataValidation>
    <dataValidation type="textLength" allowBlank="1" showInputMessage="1" showErrorMessage="1" errorTitle="Input data error" error="Only text input up to 150 characters possible." sqref="D10:O10 D8:O8" xr:uid="{0DB6D264-E029-48FC-A42F-B8D86A5CEECC}">
      <formula1>0</formula1>
      <formula2>150</formula2>
    </dataValidation>
    <dataValidation showInputMessage="1" showErrorMessage="1" sqref="N22" xr:uid="{5BA68BF7-E22E-4C62-A630-38E48B7BCC88}"/>
    <dataValidation type="list" allowBlank="1" showInputMessage="1" showErrorMessage="1" errorTitle="Not available system" error="Please select an available certification system." sqref="K35" xr:uid="{E8C883EB-3848-49B6-9280-7A6778950DA7}">
      <formula1>NachweisstufeMTS</formula1>
    </dataValidation>
  </dataValidations>
  <pageMargins left="0.15748031496062992" right="0.15748031496062992" top="0.27559055118110237" bottom="0.28999999999999998" header="0.11811023622047245" footer="0.11811023622047245"/>
  <pageSetup paperSize="9" scale="7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ignoredErrors>
    <ignoredError sqref="O34" formula="1"/>
  </ignoredErrors>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ot available system" error="Please select an available certification system." xr:uid="{00000000-0002-0000-0000-000019000000}">
          <x14:formula1>
            <xm:f>Datenquelle!$H$2:$H$4</xm:f>
          </x14:formula1>
          <xm:sqref>K44</xm:sqref>
        </x14:dataValidation>
        <x14:dataValidation type="list" allowBlank="1" showInputMessage="1" showErrorMessage="1" errorTitle="Not available system" error="Please select an available certification system." xr:uid="{461D829F-B1D1-4AF9-B66E-6F63822B8E54}">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workbookViewId="0">
      <selection activeCell="A29" sqref="A29"/>
    </sheetView>
  </sheetViews>
  <sheetFormatPr defaultColWidth="9.140625" defaultRowHeight="12.75" x14ac:dyDescent="0.25"/>
  <cols>
    <col min="1" max="1" width="45.7109375" style="90" customWidth="1"/>
    <col min="2" max="2" width="20.85546875" style="89" customWidth="1"/>
    <col min="3" max="5" width="21" style="89" customWidth="1"/>
    <col min="6" max="6" width="22.140625" style="89" customWidth="1"/>
    <col min="7" max="7" width="14.7109375" style="89" customWidth="1"/>
    <col min="8" max="8" width="47.42578125" style="89" customWidth="1"/>
    <col min="9" max="16384" width="9.140625" style="89"/>
  </cols>
  <sheetData>
    <row r="1" spans="1:7" x14ac:dyDescent="0.25">
      <c r="A1" s="86" t="s">
        <v>33</v>
      </c>
      <c r="B1" s="87" t="str">
        <f>IF(Certcalculator!D6="","",Certcalculator!D6)</f>
        <v>Not listed</v>
      </c>
    </row>
    <row r="2" spans="1:7" x14ac:dyDescent="0.25">
      <c r="A2" s="86" t="s">
        <v>32</v>
      </c>
      <c r="B2" s="86">
        <v>187</v>
      </c>
    </row>
    <row r="4" spans="1:7" ht="38.25" x14ac:dyDescent="0.25">
      <c r="A4" s="87" t="str">
        <f>Certcalculator!B19</f>
        <v>Tumour entities</v>
      </c>
      <c r="B4" s="88" t="str">
        <f>Certcalculator!K20</f>
        <v>Verification level
 C, M, F, T, A, V, n</v>
      </c>
      <c r="C4" s="88" t="str">
        <f>Certcalculator!L20</f>
        <v>Primary cases</v>
      </c>
      <c r="D4" s="88" t="str">
        <f>Certcalculator!M20</f>
        <v>Recurrences/ 
Distant Metastasis/ 
Non-primary cases</v>
      </c>
      <c r="E4" s="88" t="str">
        <f>Certcalculator!N20</f>
        <v>Centre cases/
Patients cases/
Total cases</v>
      </c>
      <c r="F4" s="88" t="str">
        <f>Certcalculator!O20</f>
        <v>Scope OC without V</v>
      </c>
    </row>
    <row r="5" spans="1:7" x14ac:dyDescent="0.25">
      <c r="A5" s="87" t="str">
        <f>CONCATENATE(Certcalculator!B21," ",Certcalculator!C21)</f>
        <v>1 Colorectal</v>
      </c>
      <c r="B5" s="88" t="str">
        <f>IF(Certcalculator!K21="","",Certcalculator!K21)</f>
        <v/>
      </c>
      <c r="C5" s="88" t="str">
        <f>IF(Certcalculator!L21="","",Certcalculator!L21)</f>
        <v/>
      </c>
      <c r="D5" s="88" t="str">
        <f>IF(Certcalculator!M21="","",Certcalculator!M21)</f>
        <v/>
      </c>
      <c r="E5" s="88" t="str">
        <f>IF(Certcalculator!N21="","",Certcalculator!N21)</f>
        <v/>
      </c>
      <c r="F5" s="93" t="str">
        <f>IF(Certcalculator!O21="-----","",Certcalculator!O21*100)</f>
        <v/>
      </c>
      <c r="G5" s="92"/>
    </row>
    <row r="6" spans="1:7" x14ac:dyDescent="0.25">
      <c r="A6" s="87" t="str">
        <f>CONCATENATE(Certcalculator!B22," ",Certcalculator!C22)</f>
        <v>2 Anal cancer</v>
      </c>
      <c r="B6" s="88" t="str">
        <f>IF(Certcalculator!K22="","",Certcalculator!K22)</f>
        <v/>
      </c>
      <c r="C6" s="88" t="str">
        <f>IF(Certcalculator!L22="","",Certcalculator!L22)</f>
        <v/>
      </c>
      <c r="D6" s="88" t="str">
        <f>IF(Certcalculator!M22="","",Certcalculator!M22)</f>
        <v/>
      </c>
      <c r="E6" s="88">
        <f>IF(Certcalculator!N22="","",Certcalculator!N22)</f>
        <v>0</v>
      </c>
      <c r="F6" s="93" t="str">
        <f>IF(Certcalculator!O22="-----","",Certcalculator!O22*100)</f>
        <v/>
      </c>
      <c r="G6" s="92"/>
    </row>
    <row r="7" spans="1:7" x14ac:dyDescent="0.25">
      <c r="A7" s="87" t="str">
        <f>CONCATENATE(Certcalculator!B23," ",Certcalculator!C23)</f>
        <v>3 Pancreas</v>
      </c>
      <c r="B7" s="88" t="str">
        <f>IF(Certcalculator!K23="","",Certcalculator!K23)</f>
        <v/>
      </c>
      <c r="C7" s="88" t="str">
        <f>IF(Certcalculator!L23="","",Certcalculator!L23)</f>
        <v/>
      </c>
      <c r="D7" s="88" t="str">
        <f>IF(Certcalculator!M23="","",Certcalculator!M23)</f>
        <v/>
      </c>
      <c r="E7" s="88">
        <f>IF(Certcalculator!N23="","",Certcalculator!N23)</f>
        <v>0</v>
      </c>
      <c r="F7" s="93" t="str">
        <f>IF(Certcalculator!O23="-----","",Certcalculator!O23*100)</f>
        <v/>
      </c>
    </row>
    <row r="8" spans="1:7" x14ac:dyDescent="0.25">
      <c r="A8" s="87" t="str">
        <f>CONCATENATE(Certcalculator!B24," ",Certcalculator!C24)</f>
        <v>4 Gastric</v>
      </c>
      <c r="B8" s="88" t="str">
        <f>IF(Certcalculator!K24="","",Certcalculator!K24)</f>
        <v/>
      </c>
      <c r="C8" s="88" t="str">
        <f>IF(Certcalculator!L24="","",Certcalculator!L24)</f>
        <v/>
      </c>
      <c r="D8" s="88" t="str">
        <f>IF(Certcalculator!M24="","",Certcalculator!M24)</f>
        <v/>
      </c>
      <c r="E8" s="88">
        <f>IF(Certcalculator!N24="","",Certcalculator!N24)</f>
        <v>0</v>
      </c>
      <c r="F8" s="93" t="str">
        <f>IF(Certcalculator!O24="-----","",Certcalculator!O24*100)</f>
        <v/>
      </c>
    </row>
    <row r="9" spans="1:7" x14ac:dyDescent="0.25">
      <c r="A9" s="87" t="str">
        <f>CONCATENATE(Certcalculator!B25," ",Certcalculator!C25)</f>
        <v>5 LCC</v>
      </c>
      <c r="B9" s="88" t="str">
        <f>IF(Certcalculator!K25="","",Certcalculator!K25)</f>
        <v/>
      </c>
      <c r="C9" s="88" t="str">
        <f>IF(Certcalculator!L25="","",Certcalculator!L25)</f>
        <v/>
      </c>
      <c r="D9" s="88" t="str">
        <f>IF(Certcalculator!M25="","",Certcalculator!M25)</f>
        <v/>
      </c>
      <c r="E9" s="88">
        <f>IF(Certcalculator!N25="","",Certcalculator!N25)</f>
        <v>0</v>
      </c>
      <c r="F9" s="93" t="str">
        <f>IF(Certcalculator!O25="-----","",Certcalculator!O25*100)</f>
        <v/>
      </c>
    </row>
    <row r="10" spans="1:7" x14ac:dyDescent="0.25">
      <c r="A10" s="87" t="str">
        <f>CONCATENATE(Certcalculator!B26," ",Certcalculator!C26)</f>
        <v>6 Oesophagus</v>
      </c>
      <c r="B10" s="88" t="str">
        <f>IF(Certcalculator!K26="","",Certcalculator!K26)</f>
        <v/>
      </c>
      <c r="C10" s="88" t="str">
        <f>IF(Certcalculator!L26="","",Certcalculator!L26)</f>
        <v/>
      </c>
      <c r="D10" s="88" t="str">
        <f>IF(Certcalculator!M26="","",Certcalculator!M26)</f>
        <v/>
      </c>
      <c r="E10" s="88">
        <f>IF(Certcalculator!N26="","",Certcalculator!N26)</f>
        <v>0</v>
      </c>
      <c r="F10" s="93" t="str">
        <f>IF(Certcalculator!O26="-----","",Certcalculator!O26*100)</f>
        <v/>
      </c>
    </row>
    <row r="11" spans="1:7" ht="41.25" customHeight="1" x14ac:dyDescent="0.25">
      <c r="A11" s="87" t="str">
        <f>CONCATENATE(Certcalculator!B27," ",Certcalculator!C27)</f>
        <v>7 Other gastrointestinal tumours (S1)
(bile ducts, neuroendocrine tumours of the gastrointestinal tract, tumours of the small intestine)</v>
      </c>
      <c r="B11" s="88" t="str">
        <f>IF(Certcalculator!K27="","",Certcalculator!K27)</f>
        <v/>
      </c>
      <c r="C11" s="88" t="str">
        <f>IF(Certcalculator!L27="","",Certcalculator!L27)</f>
        <v/>
      </c>
      <c r="D11" s="132"/>
      <c r="E11" s="132"/>
      <c r="F11" s="93" t="str">
        <f>IF(Certcalculator!O27="-----","",Certcalculator!O27*100)</f>
        <v/>
      </c>
    </row>
    <row r="12" spans="1:7" ht="67.150000000000006" customHeight="1" x14ac:dyDescent="0.25">
      <c r="A12" s="87" t="str">
        <f>CONCATENATE(Certcalculator!B28," ",Certcalculator!C28)</f>
        <v>8 Endocrine malignancies (S4)
(incl. thyroid, adrenal gland)
(incl. thyroid, adrenal, paraganglia, pituitary, parathyroid, neuroendocrine tumours)</v>
      </c>
      <c r="B12" s="88" t="str">
        <f>IF(Certcalculator!K28="","",Certcalculator!K28)</f>
        <v/>
      </c>
      <c r="C12" s="88" t="str">
        <f>IF(Certcalculator!L28="","",Certcalculator!L28)</f>
        <v/>
      </c>
      <c r="D12" s="132"/>
      <c r="E12" s="132"/>
      <c r="F12" s="93" t="str">
        <f>IF(Certcalculator!O28="-----","",Certcalculator!O28*100)</f>
        <v/>
      </c>
    </row>
    <row r="13" spans="1:7" ht="12.75" customHeight="1" x14ac:dyDescent="0.25">
      <c r="A13" s="87" t="str">
        <f>CONCATENATE(Certcalculator!B29," ",Certcalculator!C29)</f>
        <v>9 Haematological neoplasia</v>
      </c>
      <c r="B13" s="88" t="str">
        <f>IF(Certcalculator!K29="","",Certcalculator!K29)</f>
        <v/>
      </c>
      <c r="C13" s="88" t="str">
        <f>IF(Certcalculator!L29="","",Certcalculator!L29)</f>
        <v/>
      </c>
      <c r="D13" s="132"/>
      <c r="E13" s="88" t="str">
        <f>IF(Certcalculator!N29="","",Certcalculator!N29)</f>
        <v/>
      </c>
      <c r="F13" s="93" t="str">
        <f>IF(Certcalculator!O29="-----","",Certcalculator!O29*100)</f>
        <v/>
      </c>
    </row>
    <row r="14" spans="1:7" x14ac:dyDescent="0.25">
      <c r="A14" s="87" t="str">
        <f>CONCATENATE(Certcalculator!B30," ",Certcalculator!C30)</f>
        <v>10 Breast</v>
      </c>
      <c r="B14" s="88" t="str">
        <f>IF(Certcalculator!K30="","",Certcalculator!K30)</f>
        <v/>
      </c>
      <c r="C14" s="88" t="str">
        <f>IF(Certcalculator!L30="","",Certcalculator!L30)</f>
        <v/>
      </c>
      <c r="D14" s="88" t="str">
        <f>IF(Certcalculator!M30="","",Certcalculator!M30)</f>
        <v/>
      </c>
      <c r="E14" s="88">
        <f>IF(Certcalculator!N30="","",Certcalculator!N30)</f>
        <v>0</v>
      </c>
      <c r="F14" s="93" t="str">
        <f>IF(Certcalculator!O30="-----","",Certcalculator!O30*100)</f>
        <v/>
      </c>
    </row>
    <row r="15" spans="1:7" ht="38.25" x14ac:dyDescent="0.25">
      <c r="A15" s="87" t="str">
        <f>CONCATENATE(Certcalculator!B31," ",Certcalculator!C31)</f>
        <v>11 Gynaecological tumours
(cervix, uterus, ovaries incl. BOT, vulva, 
vaginal tumours, STIC)</v>
      </c>
      <c r="B15" s="88" t="str">
        <f>IF(Certcalculator!K31="","",Certcalculator!K31)</f>
        <v/>
      </c>
      <c r="C15" s="88" t="str">
        <f>IF(Certcalculator!L31="","",Certcalculator!L31)</f>
        <v/>
      </c>
      <c r="D15" s="88" t="str">
        <f>IF(Certcalculator!M31="","",Certcalculator!M31)</f>
        <v/>
      </c>
      <c r="E15" s="88">
        <f>IF(Certcalculator!N31="","",Certcalculator!N31)</f>
        <v>0</v>
      </c>
      <c r="F15" s="93" t="str">
        <f>IF(Certcalculator!O31="-----","",Certcalculator!O31*100)</f>
        <v/>
      </c>
    </row>
    <row r="16" spans="1:7" ht="27.75" customHeight="1" x14ac:dyDescent="0.25">
      <c r="A16" s="87" t="str">
        <f>CONCATENATE(Certcalculator!B32," ",Certcalculator!C32)</f>
        <v>12 Skin
(invasive malignant melanoma)</v>
      </c>
      <c r="B16" s="88" t="str">
        <f>IF(Certcalculator!K32="","",Certcalculator!K32)</f>
        <v/>
      </c>
      <c r="C16" s="88" t="str">
        <f>IF(Certcalculator!L32="","",Certcalculator!L32)</f>
        <v/>
      </c>
      <c r="D16" s="88" t="str">
        <f>IF(Certcalculator!M32="","",Certcalculator!M32)</f>
        <v/>
      </c>
      <c r="E16" s="88">
        <f>IF(Certcalculator!N32="","",Certcalculator!N32)</f>
        <v>0</v>
      </c>
      <c r="F16" s="93" t="str">
        <f>IF(Certcalculator!O32="-----","",Certcalculator!O32*100)</f>
        <v/>
      </c>
    </row>
    <row r="17" spans="1:6" x14ac:dyDescent="0.25">
      <c r="A17" s="87" t="str">
        <f>CONCATENATE(Certcalculator!B33," ",Certcalculator!C33)</f>
        <v>13 Prostate</v>
      </c>
      <c r="B17" s="88" t="str">
        <f>IF(Certcalculator!K33="","",Certcalculator!K33)</f>
        <v/>
      </c>
      <c r="C17" s="88" t="str">
        <f>IF(Certcalculator!L33="","",Certcalculator!L33)</f>
        <v/>
      </c>
      <c r="D17" s="88" t="str">
        <f>IF(Certcalculator!M33="","",Certcalculator!M33)</f>
        <v/>
      </c>
      <c r="E17" s="88">
        <f>IF(Certcalculator!N33="","",Certcalculator!N33)</f>
        <v>0</v>
      </c>
      <c r="F17" s="93" t="str">
        <f>IF(Certcalculator!O33="-----","",Certcalculator!O33*100)</f>
        <v/>
      </c>
    </row>
    <row r="18" spans="1:6" x14ac:dyDescent="0.25">
      <c r="A18" s="87" t="str">
        <f>CONCATENATE(Certcalculator!B34," ",Certcalculator!C34)</f>
        <v>14 Penis (S6)</v>
      </c>
      <c r="B18" s="88" t="str">
        <f>IF(Certcalculator!K34="","",Certcalculator!K34)</f>
        <v/>
      </c>
      <c r="C18" s="88" t="str">
        <f>IF(Certcalculator!L34="","",Certcalculator!L34)</f>
        <v/>
      </c>
      <c r="D18" s="132"/>
      <c r="E18" s="132"/>
      <c r="F18" s="93" t="str">
        <f>IF(Certcalculator!O34="-----","",Certcalculator!O34*100)</f>
        <v/>
      </c>
    </row>
    <row r="19" spans="1:6" x14ac:dyDescent="0.25">
      <c r="A19" s="87" t="str">
        <f>CONCATENATE(Certcalculator!B35," ",Certcalculator!C35)</f>
        <v>15 Testicles</v>
      </c>
      <c r="B19" s="88" t="str">
        <f>IF(Certcalculator!K35="","",Certcalculator!K35)</f>
        <v/>
      </c>
      <c r="C19" s="88" t="str">
        <f>IF(Certcalculator!L35="","",Certcalculator!L35)</f>
        <v/>
      </c>
      <c r="D19" s="88" t="str">
        <f>IF(Certcalculator!M35="","",Certcalculator!M35)</f>
        <v/>
      </c>
      <c r="E19" s="88">
        <f>IF(Certcalculator!N35="","",Certcalculator!N35)</f>
        <v>0</v>
      </c>
      <c r="F19" s="93" t="str">
        <f>IF(Certcalculator!O35="-----","",Certcalculator!O35*100)</f>
        <v/>
      </c>
    </row>
    <row r="20" spans="1:6" x14ac:dyDescent="0.25">
      <c r="A20" s="87" t="str">
        <f>CONCATENATE(Certcalculator!B36," ",Certcalculator!C36)</f>
        <v>16 Kidney</v>
      </c>
      <c r="B20" s="88" t="str">
        <f>IF(Certcalculator!K36="","",Certcalculator!K36)</f>
        <v/>
      </c>
      <c r="C20" s="88" t="str">
        <f>IF(Certcalculator!L36="","",Certcalculator!L36)</f>
        <v/>
      </c>
      <c r="D20" s="88" t="str">
        <f>IF(Certcalculator!M36="","",Certcalculator!M36)</f>
        <v/>
      </c>
      <c r="E20" s="88">
        <f>IF(Certcalculator!N36="","",Certcalculator!N36)</f>
        <v>0</v>
      </c>
      <c r="F20" s="93" t="str">
        <f>IF(Certcalculator!O36="-----","",Certcalculator!O36*100)</f>
        <v/>
      </c>
    </row>
    <row r="21" spans="1:6" x14ac:dyDescent="0.25">
      <c r="A21" s="87" t="str">
        <f>CONCATENATE(Certcalculator!B37," ",Certcalculator!C37)</f>
        <v>17 Urinary bladder</v>
      </c>
      <c r="B21" s="88" t="str">
        <f>IF(Certcalculator!K37="","",Certcalculator!K37)</f>
        <v/>
      </c>
      <c r="C21" s="88" t="str">
        <f>IF(Certcalculator!L37="","",Certcalculator!L37)</f>
        <v/>
      </c>
      <c r="D21" s="88" t="str">
        <f>IF(Certcalculator!M37="","",Certcalculator!M37)</f>
        <v/>
      </c>
      <c r="E21" s="88">
        <f>IF(Certcalculator!N37="","",Certcalculator!N37)</f>
        <v>0</v>
      </c>
      <c r="F21" s="93" t="str">
        <f>IF(Certcalculator!O37="-----","",Certcalculator!O37*100)</f>
        <v/>
      </c>
    </row>
    <row r="22" spans="1:6" x14ac:dyDescent="0.25">
      <c r="A22" s="87" t="str">
        <f>CONCATENATE(Certcalculator!B38," ",Certcalculator!C38)</f>
        <v>18 Soft tissue sarcoma (incl. GIST)</v>
      </c>
      <c r="B22" s="88" t="str">
        <f>IF(Certcalculator!K38="","",Certcalculator!K38)</f>
        <v/>
      </c>
      <c r="C22" s="88" t="str">
        <f>IF(Certcalculator!L38="","",Certcalculator!L38)</f>
        <v/>
      </c>
      <c r="D22" s="88" t="str">
        <f>IF(Certcalculator!M38="","",Certcalculator!M38)</f>
        <v/>
      </c>
      <c r="E22" s="88">
        <f>IF(Certcalculator!N38="","",Certcalculator!N38)</f>
        <v>0</v>
      </c>
      <c r="F22" s="93" t="str">
        <f>IF(Certcalculator!O38="-----","",Certcalculator!O38*100)</f>
        <v/>
      </c>
    </row>
    <row r="23" spans="1:6" ht="38.25" x14ac:dyDescent="0.25">
      <c r="A23" s="87" t="str">
        <f>CONCATENATE(Certcalculator!B39," ",Certcalculator!C39)</f>
        <v>19 Head and neck tumours
(nasal cavity, paranasal sinuses, oral cavity, pharynx, larynx, salivary gland)</v>
      </c>
      <c r="B23" s="88" t="str">
        <f>IF(Certcalculator!K39="","",Certcalculator!K39)</f>
        <v/>
      </c>
      <c r="C23" s="88" t="str">
        <f>IF(Certcalculator!L39="","",Certcalculator!L39)</f>
        <v/>
      </c>
      <c r="D23" s="88" t="str">
        <f>IF(Certcalculator!M39="","",Certcalculator!M39)</f>
        <v/>
      </c>
      <c r="E23" s="88">
        <f>IF(Certcalculator!N39="","",Certcalculator!N39)</f>
        <v>0</v>
      </c>
      <c r="F23" s="93" t="str">
        <f>IF(Certcalculator!O39="-----","",Certcalculator!O39*100)</f>
        <v/>
      </c>
    </row>
    <row r="24" spans="1:6" x14ac:dyDescent="0.25">
      <c r="A24" s="87" t="str">
        <f>CONCATENATE(Certcalculator!B40," ",Certcalculator!C40)</f>
        <v>20 Neuro-oncological tumours</v>
      </c>
      <c r="B24" s="88" t="str">
        <f>IF(Certcalculator!K40="","",Certcalculator!K40)</f>
        <v/>
      </c>
      <c r="C24" s="88" t="str">
        <f>IF(Certcalculator!L40="","",Certcalculator!L40)</f>
        <v/>
      </c>
      <c r="D24" s="88" t="str">
        <f>IF(Certcalculator!M40="","",Certcalculator!M40)</f>
        <v/>
      </c>
      <c r="E24" s="88">
        <f>IF(Certcalculator!N40="","",Certcalculator!N40)</f>
        <v>0</v>
      </c>
      <c r="F24" s="93" t="str">
        <f>IF(Certcalculator!O40="-----","",Certcalculator!O40*100)</f>
        <v/>
      </c>
    </row>
    <row r="25" spans="1:6" x14ac:dyDescent="0.25">
      <c r="A25" s="87" t="str">
        <f>CONCATENATE(Certcalculator!B43," ",Certcalculator!C43)</f>
        <v>21 Lung</v>
      </c>
      <c r="B25" s="88" t="str">
        <f>IF(Certcalculator!K43="","",Certcalculator!K43)</f>
        <v/>
      </c>
      <c r="C25" s="88" t="str">
        <f>IF(Certcalculator!L43="","",Certcalculator!L43)</f>
        <v/>
      </c>
      <c r="D25" s="88" t="str">
        <f>IF(Certcalculator!M43="","",Certcalculator!M43)</f>
        <v/>
      </c>
      <c r="E25" s="88">
        <f>IF(Certcalculator!N43="","",Certcalculator!N43)</f>
        <v>0</v>
      </c>
      <c r="F25" s="93" t="str">
        <f>IF(Certcalculator!O43="-----","",Certcalculator!O43*100)</f>
        <v/>
      </c>
    </row>
    <row r="26" spans="1:6" x14ac:dyDescent="0.25">
      <c r="A26" s="87" t="str">
        <f>CONCATENATE(Certcalculator!B44," ",Certcalculator!C44)</f>
        <v>22 Mesothelioma</v>
      </c>
      <c r="B26" s="88" t="str">
        <f>IF(Certcalculator!K44="","",Certcalculator!K44)</f>
        <v/>
      </c>
      <c r="C26" s="88" t="str">
        <f>IF(Certcalculator!L44="","",Certcalculator!L44)</f>
        <v/>
      </c>
      <c r="D26" s="193" t="str">
        <f>IF(Certcalculator!M44="","",Certcalculator!M44)</f>
        <v/>
      </c>
      <c r="E26" s="193" t="str">
        <f>IF(Certcalculator!N44="","",Certcalculator!N44)</f>
        <v/>
      </c>
      <c r="F26" s="93" t="str">
        <f>IF(Certcalculator!O44="-----","",Certcalculator!O44*100)</f>
        <v/>
      </c>
    </row>
    <row r="27" spans="1:6" x14ac:dyDescent="0.25">
      <c r="A27" s="87" t="str">
        <f>CONCATENATE(Certcalculator!B45," ",Certcalculator!C45)</f>
        <v>23 Paediatric oncology</v>
      </c>
      <c r="B27" s="88" t="str">
        <f>IF(Certcalculator!K45="","",Certcalculator!K45)</f>
        <v/>
      </c>
      <c r="C27" s="88" t="str">
        <f>IF(Certcalculator!L45="","",Certcalculator!L45)</f>
        <v/>
      </c>
      <c r="D27" s="132"/>
      <c r="E27" s="88" t="str">
        <f>IF(Certcalculator!N45="","",Certcalculator!N45)</f>
        <v/>
      </c>
      <c r="F27" s="93" t="str">
        <f>IF(Certcalculator!O45="-----","",Certcalculator!O45*100)</f>
        <v/>
      </c>
    </row>
    <row r="28" spans="1:6" x14ac:dyDescent="0.25">
      <c r="A28" s="149" t="s">
        <v>135</v>
      </c>
      <c r="B28" s="132"/>
      <c r="C28" s="88" t="str">
        <f>IF(Certcalculator!L41="","",Certcalculator!L41)</f>
        <v>-----</v>
      </c>
      <c r="D28" s="88" t="str">
        <f>IF(Certcalculator!M41="","",Certcalculator!M41)</f>
        <v>-----</v>
      </c>
      <c r="E28" s="88" t="str">
        <f>IF(Certcalculator!N41="","",Certcalculator!N41)</f>
        <v>-----</v>
      </c>
      <c r="F28" s="93" t="str">
        <f>IF(Certcalculator!O41="-----","",Certcalculator!O41*100)</f>
        <v/>
      </c>
    </row>
    <row r="29" spans="1:6" ht="25.5" x14ac:dyDescent="0.25">
      <c r="A29" s="149" t="s">
        <v>136</v>
      </c>
      <c r="B29" s="132"/>
      <c r="C29" s="88" t="str">
        <f>IF(Certcalculator!L46="","",Certcalculator!L46)</f>
        <v>-----</v>
      </c>
      <c r="D29" s="88" t="str">
        <f>IF(Certcalculator!M46="","",Certcalculator!M46)</f>
        <v>-----</v>
      </c>
      <c r="E29" s="88" t="str">
        <f>IF(Certcalculator!N46="","",Certcalculator!N46)</f>
        <v>-----</v>
      </c>
      <c r="F29" s="93" t="str">
        <f>IF(Certcalculator!O46="-----","",Certcalculator!O46*100)</f>
        <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7"/>
  <sheetViews>
    <sheetView workbookViewId="0">
      <selection activeCell="A7" sqref="A6:A7"/>
    </sheetView>
  </sheetViews>
  <sheetFormatPr defaultColWidth="9.140625" defaultRowHeight="15" x14ac:dyDescent="0.25"/>
  <cols>
    <col min="1" max="1" width="32.28515625" customWidth="1"/>
    <col min="2" max="2" width="35.140625" customWidth="1"/>
  </cols>
  <sheetData>
    <row r="1" spans="1:2" x14ac:dyDescent="0.25">
      <c r="A1" s="95" t="s">
        <v>40</v>
      </c>
      <c r="B1" s="96" t="str">
        <f>IF(Certcalculator!D12="","",Certcalculator!D12)</f>
        <v/>
      </c>
    </row>
    <row r="2" spans="1:2" x14ac:dyDescent="0.25">
      <c r="A2" s="95" t="s">
        <v>35</v>
      </c>
      <c r="B2" s="97" t="str">
        <f>IF(Certcalculator!M12="","",Certcalculator!M12)</f>
        <v/>
      </c>
    </row>
    <row r="3" spans="1:2" x14ac:dyDescent="0.25">
      <c r="A3" s="95" t="s">
        <v>4</v>
      </c>
      <c r="B3" s="97" t="str">
        <f>IF(Certcalculator!M14="","",Certcalculator!M14)</f>
        <v>-----</v>
      </c>
    </row>
    <row r="4" spans="1:2" x14ac:dyDescent="0.25">
      <c r="A4" s="95"/>
      <c r="B4" s="98"/>
    </row>
    <row r="5" spans="1:2" x14ac:dyDescent="0.25">
      <c r="A5" s="95"/>
      <c r="B5" s="98"/>
    </row>
    <row r="6" spans="1:2" x14ac:dyDescent="0.25">
      <c r="A6" s="99" t="s">
        <v>1</v>
      </c>
      <c r="B6" s="98"/>
    </row>
    <row r="7" spans="1:2" x14ac:dyDescent="0.25">
      <c r="A7" s="94" t="str">
        <f>IF(Datenquelle!F37="","",Datenquelle!F37)</f>
        <v>-----</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6"/>
  <sheetViews>
    <sheetView workbookViewId="0">
      <selection activeCell="B5" sqref="B5"/>
    </sheetView>
  </sheetViews>
  <sheetFormatPr defaultColWidth="9.140625" defaultRowHeight="15" x14ac:dyDescent="0.25"/>
  <cols>
    <col min="1" max="1" width="47.7109375" customWidth="1"/>
    <col min="2" max="2" width="16.42578125" customWidth="1"/>
  </cols>
  <sheetData>
    <row r="1" spans="1:2" x14ac:dyDescent="0.25">
      <c r="B1" s="94" t="s">
        <v>2</v>
      </c>
    </row>
    <row r="2" spans="1:2" s="89" customFormat="1" ht="12.75" x14ac:dyDescent="0.25">
      <c r="A2" s="87" t="str">
        <f>Certcalculator!L51</f>
        <v>Area of application (at least 50%)</v>
      </c>
      <c r="B2" s="93">
        <f>Certcalculator!O51*100</f>
        <v>0</v>
      </c>
    </row>
    <row r="3" spans="1:2" s="89" customFormat="1" ht="12.75" x14ac:dyDescent="0.25">
      <c r="A3" s="87" t="str">
        <f>Certcalculator!L52</f>
        <v>Scale of care in % (no min. requirements)</v>
      </c>
      <c r="B3" s="93">
        <f>Certcalculator!O52*100</f>
        <v>0</v>
      </c>
    </row>
    <row r="4" spans="1:2" s="89" customFormat="1" ht="25.5" x14ac:dyDescent="0.25">
      <c r="A4" s="87" t="str">
        <f>Certcalculator!L53</f>
        <v>Area of application within the scale of care (at least 70%)</v>
      </c>
      <c r="B4" s="93">
        <f>Certcalculator!O53*100</f>
        <v>0</v>
      </c>
    </row>
    <row r="5" spans="1:2" s="89" customFormat="1" ht="25.5" x14ac:dyDescent="0.25">
      <c r="A5" s="87" t="str">
        <f>Certcalculator!L55</f>
        <v>Number of Organ Cancer Centres / modules (sum C+M)</v>
      </c>
      <c r="B5" s="91">
        <f>Certcalculator!O55</f>
        <v>0</v>
      </c>
    </row>
    <row r="6" spans="1:2" s="89" customFormat="1" ht="12.75" x14ac:dyDescent="0.25">
      <c r="A6" s="87" t="str">
        <f>Certcalculator!L56</f>
        <v>Number of transit centres (sum T)</v>
      </c>
      <c r="B6" s="91">
        <f>Certcalculator!O56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53"/>
  <sheetViews>
    <sheetView showGridLines="0" zoomScaleNormal="100" zoomScaleSheetLayoutView="87" workbookViewId="0">
      <selection activeCell="R12" sqref="R12"/>
    </sheetView>
  </sheetViews>
  <sheetFormatPr defaultColWidth="11.42578125" defaultRowHeight="15" x14ac:dyDescent="0.25"/>
  <cols>
    <col min="1" max="1" width="0.42578125" customWidth="1"/>
    <col min="2" max="2" width="2.28515625" customWidth="1"/>
    <col min="3" max="3" width="2.7109375" customWidth="1"/>
    <col min="4" max="4" width="4.710937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7109375" customWidth="1"/>
    <col min="12" max="12" width="9.5703125" customWidth="1"/>
    <col min="13" max="13" width="5.85546875" customWidth="1"/>
    <col min="14" max="14" width="4.140625" customWidth="1"/>
    <col min="15" max="15" width="4.5703125" customWidth="1"/>
    <col min="16" max="16" width="5.85546875" customWidth="1"/>
    <col min="17" max="17" width="9.28515625" customWidth="1"/>
    <col min="18" max="18" width="7.85546875" customWidth="1"/>
    <col min="19" max="19" width="8.42578125" customWidth="1"/>
    <col min="20" max="21" width="71.140625" customWidth="1"/>
  </cols>
  <sheetData>
    <row r="1" spans="1:21" ht="3" customHeight="1" x14ac:dyDescent="0.25">
      <c r="A1" s="101"/>
      <c r="B1" s="102"/>
      <c r="C1" s="9"/>
      <c r="D1" s="102"/>
      <c r="E1" s="102"/>
      <c r="F1" s="102"/>
      <c r="G1" s="102"/>
      <c r="H1" s="102"/>
      <c r="I1" s="102"/>
      <c r="J1" s="102"/>
      <c r="K1" s="102"/>
      <c r="L1" s="102"/>
      <c r="M1" s="103"/>
      <c r="N1" s="103"/>
      <c r="O1" s="103"/>
      <c r="P1" s="103"/>
      <c r="Q1" s="102"/>
      <c r="R1" s="102"/>
      <c r="S1" s="102"/>
      <c r="T1" s="102"/>
      <c r="U1" s="102"/>
    </row>
    <row r="2" spans="1:21" s="102" customFormat="1" ht="12.95" customHeight="1" x14ac:dyDescent="0.2">
      <c r="A2" s="104"/>
      <c r="B2" s="137" t="str">
        <f>Certcalculator!B1</f>
        <v>Annex CR Version K4.1 (Audit year 2023 / Indicator year 2022)</v>
      </c>
      <c r="C2" s="9"/>
      <c r="M2" s="103"/>
      <c r="N2" s="103"/>
      <c r="O2" s="103"/>
      <c r="P2" s="103"/>
    </row>
    <row r="3" spans="1:21" ht="16.5" x14ac:dyDescent="0.25">
      <c r="A3" s="105"/>
      <c r="B3" s="105" t="s">
        <v>138</v>
      </c>
      <c r="C3" s="9"/>
      <c r="D3" s="102"/>
      <c r="E3" s="102"/>
      <c r="F3" s="102"/>
      <c r="G3" s="102"/>
      <c r="H3" s="102"/>
      <c r="I3" s="102"/>
      <c r="J3" s="102"/>
      <c r="K3" s="102"/>
      <c r="L3" s="102"/>
      <c r="M3" s="103"/>
      <c r="N3" s="103"/>
      <c r="O3" s="103"/>
      <c r="P3" s="103"/>
      <c r="Q3" s="106"/>
      <c r="R3" s="102"/>
      <c r="S3" s="102"/>
      <c r="T3" s="102"/>
      <c r="U3" s="102"/>
    </row>
    <row r="4" spans="1:21" ht="11.25" customHeight="1" x14ac:dyDescent="0.25">
      <c r="A4" s="105"/>
      <c r="B4" s="102"/>
      <c r="C4" s="9"/>
      <c r="D4" s="102"/>
      <c r="E4" s="102"/>
      <c r="F4" s="102"/>
      <c r="G4" s="102"/>
      <c r="H4" s="102"/>
      <c r="I4" s="102"/>
      <c r="J4" s="102"/>
      <c r="K4" s="102"/>
      <c r="L4" s="102"/>
      <c r="M4" s="103"/>
      <c r="N4" s="103"/>
      <c r="O4" s="103"/>
      <c r="P4" s="103"/>
      <c r="Q4" s="106"/>
      <c r="R4" s="102"/>
      <c r="S4" s="102"/>
      <c r="T4" s="102"/>
      <c r="U4" s="102"/>
    </row>
    <row r="5" spans="1:21" ht="9.75" customHeight="1" x14ac:dyDescent="0.25">
      <c r="A5" s="102"/>
      <c r="B5" s="102"/>
      <c r="C5" s="9"/>
      <c r="D5" s="102"/>
      <c r="E5" s="102"/>
      <c r="F5" s="103"/>
      <c r="G5" s="103"/>
      <c r="H5" s="103"/>
      <c r="I5" s="103"/>
      <c r="J5" s="103"/>
      <c r="K5" s="103"/>
      <c r="L5" s="103"/>
      <c r="M5" s="103"/>
      <c r="N5" s="103"/>
      <c r="O5" s="103"/>
      <c r="P5" s="103"/>
      <c r="Q5" s="106"/>
      <c r="R5" s="102"/>
      <c r="S5" s="102"/>
      <c r="T5" s="102"/>
      <c r="U5" s="102"/>
    </row>
    <row r="6" spans="1:21" s="107" customFormat="1" ht="15" customHeight="1" x14ac:dyDescent="0.25">
      <c r="B6" s="4" t="s">
        <v>93</v>
      </c>
      <c r="C6" s="71"/>
      <c r="D6" s="4"/>
      <c r="F6" s="375" t="str">
        <f>IF(Certcalculator!D8=0,"",Certcalculator!D8)</f>
        <v/>
      </c>
      <c r="G6" s="376"/>
      <c r="H6" s="377"/>
      <c r="I6" s="377"/>
      <c r="J6" s="377"/>
      <c r="K6" s="377"/>
      <c r="L6" s="377"/>
      <c r="M6" s="377"/>
      <c r="N6" s="377"/>
      <c r="O6" s="378"/>
      <c r="P6" s="108"/>
      <c r="Q6" s="106"/>
      <c r="R6" s="106"/>
      <c r="S6" s="109"/>
      <c r="T6" s="106"/>
      <c r="U6" s="106"/>
    </row>
    <row r="7" spans="1:21" s="107" customFormat="1" ht="6.95" customHeight="1" x14ac:dyDescent="0.2">
      <c r="B7" s="110"/>
      <c r="C7" s="111"/>
      <c r="D7" s="110"/>
      <c r="E7" s="112"/>
      <c r="F7" s="103"/>
      <c r="G7" s="103"/>
      <c r="H7" s="103"/>
      <c r="I7" s="103"/>
      <c r="J7" s="103"/>
      <c r="K7" s="103"/>
      <c r="L7" s="103"/>
      <c r="M7" s="103"/>
      <c r="N7" s="103"/>
      <c r="O7" s="103"/>
      <c r="P7" s="103"/>
      <c r="Q7" s="106"/>
      <c r="R7" s="106"/>
      <c r="S7" s="109"/>
      <c r="T7" s="106"/>
      <c r="U7" s="106"/>
    </row>
    <row r="8" spans="1:21" s="107" customFormat="1" ht="15" customHeight="1" x14ac:dyDescent="0.2">
      <c r="B8" s="4" t="s">
        <v>139</v>
      </c>
      <c r="C8" s="71"/>
      <c r="D8" s="4"/>
      <c r="E8" s="113"/>
      <c r="F8" s="379" t="str">
        <f>IF(Certcalculator!D6=0,"",Certcalculator!D6)</f>
        <v>Not listed</v>
      </c>
      <c r="G8" s="380"/>
      <c r="H8" s="106"/>
      <c r="I8" s="381" t="s">
        <v>140</v>
      </c>
      <c r="J8" s="381"/>
      <c r="K8" s="382"/>
      <c r="L8" s="383" t="str">
        <f>IF(Certcalculator!M12=0,"",Certcalculator!M12)</f>
        <v/>
      </c>
      <c r="M8" s="384"/>
      <c r="N8" s="384"/>
      <c r="O8" s="385"/>
      <c r="P8" s="114"/>
      <c r="Q8" s="106"/>
      <c r="R8" s="106"/>
      <c r="S8" s="109"/>
      <c r="T8" s="106"/>
      <c r="U8" s="106"/>
    </row>
    <row r="9" spans="1:21" ht="15" customHeight="1" thickBot="1" x14ac:dyDescent="0.3">
      <c r="A9" s="102"/>
      <c r="B9" s="102"/>
      <c r="C9" s="9"/>
      <c r="D9" s="102"/>
      <c r="E9" s="102"/>
      <c r="F9" s="103"/>
      <c r="G9" s="103"/>
      <c r="H9" s="103"/>
      <c r="I9" s="103"/>
      <c r="J9" s="103"/>
      <c r="K9" s="103"/>
      <c r="L9" s="103"/>
      <c r="M9" s="103"/>
      <c r="N9" s="103"/>
      <c r="O9" s="103"/>
      <c r="P9" s="103"/>
      <c r="Q9" s="106"/>
      <c r="R9" s="102"/>
      <c r="S9" s="102"/>
      <c r="T9" s="102"/>
      <c r="U9" s="102"/>
    </row>
    <row r="10" spans="1:21" ht="19.5" customHeight="1" thickBot="1" x14ac:dyDescent="0.3">
      <c r="A10" s="102"/>
      <c r="B10" s="311" t="s">
        <v>141</v>
      </c>
      <c r="C10" s="312"/>
      <c r="D10" s="315" t="s">
        <v>160</v>
      </c>
      <c r="E10" s="317" t="s">
        <v>142</v>
      </c>
      <c r="F10" s="317" t="s">
        <v>143</v>
      </c>
      <c r="G10" s="319"/>
      <c r="H10" s="311" t="s">
        <v>144</v>
      </c>
      <c r="I10" s="320"/>
      <c r="J10" s="312"/>
      <c r="K10" s="311" t="s">
        <v>145</v>
      </c>
      <c r="L10" s="312"/>
      <c r="M10" s="322" t="s">
        <v>146</v>
      </c>
      <c r="N10" s="371" t="s">
        <v>147</v>
      </c>
      <c r="O10" s="372"/>
      <c r="P10" s="322" t="s">
        <v>146</v>
      </c>
      <c r="Q10" s="311" t="s">
        <v>148</v>
      </c>
      <c r="R10" s="312"/>
      <c r="S10" s="324" t="s">
        <v>149</v>
      </c>
      <c r="T10" s="253" t="s">
        <v>152</v>
      </c>
      <c r="U10" s="254"/>
    </row>
    <row r="11" spans="1:21" ht="23.25" customHeight="1" thickBot="1" x14ac:dyDescent="0.3">
      <c r="A11" s="102"/>
      <c r="B11" s="313"/>
      <c r="C11" s="314"/>
      <c r="D11" s="316"/>
      <c r="E11" s="318"/>
      <c r="F11" s="318"/>
      <c r="G11" s="319"/>
      <c r="H11" s="313"/>
      <c r="I11" s="321"/>
      <c r="J11" s="314"/>
      <c r="K11" s="313"/>
      <c r="L11" s="314"/>
      <c r="M11" s="323"/>
      <c r="N11" s="373"/>
      <c r="O11" s="374"/>
      <c r="P11" s="323"/>
      <c r="Q11" s="313"/>
      <c r="R11" s="314"/>
      <c r="S11" s="325"/>
      <c r="T11" s="195" t="s">
        <v>153</v>
      </c>
      <c r="U11" s="195" t="s">
        <v>154</v>
      </c>
    </row>
    <row r="12" spans="1:21" ht="28.5" customHeight="1" thickBot="1" x14ac:dyDescent="0.3">
      <c r="A12" s="102"/>
      <c r="B12" s="255" t="s">
        <v>42</v>
      </c>
      <c r="C12" s="256"/>
      <c r="D12" s="261" t="s">
        <v>161</v>
      </c>
      <c r="E12" s="264" t="s">
        <v>187</v>
      </c>
      <c r="F12" s="267" t="s">
        <v>183</v>
      </c>
      <c r="G12" s="268"/>
      <c r="H12" s="267" t="s">
        <v>184</v>
      </c>
      <c r="I12" s="273"/>
      <c r="J12" s="268"/>
      <c r="K12" s="267" t="s">
        <v>189</v>
      </c>
      <c r="L12" s="268"/>
      <c r="M12" s="276"/>
      <c r="N12" s="279" t="s">
        <v>150</v>
      </c>
      <c r="O12" s="280"/>
      <c r="P12" s="276"/>
      <c r="Q12" s="197" t="s">
        <v>144</v>
      </c>
      <c r="R12" s="198"/>
      <c r="S12" s="285" t="str">
        <f>IF(AND(R12&lt;&gt;"",R13&lt;&gt;"",R12=0,R13=0),Berechnung1!$G$3,IF(R14=Berechnung1!C12,Berechnung1!$E$3,IF(OR(R14&lt; Berechnung1!D12,R14&gt; Berechnung1!E12),Berechnung1!$F$3,IF(OR(ROUND(R14,4)&lt;Berechnung1!I12,ROUND(R14,4)&gt;Berechnung1!J12),Berechnung1!$C$3,IF(OR(ROUND(R14,4)&lt;Berechnung1!F12,ROUND(R14,4)&gt;Berechnung1!G12),Berechnung1!$D$3,Berechnung1!$B$3)))))</f>
        <v>Incomplete</v>
      </c>
      <c r="T12" s="288"/>
      <c r="U12" s="288"/>
    </row>
    <row r="13" spans="1:21" ht="28.5" customHeight="1" thickBot="1" x14ac:dyDescent="0.3">
      <c r="A13" s="102"/>
      <c r="B13" s="257"/>
      <c r="C13" s="258"/>
      <c r="D13" s="262"/>
      <c r="E13" s="265"/>
      <c r="F13" s="269"/>
      <c r="G13" s="270"/>
      <c r="H13" s="269"/>
      <c r="I13" s="274"/>
      <c r="J13" s="270"/>
      <c r="K13" s="269"/>
      <c r="L13" s="270"/>
      <c r="M13" s="277"/>
      <c r="N13" s="281"/>
      <c r="O13" s="282"/>
      <c r="P13" s="277"/>
      <c r="Q13" s="197" t="s">
        <v>151</v>
      </c>
      <c r="R13" s="198"/>
      <c r="S13" s="286"/>
      <c r="T13" s="289"/>
      <c r="U13" s="289"/>
    </row>
    <row r="14" spans="1:21" ht="28.5" customHeight="1" thickBot="1" x14ac:dyDescent="0.3">
      <c r="A14" s="102"/>
      <c r="B14" s="259"/>
      <c r="C14" s="260"/>
      <c r="D14" s="263"/>
      <c r="E14" s="266"/>
      <c r="F14" s="271"/>
      <c r="G14" s="272"/>
      <c r="H14" s="271"/>
      <c r="I14" s="275"/>
      <c r="J14" s="272"/>
      <c r="K14" s="271"/>
      <c r="L14" s="272"/>
      <c r="M14" s="278"/>
      <c r="N14" s="283"/>
      <c r="O14" s="284"/>
      <c r="P14" s="278"/>
      <c r="Q14" s="197" t="s">
        <v>44</v>
      </c>
      <c r="R14" s="199" t="str">
        <f>IF(R12="","n.d.",IF(R13="","n.d.",IF(R13=0,"",R12/R13)))</f>
        <v>n.d.</v>
      </c>
      <c r="S14" s="287"/>
      <c r="T14" s="290"/>
      <c r="U14" s="290"/>
    </row>
    <row r="15" spans="1:21" ht="4.5" customHeight="1" x14ac:dyDescent="0.25">
      <c r="A15" s="102"/>
      <c r="B15" s="102"/>
      <c r="C15" s="9"/>
      <c r="D15" s="102"/>
      <c r="E15" s="102"/>
      <c r="F15" s="103"/>
      <c r="G15" s="103"/>
      <c r="H15" s="103"/>
      <c r="I15" s="103"/>
      <c r="J15" s="103"/>
      <c r="K15" s="103"/>
      <c r="L15" s="103"/>
      <c r="M15" s="103"/>
      <c r="N15" s="103"/>
      <c r="O15" s="103"/>
      <c r="P15" s="103"/>
      <c r="Q15" s="106"/>
      <c r="R15" s="102"/>
      <c r="S15" s="102"/>
      <c r="T15" s="102"/>
      <c r="U15" s="102"/>
    </row>
    <row r="16" spans="1:21" ht="39" customHeight="1" x14ac:dyDescent="0.25">
      <c r="A16" s="102"/>
      <c r="B16" s="386" t="s">
        <v>195</v>
      </c>
      <c r="C16" s="387"/>
      <c r="D16" s="387"/>
      <c r="E16" s="387"/>
      <c r="F16" s="387"/>
      <c r="G16" s="387"/>
      <c r="H16" s="387"/>
      <c r="I16" s="387"/>
      <c r="J16" s="387"/>
      <c r="K16" s="387"/>
      <c r="L16" s="387"/>
      <c r="M16" s="387"/>
      <c r="N16" s="387"/>
      <c r="O16" s="387"/>
      <c r="P16" s="387"/>
      <c r="Q16" s="387"/>
      <c r="R16" s="387"/>
      <c r="S16" s="387"/>
      <c r="T16" s="102"/>
      <c r="U16" s="102"/>
    </row>
    <row r="17" spans="1:21" ht="15" customHeight="1" x14ac:dyDescent="0.25">
      <c r="A17" s="102"/>
      <c r="B17" s="102"/>
      <c r="C17" s="9"/>
      <c r="D17" s="102"/>
      <c r="E17" s="102"/>
      <c r="F17" s="103"/>
      <c r="G17" s="103"/>
      <c r="H17" s="103"/>
      <c r="I17" s="103"/>
      <c r="J17" s="103"/>
      <c r="K17" s="103"/>
      <c r="L17" s="103"/>
      <c r="M17" s="103"/>
      <c r="N17" s="103"/>
      <c r="O17" s="103"/>
      <c r="P17" s="103"/>
      <c r="Q17" s="106"/>
      <c r="R17" s="102"/>
      <c r="S17" s="102"/>
      <c r="T17" s="102"/>
      <c r="U17" s="102"/>
    </row>
    <row r="18" spans="1:21" ht="15" customHeight="1" x14ac:dyDescent="0.25">
      <c r="A18" s="102"/>
      <c r="B18" s="102"/>
      <c r="C18" s="9"/>
      <c r="D18" s="102"/>
      <c r="E18" s="102"/>
      <c r="F18" s="103"/>
      <c r="G18" s="103"/>
      <c r="H18" s="103"/>
      <c r="I18" s="103"/>
      <c r="J18" s="103"/>
      <c r="K18" s="103"/>
      <c r="L18" s="103"/>
      <c r="M18" s="103"/>
      <c r="N18" s="103"/>
      <c r="O18" s="103"/>
      <c r="P18" s="103"/>
      <c r="Q18" s="106"/>
      <c r="R18" s="102"/>
      <c r="S18" s="102"/>
      <c r="T18" s="102"/>
      <c r="U18" s="102"/>
    </row>
    <row r="19" spans="1:21" s="104" customFormat="1" ht="15" customHeight="1" x14ac:dyDescent="0.2">
      <c r="B19" s="306" t="s">
        <v>162</v>
      </c>
      <c r="C19" s="306"/>
      <c r="D19" s="306"/>
      <c r="E19" s="307"/>
      <c r="F19" s="233"/>
      <c r="G19" s="234"/>
      <c r="H19" s="234"/>
      <c r="I19" s="235"/>
      <c r="J19" s="308" t="s">
        <v>164</v>
      </c>
      <c r="K19" s="309"/>
      <c r="L19" s="233"/>
      <c r="M19" s="234"/>
      <c r="N19" s="234"/>
      <c r="O19" s="235"/>
      <c r="P19" s="129"/>
      <c r="R19" s="133"/>
      <c r="S19" s="134"/>
    </row>
    <row r="20" spans="1:21" s="7" customFormat="1" ht="9" customHeight="1" x14ac:dyDescent="0.2">
      <c r="B20" s="150"/>
      <c r="C20" s="150"/>
      <c r="D20" s="150"/>
      <c r="E20" s="150"/>
      <c r="F20" s="150"/>
      <c r="G20" s="150"/>
      <c r="H20" s="150"/>
      <c r="I20" s="150"/>
      <c r="J20" s="150"/>
      <c r="K20" s="150"/>
      <c r="L20" s="150"/>
      <c r="M20" s="150"/>
      <c r="N20" s="150"/>
      <c r="O20" s="150"/>
      <c r="P20" s="150"/>
      <c r="Q20" s="150"/>
      <c r="R20" s="150"/>
      <c r="S20" s="150"/>
    </row>
    <row r="21" spans="1:21" s="7" customFormat="1" ht="15" customHeight="1" x14ac:dyDescent="0.2">
      <c r="B21" s="155" t="s">
        <v>163</v>
      </c>
      <c r="C21" s="155"/>
      <c r="D21" s="155"/>
      <c r="E21" s="155"/>
      <c r="F21" s="233"/>
      <c r="G21" s="234"/>
      <c r="H21" s="234"/>
      <c r="I21" s="235"/>
      <c r="J21" s="154"/>
      <c r="K21" s="153" t="s">
        <v>165</v>
      </c>
      <c r="L21" s="293"/>
      <c r="M21" s="294"/>
      <c r="N21" s="294"/>
      <c r="O21" s="295"/>
      <c r="P21" s="150"/>
      <c r="Q21" s="150"/>
      <c r="R21" s="150"/>
      <c r="S21" s="150"/>
    </row>
    <row r="22" spans="1:21" s="7" customFormat="1" ht="15" customHeight="1" thickBot="1" x14ac:dyDescent="0.25">
      <c r="B22" s="310"/>
      <c r="C22" s="310"/>
      <c r="D22" s="310"/>
      <c r="E22" s="310"/>
      <c r="F22" s="310"/>
      <c r="G22" s="310"/>
      <c r="H22" s="310"/>
      <c r="I22" s="310"/>
      <c r="J22" s="310"/>
      <c r="K22" s="310"/>
      <c r="L22" s="310"/>
      <c r="M22" s="310"/>
      <c r="N22" s="310"/>
      <c r="O22" s="310"/>
      <c r="P22" s="310"/>
      <c r="Q22" s="310"/>
      <c r="R22" s="310"/>
      <c r="S22" s="310"/>
    </row>
    <row r="23" spans="1:21" s="3" customFormat="1" ht="19.5" customHeight="1" thickBot="1" x14ac:dyDescent="0.3">
      <c r="B23" s="311" t="s">
        <v>141</v>
      </c>
      <c r="C23" s="312"/>
      <c r="D23" s="315" t="s">
        <v>160</v>
      </c>
      <c r="E23" s="317" t="s">
        <v>142</v>
      </c>
      <c r="F23" s="317" t="s">
        <v>143</v>
      </c>
      <c r="G23" s="319"/>
      <c r="H23" s="311" t="s">
        <v>144</v>
      </c>
      <c r="I23" s="320"/>
      <c r="J23" s="312"/>
      <c r="K23" s="311" t="s">
        <v>145</v>
      </c>
      <c r="L23" s="312"/>
      <c r="M23" s="322" t="s">
        <v>146</v>
      </c>
      <c r="N23" s="371" t="s">
        <v>147</v>
      </c>
      <c r="O23" s="372"/>
      <c r="P23" s="322" t="s">
        <v>146</v>
      </c>
      <c r="Q23" s="311" t="s">
        <v>148</v>
      </c>
      <c r="R23" s="312"/>
      <c r="S23" s="324" t="s">
        <v>149</v>
      </c>
      <c r="T23" s="253" t="s">
        <v>152</v>
      </c>
      <c r="U23" s="254"/>
    </row>
    <row r="24" spans="1:21" s="3" customFormat="1" ht="23.25" customHeight="1" thickBot="1" x14ac:dyDescent="0.3">
      <c r="B24" s="313"/>
      <c r="C24" s="314"/>
      <c r="D24" s="316"/>
      <c r="E24" s="318"/>
      <c r="F24" s="318"/>
      <c r="G24" s="319"/>
      <c r="H24" s="313"/>
      <c r="I24" s="321"/>
      <c r="J24" s="314"/>
      <c r="K24" s="313"/>
      <c r="L24" s="314"/>
      <c r="M24" s="323"/>
      <c r="N24" s="373"/>
      <c r="O24" s="374"/>
      <c r="P24" s="323"/>
      <c r="Q24" s="313"/>
      <c r="R24" s="314"/>
      <c r="S24" s="325"/>
      <c r="T24" s="195" t="s">
        <v>153</v>
      </c>
      <c r="U24" s="195" t="s">
        <v>154</v>
      </c>
    </row>
    <row r="25" spans="1:21" s="102" customFormat="1" ht="28.5" customHeight="1" thickBot="1" x14ac:dyDescent="0.3">
      <c r="A25"/>
      <c r="B25" s="300" t="s">
        <v>43</v>
      </c>
      <c r="C25" s="301"/>
      <c r="D25" s="359" t="s">
        <v>161</v>
      </c>
      <c r="E25" s="362" t="s">
        <v>166</v>
      </c>
      <c r="F25" s="365" t="s">
        <v>167</v>
      </c>
      <c r="G25" s="366"/>
      <c r="H25" s="350" t="s">
        <v>168</v>
      </c>
      <c r="I25" s="351"/>
      <c r="J25" s="352"/>
      <c r="K25" s="329" t="s">
        <v>169</v>
      </c>
      <c r="L25" s="330"/>
      <c r="M25" s="335" t="s">
        <v>71</v>
      </c>
      <c r="N25" s="338" t="s">
        <v>150</v>
      </c>
      <c r="O25" s="339"/>
      <c r="P25" s="344"/>
      <c r="Q25" s="117" t="s">
        <v>170</v>
      </c>
      <c r="R25" s="115"/>
      <c r="S25" s="347" t="str">
        <f>IF(AND(R25&lt;&gt;"",R26&lt;&gt;"",R25=0,R26=0),Berechnung1!$G$3,IF(R27=Berechnung1!C15,Berechnung1!$E$3,IF(OR(R27&lt; Berechnung1!D15,R27&gt; Berechnung1!E15),Berechnung1!$F$3,IF(OR(ROUND(R27,4)&lt;Berechnung1!I15,ROUND(R27,4)&gt;Berechnung1!J15),Berechnung1!$C$3,IF(OR(ROUND(R27,4)&lt;Berechnung1!F15,ROUND(R27,4)&gt;Berechnung1!G15),Berechnung1!$D$3,Berechnung1!$B$3)))))</f>
        <v>Incomplete</v>
      </c>
      <c r="T25" s="326"/>
      <c r="U25" s="326"/>
    </row>
    <row r="26" spans="1:21" s="102" customFormat="1" ht="28.5" customHeight="1" thickBot="1" x14ac:dyDescent="0.3">
      <c r="A26"/>
      <c r="B26" s="302"/>
      <c r="C26" s="303"/>
      <c r="D26" s="360"/>
      <c r="E26" s="363"/>
      <c r="F26" s="367"/>
      <c r="G26" s="368"/>
      <c r="H26" s="353"/>
      <c r="I26" s="354"/>
      <c r="J26" s="355"/>
      <c r="K26" s="331"/>
      <c r="L26" s="332"/>
      <c r="M26" s="336"/>
      <c r="N26" s="340"/>
      <c r="O26" s="341"/>
      <c r="P26" s="345"/>
      <c r="Q26" s="196" t="s">
        <v>171</v>
      </c>
      <c r="R26" s="115"/>
      <c r="S26" s="348"/>
      <c r="T26" s="327"/>
      <c r="U26" s="327"/>
    </row>
    <row r="27" spans="1:21" s="102" customFormat="1" ht="28.5" customHeight="1" thickBot="1" x14ac:dyDescent="0.3">
      <c r="A27"/>
      <c r="B27" s="304"/>
      <c r="C27" s="305"/>
      <c r="D27" s="361"/>
      <c r="E27" s="364"/>
      <c r="F27" s="369"/>
      <c r="G27" s="370"/>
      <c r="H27" s="356"/>
      <c r="I27" s="357"/>
      <c r="J27" s="358"/>
      <c r="K27" s="333"/>
      <c r="L27" s="334"/>
      <c r="M27" s="337"/>
      <c r="N27" s="342"/>
      <c r="O27" s="343"/>
      <c r="P27" s="346"/>
      <c r="Q27" s="117" t="s">
        <v>44</v>
      </c>
      <c r="R27" s="116" t="str">
        <f>IF(R25="","n.d.",IF(R26="","n.d.",IF(R26=0,"",R25/R26)))</f>
        <v>n.d.</v>
      </c>
      <c r="S27" s="349"/>
      <c r="T27" s="328"/>
      <c r="U27" s="328"/>
    </row>
    <row r="28" spans="1:21" s="102" customFormat="1" ht="6.75" customHeight="1" x14ac:dyDescent="0.25">
      <c r="A28"/>
      <c r="B28" s="7"/>
      <c r="C28" s="15"/>
      <c r="D28" s="7"/>
      <c r="E28" s="7"/>
      <c r="F28" s="7"/>
      <c r="G28" s="7"/>
      <c r="H28" s="7"/>
      <c r="I28" s="7"/>
      <c r="J28" s="7"/>
      <c r="K28" s="7"/>
      <c r="L28" s="7"/>
      <c r="M28" s="118"/>
      <c r="N28" s="118"/>
      <c r="O28" s="118"/>
      <c r="P28" s="118"/>
      <c r="Q28" s="7"/>
      <c r="R28" s="7"/>
    </row>
    <row r="29" spans="1:21" s="102" customFormat="1" ht="15" customHeight="1" x14ac:dyDescent="0.25">
      <c r="A29"/>
      <c r="B29" s="7"/>
      <c r="C29" s="15"/>
      <c r="D29" s="7"/>
      <c r="E29" s="7"/>
      <c r="F29" s="7"/>
      <c r="G29" s="7"/>
      <c r="H29" s="7"/>
      <c r="I29" s="7"/>
      <c r="J29" s="7"/>
      <c r="K29" s="7"/>
      <c r="L29" s="7"/>
      <c r="M29" s="118"/>
      <c r="N29" s="118"/>
      <c r="O29" s="118"/>
      <c r="P29" s="118"/>
      <c r="Q29" s="7"/>
      <c r="R29" s="7"/>
    </row>
    <row r="30" spans="1:21" s="104" customFormat="1" ht="15" customHeight="1" x14ac:dyDescent="0.2">
      <c r="B30" s="306" t="s">
        <v>172</v>
      </c>
      <c r="C30" s="306"/>
      <c r="D30" s="306"/>
      <c r="E30" s="307"/>
      <c r="F30" s="233"/>
      <c r="G30" s="234"/>
      <c r="H30" s="234"/>
      <c r="I30" s="235"/>
      <c r="J30" s="308" t="s">
        <v>173</v>
      </c>
      <c r="K30" s="309"/>
      <c r="L30" s="233"/>
      <c r="M30" s="234"/>
      <c r="N30" s="234"/>
      <c r="O30" s="235"/>
      <c r="P30" s="129"/>
      <c r="R30" s="133"/>
      <c r="S30" s="134"/>
    </row>
    <row r="31" spans="1:21" s="7" customFormat="1" ht="9" customHeight="1" x14ac:dyDescent="0.2">
      <c r="B31" s="150"/>
      <c r="C31" s="150"/>
      <c r="D31" s="150"/>
      <c r="E31" s="150"/>
      <c r="F31" s="150"/>
      <c r="G31" s="150"/>
      <c r="H31" s="150"/>
      <c r="I31" s="150"/>
      <c r="J31" s="150"/>
      <c r="K31" s="150"/>
      <c r="L31" s="150"/>
      <c r="M31" s="150"/>
      <c r="N31" s="150"/>
      <c r="O31" s="150"/>
      <c r="P31" s="150"/>
      <c r="Q31" s="150"/>
      <c r="R31" s="150"/>
      <c r="S31" s="150"/>
    </row>
    <row r="32" spans="1:21" s="7" customFormat="1" ht="15" customHeight="1" x14ac:dyDescent="0.2">
      <c r="B32" s="155" t="s">
        <v>163</v>
      </c>
      <c r="C32" s="155"/>
      <c r="D32" s="155"/>
      <c r="E32" s="155"/>
      <c r="F32" s="233"/>
      <c r="G32" s="234"/>
      <c r="H32" s="234"/>
      <c r="I32" s="235"/>
      <c r="J32" s="154"/>
      <c r="K32" s="153" t="s">
        <v>165</v>
      </c>
      <c r="L32" s="293"/>
      <c r="M32" s="294"/>
      <c r="N32" s="294"/>
      <c r="O32" s="295"/>
      <c r="P32" s="150"/>
      <c r="Q32" s="150"/>
      <c r="R32" s="150"/>
      <c r="S32" s="150"/>
    </row>
    <row r="33" spans="1:21" s="7" customFormat="1" ht="15" customHeight="1" thickBot="1" x14ac:dyDescent="0.25">
      <c r="B33" s="310"/>
      <c r="C33" s="310"/>
      <c r="D33" s="310"/>
      <c r="E33" s="310"/>
      <c r="F33" s="310"/>
      <c r="G33" s="310"/>
      <c r="H33" s="310"/>
      <c r="I33" s="310"/>
      <c r="J33" s="310"/>
      <c r="K33" s="310"/>
      <c r="L33" s="310"/>
      <c r="M33" s="310"/>
      <c r="N33" s="310"/>
      <c r="O33" s="310"/>
      <c r="P33" s="310"/>
      <c r="Q33" s="310"/>
      <c r="R33" s="310"/>
      <c r="S33" s="310"/>
    </row>
    <row r="34" spans="1:21" s="3" customFormat="1" ht="19.5" customHeight="1" thickBot="1" x14ac:dyDescent="0.3">
      <c r="B34" s="311" t="s">
        <v>141</v>
      </c>
      <c r="C34" s="312"/>
      <c r="D34" s="315" t="s">
        <v>160</v>
      </c>
      <c r="E34" s="317" t="s">
        <v>142</v>
      </c>
      <c r="F34" s="317" t="s">
        <v>143</v>
      </c>
      <c r="G34" s="319"/>
      <c r="H34" s="311" t="s">
        <v>144</v>
      </c>
      <c r="I34" s="320"/>
      <c r="J34" s="312"/>
      <c r="K34" s="311" t="s">
        <v>145</v>
      </c>
      <c r="L34" s="312"/>
      <c r="M34" s="322" t="s">
        <v>146</v>
      </c>
      <c r="N34" s="371" t="s">
        <v>147</v>
      </c>
      <c r="O34" s="372"/>
      <c r="P34" s="322" t="s">
        <v>146</v>
      </c>
      <c r="Q34" s="311" t="s">
        <v>148</v>
      </c>
      <c r="R34" s="312"/>
      <c r="S34" s="324" t="s">
        <v>149</v>
      </c>
      <c r="T34" s="253" t="s">
        <v>152</v>
      </c>
      <c r="U34" s="254"/>
    </row>
    <row r="35" spans="1:21" s="3" customFormat="1" ht="23.25" customHeight="1" thickBot="1" x14ac:dyDescent="0.3">
      <c r="B35" s="313"/>
      <c r="C35" s="314"/>
      <c r="D35" s="316"/>
      <c r="E35" s="318"/>
      <c r="F35" s="318"/>
      <c r="G35" s="319"/>
      <c r="H35" s="313"/>
      <c r="I35" s="321"/>
      <c r="J35" s="314"/>
      <c r="K35" s="313"/>
      <c r="L35" s="314"/>
      <c r="M35" s="323"/>
      <c r="N35" s="373"/>
      <c r="O35" s="374"/>
      <c r="P35" s="323"/>
      <c r="Q35" s="313"/>
      <c r="R35" s="314"/>
      <c r="S35" s="325"/>
      <c r="T35" s="195" t="s">
        <v>153</v>
      </c>
      <c r="U35" s="195" t="s">
        <v>154</v>
      </c>
    </row>
    <row r="36" spans="1:21" s="102" customFormat="1" ht="28.5" customHeight="1" thickBot="1" x14ac:dyDescent="0.3">
      <c r="A36"/>
      <c r="B36" s="300" t="s">
        <v>43</v>
      </c>
      <c r="C36" s="301"/>
      <c r="D36" s="359" t="s">
        <v>161</v>
      </c>
      <c r="E36" s="362" t="s">
        <v>166</v>
      </c>
      <c r="F36" s="365" t="s">
        <v>167</v>
      </c>
      <c r="G36" s="366"/>
      <c r="H36" s="350" t="s">
        <v>168</v>
      </c>
      <c r="I36" s="351"/>
      <c r="J36" s="352"/>
      <c r="K36" s="329" t="s">
        <v>169</v>
      </c>
      <c r="L36" s="330"/>
      <c r="M36" s="335" t="s">
        <v>71</v>
      </c>
      <c r="N36" s="338" t="s">
        <v>150</v>
      </c>
      <c r="O36" s="339"/>
      <c r="P36" s="344"/>
      <c r="Q36" s="117" t="s">
        <v>170</v>
      </c>
      <c r="R36" s="115"/>
      <c r="S36" s="347" t="str">
        <f>IF(AND(R36&lt;&gt;"",R37&lt;&gt;"",R36=0,R37=0),Berechnung1!$G$3,IF(R38=Berechnung1!C18,Berechnung1!$E$3,IF(OR(R38&lt; Berechnung1!D18,R38&gt; Berechnung1!E18),Berechnung1!$F$3,IF(OR(ROUND(R38,4)&lt;Berechnung1!I18,ROUND(R38,4)&gt;Berechnung1!J18),Berechnung1!$C$3,IF(OR(ROUND(R38,4)&lt;Berechnung1!F18,ROUND(R38,4)&gt;Berechnung1!G18),Berechnung1!$D$3,Berechnung1!$B$3)))))</f>
        <v>Incomplete</v>
      </c>
      <c r="T36" s="326"/>
      <c r="U36" s="326"/>
    </row>
    <row r="37" spans="1:21" s="102" customFormat="1" ht="28.5" customHeight="1" thickBot="1" x14ac:dyDescent="0.3">
      <c r="A37"/>
      <c r="B37" s="302"/>
      <c r="C37" s="303"/>
      <c r="D37" s="360"/>
      <c r="E37" s="363"/>
      <c r="F37" s="367"/>
      <c r="G37" s="368"/>
      <c r="H37" s="353"/>
      <c r="I37" s="354"/>
      <c r="J37" s="355"/>
      <c r="K37" s="331"/>
      <c r="L37" s="332"/>
      <c r="M37" s="336"/>
      <c r="N37" s="340"/>
      <c r="O37" s="341"/>
      <c r="P37" s="345"/>
      <c r="Q37" s="196" t="s">
        <v>171</v>
      </c>
      <c r="R37" s="115"/>
      <c r="S37" s="348"/>
      <c r="T37" s="327"/>
      <c r="U37" s="327"/>
    </row>
    <row r="38" spans="1:21" s="102" customFormat="1" ht="28.5" customHeight="1" thickBot="1" x14ac:dyDescent="0.3">
      <c r="A38"/>
      <c r="B38" s="304"/>
      <c r="C38" s="305"/>
      <c r="D38" s="361"/>
      <c r="E38" s="364"/>
      <c r="F38" s="369"/>
      <c r="G38" s="370"/>
      <c r="H38" s="356"/>
      <c r="I38" s="357"/>
      <c r="J38" s="358"/>
      <c r="K38" s="333"/>
      <c r="L38" s="334"/>
      <c r="M38" s="337"/>
      <c r="N38" s="342"/>
      <c r="O38" s="343"/>
      <c r="P38" s="346"/>
      <c r="Q38" s="117" t="s">
        <v>44</v>
      </c>
      <c r="R38" s="116" t="str">
        <f>IF(R36="","n.d.",IF(R37="","n.d.",IF(R37=0,"",R36/R37)))</f>
        <v>n.d.</v>
      </c>
      <c r="S38" s="349"/>
      <c r="T38" s="328"/>
      <c r="U38" s="328"/>
    </row>
    <row r="39" spans="1:21" s="102" customFormat="1" ht="15" customHeight="1" x14ac:dyDescent="0.25">
      <c r="A39"/>
      <c r="B39" s="7"/>
      <c r="C39" s="15"/>
      <c r="D39" s="7"/>
      <c r="E39" s="7"/>
      <c r="F39" s="7"/>
      <c r="G39" s="7"/>
      <c r="H39" s="7"/>
      <c r="I39" s="7"/>
      <c r="J39" s="7"/>
      <c r="K39" s="7"/>
      <c r="L39" s="7"/>
      <c r="M39" s="118"/>
      <c r="N39" s="118"/>
      <c r="O39" s="118"/>
      <c r="P39" s="118"/>
      <c r="Q39" s="7"/>
      <c r="R39" s="7"/>
    </row>
    <row r="40" spans="1:21" s="102" customFormat="1" ht="7.5" customHeight="1" x14ac:dyDescent="0.25">
      <c r="A40"/>
      <c r="B40" s="7"/>
      <c r="C40" s="15"/>
      <c r="D40" s="7"/>
      <c r="E40" s="7"/>
      <c r="F40" s="7"/>
      <c r="G40" s="7"/>
      <c r="H40" s="7"/>
      <c r="I40" s="7"/>
      <c r="J40" s="7"/>
      <c r="K40" s="7"/>
      <c r="L40" s="7"/>
      <c r="M40" s="118"/>
      <c r="N40" s="118"/>
      <c r="O40" s="118"/>
      <c r="P40" s="118"/>
      <c r="Q40" s="7"/>
      <c r="R40" s="7"/>
    </row>
    <row r="41" spans="1:21" s="104" customFormat="1" ht="15" customHeight="1" x14ac:dyDescent="0.2">
      <c r="B41" s="306" t="s">
        <v>174</v>
      </c>
      <c r="C41" s="306"/>
      <c r="D41" s="306"/>
      <c r="E41" s="307"/>
      <c r="F41" s="233"/>
      <c r="G41" s="234"/>
      <c r="H41" s="234"/>
      <c r="I41" s="235"/>
      <c r="J41" s="308" t="s">
        <v>176</v>
      </c>
      <c r="K41" s="309"/>
      <c r="L41" s="233"/>
      <c r="M41" s="234"/>
      <c r="N41" s="234"/>
      <c r="O41" s="235"/>
      <c r="P41" s="129"/>
      <c r="R41" s="133"/>
      <c r="S41" s="134"/>
    </row>
    <row r="42" spans="1:21" s="7" customFormat="1" ht="9" customHeight="1" x14ac:dyDescent="0.2">
      <c r="B42" s="150"/>
      <c r="C42" s="150"/>
      <c r="D42" s="150"/>
      <c r="E42" s="150"/>
      <c r="F42" s="150"/>
      <c r="G42" s="150"/>
      <c r="H42" s="150"/>
      <c r="I42" s="150"/>
      <c r="J42" s="150"/>
      <c r="K42" s="150"/>
      <c r="L42" s="150"/>
      <c r="M42" s="150"/>
      <c r="N42" s="150"/>
      <c r="O42" s="150"/>
      <c r="P42" s="150"/>
      <c r="Q42" s="150"/>
      <c r="R42" s="150"/>
      <c r="S42" s="150"/>
    </row>
    <row r="43" spans="1:21" s="7" customFormat="1" ht="15" customHeight="1" x14ac:dyDescent="0.2">
      <c r="B43" s="155" t="s">
        <v>175</v>
      </c>
      <c r="C43" s="155"/>
      <c r="D43" s="155"/>
      <c r="E43" s="155"/>
      <c r="F43" s="233"/>
      <c r="G43" s="234"/>
      <c r="H43" s="234"/>
      <c r="I43" s="235"/>
      <c r="J43" s="154"/>
      <c r="K43" s="153" t="s">
        <v>165</v>
      </c>
      <c r="L43" s="293"/>
      <c r="M43" s="294"/>
      <c r="N43" s="294"/>
      <c r="O43" s="295"/>
      <c r="P43" s="150"/>
      <c r="Q43" s="150"/>
      <c r="R43" s="150"/>
      <c r="S43" s="150"/>
    </row>
    <row r="44" spans="1:21" s="7" customFormat="1" ht="15" customHeight="1" thickBot="1" x14ac:dyDescent="0.25">
      <c r="B44" s="310"/>
      <c r="C44" s="310"/>
      <c r="D44" s="310"/>
      <c r="E44" s="310"/>
      <c r="F44" s="310"/>
      <c r="G44" s="310"/>
      <c r="H44" s="310"/>
      <c r="I44" s="310"/>
      <c r="J44" s="310"/>
      <c r="K44" s="310"/>
      <c r="L44" s="310"/>
      <c r="M44" s="310"/>
      <c r="N44" s="310"/>
      <c r="O44" s="310"/>
      <c r="P44" s="310"/>
      <c r="Q44" s="310"/>
      <c r="R44" s="310"/>
      <c r="S44" s="310"/>
    </row>
    <row r="45" spans="1:21" s="3" customFormat="1" ht="19.5" customHeight="1" thickBot="1" x14ac:dyDescent="0.3">
      <c r="B45" s="311" t="s">
        <v>141</v>
      </c>
      <c r="C45" s="312"/>
      <c r="D45" s="315" t="s">
        <v>160</v>
      </c>
      <c r="E45" s="317" t="s">
        <v>142</v>
      </c>
      <c r="F45" s="317" t="s">
        <v>143</v>
      </c>
      <c r="G45" s="319"/>
      <c r="H45" s="311" t="s">
        <v>144</v>
      </c>
      <c r="I45" s="320"/>
      <c r="J45" s="312"/>
      <c r="K45" s="311" t="s">
        <v>145</v>
      </c>
      <c r="L45" s="312"/>
      <c r="M45" s="322" t="s">
        <v>146</v>
      </c>
      <c r="N45" s="371" t="s">
        <v>147</v>
      </c>
      <c r="O45" s="372"/>
      <c r="P45" s="322" t="s">
        <v>146</v>
      </c>
      <c r="Q45" s="311" t="s">
        <v>148</v>
      </c>
      <c r="R45" s="312"/>
      <c r="S45" s="324" t="s">
        <v>149</v>
      </c>
      <c r="T45" s="253" t="s">
        <v>152</v>
      </c>
      <c r="U45" s="254"/>
    </row>
    <row r="46" spans="1:21" s="3" customFormat="1" ht="23.25" customHeight="1" thickBot="1" x14ac:dyDescent="0.3">
      <c r="B46" s="313"/>
      <c r="C46" s="314"/>
      <c r="D46" s="316"/>
      <c r="E46" s="318"/>
      <c r="F46" s="318"/>
      <c r="G46" s="319"/>
      <c r="H46" s="313"/>
      <c r="I46" s="321"/>
      <c r="J46" s="314"/>
      <c r="K46" s="313"/>
      <c r="L46" s="314"/>
      <c r="M46" s="323"/>
      <c r="N46" s="373"/>
      <c r="O46" s="374"/>
      <c r="P46" s="323"/>
      <c r="Q46" s="313"/>
      <c r="R46" s="314"/>
      <c r="S46" s="325"/>
      <c r="T46" s="195" t="s">
        <v>153</v>
      </c>
      <c r="U46" s="195" t="s">
        <v>154</v>
      </c>
    </row>
    <row r="47" spans="1:21" s="102" customFormat="1" ht="28.5" customHeight="1" thickBot="1" x14ac:dyDescent="0.3">
      <c r="A47"/>
      <c r="B47" s="300" t="s">
        <v>43</v>
      </c>
      <c r="C47" s="301"/>
      <c r="D47" s="359" t="s">
        <v>161</v>
      </c>
      <c r="E47" s="362" t="s">
        <v>166</v>
      </c>
      <c r="F47" s="365" t="s">
        <v>167</v>
      </c>
      <c r="G47" s="366"/>
      <c r="H47" s="350" t="s">
        <v>168</v>
      </c>
      <c r="I47" s="351"/>
      <c r="J47" s="352"/>
      <c r="K47" s="329" t="s">
        <v>169</v>
      </c>
      <c r="L47" s="330"/>
      <c r="M47" s="335" t="s">
        <v>71</v>
      </c>
      <c r="N47" s="338" t="s">
        <v>150</v>
      </c>
      <c r="O47" s="339"/>
      <c r="P47" s="344"/>
      <c r="Q47" s="117" t="s">
        <v>170</v>
      </c>
      <c r="R47" s="115"/>
      <c r="S47" s="347" t="str">
        <f>IF(AND(R47&lt;&gt;"",R48&lt;&gt;"",R47=0,R48=0),Berechnung1!$G$3,IF(R49=Berechnung1!C21,Berechnung1!$E$3,IF(OR(R49&lt; Berechnung1!D21,R49&gt; Berechnung1!E21),Berechnung1!$F$3,IF(OR(ROUND(R49,4)&lt;Berechnung1!I21,ROUND(R49,4)&gt;Berechnung1!J21),Berechnung1!$C$3,IF(OR(ROUND(R49,4)&lt;Berechnung1!F21,ROUND(R49,4)&gt;Berechnung1!G21),Berechnung1!$D$3,Berechnung1!$B$3)))))</f>
        <v>Incomplete</v>
      </c>
      <c r="T47" s="326"/>
      <c r="U47" s="326"/>
    </row>
    <row r="48" spans="1:21" s="102" customFormat="1" ht="28.5" customHeight="1" thickBot="1" x14ac:dyDescent="0.3">
      <c r="A48"/>
      <c r="B48" s="302"/>
      <c r="C48" s="303"/>
      <c r="D48" s="360"/>
      <c r="E48" s="363"/>
      <c r="F48" s="367"/>
      <c r="G48" s="368"/>
      <c r="H48" s="353"/>
      <c r="I48" s="354"/>
      <c r="J48" s="355"/>
      <c r="K48" s="331"/>
      <c r="L48" s="332"/>
      <c r="M48" s="336"/>
      <c r="N48" s="340"/>
      <c r="O48" s="341"/>
      <c r="P48" s="345"/>
      <c r="Q48" s="196" t="s">
        <v>171</v>
      </c>
      <c r="R48" s="115"/>
      <c r="S48" s="348"/>
      <c r="T48" s="327"/>
      <c r="U48" s="327"/>
    </row>
    <row r="49" spans="1:21" s="102" customFormat="1" ht="28.5" customHeight="1" thickBot="1" x14ac:dyDescent="0.3">
      <c r="A49"/>
      <c r="B49" s="304"/>
      <c r="C49" s="305"/>
      <c r="D49" s="361"/>
      <c r="E49" s="364"/>
      <c r="F49" s="369"/>
      <c r="G49" s="370"/>
      <c r="H49" s="356"/>
      <c r="I49" s="357"/>
      <c r="J49" s="358"/>
      <c r="K49" s="333"/>
      <c r="L49" s="334"/>
      <c r="M49" s="337"/>
      <c r="N49" s="342"/>
      <c r="O49" s="343"/>
      <c r="P49" s="346"/>
      <c r="Q49" s="117" t="s">
        <v>44</v>
      </c>
      <c r="R49" s="116" t="str">
        <f>IF(R47="","n.d.",IF(R48="","n.d.",IF(R48=0,"",R47/R48)))</f>
        <v>n.d.</v>
      </c>
      <c r="S49" s="349"/>
      <c r="T49" s="328"/>
      <c r="U49" s="328"/>
    </row>
    <row r="50" spans="1:21" s="102" customFormat="1" ht="14.25" customHeight="1" x14ac:dyDescent="0.25">
      <c r="A50"/>
      <c r="B50" s="7"/>
      <c r="C50" s="15"/>
      <c r="D50" s="7"/>
      <c r="E50" s="7"/>
      <c r="F50" s="7"/>
      <c r="G50" s="7"/>
      <c r="H50" s="7"/>
      <c r="I50" s="7"/>
      <c r="J50" s="7"/>
      <c r="K50" s="7"/>
      <c r="L50" s="7"/>
      <c r="M50" s="118"/>
      <c r="N50" s="118"/>
      <c r="O50" s="118"/>
      <c r="P50" s="118"/>
      <c r="Q50" s="7"/>
      <c r="R50" s="7"/>
    </row>
    <row r="51" spans="1:21" s="102" customFormat="1" ht="47.25" customHeight="1" x14ac:dyDescent="0.25">
      <c r="A51"/>
      <c r="B51" s="296" t="s">
        <v>190</v>
      </c>
      <c r="C51" s="297"/>
      <c r="D51" s="297"/>
      <c r="E51" s="297"/>
      <c r="F51" s="297"/>
      <c r="G51" s="297"/>
      <c r="H51" s="297"/>
      <c r="I51" s="297"/>
      <c r="J51" s="297"/>
      <c r="K51" s="297"/>
      <c r="L51" s="297"/>
      <c r="M51" s="297"/>
      <c r="N51" s="297"/>
      <c r="O51" s="297"/>
      <c r="P51" s="297"/>
      <c r="Q51" s="297"/>
      <c r="R51" s="297"/>
      <c r="S51" s="297"/>
    </row>
    <row r="52" spans="1:21" s="102" customFormat="1" ht="38.25" customHeight="1" x14ac:dyDescent="0.25">
      <c r="A52"/>
      <c r="B52" s="298" t="s">
        <v>177</v>
      </c>
      <c r="C52" s="299"/>
      <c r="D52" s="299"/>
      <c r="E52" s="299"/>
      <c r="F52" s="299"/>
      <c r="G52" s="299"/>
      <c r="H52" s="299"/>
      <c r="I52" s="299"/>
      <c r="J52" s="299"/>
      <c r="K52" s="299"/>
      <c r="L52" s="299"/>
      <c r="M52" s="299"/>
      <c r="N52" s="299"/>
      <c r="O52" s="299"/>
      <c r="P52" s="299"/>
      <c r="Q52" s="299"/>
      <c r="R52" s="299"/>
      <c r="S52" s="299"/>
    </row>
    <row r="53" spans="1:21" ht="16.5" customHeight="1" x14ac:dyDescent="0.25">
      <c r="B53" s="291" t="s">
        <v>185</v>
      </c>
      <c r="C53" s="292"/>
      <c r="D53" s="292"/>
      <c r="E53" s="292"/>
      <c r="F53" s="292"/>
      <c r="G53" s="292"/>
      <c r="H53" s="292"/>
      <c r="I53" s="292"/>
      <c r="J53" s="292"/>
      <c r="K53" s="292"/>
      <c r="L53" s="292"/>
      <c r="M53" s="292"/>
      <c r="N53" s="292"/>
      <c r="O53" s="292"/>
      <c r="P53" s="292"/>
      <c r="Q53" s="292"/>
      <c r="R53" s="292"/>
      <c r="S53" s="292"/>
    </row>
  </sheetData>
  <sheetProtection algorithmName="SHA-512" hashValue="ixAsL96mlGKELkUrzqYkId/X7QjZQxvUUuFuIL+c3lM3fLvB2SfrZtvKZ9AkABbWsSsznvcd635hxLf4Oh5Ycw==" saltValue="1EdTYwC4DAy401AWdH4C/Q==" spinCount="100000" sheet="1" selectLockedCells="1"/>
  <dataConsolidate/>
  <mergeCells count="125">
    <mergeCell ref="T45:U45"/>
    <mergeCell ref="T47:T49"/>
    <mergeCell ref="U47:U49"/>
    <mergeCell ref="K47:L49"/>
    <mergeCell ref="M47:M49"/>
    <mergeCell ref="N47:O49"/>
    <mergeCell ref="P47:P49"/>
    <mergeCell ref="S47:S49"/>
    <mergeCell ref="B47:C49"/>
    <mergeCell ref="D47:D49"/>
    <mergeCell ref="E47:E49"/>
    <mergeCell ref="F47:G49"/>
    <mergeCell ref="H47:J49"/>
    <mergeCell ref="B44:S44"/>
    <mergeCell ref="B45:C46"/>
    <mergeCell ref="D45:D46"/>
    <mergeCell ref="E45:E46"/>
    <mergeCell ref="F45:G46"/>
    <mergeCell ref="H45:J46"/>
    <mergeCell ref="K45:L46"/>
    <mergeCell ref="M45:M46"/>
    <mergeCell ref="N45:O46"/>
    <mergeCell ref="P45:P46"/>
    <mergeCell ref="Q45:R46"/>
    <mergeCell ref="S45:S46"/>
    <mergeCell ref="T34:U34"/>
    <mergeCell ref="T36:T38"/>
    <mergeCell ref="U36:U38"/>
    <mergeCell ref="B41:E41"/>
    <mergeCell ref="F41:I41"/>
    <mergeCell ref="J41:K41"/>
    <mergeCell ref="L41:O41"/>
    <mergeCell ref="K36:L38"/>
    <mergeCell ref="M36:M38"/>
    <mergeCell ref="N36:O38"/>
    <mergeCell ref="P36:P38"/>
    <mergeCell ref="S36:S38"/>
    <mergeCell ref="B36:C38"/>
    <mergeCell ref="D36:D38"/>
    <mergeCell ref="E36:E38"/>
    <mergeCell ref="F36:G38"/>
    <mergeCell ref="H36:J38"/>
    <mergeCell ref="F6:O6"/>
    <mergeCell ref="F8:G8"/>
    <mergeCell ref="I8:K8"/>
    <mergeCell ref="L8:O8"/>
    <mergeCell ref="B19:E19"/>
    <mergeCell ref="F19:I19"/>
    <mergeCell ref="J19:K19"/>
    <mergeCell ref="L19:O19"/>
    <mergeCell ref="K34:L35"/>
    <mergeCell ref="M34:M35"/>
    <mergeCell ref="N34:O35"/>
    <mergeCell ref="B10:C11"/>
    <mergeCell ref="D10:D11"/>
    <mergeCell ref="E10:E11"/>
    <mergeCell ref="F10:G11"/>
    <mergeCell ref="H10:J11"/>
    <mergeCell ref="K10:L11"/>
    <mergeCell ref="M10:M11"/>
    <mergeCell ref="N10:O11"/>
    <mergeCell ref="B16:S16"/>
    <mergeCell ref="P10:P11"/>
    <mergeCell ref="Q10:R11"/>
    <mergeCell ref="S10:S11"/>
    <mergeCell ref="T23:U23"/>
    <mergeCell ref="B23:C24"/>
    <mergeCell ref="D23:D24"/>
    <mergeCell ref="E23:E24"/>
    <mergeCell ref="F23:G24"/>
    <mergeCell ref="H23:J24"/>
    <mergeCell ref="K23:L24"/>
    <mergeCell ref="M23:M24"/>
    <mergeCell ref="N23:O24"/>
    <mergeCell ref="P23:P24"/>
    <mergeCell ref="Q23:R24"/>
    <mergeCell ref="S23:S24"/>
    <mergeCell ref="T25:T27"/>
    <mergeCell ref="U25:U27"/>
    <mergeCell ref="K25:L27"/>
    <mergeCell ref="M25:M27"/>
    <mergeCell ref="N25:O27"/>
    <mergeCell ref="P25:P27"/>
    <mergeCell ref="S25:S27"/>
    <mergeCell ref="H25:J27"/>
    <mergeCell ref="D25:D27"/>
    <mergeCell ref="E25:E27"/>
    <mergeCell ref="F25:G27"/>
    <mergeCell ref="B53:S53"/>
    <mergeCell ref="L21:O21"/>
    <mergeCell ref="F21:I21"/>
    <mergeCell ref="F32:I32"/>
    <mergeCell ref="L32:O32"/>
    <mergeCell ref="F43:I43"/>
    <mergeCell ref="L43:O43"/>
    <mergeCell ref="B51:S51"/>
    <mergeCell ref="B52:S52"/>
    <mergeCell ref="B25:C27"/>
    <mergeCell ref="B30:E30"/>
    <mergeCell ref="F30:I30"/>
    <mergeCell ref="J30:K30"/>
    <mergeCell ref="L30:O30"/>
    <mergeCell ref="B33:S33"/>
    <mergeCell ref="B34:C35"/>
    <mergeCell ref="D34:D35"/>
    <mergeCell ref="E34:E35"/>
    <mergeCell ref="F34:G35"/>
    <mergeCell ref="H34:J35"/>
    <mergeCell ref="B22:S22"/>
    <mergeCell ref="P34:P35"/>
    <mergeCell ref="Q34:R35"/>
    <mergeCell ref="S34:S35"/>
    <mergeCell ref="T10:U10"/>
    <mergeCell ref="B12:C14"/>
    <mergeCell ref="D12:D14"/>
    <mergeCell ref="E12:E14"/>
    <mergeCell ref="F12:G14"/>
    <mergeCell ref="H12:J14"/>
    <mergeCell ref="K12:L14"/>
    <mergeCell ref="M12:M14"/>
    <mergeCell ref="N12:O14"/>
    <mergeCell ref="P12:P14"/>
    <mergeCell ref="S12:S14"/>
    <mergeCell ref="T12:T14"/>
    <mergeCell ref="U12:U14"/>
  </mergeCells>
  <conditionalFormatting sqref="R25:R26">
    <cfRule type="containsBlanks" dxfId="32" priority="166">
      <formula>LEN(TRIM(R25))=0</formula>
    </cfRule>
  </conditionalFormatting>
  <conditionalFormatting sqref="T25:T27 T36:T38 T47:T49">
    <cfRule type="notContainsBlanks" dxfId="31" priority="2609" stopIfTrue="1">
      <formula>LEN(TRIM(T25))&gt;0</formula>
    </cfRule>
    <cfRule type="expression" dxfId="30" priority="2610" stopIfTrue="1">
      <formula>OR($S25="Incomplete",$S25="I.O. (Plausibility unclear)")</formula>
    </cfRule>
  </conditionalFormatting>
  <conditionalFormatting sqref="S25:S27 S36:S38 S47:S49">
    <cfRule type="containsText" dxfId="29" priority="1" operator="containsText" text="Incomplete">
      <formula>NOT(ISERROR(SEARCH("Incomplete",S25)))</formula>
    </cfRule>
    <cfRule type="containsText" dxfId="28" priority="2" operator="containsText" text="Incorrect">
      <formula>NOT(ISERROR(SEARCH("Incorrect",S25)))</formula>
    </cfRule>
    <cfRule type="containsText" dxfId="27" priority="3" operator="containsText" text="I.O. (Plausibility unclear)">
      <formula>NOT(ISERROR(SEARCH("I.O. (Plausibility unclear)",S25)))</formula>
    </cfRule>
    <cfRule type="containsText" dxfId="26" priority="66" operator="containsText" text="I.O.">
      <formula>NOT(ISERROR(SEARCH("I.O.",S25)))</formula>
    </cfRule>
  </conditionalFormatting>
  <conditionalFormatting sqref="F19">
    <cfRule type="expression" dxfId="25" priority="62">
      <formula>LEN(TRIM(F19))=0</formula>
    </cfRule>
  </conditionalFormatting>
  <conditionalFormatting sqref="L19">
    <cfRule type="expression" dxfId="24" priority="61">
      <formula>LEN(TRIM(L19))=0</formula>
    </cfRule>
  </conditionalFormatting>
  <conditionalFormatting sqref="R36:R37">
    <cfRule type="containsBlanks" dxfId="23" priority="58">
      <formula>LEN(TRIM(R36))=0</formula>
    </cfRule>
  </conditionalFormatting>
  <conditionalFormatting sqref="F30">
    <cfRule type="expression" dxfId="22" priority="53">
      <formula>LEN(TRIM(F30))=0</formula>
    </cfRule>
  </conditionalFormatting>
  <conditionalFormatting sqref="L30">
    <cfRule type="expression" dxfId="21" priority="52">
      <formula>LEN(TRIM(L30))=0</formula>
    </cfRule>
  </conditionalFormatting>
  <conditionalFormatting sqref="R47:R48">
    <cfRule type="containsBlanks" dxfId="20" priority="49">
      <formula>LEN(TRIM(R47))=0</formula>
    </cfRule>
  </conditionalFormatting>
  <conditionalFormatting sqref="F41">
    <cfRule type="expression" dxfId="19" priority="44">
      <formula>LEN(TRIM(F41))=0</formula>
    </cfRule>
  </conditionalFormatting>
  <conditionalFormatting sqref="L41">
    <cfRule type="expression" dxfId="18" priority="43">
      <formula>LEN(TRIM(L41))=0</formula>
    </cfRule>
  </conditionalFormatting>
  <conditionalFormatting sqref="F21">
    <cfRule type="expression" dxfId="17" priority="42">
      <formula>LEN(TRIM(F21))=0</formula>
    </cfRule>
  </conditionalFormatting>
  <conditionalFormatting sqref="L21">
    <cfRule type="expression" dxfId="16" priority="41">
      <formula>LEN(TRIM(L21))=0</formula>
    </cfRule>
  </conditionalFormatting>
  <conditionalFormatting sqref="L32">
    <cfRule type="expression" dxfId="15" priority="39">
      <formula>LEN(TRIM(L32))=0</formula>
    </cfRule>
  </conditionalFormatting>
  <conditionalFormatting sqref="L43">
    <cfRule type="expression" dxfId="14" priority="37">
      <formula>LEN(TRIM(L43))=0</formula>
    </cfRule>
  </conditionalFormatting>
  <conditionalFormatting sqref="F32">
    <cfRule type="expression" dxfId="13" priority="40">
      <formula>LEN(TRIM(F32))=0</formula>
    </cfRule>
  </conditionalFormatting>
  <conditionalFormatting sqref="F43">
    <cfRule type="expression" dxfId="12" priority="38">
      <formula>LEN(TRIM(F43))=0</formula>
    </cfRule>
  </conditionalFormatting>
  <conditionalFormatting sqref="S12:S14">
    <cfRule type="containsText" dxfId="11" priority="5" operator="containsText" text="Incomplete">
      <formula>NOT(ISERROR(SEARCH("Incomplete",S12)))</formula>
    </cfRule>
    <cfRule type="containsText" dxfId="10" priority="12" operator="containsText" text="Incorrect">
      <formula>NOT(ISERROR(SEARCH("Incorrect",S12)))</formula>
    </cfRule>
    <cfRule type="containsText" dxfId="9" priority="13" operator="containsText" text="I.O. (Plausibity unclear)">
      <formula>NOT(ISERROR(SEARCH("I.O. (Plausibity unclear)",S12)))</formula>
    </cfRule>
    <cfRule type="containsText" dxfId="8" priority="14" operator="containsText" text="Exeption (Plausibility unclear)">
      <formula>NOT(ISERROR(SEARCH("Exeption (Plausibility unclear)",S12)))</formula>
    </cfRule>
    <cfRule type="containsText" dxfId="7" priority="15" operator="containsText" text="I.O.">
      <formula>NOT(ISERROR(SEARCH("I.O.",S12)))</formula>
    </cfRule>
  </conditionalFormatting>
  <conditionalFormatting sqref="R12:R13">
    <cfRule type="containsBlanks" dxfId="6" priority="9">
      <formula>LEN(TRIM(R12))=0</formula>
    </cfRule>
  </conditionalFormatting>
  <conditionalFormatting sqref="T12:T14">
    <cfRule type="notContainsBlanks" dxfId="5" priority="6" stopIfTrue="1">
      <formula>LEN(TRIM(T12))&gt;0</formula>
    </cfRule>
    <cfRule type="expression" dxfId="4" priority="11" stopIfTrue="1">
      <formula>OR($S12="Incomplete",$S12="I.O. (Plausibility unclear)")</formula>
    </cfRule>
  </conditionalFormatting>
  <conditionalFormatting sqref="S25:S27">
    <cfRule type="containsText" dxfId="3" priority="65" operator="containsText" text="Exeption (Plausibility unclear)">
      <formula>NOT(ISERROR(SEARCH("Exeption (Plausibility unclear)",S25)))</formula>
    </cfRule>
  </conditionalFormatting>
  <conditionalFormatting sqref="S36:S38">
    <cfRule type="containsText" dxfId="2" priority="36" operator="containsText" text="Exeption (Plausibility unclear)">
      <formula>NOT(ISERROR(SEARCH("Exeption (Plausibility unclear)",S36)))</formula>
    </cfRule>
  </conditionalFormatting>
  <conditionalFormatting sqref="S47:S49">
    <cfRule type="containsText" dxfId="1" priority="35" operator="containsText" text="Exeption (Plausibility unclear)">
      <formula>NOT(ISERROR(SEARCH("Exeption (Plausibility unclear)",S47)))</formula>
    </cfRule>
  </conditionalFormatting>
  <dataValidations count="5">
    <dataValidation type="whole" showErrorMessage="1" errorTitle="Input data error" error="1.Denominator has to be a positive whole number._x000a_2.Denominator cannot be smaller than numerator." sqref="R48 R13 R26 R37" xr:uid="{00000000-0002-0000-0400-000000000000}">
      <formula1>R12</formula1>
      <formula2>5000</formula2>
    </dataValidation>
    <dataValidation type="whole" showInputMessage="1" showErrorMessage="1" errorTitle="Input data error" error="1.Numerator has to be a positive whole number._x000a_2.Numerator cannot be bigger than denominator." sqref="R36 R25 R12 R47" xr:uid="{00000000-0002-0000-0400-000001000000}">
      <formula1>0</formula1>
      <formula2>IF(R13="",5000,R13)</formula2>
    </dataValidation>
    <dataValidation errorStyle="information" allowBlank="1" showInputMessage="1" showErrorMessage="1" errorTitle="Kennzahl" promptTitle="Kennzahl" sqref="B23 B10 B34 D23 B45 D34 D10 D45" xr:uid="{00000000-0002-0000-0400-000002000000}"/>
    <dataValidation type="textLength" allowBlank="1" showInputMessage="1" showErrorMessage="1" errorTitle="Character length" error="Minimum 30 characters and maximum 500 characters." sqref="T12:U14 T25:U27 T36:U38 T47:U49" xr:uid="{00000000-0002-0000-0400-000003000000}">
      <formula1>30</formula1>
      <formula2>500</formula2>
    </dataValidation>
    <dataValidation type="textLength" allowBlank="1" showInputMessage="1" showErrorMessage="1" errorTitle="Character length" error="Minimum 3 characters and maximum 50 characters." sqref="L43:O43 F19:I19 L19:O19 F21:I21 L21:O21 F30:I30 L30:O30 F32:I32 L32:O32 F41:I41 L41:O41 F43:I43" xr:uid="{00000000-0002-0000-0400-000004000000}">
      <formula1>3</formula1>
      <formula2>50</formula2>
    </dataValidation>
  </dataValidations>
  <pageMargins left="0.39370078740157483" right="3.937007874015748E-2" top="0.59055118110236227" bottom="0.39370078740157483" header="0.11811023622047245" footer="0.11811023622047245"/>
  <pageSetup paperSize="9" scale="97"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16383" man="1"/>
  </rowBreaks>
  <ignoredErrors>
    <ignoredError sqref="B25:C27 B12 B47 B3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4" id="{4371CAC3-99F2-45D8-96DE-8D41F9296651}">
            <xm:f>OR(Certcalculator!$K$27="F",Certcalculator!$K$28="F",Certcalculator!$K$34="F")</xm:f>
            <x14:dxf>
              <font>
                <color theme="1"/>
              </font>
              <fill>
                <patternFill patternType="solid"/>
              </fill>
            </x14:dxf>
          </x14:cfRule>
          <xm:sqref>B12:U14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I235"/>
  <sheetViews>
    <sheetView zoomScale="90" zoomScaleNormal="90" workbookViewId="0">
      <selection activeCell="L23" sqref="L23"/>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1.710937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9" t="s">
        <v>13</v>
      </c>
      <c r="B2" s="180" t="s">
        <v>10</v>
      </c>
      <c r="D2" s="179" t="s">
        <v>21</v>
      </c>
      <c r="E2" s="38" t="s">
        <v>102</v>
      </c>
      <c r="G2" s="179" t="s">
        <v>87</v>
      </c>
      <c r="H2" s="38" t="s">
        <v>88</v>
      </c>
    </row>
    <row r="3" spans="1:9" x14ac:dyDescent="0.2">
      <c r="A3" s="14"/>
      <c r="B3" s="181" t="s">
        <v>11</v>
      </c>
      <c r="E3" s="38" t="s">
        <v>15</v>
      </c>
      <c r="H3" s="38" t="s">
        <v>19</v>
      </c>
    </row>
    <row r="4" spans="1:9" x14ac:dyDescent="0.2">
      <c r="A4" s="14"/>
      <c r="B4" s="13"/>
      <c r="E4" s="38" t="s">
        <v>186</v>
      </c>
      <c r="H4" s="38" t="s">
        <v>20</v>
      </c>
    </row>
    <row r="5" spans="1:9" x14ac:dyDescent="0.2">
      <c r="A5" s="14"/>
      <c r="B5" s="13"/>
      <c r="E5" s="38" t="s">
        <v>17</v>
      </c>
    </row>
    <row r="6" spans="1:9" ht="15" customHeight="1" x14ac:dyDescent="0.2">
      <c r="A6" s="182" t="s">
        <v>24</v>
      </c>
      <c r="B6" s="388" t="s">
        <v>57</v>
      </c>
      <c r="E6" s="38" t="s">
        <v>19</v>
      </c>
      <c r="F6" s="183"/>
      <c r="G6" s="207" t="s">
        <v>198</v>
      </c>
      <c r="H6" s="208" t="s">
        <v>15</v>
      </c>
    </row>
    <row r="7" spans="1:9" x14ac:dyDescent="0.2">
      <c r="B7" s="389"/>
      <c r="E7" s="38" t="s">
        <v>20</v>
      </c>
      <c r="F7" s="183"/>
      <c r="G7" s="183"/>
      <c r="H7" s="208" t="s">
        <v>19</v>
      </c>
    </row>
    <row r="8" spans="1:9" x14ac:dyDescent="0.2">
      <c r="B8" s="389"/>
      <c r="E8" s="13"/>
      <c r="F8" s="183"/>
      <c r="G8" s="183"/>
      <c r="H8" s="208" t="s">
        <v>20</v>
      </c>
    </row>
    <row r="9" spans="1:9" x14ac:dyDescent="0.2">
      <c r="B9" s="389"/>
      <c r="D9" s="179" t="s">
        <v>22</v>
      </c>
      <c r="E9" s="38" t="s">
        <v>102</v>
      </c>
      <c r="F9" s="183"/>
      <c r="G9" s="183"/>
      <c r="H9" s="15"/>
      <c r="I9" s="183"/>
    </row>
    <row r="10" spans="1:9" x14ac:dyDescent="0.2">
      <c r="B10" s="389"/>
      <c r="D10" s="184"/>
      <c r="E10" s="38" t="s">
        <v>17</v>
      </c>
      <c r="F10" s="183"/>
      <c r="G10" s="183"/>
      <c r="H10" s="15"/>
      <c r="I10" s="183"/>
    </row>
    <row r="11" spans="1:9" x14ac:dyDescent="0.2">
      <c r="B11" s="389"/>
      <c r="D11" s="184"/>
      <c r="E11" s="38" t="s">
        <v>19</v>
      </c>
      <c r="F11" s="183"/>
      <c r="G11" s="183"/>
      <c r="H11" s="15"/>
      <c r="I11" s="183"/>
    </row>
    <row r="12" spans="1:9" x14ac:dyDescent="0.2">
      <c r="B12" s="390"/>
      <c r="D12" s="184"/>
      <c r="E12" s="38" t="s">
        <v>20</v>
      </c>
    </row>
    <row r="15" spans="1:9" x14ac:dyDescent="0.2">
      <c r="D15" s="179" t="s">
        <v>23</v>
      </c>
      <c r="E15" s="38" t="s">
        <v>15</v>
      </c>
    </row>
    <row r="16" spans="1:9" x14ac:dyDescent="0.2">
      <c r="E16" s="38" t="s">
        <v>17</v>
      </c>
    </row>
    <row r="17" spans="4:5" x14ac:dyDescent="0.2">
      <c r="E17" s="38" t="s">
        <v>19</v>
      </c>
    </row>
    <row r="18" spans="4:5" x14ac:dyDescent="0.2">
      <c r="E18" s="38" t="s">
        <v>20</v>
      </c>
    </row>
    <row r="20" spans="4:5" x14ac:dyDescent="0.2">
      <c r="D20" s="179" t="s">
        <v>58</v>
      </c>
      <c r="E20" s="38" t="s">
        <v>186</v>
      </c>
    </row>
    <row r="21" spans="4:5" x14ac:dyDescent="0.2">
      <c r="D21" s="11"/>
      <c r="E21" s="38" t="s">
        <v>19</v>
      </c>
    </row>
    <row r="22" spans="4:5" x14ac:dyDescent="0.2">
      <c r="D22" s="11"/>
      <c r="E22" s="38" t="s">
        <v>20</v>
      </c>
    </row>
    <row r="23" spans="4:5" x14ac:dyDescent="0.2">
      <c r="D23" s="11"/>
      <c r="E23" s="185"/>
    </row>
    <row r="24" spans="4:5" x14ac:dyDescent="0.2">
      <c r="D24" s="179" t="s">
        <v>59</v>
      </c>
      <c r="E24" s="38" t="s">
        <v>15</v>
      </c>
    </row>
    <row r="25" spans="4:5" x14ac:dyDescent="0.2">
      <c r="D25" s="184"/>
      <c r="E25" s="38" t="s">
        <v>17</v>
      </c>
    </row>
    <row r="26" spans="4:5" x14ac:dyDescent="0.2">
      <c r="D26" s="11"/>
      <c r="E26" s="38" t="s">
        <v>186</v>
      </c>
    </row>
    <row r="27" spans="4:5" x14ac:dyDescent="0.2">
      <c r="D27" s="11"/>
      <c r="E27" s="38" t="s">
        <v>19</v>
      </c>
    </row>
    <row r="28" spans="4:5" x14ac:dyDescent="0.2">
      <c r="D28" s="11"/>
      <c r="E28" s="38" t="s">
        <v>20</v>
      </c>
    </row>
    <row r="29" spans="4:5" x14ac:dyDescent="0.2">
      <c r="D29" s="11"/>
      <c r="E29" s="11"/>
    </row>
    <row r="30" spans="4:5" x14ac:dyDescent="0.2">
      <c r="D30" s="179" t="s">
        <v>60</v>
      </c>
      <c r="E30" s="38" t="s">
        <v>102</v>
      </c>
    </row>
    <row r="31" spans="4:5" x14ac:dyDescent="0.2">
      <c r="D31" s="184"/>
      <c r="E31" s="38" t="s">
        <v>17</v>
      </c>
    </row>
    <row r="32" spans="4:5" x14ac:dyDescent="0.2">
      <c r="D32" s="11"/>
      <c r="E32" s="38" t="s">
        <v>186</v>
      </c>
    </row>
    <row r="33" spans="1:8" x14ac:dyDescent="0.2">
      <c r="D33" s="11"/>
      <c r="E33" s="38" t="s">
        <v>19</v>
      </c>
    </row>
    <row r="34" spans="1:8" x14ac:dyDescent="0.2">
      <c r="A34" s="6"/>
      <c r="D34" s="11"/>
      <c r="E34" s="38" t="s">
        <v>20</v>
      </c>
    </row>
    <row r="35" spans="1:8" ht="12" thickBot="1" x14ac:dyDescent="0.25"/>
    <row r="36" spans="1:8" s="77" customFormat="1" ht="12" thickBot="1" x14ac:dyDescent="0.25">
      <c r="A36" s="188" t="s">
        <v>0</v>
      </c>
      <c r="B36" s="188" t="s">
        <v>5</v>
      </c>
      <c r="C36" s="188" t="s">
        <v>6</v>
      </c>
      <c r="D36" s="186" t="s">
        <v>7</v>
      </c>
      <c r="E36" s="186" t="s">
        <v>8</v>
      </c>
      <c r="F36" s="188" t="s">
        <v>1</v>
      </c>
      <c r="G36" s="188" t="s">
        <v>3</v>
      </c>
      <c r="H36" s="186" t="s">
        <v>9</v>
      </c>
    </row>
    <row r="37" spans="1:8" s="77" customFormat="1" ht="12" thickBot="1" x14ac:dyDescent="0.25">
      <c r="A37" s="16" t="str">
        <f>IF(Certcalculator!D6="","",Certcalculator!D6)</f>
        <v>Not listed</v>
      </c>
      <c r="B37" s="189" t="str">
        <f>IF($A$37="","",VLOOKUP($A$37,$A$40:$H$44,2,FALSE))</f>
        <v>-----</v>
      </c>
      <c r="C37" s="189" t="str">
        <f>IF($A$37="","",VLOOKUP($A$37,$A$40:$H$44,3,FALSE))</f>
        <v>-----</v>
      </c>
      <c r="D37" s="187" t="str">
        <f>IF($A$37="","",VLOOKUP($A$37,$A$40:$H$44,4,FALSE))</f>
        <v>-----</v>
      </c>
      <c r="E37" s="187" t="str">
        <f>IF($A$37="","",VLOOKUP($A$37,$A$40:$H$44,5,FALSE))</f>
        <v>-----</v>
      </c>
      <c r="F37" s="189" t="str">
        <f>IF($A$37="","",VLOOKUP($A$37,$A$40:$H$44,6,FALSE))</f>
        <v>-----</v>
      </c>
      <c r="G37" s="190" t="str">
        <f>IF($A$37="","",VLOOKUP($A$37,$A$40:$H$44,7,FALSE))</f>
        <v>-----</v>
      </c>
      <c r="H37" s="187" t="str">
        <f>IF($A$37="","",VLOOKUP($A$37,$A$40:$H$44,8,FALSE))</f>
        <v>-----</v>
      </c>
    </row>
    <row r="38" spans="1:8" x14ac:dyDescent="0.2">
      <c r="A38" s="191"/>
      <c r="B38" s="192" t="s">
        <v>61</v>
      </c>
    </row>
    <row r="39" spans="1:8" s="77" customFormat="1" x14ac:dyDescent="0.2">
      <c r="A39" s="18" t="s">
        <v>0</v>
      </c>
      <c r="B39" s="18" t="s">
        <v>5</v>
      </c>
      <c r="C39" s="18" t="s">
        <v>6</v>
      </c>
      <c r="D39" s="18" t="s">
        <v>7</v>
      </c>
      <c r="E39" s="18" t="s">
        <v>8</v>
      </c>
      <c r="F39" s="18" t="s">
        <v>1</v>
      </c>
      <c r="G39" s="18" t="s">
        <v>3</v>
      </c>
      <c r="H39" s="18" t="s">
        <v>9</v>
      </c>
    </row>
    <row r="40" spans="1:8" ht="15" customHeight="1" x14ac:dyDescent="0.2">
      <c r="A40" s="100" t="s">
        <v>137</v>
      </c>
      <c r="B40" s="79" t="s">
        <v>12</v>
      </c>
      <c r="C40" s="31" t="s">
        <v>12</v>
      </c>
      <c r="D40" s="31" t="s">
        <v>12</v>
      </c>
      <c r="E40" s="31" t="s">
        <v>12</v>
      </c>
      <c r="F40" s="31" t="s">
        <v>12</v>
      </c>
      <c r="G40" s="120" t="s">
        <v>12</v>
      </c>
      <c r="H40" s="120" t="s">
        <v>12</v>
      </c>
    </row>
    <row r="41" spans="1:8" x14ac:dyDescent="0.2">
      <c r="A41" s="77"/>
      <c r="G41" s="12"/>
    </row>
    <row r="42" spans="1:8" x14ac:dyDescent="0.2">
      <c r="A42" s="77"/>
      <c r="G42" s="12"/>
    </row>
    <row r="43" spans="1:8" x14ac:dyDescent="0.2">
      <c r="A43" s="77"/>
      <c r="G43" s="12"/>
    </row>
    <row r="44" spans="1:8" x14ac:dyDescent="0.2">
      <c r="A44" s="77"/>
      <c r="G44" s="12"/>
      <c r="H44" s="141"/>
    </row>
    <row r="45" spans="1:8" x14ac:dyDescent="0.2">
      <c r="A45" s="7"/>
      <c r="B45" s="7"/>
      <c r="C45" s="7"/>
      <c r="D45" s="15"/>
      <c r="E45" s="15"/>
      <c r="F45" s="7"/>
      <c r="G45" s="8"/>
      <c r="H45" s="142"/>
    </row>
    <row r="46" spans="1:8" x14ac:dyDescent="0.2">
      <c r="A46" s="7"/>
      <c r="B46" s="7"/>
      <c r="C46" s="7"/>
      <c r="D46" s="15"/>
      <c r="E46" s="15"/>
      <c r="F46" s="7"/>
      <c r="G46" s="8"/>
      <c r="H46" s="142"/>
    </row>
    <row r="47" spans="1:8" x14ac:dyDescent="0.2">
      <c r="A47" s="7"/>
      <c r="B47" s="7"/>
      <c r="C47" s="7"/>
      <c r="D47" s="15"/>
      <c r="E47" s="15"/>
      <c r="F47" s="7"/>
      <c r="G47" s="8"/>
      <c r="H47" s="142"/>
    </row>
    <row r="48" spans="1:8" x14ac:dyDescent="0.2">
      <c r="A48" s="7"/>
      <c r="B48" s="7"/>
      <c r="C48" s="7"/>
      <c r="D48" s="15"/>
      <c r="E48" s="15"/>
      <c r="F48" s="7"/>
      <c r="G48" s="8"/>
      <c r="H48" s="142"/>
    </row>
    <row r="49" spans="1:8" x14ac:dyDescent="0.2">
      <c r="A49" s="7"/>
      <c r="B49" s="7"/>
      <c r="C49" s="7"/>
      <c r="D49" s="15"/>
      <c r="E49" s="15"/>
      <c r="F49" s="7"/>
      <c r="G49" s="8"/>
      <c r="H49" s="142"/>
    </row>
    <row r="50" spans="1:8" x14ac:dyDescent="0.2">
      <c r="A50" s="7"/>
      <c r="B50" s="7"/>
      <c r="C50" s="7"/>
      <c r="D50" s="15"/>
      <c r="E50" s="15"/>
      <c r="F50" s="7"/>
      <c r="G50" s="8"/>
      <c r="H50" s="142"/>
    </row>
    <row r="51" spans="1:8" x14ac:dyDescent="0.2">
      <c r="A51" s="7"/>
      <c r="B51" s="7"/>
      <c r="C51" s="7"/>
      <c r="D51" s="15"/>
      <c r="E51" s="15"/>
      <c r="F51" s="7"/>
      <c r="G51" s="8"/>
      <c r="H51" s="142"/>
    </row>
    <row r="52" spans="1:8" x14ac:dyDescent="0.2">
      <c r="A52" s="7"/>
      <c r="B52" s="7"/>
      <c r="C52" s="7"/>
      <c r="D52" s="15"/>
      <c r="E52" s="15"/>
      <c r="F52" s="7"/>
      <c r="G52" s="8"/>
      <c r="H52" s="142"/>
    </row>
    <row r="69" spans="1:8" x14ac:dyDescent="0.2">
      <c r="A69" s="7"/>
      <c r="B69" s="7"/>
      <c r="C69" s="7"/>
      <c r="D69" s="15"/>
      <c r="E69" s="15"/>
      <c r="F69" s="7"/>
      <c r="G69" s="8"/>
      <c r="H69" s="142"/>
    </row>
    <row r="70" spans="1:8" x14ac:dyDescent="0.2">
      <c r="A70" s="7"/>
      <c r="B70" s="7"/>
      <c r="C70" s="7"/>
      <c r="D70" s="15"/>
      <c r="E70" s="15"/>
      <c r="F70" s="7"/>
      <c r="G70" s="8"/>
      <c r="H70" s="142"/>
    </row>
    <row r="71" spans="1:8" x14ac:dyDescent="0.2">
      <c r="A71" s="7"/>
      <c r="B71" s="7"/>
      <c r="C71" s="7"/>
      <c r="D71" s="15"/>
      <c r="E71" s="15"/>
      <c r="F71" s="7"/>
      <c r="G71" s="8"/>
      <c r="H71" s="142"/>
    </row>
    <row r="72" spans="1:8" x14ac:dyDescent="0.2">
      <c r="A72" s="7"/>
      <c r="B72" s="7"/>
      <c r="C72" s="7"/>
      <c r="D72" s="15"/>
      <c r="E72" s="15"/>
      <c r="F72" s="7"/>
      <c r="G72" s="8"/>
      <c r="H72" s="142"/>
    </row>
    <row r="73" spans="1:8" x14ac:dyDescent="0.2">
      <c r="A73" s="7"/>
      <c r="B73" s="7"/>
      <c r="C73" s="7"/>
      <c r="D73" s="15"/>
      <c r="E73" s="15"/>
      <c r="F73" s="7"/>
      <c r="G73" s="8"/>
      <c r="H73" s="142"/>
    </row>
    <row r="74" spans="1:8" x14ac:dyDescent="0.2">
      <c r="A74" s="7"/>
      <c r="B74" s="7"/>
      <c r="C74" s="7"/>
      <c r="D74" s="15"/>
      <c r="E74" s="15"/>
      <c r="F74" s="7"/>
      <c r="G74" s="8"/>
      <c r="H74" s="142"/>
    </row>
    <row r="75" spans="1:8" x14ac:dyDescent="0.2">
      <c r="A75" s="7"/>
      <c r="B75" s="7"/>
      <c r="C75" s="7"/>
      <c r="D75" s="15"/>
      <c r="E75" s="15"/>
      <c r="F75" s="7"/>
      <c r="G75" s="8"/>
      <c r="H75" s="142"/>
    </row>
    <row r="76" spans="1:8" x14ac:dyDescent="0.2">
      <c r="A76" s="7"/>
      <c r="B76" s="7"/>
      <c r="C76" s="7"/>
      <c r="D76" s="15"/>
      <c r="E76" s="15"/>
      <c r="F76" s="7"/>
      <c r="G76" s="8"/>
      <c r="H76" s="142"/>
    </row>
    <row r="77" spans="1:8" x14ac:dyDescent="0.2">
      <c r="A77" s="7"/>
      <c r="B77" s="7"/>
      <c r="C77" s="7"/>
      <c r="D77" s="15"/>
      <c r="E77" s="15"/>
      <c r="F77" s="7"/>
      <c r="G77" s="8"/>
      <c r="H77" s="142"/>
    </row>
    <row r="78" spans="1:8" x14ac:dyDescent="0.2">
      <c r="A78" s="7"/>
      <c r="B78" s="7"/>
      <c r="C78" s="7"/>
      <c r="D78" s="15"/>
      <c r="E78" s="15"/>
      <c r="F78" s="7"/>
      <c r="G78" s="8"/>
      <c r="H78" s="142"/>
    </row>
    <row r="79" spans="1:8" x14ac:dyDescent="0.2">
      <c r="A79" s="7"/>
      <c r="B79" s="7"/>
      <c r="C79" s="7"/>
      <c r="D79" s="15"/>
      <c r="E79" s="15"/>
      <c r="F79" s="7"/>
      <c r="G79" s="8"/>
      <c r="H79" s="142"/>
    </row>
    <row r="80" spans="1:8" x14ac:dyDescent="0.2">
      <c r="A80" s="7"/>
      <c r="B80" s="7"/>
      <c r="C80" s="7"/>
      <c r="D80" s="15"/>
      <c r="E80" s="15"/>
      <c r="F80" s="7"/>
      <c r="G80" s="8"/>
      <c r="H80" s="142"/>
    </row>
    <row r="81" spans="1:8" x14ac:dyDescent="0.2">
      <c r="A81" s="7"/>
      <c r="B81" s="7"/>
      <c r="C81" s="7"/>
      <c r="D81" s="15"/>
      <c r="E81" s="15"/>
      <c r="F81" s="7"/>
      <c r="G81" s="8"/>
      <c r="H81" s="142"/>
    </row>
    <row r="82" spans="1:8" x14ac:dyDescent="0.2">
      <c r="A82" s="7"/>
      <c r="B82" s="7"/>
      <c r="C82" s="7"/>
      <c r="D82" s="15"/>
      <c r="E82" s="15"/>
      <c r="F82" s="7"/>
      <c r="G82" s="8"/>
      <c r="H82" s="142"/>
    </row>
    <row r="83" spans="1:8" x14ac:dyDescent="0.2">
      <c r="A83" s="7"/>
      <c r="B83" s="7"/>
      <c r="C83" s="7"/>
      <c r="D83" s="15"/>
      <c r="E83" s="15"/>
      <c r="F83" s="7"/>
      <c r="G83" s="8"/>
      <c r="H83" s="142"/>
    </row>
    <row r="84" spans="1:8" x14ac:dyDescent="0.2">
      <c r="A84" s="7"/>
      <c r="B84" s="7"/>
      <c r="C84" s="7"/>
      <c r="D84" s="15"/>
      <c r="E84" s="15"/>
      <c r="F84" s="7"/>
      <c r="G84" s="8"/>
      <c r="H84" s="142"/>
    </row>
    <row r="85" spans="1:8" x14ac:dyDescent="0.2">
      <c r="A85" s="7"/>
      <c r="B85" s="7"/>
      <c r="C85" s="7"/>
      <c r="D85" s="15"/>
      <c r="E85" s="15"/>
      <c r="F85" s="7"/>
      <c r="G85" s="8"/>
      <c r="H85" s="142"/>
    </row>
    <row r="86" spans="1:8" x14ac:dyDescent="0.2">
      <c r="A86" s="7"/>
      <c r="B86" s="7"/>
      <c r="C86" s="7"/>
      <c r="D86" s="15"/>
      <c r="E86" s="15"/>
      <c r="F86" s="7"/>
      <c r="G86" s="8"/>
      <c r="H86" s="142"/>
    </row>
    <row r="87" spans="1:8" x14ac:dyDescent="0.2">
      <c r="A87" s="7"/>
      <c r="B87" s="7"/>
      <c r="C87" s="7"/>
      <c r="D87" s="15"/>
      <c r="E87" s="15"/>
      <c r="F87" s="7"/>
      <c r="G87" s="8"/>
      <c r="H87" s="142"/>
    </row>
    <row r="88" spans="1:8" x14ac:dyDescent="0.2">
      <c r="A88" s="7"/>
      <c r="B88" s="7"/>
      <c r="C88" s="7"/>
      <c r="D88" s="15"/>
      <c r="E88" s="15"/>
      <c r="F88" s="7"/>
      <c r="G88" s="8"/>
      <c r="H88" s="142"/>
    </row>
    <row r="89" spans="1:8" x14ac:dyDescent="0.2">
      <c r="A89" s="7"/>
      <c r="B89" s="7"/>
      <c r="C89" s="7"/>
      <c r="D89" s="15"/>
      <c r="E89" s="15"/>
      <c r="F89" s="7"/>
      <c r="G89" s="8"/>
      <c r="H89" s="142"/>
    </row>
    <row r="90" spans="1:8" x14ac:dyDescent="0.2">
      <c r="A90" s="7"/>
      <c r="B90" s="7"/>
      <c r="C90" s="7"/>
      <c r="D90" s="15"/>
      <c r="E90" s="15"/>
      <c r="F90" s="7"/>
      <c r="G90" s="8"/>
      <c r="H90" s="142"/>
    </row>
    <row r="91" spans="1:8" x14ac:dyDescent="0.2">
      <c r="A91" s="7"/>
      <c r="B91" s="7"/>
      <c r="C91" s="7"/>
      <c r="D91" s="15"/>
      <c r="E91" s="15"/>
      <c r="F91" s="7"/>
      <c r="G91" s="8"/>
      <c r="H91" s="142"/>
    </row>
    <row r="92" spans="1:8" x14ac:dyDescent="0.2">
      <c r="A92" s="7"/>
      <c r="B92" s="7"/>
      <c r="C92" s="7"/>
      <c r="D92" s="15"/>
      <c r="E92" s="15"/>
      <c r="F92" s="7"/>
      <c r="G92" s="8"/>
      <c r="H92" s="142"/>
    </row>
    <row r="93" spans="1:8" x14ac:dyDescent="0.2">
      <c r="A93" s="7"/>
      <c r="B93" s="7"/>
      <c r="C93" s="7"/>
      <c r="D93" s="15"/>
      <c r="E93" s="15"/>
      <c r="F93" s="7"/>
      <c r="G93" s="8"/>
      <c r="H93" s="142"/>
    </row>
    <row r="94" spans="1:8" x14ac:dyDescent="0.2">
      <c r="A94" s="7"/>
      <c r="B94" s="7"/>
      <c r="C94" s="7"/>
      <c r="D94" s="15"/>
      <c r="E94" s="15"/>
      <c r="F94" s="7"/>
      <c r="G94" s="8"/>
      <c r="H94" s="142"/>
    </row>
    <row r="95" spans="1:8" x14ac:dyDescent="0.2">
      <c r="A95" s="7"/>
      <c r="B95" s="7"/>
      <c r="C95" s="7"/>
      <c r="D95" s="15"/>
      <c r="E95" s="15"/>
      <c r="F95" s="7"/>
      <c r="G95" s="8"/>
      <c r="H95" s="142"/>
    </row>
    <row r="96" spans="1:8" x14ac:dyDescent="0.2">
      <c r="A96" s="7"/>
      <c r="B96" s="7"/>
      <c r="C96" s="7"/>
      <c r="D96" s="15"/>
      <c r="E96" s="15"/>
      <c r="F96" s="7"/>
      <c r="G96" s="8"/>
      <c r="H96" s="142"/>
    </row>
    <row r="97" spans="1:8" x14ac:dyDescent="0.2">
      <c r="A97" s="7"/>
      <c r="B97" s="7"/>
      <c r="C97" s="7"/>
      <c r="D97" s="15"/>
      <c r="E97" s="15"/>
      <c r="F97" s="7"/>
      <c r="G97" s="8"/>
      <c r="H97" s="142"/>
    </row>
    <row r="98" spans="1:8" x14ac:dyDescent="0.2">
      <c r="A98" s="7"/>
      <c r="B98" s="7"/>
      <c r="C98" s="7"/>
      <c r="D98" s="15"/>
      <c r="E98" s="15"/>
      <c r="F98" s="7"/>
      <c r="G98" s="8"/>
      <c r="H98" s="142"/>
    </row>
    <row r="99" spans="1:8" x14ac:dyDescent="0.2">
      <c r="A99" s="7"/>
      <c r="B99" s="7"/>
      <c r="C99" s="7"/>
      <c r="D99" s="15"/>
      <c r="E99" s="15"/>
      <c r="F99" s="7"/>
      <c r="G99" s="8"/>
      <c r="H99" s="142"/>
    </row>
    <row r="100" spans="1:8" x14ac:dyDescent="0.2">
      <c r="A100" s="7"/>
      <c r="B100" s="7"/>
      <c r="C100" s="7"/>
      <c r="D100" s="15"/>
      <c r="E100" s="15"/>
      <c r="F100" s="7"/>
      <c r="G100" s="8"/>
      <c r="H100" s="142"/>
    </row>
    <row r="101" spans="1:8" x14ac:dyDescent="0.2">
      <c r="A101" s="7"/>
      <c r="B101" s="7"/>
      <c r="C101" s="7"/>
      <c r="D101" s="15"/>
      <c r="E101" s="15"/>
      <c r="F101" s="7"/>
      <c r="G101" s="8"/>
      <c r="H101" s="142"/>
    </row>
    <row r="102" spans="1:8" x14ac:dyDescent="0.2">
      <c r="A102" s="7"/>
      <c r="B102" s="7"/>
      <c r="C102" s="7"/>
      <c r="D102" s="15"/>
      <c r="E102" s="15"/>
      <c r="F102" s="7"/>
      <c r="G102" s="8"/>
      <c r="H102" s="142"/>
    </row>
    <row r="103" spans="1:8" x14ac:dyDescent="0.2">
      <c r="A103" s="7"/>
      <c r="B103" s="7"/>
      <c r="C103" s="7"/>
      <c r="D103" s="15"/>
      <c r="E103" s="15"/>
      <c r="F103" s="7"/>
      <c r="G103" s="8"/>
      <c r="H103" s="142"/>
    </row>
    <row r="104" spans="1:8" x14ac:dyDescent="0.2">
      <c r="A104" s="7"/>
      <c r="B104" s="7"/>
      <c r="C104" s="7"/>
      <c r="D104" s="15"/>
      <c r="E104" s="15"/>
      <c r="F104" s="7"/>
      <c r="G104" s="8"/>
      <c r="H104" s="142"/>
    </row>
    <row r="105" spans="1:8" x14ac:dyDescent="0.2">
      <c r="A105" s="7"/>
      <c r="B105" s="7"/>
      <c r="C105" s="7"/>
      <c r="D105" s="15"/>
      <c r="E105" s="15"/>
      <c r="F105" s="7"/>
      <c r="G105" s="8"/>
      <c r="H105" s="142"/>
    </row>
    <row r="106" spans="1:8" x14ac:dyDescent="0.2">
      <c r="A106" s="7"/>
      <c r="B106" s="7"/>
      <c r="C106" s="7"/>
      <c r="D106" s="15"/>
      <c r="E106" s="15"/>
      <c r="F106" s="7"/>
      <c r="G106" s="8"/>
      <c r="H106" s="142"/>
    </row>
    <row r="107" spans="1:8" x14ac:dyDescent="0.2">
      <c r="A107" s="7"/>
      <c r="B107" s="7"/>
      <c r="C107" s="7"/>
      <c r="D107" s="15"/>
      <c r="E107" s="15"/>
      <c r="F107" s="7"/>
      <c r="G107" s="8"/>
      <c r="H107" s="142"/>
    </row>
    <row r="108" spans="1:8" x14ac:dyDescent="0.2">
      <c r="A108" s="7"/>
      <c r="B108" s="7"/>
      <c r="C108" s="7"/>
      <c r="D108" s="15"/>
      <c r="E108" s="15"/>
      <c r="F108" s="7"/>
      <c r="G108" s="8"/>
      <c r="H108" s="142"/>
    </row>
    <row r="109" spans="1:8" x14ac:dyDescent="0.2">
      <c r="A109" s="7"/>
      <c r="B109" s="7"/>
      <c r="C109" s="7"/>
      <c r="D109" s="15"/>
      <c r="E109" s="15"/>
      <c r="F109" s="7"/>
      <c r="G109" s="8"/>
      <c r="H109" s="142"/>
    </row>
    <row r="110" spans="1:8" x14ac:dyDescent="0.2">
      <c r="A110" s="7"/>
      <c r="B110" s="7"/>
      <c r="C110" s="7"/>
      <c r="D110" s="15"/>
      <c r="E110" s="15"/>
      <c r="F110" s="7"/>
      <c r="G110" s="8"/>
      <c r="H110" s="142"/>
    </row>
    <row r="111" spans="1:8" x14ac:dyDescent="0.2">
      <c r="A111" s="7"/>
      <c r="B111" s="7"/>
      <c r="C111" s="7"/>
      <c r="D111" s="15"/>
      <c r="E111" s="15"/>
      <c r="F111" s="7"/>
      <c r="G111" s="8"/>
      <c r="H111" s="142"/>
    </row>
    <row r="112" spans="1:8" x14ac:dyDescent="0.2">
      <c r="A112" s="7"/>
      <c r="B112" s="7"/>
      <c r="C112" s="7"/>
      <c r="D112" s="15"/>
      <c r="E112" s="15"/>
      <c r="F112" s="7"/>
      <c r="G112" s="8"/>
      <c r="H112" s="142"/>
    </row>
    <row r="113" spans="1:8" x14ac:dyDescent="0.2">
      <c r="A113" s="7"/>
      <c r="B113" s="7"/>
      <c r="C113" s="7"/>
      <c r="D113" s="15"/>
      <c r="E113" s="15"/>
      <c r="F113" s="7"/>
      <c r="G113" s="8"/>
      <c r="H113" s="142"/>
    </row>
    <row r="114" spans="1:8" x14ac:dyDescent="0.2">
      <c r="A114" s="7"/>
      <c r="B114" s="7"/>
      <c r="C114" s="7"/>
      <c r="D114" s="15"/>
      <c r="E114" s="15"/>
      <c r="F114" s="7"/>
      <c r="G114" s="8"/>
      <c r="H114" s="142"/>
    </row>
    <row r="115" spans="1:8" x14ac:dyDescent="0.2">
      <c r="A115" s="7"/>
      <c r="B115" s="7"/>
      <c r="C115" s="7"/>
      <c r="D115" s="15"/>
      <c r="E115" s="15"/>
      <c r="F115" s="7"/>
      <c r="G115" s="8"/>
      <c r="H115" s="142"/>
    </row>
    <row r="116" spans="1:8" x14ac:dyDescent="0.2">
      <c r="A116" s="7"/>
      <c r="B116" s="7"/>
      <c r="C116" s="7"/>
      <c r="D116" s="15"/>
      <c r="E116" s="15"/>
      <c r="F116" s="7"/>
      <c r="G116" s="8"/>
      <c r="H116" s="142"/>
    </row>
    <row r="117" spans="1:8" x14ac:dyDescent="0.2">
      <c r="A117" s="7"/>
      <c r="B117" s="7"/>
      <c r="C117" s="7"/>
      <c r="D117" s="15"/>
      <c r="E117" s="15"/>
      <c r="F117" s="7"/>
      <c r="G117" s="8"/>
      <c r="H117" s="142"/>
    </row>
    <row r="118" spans="1:8" x14ac:dyDescent="0.2">
      <c r="A118" s="7"/>
      <c r="B118" s="7"/>
      <c r="C118" s="7"/>
      <c r="D118" s="15"/>
      <c r="E118" s="15"/>
      <c r="F118" s="7"/>
      <c r="G118" s="8"/>
      <c r="H118" s="142"/>
    </row>
    <row r="119" spans="1:8" x14ac:dyDescent="0.2">
      <c r="A119" s="7"/>
      <c r="B119" s="7"/>
      <c r="C119" s="7"/>
      <c r="D119" s="15"/>
      <c r="E119" s="15"/>
      <c r="F119" s="7"/>
      <c r="G119" s="8"/>
      <c r="H119" s="142"/>
    </row>
    <row r="120" spans="1:8" x14ac:dyDescent="0.2">
      <c r="A120" s="7"/>
      <c r="B120" s="7"/>
      <c r="C120" s="7"/>
      <c r="D120" s="15"/>
      <c r="E120" s="15"/>
      <c r="F120" s="7"/>
      <c r="G120" s="8"/>
      <c r="H120" s="142"/>
    </row>
    <row r="121" spans="1:8" x14ac:dyDescent="0.2">
      <c r="A121" s="7"/>
      <c r="B121" s="7"/>
      <c r="C121" s="7"/>
      <c r="D121" s="15"/>
      <c r="E121" s="15"/>
      <c r="F121" s="7"/>
      <c r="G121" s="8"/>
      <c r="H121" s="142"/>
    </row>
    <row r="122" spans="1:8" x14ac:dyDescent="0.2">
      <c r="A122" s="7"/>
      <c r="B122" s="7"/>
      <c r="C122" s="7"/>
      <c r="D122" s="15"/>
      <c r="E122" s="15"/>
      <c r="F122" s="7"/>
      <c r="G122" s="8"/>
      <c r="H122" s="142"/>
    </row>
    <row r="123" spans="1:8" x14ac:dyDescent="0.2">
      <c r="A123" s="7"/>
      <c r="B123" s="7"/>
      <c r="C123" s="7"/>
      <c r="D123" s="15"/>
      <c r="E123" s="15"/>
      <c r="F123" s="7"/>
      <c r="G123" s="8"/>
      <c r="H123" s="142"/>
    </row>
    <row r="124" spans="1:8" x14ac:dyDescent="0.2">
      <c r="A124" s="7"/>
      <c r="B124" s="7"/>
      <c r="C124" s="7"/>
      <c r="D124" s="15"/>
      <c r="E124" s="15"/>
      <c r="F124" s="7"/>
      <c r="G124" s="8"/>
      <c r="H124" s="142"/>
    </row>
    <row r="125" spans="1:8" x14ac:dyDescent="0.2">
      <c r="A125" s="7"/>
      <c r="B125" s="7"/>
      <c r="C125" s="7"/>
      <c r="D125" s="15"/>
      <c r="E125" s="15"/>
      <c r="F125" s="7"/>
      <c r="G125" s="8"/>
      <c r="H125" s="142"/>
    </row>
    <row r="126" spans="1:8" x14ac:dyDescent="0.2">
      <c r="A126" s="7"/>
      <c r="B126" s="7"/>
      <c r="C126" s="7"/>
      <c r="D126" s="15"/>
      <c r="E126" s="15"/>
      <c r="F126" s="7"/>
      <c r="G126" s="8"/>
      <c r="H126" s="142"/>
    </row>
    <row r="127" spans="1:8" x14ac:dyDescent="0.2">
      <c r="A127" s="7"/>
      <c r="B127" s="7"/>
      <c r="C127" s="7"/>
      <c r="D127" s="15"/>
      <c r="E127" s="15"/>
      <c r="F127" s="7"/>
      <c r="G127" s="8"/>
      <c r="H127" s="142"/>
    </row>
    <row r="128" spans="1:8" x14ac:dyDescent="0.2">
      <c r="A128" s="7"/>
      <c r="B128" s="7"/>
      <c r="C128" s="7"/>
      <c r="D128" s="15"/>
      <c r="E128" s="15"/>
      <c r="F128" s="7"/>
      <c r="G128" s="8"/>
      <c r="H128" s="142"/>
    </row>
    <row r="129" spans="1:8" x14ac:dyDescent="0.2">
      <c r="A129" s="7"/>
      <c r="B129" s="7"/>
      <c r="C129" s="7"/>
      <c r="D129" s="15"/>
      <c r="E129" s="15"/>
      <c r="F129" s="7"/>
      <c r="G129" s="8"/>
      <c r="H129" s="142"/>
    </row>
    <row r="130" spans="1:8" x14ac:dyDescent="0.2">
      <c r="A130" s="7"/>
      <c r="B130" s="7"/>
      <c r="C130" s="7"/>
      <c r="D130" s="15"/>
      <c r="E130" s="15"/>
      <c r="F130" s="7"/>
      <c r="G130" s="8"/>
      <c r="H130" s="142"/>
    </row>
    <row r="131" spans="1:8" x14ac:dyDescent="0.2">
      <c r="A131" s="7"/>
      <c r="B131" s="7"/>
      <c r="C131" s="7"/>
      <c r="D131" s="15"/>
      <c r="E131" s="15"/>
      <c r="F131" s="7"/>
      <c r="G131" s="8"/>
      <c r="H131" s="142"/>
    </row>
    <row r="132" spans="1:8" x14ac:dyDescent="0.2">
      <c r="A132" s="7"/>
      <c r="B132" s="7"/>
      <c r="C132" s="7"/>
      <c r="D132" s="15"/>
      <c r="E132" s="15"/>
      <c r="F132" s="7"/>
      <c r="G132" s="8"/>
      <c r="H132" s="142"/>
    </row>
    <row r="133" spans="1:8" x14ac:dyDescent="0.2">
      <c r="A133" s="7"/>
      <c r="B133" s="7"/>
      <c r="C133" s="7"/>
      <c r="D133" s="15"/>
      <c r="E133" s="15"/>
      <c r="F133" s="7"/>
      <c r="G133" s="8"/>
      <c r="H133" s="142"/>
    </row>
    <row r="134" spans="1:8" x14ac:dyDescent="0.2">
      <c r="A134" s="7"/>
      <c r="B134" s="7"/>
      <c r="C134" s="7"/>
      <c r="D134" s="15"/>
      <c r="E134" s="15"/>
      <c r="F134" s="7"/>
      <c r="G134" s="8"/>
      <c r="H134" s="142"/>
    </row>
    <row r="135" spans="1:8" x14ac:dyDescent="0.2">
      <c r="A135" s="7"/>
      <c r="B135" s="7"/>
      <c r="C135" s="7"/>
      <c r="D135" s="15"/>
      <c r="E135" s="15"/>
      <c r="F135" s="7"/>
      <c r="G135" s="8"/>
      <c r="H135" s="142"/>
    </row>
    <row r="136" spans="1:8" x14ac:dyDescent="0.2">
      <c r="A136" s="7"/>
      <c r="B136" s="7"/>
      <c r="C136" s="7"/>
      <c r="D136" s="15"/>
      <c r="E136" s="15"/>
      <c r="F136" s="7"/>
      <c r="G136" s="8"/>
      <c r="H136" s="142"/>
    </row>
    <row r="137" spans="1:8" x14ac:dyDescent="0.2">
      <c r="A137" s="7"/>
      <c r="B137" s="7"/>
      <c r="C137" s="7"/>
      <c r="D137" s="15"/>
      <c r="E137" s="15"/>
      <c r="F137" s="7"/>
      <c r="G137" s="8"/>
      <c r="H137" s="142"/>
    </row>
    <row r="138" spans="1:8" x14ac:dyDescent="0.2">
      <c r="A138" s="7"/>
      <c r="B138" s="7"/>
      <c r="C138" s="7"/>
      <c r="D138" s="15"/>
      <c r="E138" s="15"/>
      <c r="F138" s="7"/>
      <c r="G138" s="8"/>
      <c r="H138" s="142"/>
    </row>
    <row r="139" spans="1:8" x14ac:dyDescent="0.2">
      <c r="A139" s="7"/>
      <c r="B139" s="7"/>
      <c r="C139" s="7"/>
      <c r="D139" s="15"/>
      <c r="E139" s="15"/>
      <c r="F139" s="7"/>
      <c r="G139" s="8"/>
      <c r="H139" s="142"/>
    </row>
    <row r="140" spans="1:8" x14ac:dyDescent="0.2">
      <c r="A140" s="7"/>
      <c r="B140" s="7"/>
      <c r="C140" s="7"/>
      <c r="D140" s="15"/>
      <c r="E140" s="15"/>
      <c r="F140" s="7"/>
      <c r="G140" s="8"/>
      <c r="H140" s="142"/>
    </row>
    <row r="141" spans="1:8" x14ac:dyDescent="0.2">
      <c r="A141" s="7"/>
      <c r="B141" s="7"/>
      <c r="C141" s="7"/>
      <c r="D141" s="15"/>
      <c r="E141" s="15"/>
      <c r="F141" s="7"/>
      <c r="G141" s="8"/>
      <c r="H141" s="142"/>
    </row>
    <row r="142" spans="1:8" x14ac:dyDescent="0.2">
      <c r="A142" s="7"/>
      <c r="B142" s="7"/>
      <c r="C142" s="7"/>
      <c r="D142" s="15"/>
      <c r="E142" s="15"/>
      <c r="F142" s="7"/>
      <c r="G142" s="8"/>
      <c r="H142" s="142"/>
    </row>
    <row r="143" spans="1:8" x14ac:dyDescent="0.2">
      <c r="A143" s="7"/>
      <c r="B143" s="7"/>
      <c r="C143" s="7"/>
      <c r="D143" s="15"/>
      <c r="E143" s="15"/>
      <c r="F143" s="7"/>
      <c r="G143" s="8"/>
      <c r="H143" s="142"/>
    </row>
    <row r="144" spans="1:8" x14ac:dyDescent="0.2">
      <c r="A144" s="7"/>
      <c r="B144" s="7"/>
      <c r="C144" s="7"/>
      <c r="D144" s="15"/>
      <c r="E144" s="15"/>
      <c r="F144" s="7"/>
      <c r="G144" s="8"/>
      <c r="H144" s="142"/>
    </row>
    <row r="145" spans="1:8" x14ac:dyDescent="0.2">
      <c r="A145" s="7"/>
      <c r="B145" s="7"/>
      <c r="C145" s="7"/>
      <c r="D145" s="15"/>
      <c r="E145" s="15"/>
      <c r="F145" s="7"/>
      <c r="G145" s="8"/>
      <c r="H145" s="142"/>
    </row>
    <row r="146" spans="1:8" x14ac:dyDescent="0.2">
      <c r="A146" s="7"/>
      <c r="B146" s="7"/>
      <c r="C146" s="7"/>
      <c r="D146" s="15"/>
      <c r="E146" s="15"/>
      <c r="F146" s="7"/>
      <c r="G146" s="8"/>
      <c r="H146" s="142"/>
    </row>
    <row r="147" spans="1:8" x14ac:dyDescent="0.2">
      <c r="A147" s="7"/>
      <c r="B147" s="7"/>
      <c r="C147" s="7"/>
      <c r="D147" s="15"/>
      <c r="E147" s="15"/>
      <c r="F147" s="7"/>
      <c r="G147" s="8"/>
      <c r="H147" s="142"/>
    </row>
    <row r="148" spans="1:8" x14ac:dyDescent="0.2">
      <c r="A148" s="7"/>
      <c r="B148" s="7"/>
      <c r="C148" s="7"/>
      <c r="D148" s="15"/>
      <c r="E148" s="15"/>
      <c r="F148" s="7"/>
      <c r="G148" s="8"/>
      <c r="H148" s="142"/>
    </row>
    <row r="149" spans="1:8" x14ac:dyDescent="0.2">
      <c r="A149" s="7"/>
      <c r="B149" s="7"/>
      <c r="C149" s="7"/>
      <c r="D149" s="15"/>
      <c r="E149" s="15"/>
      <c r="F149" s="7"/>
      <c r="G149" s="8"/>
      <c r="H149" s="142"/>
    </row>
    <row r="150" spans="1:8" x14ac:dyDescent="0.2">
      <c r="A150" s="7"/>
      <c r="B150" s="7"/>
      <c r="C150" s="7"/>
      <c r="D150" s="15"/>
      <c r="E150" s="15"/>
      <c r="F150" s="7"/>
      <c r="G150" s="8"/>
      <c r="H150" s="142"/>
    </row>
    <row r="151" spans="1:8" x14ac:dyDescent="0.2">
      <c r="A151" s="7"/>
      <c r="B151" s="7"/>
      <c r="C151" s="7"/>
      <c r="D151" s="15"/>
      <c r="E151" s="15"/>
      <c r="F151" s="7"/>
      <c r="G151" s="8"/>
      <c r="H151" s="142"/>
    </row>
    <row r="152" spans="1:8" x14ac:dyDescent="0.2">
      <c r="A152" s="7"/>
      <c r="B152" s="7"/>
      <c r="C152" s="7"/>
      <c r="D152" s="15"/>
      <c r="E152" s="15"/>
      <c r="F152" s="7"/>
      <c r="G152" s="8"/>
      <c r="H152" s="142"/>
    </row>
    <row r="153" spans="1:8" x14ac:dyDescent="0.2">
      <c r="A153" s="7"/>
      <c r="B153" s="7"/>
      <c r="C153" s="7"/>
      <c r="D153" s="15"/>
      <c r="E153" s="15"/>
      <c r="F153" s="7"/>
      <c r="G153" s="8"/>
      <c r="H153" s="142"/>
    </row>
    <row r="154" spans="1:8" x14ac:dyDescent="0.2">
      <c r="A154" s="7"/>
      <c r="B154" s="7"/>
      <c r="C154" s="7"/>
      <c r="D154" s="15"/>
      <c r="E154" s="15"/>
      <c r="F154" s="7"/>
      <c r="G154" s="8"/>
      <c r="H154" s="142"/>
    </row>
    <row r="155" spans="1:8" x14ac:dyDescent="0.2">
      <c r="A155" s="7"/>
      <c r="B155" s="7"/>
      <c r="C155" s="7"/>
      <c r="D155" s="15"/>
      <c r="E155" s="15"/>
      <c r="F155" s="7"/>
      <c r="G155" s="8"/>
      <c r="H155" s="142"/>
    </row>
    <row r="156" spans="1:8" x14ac:dyDescent="0.2">
      <c r="A156" s="7"/>
      <c r="B156" s="7"/>
      <c r="C156" s="7"/>
      <c r="D156" s="15"/>
      <c r="E156" s="15"/>
      <c r="F156" s="7"/>
      <c r="G156" s="8"/>
      <c r="H156" s="142"/>
    </row>
    <row r="157" spans="1:8" x14ac:dyDescent="0.2">
      <c r="A157" s="7"/>
      <c r="B157" s="7"/>
      <c r="C157" s="7"/>
      <c r="D157" s="15"/>
      <c r="E157" s="15"/>
      <c r="F157" s="7"/>
      <c r="G157" s="8"/>
      <c r="H157" s="142"/>
    </row>
    <row r="158" spans="1:8" x14ac:dyDescent="0.2">
      <c r="A158" s="7"/>
      <c r="B158" s="7"/>
      <c r="C158" s="7"/>
      <c r="D158" s="15"/>
      <c r="E158" s="15"/>
      <c r="F158" s="7"/>
      <c r="G158" s="8"/>
      <c r="H158" s="142"/>
    </row>
    <row r="159" spans="1:8" x14ac:dyDescent="0.2">
      <c r="A159" s="7"/>
      <c r="B159" s="7"/>
      <c r="C159" s="7"/>
      <c r="D159" s="15"/>
      <c r="E159" s="15"/>
      <c r="F159" s="7"/>
      <c r="G159" s="8"/>
      <c r="H159" s="142"/>
    </row>
    <row r="160" spans="1:8" x14ac:dyDescent="0.2">
      <c r="A160" s="7"/>
      <c r="B160" s="7"/>
      <c r="C160" s="7"/>
      <c r="D160" s="15"/>
      <c r="E160" s="15"/>
      <c r="F160" s="7"/>
      <c r="G160" s="8"/>
      <c r="H160" s="142"/>
    </row>
    <row r="161" spans="1:8" x14ac:dyDescent="0.2">
      <c r="A161" s="7"/>
      <c r="B161" s="7"/>
      <c r="C161" s="7"/>
      <c r="D161" s="15"/>
      <c r="E161" s="15"/>
      <c r="F161" s="7"/>
      <c r="G161" s="8"/>
      <c r="H161" s="142"/>
    </row>
    <row r="162" spans="1:8" x14ac:dyDescent="0.2">
      <c r="A162" s="7"/>
      <c r="B162" s="7"/>
      <c r="C162" s="7"/>
      <c r="D162" s="15"/>
      <c r="E162" s="15"/>
      <c r="F162" s="7"/>
      <c r="G162" s="8"/>
      <c r="H162" s="142"/>
    </row>
    <row r="163" spans="1:8" x14ac:dyDescent="0.2">
      <c r="A163" s="7"/>
      <c r="B163" s="7"/>
      <c r="C163" s="7"/>
      <c r="D163" s="15"/>
      <c r="E163" s="15"/>
      <c r="F163" s="7"/>
      <c r="G163" s="8"/>
      <c r="H163" s="142"/>
    </row>
    <row r="164" spans="1:8" x14ac:dyDescent="0.2">
      <c r="A164" s="7"/>
      <c r="B164" s="7"/>
      <c r="C164" s="7"/>
      <c r="D164" s="15"/>
      <c r="E164" s="15"/>
      <c r="F164" s="7"/>
      <c r="G164" s="8"/>
      <c r="H164" s="142"/>
    </row>
    <row r="165" spans="1:8" x14ac:dyDescent="0.2">
      <c r="A165" s="7"/>
      <c r="B165" s="7"/>
      <c r="C165" s="7"/>
      <c r="D165" s="15"/>
      <c r="E165" s="15"/>
      <c r="F165" s="7"/>
      <c r="G165" s="8"/>
      <c r="H165" s="142"/>
    </row>
    <row r="166" spans="1:8" x14ac:dyDescent="0.2">
      <c r="A166" s="7"/>
      <c r="B166" s="7"/>
      <c r="C166" s="7"/>
      <c r="D166" s="15"/>
      <c r="E166" s="15"/>
      <c r="F166" s="7"/>
      <c r="G166" s="8"/>
      <c r="H166" s="142"/>
    </row>
    <row r="167" spans="1:8" x14ac:dyDescent="0.2">
      <c r="A167" s="7"/>
      <c r="B167" s="7"/>
      <c r="C167" s="7"/>
      <c r="D167" s="15"/>
      <c r="E167" s="15"/>
      <c r="F167" s="7"/>
      <c r="G167" s="8"/>
      <c r="H167" s="142"/>
    </row>
    <row r="168" spans="1:8" x14ac:dyDescent="0.2">
      <c r="A168" s="7"/>
      <c r="B168" s="7"/>
      <c r="C168" s="7"/>
      <c r="D168" s="15"/>
      <c r="E168" s="15"/>
      <c r="F168" s="7"/>
      <c r="G168" s="8"/>
      <c r="H168" s="142"/>
    </row>
    <row r="169" spans="1:8" x14ac:dyDescent="0.2">
      <c r="A169" s="7"/>
      <c r="B169" s="7"/>
      <c r="C169" s="7"/>
      <c r="D169" s="15"/>
      <c r="E169" s="15"/>
      <c r="F169" s="7"/>
      <c r="G169" s="8"/>
      <c r="H169" s="142"/>
    </row>
    <row r="170" spans="1:8" x14ac:dyDescent="0.2">
      <c r="A170" s="7"/>
      <c r="B170" s="7"/>
      <c r="C170" s="7"/>
      <c r="D170" s="15"/>
      <c r="E170" s="15"/>
      <c r="F170" s="7"/>
      <c r="G170" s="8"/>
      <c r="H170" s="142"/>
    </row>
    <row r="171" spans="1:8" x14ac:dyDescent="0.2">
      <c r="A171" s="7"/>
      <c r="B171" s="7"/>
      <c r="C171" s="7"/>
      <c r="D171" s="15"/>
      <c r="E171" s="15"/>
      <c r="F171" s="7"/>
      <c r="G171" s="8"/>
      <c r="H171" s="142"/>
    </row>
    <row r="172" spans="1:8" x14ac:dyDescent="0.2">
      <c r="A172" s="7"/>
      <c r="B172" s="7"/>
      <c r="C172" s="7"/>
      <c r="D172" s="15"/>
      <c r="E172" s="15"/>
      <c r="F172" s="7"/>
      <c r="G172" s="8"/>
      <c r="H172" s="142"/>
    </row>
    <row r="173" spans="1:8" x14ac:dyDescent="0.2">
      <c r="A173" s="7"/>
      <c r="B173" s="7"/>
      <c r="C173" s="7"/>
      <c r="D173" s="15"/>
      <c r="E173" s="15"/>
      <c r="F173" s="7"/>
      <c r="G173" s="8"/>
      <c r="H173" s="142"/>
    </row>
    <row r="174" spans="1:8" x14ac:dyDescent="0.2">
      <c r="A174" s="7"/>
      <c r="B174" s="7"/>
      <c r="C174" s="7"/>
      <c r="D174" s="15"/>
      <c r="E174" s="15"/>
      <c r="F174" s="7"/>
      <c r="G174" s="8"/>
      <c r="H174" s="142"/>
    </row>
    <row r="175" spans="1:8" x14ac:dyDescent="0.2">
      <c r="A175" s="7"/>
      <c r="B175" s="7"/>
      <c r="C175" s="7"/>
      <c r="D175" s="15"/>
      <c r="E175" s="15"/>
      <c r="F175" s="7"/>
      <c r="G175" s="8"/>
      <c r="H175" s="142"/>
    </row>
    <row r="176" spans="1:8" x14ac:dyDescent="0.2">
      <c r="A176" s="7"/>
      <c r="B176" s="7"/>
      <c r="C176" s="7"/>
      <c r="D176" s="15"/>
      <c r="E176" s="15"/>
      <c r="F176" s="7"/>
      <c r="G176" s="8"/>
      <c r="H176" s="142"/>
    </row>
    <row r="177" spans="1:8" x14ac:dyDescent="0.2">
      <c r="A177" s="7"/>
      <c r="B177" s="7"/>
      <c r="C177" s="7"/>
      <c r="D177" s="15"/>
      <c r="E177" s="15"/>
      <c r="F177" s="7"/>
      <c r="G177" s="8"/>
      <c r="H177" s="142"/>
    </row>
    <row r="178" spans="1:8" x14ac:dyDescent="0.2">
      <c r="A178" s="7"/>
      <c r="B178" s="7"/>
      <c r="C178" s="7"/>
      <c r="D178" s="15"/>
      <c r="E178" s="15"/>
      <c r="F178" s="7"/>
      <c r="G178" s="8"/>
      <c r="H178" s="142"/>
    </row>
    <row r="179" spans="1:8" x14ac:dyDescent="0.2">
      <c r="A179" s="7"/>
      <c r="B179" s="7"/>
      <c r="C179" s="7"/>
      <c r="D179" s="15"/>
      <c r="E179" s="15"/>
      <c r="F179" s="7"/>
      <c r="G179" s="8"/>
      <c r="H179" s="142"/>
    </row>
    <row r="180" spans="1:8" x14ac:dyDescent="0.2">
      <c r="A180" s="7"/>
      <c r="B180" s="7"/>
      <c r="C180" s="7"/>
      <c r="D180" s="15"/>
      <c r="E180" s="15"/>
      <c r="F180" s="7"/>
      <c r="G180" s="8"/>
      <c r="H180" s="142"/>
    </row>
    <row r="181" spans="1:8" x14ac:dyDescent="0.2">
      <c r="A181" s="7"/>
      <c r="B181" s="7"/>
      <c r="C181" s="7"/>
      <c r="D181" s="15"/>
      <c r="E181" s="15"/>
      <c r="F181" s="7"/>
      <c r="G181" s="8"/>
      <c r="H181" s="142"/>
    </row>
    <row r="182" spans="1:8" x14ac:dyDescent="0.2">
      <c r="A182" s="7"/>
      <c r="B182" s="7"/>
      <c r="C182" s="7"/>
      <c r="D182" s="15"/>
      <c r="E182" s="15"/>
      <c r="F182" s="7"/>
      <c r="G182" s="8"/>
      <c r="H182" s="142"/>
    </row>
    <row r="183" spans="1:8" x14ac:dyDescent="0.2">
      <c r="A183" s="7"/>
      <c r="B183" s="7"/>
      <c r="C183" s="7"/>
      <c r="D183" s="15"/>
      <c r="E183" s="15"/>
      <c r="F183" s="7"/>
      <c r="G183" s="8"/>
      <c r="H183" s="142"/>
    </row>
    <row r="184" spans="1:8" x14ac:dyDescent="0.2">
      <c r="A184" s="7"/>
      <c r="B184" s="7"/>
      <c r="C184" s="7"/>
      <c r="D184" s="15"/>
      <c r="E184" s="15"/>
      <c r="F184" s="7"/>
      <c r="G184" s="8"/>
      <c r="H184" s="142"/>
    </row>
    <row r="185" spans="1:8" x14ac:dyDescent="0.2">
      <c r="A185" s="7"/>
      <c r="B185" s="7"/>
      <c r="C185" s="7"/>
      <c r="D185" s="15"/>
      <c r="E185" s="15"/>
      <c r="F185" s="7"/>
      <c r="G185" s="8"/>
      <c r="H185" s="142"/>
    </row>
    <row r="186" spans="1:8" x14ac:dyDescent="0.2">
      <c r="A186" s="7"/>
      <c r="B186" s="7"/>
      <c r="C186" s="7"/>
      <c r="D186" s="15"/>
      <c r="E186" s="15"/>
      <c r="F186" s="7"/>
      <c r="G186" s="8"/>
      <c r="H186" s="142"/>
    </row>
    <row r="187" spans="1:8" x14ac:dyDescent="0.2">
      <c r="A187" s="7"/>
      <c r="B187" s="7"/>
      <c r="C187" s="7"/>
      <c r="D187" s="15"/>
      <c r="E187" s="15"/>
      <c r="F187" s="7"/>
      <c r="G187" s="8"/>
      <c r="H187" s="142"/>
    </row>
    <row r="188" spans="1:8" x14ac:dyDescent="0.2">
      <c r="A188" s="7"/>
      <c r="B188" s="7"/>
      <c r="C188" s="7"/>
      <c r="D188" s="15"/>
      <c r="E188" s="15"/>
      <c r="F188" s="7"/>
      <c r="G188" s="8"/>
      <c r="H188" s="142"/>
    </row>
    <row r="189" spans="1:8" x14ac:dyDescent="0.2">
      <c r="A189" s="7"/>
      <c r="B189" s="7"/>
      <c r="C189" s="7"/>
      <c r="D189" s="15"/>
      <c r="E189" s="15"/>
      <c r="F189" s="7"/>
      <c r="G189" s="8"/>
      <c r="H189" s="142"/>
    </row>
    <row r="190" spans="1:8" x14ac:dyDescent="0.2">
      <c r="A190" s="7"/>
      <c r="B190" s="7"/>
      <c r="C190" s="7"/>
      <c r="D190" s="15"/>
      <c r="E190" s="15"/>
      <c r="F190" s="7"/>
      <c r="G190" s="8"/>
      <c r="H190" s="142"/>
    </row>
    <row r="191" spans="1:8" x14ac:dyDescent="0.2">
      <c r="A191" s="7"/>
      <c r="B191" s="7"/>
      <c r="C191" s="7"/>
      <c r="D191" s="15"/>
      <c r="E191" s="15"/>
      <c r="F191" s="7"/>
      <c r="G191" s="8"/>
      <c r="H191" s="142"/>
    </row>
    <row r="192" spans="1:8" x14ac:dyDescent="0.2">
      <c r="A192" s="7"/>
      <c r="B192" s="7"/>
      <c r="C192" s="7"/>
      <c r="D192" s="15"/>
      <c r="E192" s="15"/>
      <c r="F192" s="7"/>
      <c r="G192" s="8"/>
      <c r="H192" s="142"/>
    </row>
    <row r="193" spans="1:8" x14ac:dyDescent="0.2">
      <c r="A193" s="7"/>
      <c r="B193" s="7"/>
      <c r="C193" s="7"/>
      <c r="D193" s="15"/>
      <c r="E193" s="15"/>
      <c r="F193" s="7"/>
      <c r="G193" s="8"/>
      <c r="H193" s="142"/>
    </row>
    <row r="194" spans="1:8" x14ac:dyDescent="0.2">
      <c r="A194" s="7"/>
      <c r="B194" s="7"/>
      <c r="C194" s="7"/>
      <c r="D194" s="15"/>
      <c r="E194" s="15"/>
      <c r="F194" s="7"/>
      <c r="G194" s="8"/>
      <c r="H194" s="142"/>
    </row>
    <row r="195" spans="1:8" x14ac:dyDescent="0.2">
      <c r="A195" s="7"/>
      <c r="B195" s="7"/>
      <c r="C195" s="7"/>
      <c r="D195" s="15"/>
      <c r="E195" s="15"/>
      <c r="F195" s="7"/>
      <c r="G195" s="8"/>
      <c r="H195" s="142"/>
    </row>
    <row r="196" spans="1:8" x14ac:dyDescent="0.2">
      <c r="A196" s="7"/>
      <c r="B196" s="7"/>
      <c r="C196" s="7"/>
      <c r="D196" s="15"/>
      <c r="E196" s="15"/>
      <c r="F196" s="7"/>
      <c r="G196" s="8"/>
      <c r="H196" s="142"/>
    </row>
    <row r="197" spans="1:8" x14ac:dyDescent="0.2">
      <c r="A197" s="7"/>
      <c r="B197" s="7"/>
      <c r="C197" s="7"/>
      <c r="D197" s="15"/>
      <c r="E197" s="15"/>
      <c r="F197" s="7"/>
      <c r="G197" s="8"/>
      <c r="H197" s="142"/>
    </row>
    <row r="198" spans="1:8" x14ac:dyDescent="0.2">
      <c r="A198" s="7"/>
      <c r="B198" s="7"/>
      <c r="C198" s="7"/>
      <c r="D198" s="15"/>
      <c r="E198" s="15"/>
      <c r="F198" s="7"/>
      <c r="G198" s="8"/>
      <c r="H198" s="142"/>
    </row>
    <row r="199" spans="1:8" x14ac:dyDescent="0.2">
      <c r="A199" s="7"/>
      <c r="B199" s="7"/>
      <c r="C199" s="7"/>
      <c r="D199" s="15"/>
      <c r="E199" s="15"/>
      <c r="F199" s="7"/>
      <c r="G199" s="8"/>
      <c r="H199" s="142"/>
    </row>
    <row r="200" spans="1:8" x14ac:dyDescent="0.2">
      <c r="A200" s="7"/>
      <c r="B200" s="7"/>
      <c r="C200" s="7"/>
      <c r="D200" s="15"/>
      <c r="E200" s="15"/>
      <c r="F200" s="7"/>
      <c r="G200" s="8"/>
      <c r="H200" s="142"/>
    </row>
    <row r="201" spans="1:8" x14ac:dyDescent="0.2">
      <c r="A201" s="7"/>
      <c r="B201" s="7"/>
      <c r="C201" s="7"/>
      <c r="D201" s="15"/>
      <c r="E201" s="15"/>
      <c r="F201" s="7"/>
      <c r="G201" s="8"/>
      <c r="H201" s="142"/>
    </row>
    <row r="202" spans="1:8" x14ac:dyDescent="0.2">
      <c r="A202" s="7"/>
      <c r="B202" s="7"/>
      <c r="C202" s="7"/>
      <c r="D202" s="15"/>
      <c r="E202" s="15"/>
      <c r="F202" s="7"/>
      <c r="G202" s="8"/>
      <c r="H202" s="142"/>
    </row>
    <row r="203" spans="1:8" x14ac:dyDescent="0.2">
      <c r="A203" s="7"/>
      <c r="B203" s="7"/>
      <c r="C203" s="7"/>
      <c r="D203" s="15"/>
      <c r="E203" s="15"/>
      <c r="F203" s="7"/>
      <c r="G203" s="8"/>
      <c r="H203" s="142"/>
    </row>
    <row r="204" spans="1:8" x14ac:dyDescent="0.2">
      <c r="A204" s="7"/>
      <c r="B204" s="7"/>
      <c r="C204" s="7"/>
      <c r="D204" s="15"/>
      <c r="E204" s="15"/>
      <c r="F204" s="7"/>
      <c r="G204" s="8"/>
      <c r="H204" s="142"/>
    </row>
    <row r="205" spans="1:8" x14ac:dyDescent="0.2">
      <c r="A205" s="7"/>
      <c r="B205" s="7"/>
      <c r="C205" s="7"/>
      <c r="D205" s="15"/>
      <c r="E205" s="15"/>
      <c r="F205" s="7"/>
      <c r="G205" s="8"/>
      <c r="H205" s="142"/>
    </row>
    <row r="206" spans="1:8" x14ac:dyDescent="0.2">
      <c r="A206" s="7"/>
      <c r="B206" s="7"/>
      <c r="C206" s="7"/>
      <c r="D206" s="15"/>
      <c r="E206" s="15"/>
      <c r="F206" s="7"/>
      <c r="G206" s="8"/>
      <c r="H206" s="142"/>
    </row>
    <row r="207" spans="1:8" x14ac:dyDescent="0.2">
      <c r="A207" s="7"/>
      <c r="B207" s="7"/>
      <c r="C207" s="7"/>
      <c r="D207" s="15"/>
      <c r="E207" s="15"/>
      <c r="F207" s="7"/>
      <c r="G207" s="8"/>
      <c r="H207" s="142"/>
    </row>
    <row r="208" spans="1:8" x14ac:dyDescent="0.2">
      <c r="A208" s="7"/>
      <c r="B208" s="7"/>
      <c r="C208" s="7"/>
      <c r="D208" s="15"/>
      <c r="E208" s="15"/>
      <c r="F208" s="7"/>
      <c r="G208" s="8"/>
      <c r="H208" s="142"/>
    </row>
    <row r="209" spans="1:8" x14ac:dyDescent="0.2">
      <c r="A209" s="7"/>
      <c r="B209" s="7"/>
      <c r="C209" s="7"/>
      <c r="D209" s="15"/>
      <c r="E209" s="15"/>
      <c r="F209" s="7"/>
      <c r="G209" s="8"/>
      <c r="H209" s="142"/>
    </row>
    <row r="210" spans="1:8" x14ac:dyDescent="0.2">
      <c r="A210" s="7"/>
      <c r="B210" s="7"/>
      <c r="C210" s="7"/>
      <c r="D210" s="15"/>
      <c r="E210" s="15"/>
      <c r="F210" s="7"/>
      <c r="G210" s="8"/>
      <c r="H210" s="142"/>
    </row>
    <row r="211" spans="1:8" x14ac:dyDescent="0.2">
      <c r="A211" s="7"/>
      <c r="B211" s="7"/>
      <c r="C211" s="7"/>
      <c r="D211" s="15"/>
      <c r="E211" s="15"/>
      <c r="F211" s="7"/>
      <c r="G211" s="8"/>
      <c r="H211" s="142"/>
    </row>
    <row r="212" spans="1:8" x14ac:dyDescent="0.2">
      <c r="A212" s="7"/>
      <c r="B212" s="7"/>
      <c r="C212" s="7"/>
      <c r="D212" s="15"/>
      <c r="E212" s="15"/>
      <c r="F212" s="7"/>
      <c r="G212" s="8"/>
      <c r="H212" s="142"/>
    </row>
    <row r="213" spans="1:8" x14ac:dyDescent="0.2">
      <c r="A213" s="7"/>
      <c r="B213" s="7"/>
      <c r="C213" s="7"/>
      <c r="D213" s="15"/>
      <c r="E213" s="15"/>
      <c r="F213" s="7"/>
      <c r="G213" s="8"/>
      <c r="H213" s="142"/>
    </row>
    <row r="214" spans="1:8" x14ac:dyDescent="0.2">
      <c r="A214" s="7"/>
      <c r="B214" s="7"/>
      <c r="C214" s="7"/>
      <c r="D214" s="15"/>
      <c r="E214" s="15"/>
      <c r="F214" s="7"/>
      <c r="G214" s="8"/>
      <c r="H214" s="142"/>
    </row>
    <row r="215" spans="1:8" x14ac:dyDescent="0.2">
      <c r="A215" s="7"/>
      <c r="B215" s="7"/>
      <c r="C215" s="7"/>
      <c r="D215" s="15"/>
      <c r="E215" s="15"/>
      <c r="F215" s="7"/>
      <c r="G215" s="8"/>
      <c r="H215" s="142"/>
    </row>
    <row r="216" spans="1:8" x14ac:dyDescent="0.2">
      <c r="A216" s="7"/>
      <c r="B216" s="7"/>
      <c r="C216" s="7"/>
      <c r="D216" s="15"/>
      <c r="E216" s="15"/>
      <c r="F216" s="7"/>
      <c r="G216" s="8"/>
      <c r="H216" s="142"/>
    </row>
    <row r="217" spans="1:8" x14ac:dyDescent="0.2">
      <c r="A217" s="7"/>
      <c r="B217" s="7"/>
      <c r="C217" s="7"/>
      <c r="D217" s="15"/>
      <c r="E217" s="15"/>
      <c r="F217" s="7"/>
      <c r="G217" s="8"/>
      <c r="H217" s="142"/>
    </row>
    <row r="218" spans="1:8" x14ac:dyDescent="0.2">
      <c r="A218" s="7"/>
      <c r="B218" s="7"/>
      <c r="C218" s="7"/>
      <c r="D218" s="15"/>
      <c r="E218" s="15"/>
      <c r="F218" s="7"/>
      <c r="G218" s="8"/>
      <c r="H218" s="142"/>
    </row>
    <row r="219" spans="1:8" x14ac:dyDescent="0.2">
      <c r="A219" s="7"/>
      <c r="B219" s="7"/>
      <c r="C219" s="7"/>
      <c r="D219" s="15"/>
      <c r="E219" s="15"/>
      <c r="F219" s="7"/>
      <c r="G219" s="8"/>
      <c r="H219" s="142"/>
    </row>
    <row r="220" spans="1:8" x14ac:dyDescent="0.2">
      <c r="A220" s="7"/>
      <c r="B220" s="7"/>
      <c r="C220" s="7"/>
      <c r="D220" s="15"/>
      <c r="E220" s="15"/>
      <c r="F220" s="7"/>
      <c r="G220" s="7"/>
      <c r="H220" s="15"/>
    </row>
    <row r="221" spans="1:8" x14ac:dyDescent="0.2">
      <c r="A221" s="7"/>
      <c r="B221" s="7"/>
      <c r="C221" s="7"/>
      <c r="D221" s="15"/>
      <c r="E221" s="15"/>
      <c r="F221" s="7"/>
      <c r="G221" s="8"/>
      <c r="H221" s="142"/>
    </row>
    <row r="222" spans="1:8" x14ac:dyDescent="0.2">
      <c r="A222" s="7"/>
      <c r="B222" s="7"/>
      <c r="C222" s="7"/>
      <c r="D222" s="15"/>
      <c r="E222" s="15"/>
      <c r="F222" s="7"/>
      <c r="G222" s="8"/>
      <c r="H222" s="142"/>
    </row>
    <row r="223" spans="1:8" x14ac:dyDescent="0.2">
      <c r="A223" s="7"/>
      <c r="B223" s="7"/>
      <c r="C223" s="7"/>
      <c r="D223" s="15"/>
      <c r="E223" s="15"/>
      <c r="F223" s="7"/>
      <c r="G223" s="8"/>
      <c r="H223" s="142"/>
    </row>
    <row r="224" spans="1:8" x14ac:dyDescent="0.2">
      <c r="A224" s="7"/>
      <c r="B224" s="7"/>
      <c r="C224" s="7"/>
      <c r="D224" s="15"/>
      <c r="E224" s="15"/>
      <c r="F224" s="7"/>
      <c r="G224" s="8"/>
      <c r="H224" s="142"/>
    </row>
    <row r="225" spans="1:8" x14ac:dyDescent="0.2">
      <c r="A225" s="7"/>
      <c r="B225" s="7"/>
      <c r="C225" s="7"/>
      <c r="D225" s="15"/>
      <c r="E225" s="15"/>
      <c r="F225" s="7"/>
      <c r="G225" s="8"/>
      <c r="H225" s="142"/>
    </row>
    <row r="226" spans="1:8" x14ac:dyDescent="0.2">
      <c r="A226" s="7"/>
      <c r="B226" s="7"/>
      <c r="C226" s="7"/>
      <c r="D226" s="15"/>
      <c r="E226" s="15"/>
      <c r="F226" s="7"/>
      <c r="G226" s="8"/>
      <c r="H226" s="142"/>
    </row>
    <row r="227" spans="1:8" x14ac:dyDescent="0.2">
      <c r="A227" s="7"/>
      <c r="B227" s="7"/>
      <c r="C227" s="7"/>
      <c r="D227" s="15"/>
      <c r="E227" s="15"/>
      <c r="F227" s="7"/>
      <c r="G227" s="7"/>
      <c r="H227" s="15"/>
    </row>
    <row r="228" spans="1:8" x14ac:dyDescent="0.2">
      <c r="A228" s="7"/>
      <c r="B228" s="7"/>
      <c r="C228" s="7"/>
      <c r="D228" s="15"/>
      <c r="E228" s="15"/>
      <c r="F228" s="7"/>
      <c r="G228" s="7"/>
      <c r="H228" s="15"/>
    </row>
    <row r="229" spans="1:8" x14ac:dyDescent="0.2">
      <c r="A229" s="7"/>
      <c r="B229" s="7"/>
      <c r="C229" s="7"/>
      <c r="D229" s="15"/>
      <c r="E229" s="15"/>
      <c r="F229" s="7"/>
      <c r="G229" s="7"/>
      <c r="H229" s="15"/>
    </row>
    <row r="230" spans="1:8" x14ac:dyDescent="0.2">
      <c r="A230" s="7"/>
      <c r="B230" s="7"/>
      <c r="C230" s="7"/>
      <c r="D230" s="15"/>
      <c r="E230" s="15"/>
      <c r="F230" s="7"/>
      <c r="G230" s="7"/>
      <c r="H230" s="15"/>
    </row>
    <row r="231" spans="1:8" x14ac:dyDescent="0.2">
      <c r="A231" s="7"/>
      <c r="B231" s="7"/>
      <c r="C231" s="7"/>
      <c r="D231" s="15"/>
      <c r="E231" s="15"/>
      <c r="F231" s="7"/>
      <c r="G231" s="7"/>
      <c r="H231" s="15"/>
    </row>
    <row r="232" spans="1:8" x14ac:dyDescent="0.2">
      <c r="A232" s="7"/>
      <c r="B232" s="7"/>
      <c r="C232" s="7"/>
      <c r="D232" s="15"/>
      <c r="E232" s="15"/>
      <c r="F232" s="7"/>
      <c r="G232" s="8"/>
      <c r="H232" s="142"/>
    </row>
    <row r="233" spans="1:8" x14ac:dyDescent="0.2">
      <c r="A233" s="7"/>
      <c r="B233" s="7"/>
      <c r="C233" s="7"/>
      <c r="D233" s="15"/>
      <c r="E233" s="15"/>
      <c r="F233" s="7"/>
      <c r="G233" s="7"/>
      <c r="H233" s="15"/>
    </row>
    <row r="234" spans="1:8" x14ac:dyDescent="0.2">
      <c r="A234" s="7"/>
      <c r="B234" s="7"/>
      <c r="C234" s="7"/>
      <c r="D234" s="15"/>
      <c r="E234" s="15"/>
      <c r="F234" s="7"/>
      <c r="G234" s="7"/>
      <c r="H234" s="15"/>
    </row>
    <row r="235" spans="1:8" x14ac:dyDescent="0.2">
      <c r="A235" s="7"/>
      <c r="B235" s="7"/>
      <c r="C235" s="7"/>
      <c r="D235" s="15"/>
      <c r="E235" s="15"/>
      <c r="F235" s="7"/>
      <c r="G235" s="7"/>
      <c r="H235" s="15"/>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23"/>
  <sheetViews>
    <sheetView workbookViewId="0">
      <selection activeCell="G3" sqref="G3"/>
    </sheetView>
  </sheetViews>
  <sheetFormatPr defaultColWidth="11.42578125" defaultRowHeight="15" x14ac:dyDescent="0.25"/>
  <cols>
    <col min="6" max="7" width="17.28515625" customWidth="1"/>
    <col min="9" max="9" width="12.42578125" bestFit="1" customWidth="1"/>
  </cols>
  <sheetData>
    <row r="3" spans="1:14" ht="22.5" x14ac:dyDescent="0.25">
      <c r="B3" s="151" t="s">
        <v>72</v>
      </c>
      <c r="C3" s="151" t="s">
        <v>155</v>
      </c>
      <c r="D3" s="151" t="s">
        <v>159</v>
      </c>
      <c r="E3" s="151" t="s">
        <v>156</v>
      </c>
      <c r="F3" s="151" t="s">
        <v>157</v>
      </c>
      <c r="G3" s="151" t="s">
        <v>158</v>
      </c>
    </row>
    <row r="7" spans="1:14" x14ac:dyDescent="0.25">
      <c r="B7" s="157" t="s">
        <v>73</v>
      </c>
      <c r="C7" s="159"/>
      <c r="D7" s="159"/>
      <c r="E7" s="159"/>
      <c r="F7" s="7"/>
      <c r="G7" s="7"/>
      <c r="H7" s="7"/>
      <c r="I7" s="7"/>
      <c r="J7" s="7"/>
      <c r="K7" s="7"/>
      <c r="L7" s="158"/>
      <c r="M7" s="158"/>
      <c r="N7" s="158"/>
    </row>
    <row r="8" spans="1:14" x14ac:dyDescent="0.25">
      <c r="L8" s="158"/>
      <c r="M8" s="158"/>
      <c r="N8" s="158"/>
    </row>
    <row r="9" spans="1:14" x14ac:dyDescent="0.25">
      <c r="B9" s="160" t="s">
        <v>74</v>
      </c>
      <c r="C9" s="160" t="s">
        <v>75</v>
      </c>
      <c r="D9" s="160" t="s">
        <v>76</v>
      </c>
      <c r="E9" s="160" t="s">
        <v>77</v>
      </c>
      <c r="F9" s="160" t="s">
        <v>78</v>
      </c>
      <c r="G9" s="160" t="s">
        <v>79</v>
      </c>
      <c r="H9" s="160"/>
      <c r="I9" s="160" t="s">
        <v>80</v>
      </c>
      <c r="J9" s="160" t="s">
        <v>81</v>
      </c>
      <c r="K9" s="160" t="s">
        <v>82</v>
      </c>
      <c r="L9" s="160" t="s">
        <v>83</v>
      </c>
      <c r="M9" s="160" t="s">
        <v>32</v>
      </c>
      <c r="N9" s="160" t="s">
        <v>84</v>
      </c>
    </row>
    <row r="10" spans="1:14" x14ac:dyDescent="0.25">
      <c r="B10" s="160"/>
      <c r="C10" s="160"/>
      <c r="D10" s="160"/>
      <c r="E10" s="160"/>
      <c r="F10" s="160"/>
      <c r="G10" s="160"/>
      <c r="H10" s="160"/>
      <c r="I10" s="160"/>
      <c r="J10" s="160"/>
      <c r="K10" s="160"/>
      <c r="L10" s="160"/>
      <c r="M10" s="160"/>
      <c r="N10" s="161"/>
    </row>
    <row r="11" spans="1:14" x14ac:dyDescent="0.25">
      <c r="B11" s="160"/>
      <c r="C11" s="160"/>
      <c r="D11" s="160"/>
      <c r="E11" s="160"/>
      <c r="F11" s="160"/>
      <c r="G11" s="160"/>
      <c r="H11" s="160"/>
      <c r="I11" s="160"/>
      <c r="J11" s="160"/>
      <c r="K11" s="160"/>
      <c r="L11" s="160"/>
      <c r="M11" s="160"/>
      <c r="N11" s="161"/>
    </row>
    <row r="12" spans="1:14" x14ac:dyDescent="0.25">
      <c r="A12" s="11" t="s">
        <v>197</v>
      </c>
      <c r="B12" s="206" t="s">
        <v>42</v>
      </c>
      <c r="C12" s="162" t="s">
        <v>85</v>
      </c>
      <c r="D12" s="163">
        <v>0</v>
      </c>
      <c r="E12" s="163">
        <v>1</v>
      </c>
      <c r="F12" s="163">
        <v>-100000000</v>
      </c>
      <c r="G12" s="163">
        <v>10000</v>
      </c>
      <c r="H12" s="163"/>
      <c r="I12" s="163">
        <v>-10000</v>
      </c>
      <c r="J12" s="163">
        <v>10000</v>
      </c>
      <c r="K12" s="163" t="str">
        <f>'Palliative indicators'!R14</f>
        <v>n.d.</v>
      </c>
      <c r="L12" s="164">
        <f>IF('Palliative indicators'!S12=Berechnung1!$G$3,5,IF('Palliative indicators'!S12=Berechnung1!$F$3,1,IF('Palliative indicators'!S12=Berechnung1!$E$3,1,IF('Palliative indicators'!S12=Berechnung1!$D$3,2,IF('Palliative indicators'!S12=Berechnung1!$C$3,3,IF('Palliative indicators'!S12=Berechnung1!$B$3,4,""))))))</f>
        <v>1</v>
      </c>
      <c r="M12" s="164">
        <f>IF(L12&gt;1,L12+3,L12)</f>
        <v>1</v>
      </c>
      <c r="N12" s="164">
        <f>IF('Palliative indicators'!U12="",0,1)</f>
        <v>0</v>
      </c>
    </row>
    <row r="13" spans="1:14" x14ac:dyDescent="0.25">
      <c r="B13" s="165"/>
      <c r="C13" s="166"/>
      <c r="D13" s="167"/>
      <c r="E13" s="167"/>
      <c r="F13" s="167"/>
      <c r="G13" s="167"/>
      <c r="H13" s="167"/>
      <c r="I13" s="167"/>
      <c r="J13" s="167"/>
      <c r="K13" s="167"/>
      <c r="L13" s="167"/>
      <c r="M13" s="167"/>
      <c r="N13" s="167"/>
    </row>
    <row r="14" spans="1:14" x14ac:dyDescent="0.25">
      <c r="B14" s="165"/>
      <c r="C14" s="166"/>
      <c r="D14" s="167"/>
      <c r="E14" s="167"/>
      <c r="F14" s="167"/>
      <c r="G14" s="167"/>
      <c r="H14" s="167"/>
      <c r="I14" s="167"/>
      <c r="J14" s="167"/>
      <c r="K14" s="167"/>
      <c r="L14" s="167"/>
      <c r="M14" s="167"/>
      <c r="N14" s="167"/>
    </row>
    <row r="15" spans="1:14" x14ac:dyDescent="0.25">
      <c r="A15" s="11" t="s">
        <v>197</v>
      </c>
      <c r="B15" s="206" t="s">
        <v>48</v>
      </c>
      <c r="C15" s="162" t="s">
        <v>85</v>
      </c>
      <c r="D15" s="163">
        <v>0</v>
      </c>
      <c r="E15" s="163">
        <v>1</v>
      </c>
      <c r="F15" s="163">
        <v>-100000000</v>
      </c>
      <c r="G15" s="163">
        <v>10000</v>
      </c>
      <c r="H15" s="163"/>
      <c r="I15" s="163">
        <v>0.6</v>
      </c>
      <c r="J15" s="163">
        <v>10000</v>
      </c>
      <c r="K15" s="163" t="str">
        <f>'Palliative indicators'!R27</f>
        <v>n.d.</v>
      </c>
      <c r="L15" s="164">
        <f>IF('Palliative indicators'!S25=Berechnung1!$G$3,5,IF('Palliative indicators'!S25=Berechnung1!$F$3,1,IF('Palliative indicators'!S25=Berechnung1!$E$3,1,IF('Palliative indicators'!S25=Berechnung1!$D$3,2,IF('Palliative indicators'!S25=Berechnung1!$C$3,3,IF('Palliative indicators'!S25=Berechnung1!$B$3,4,""))))))</f>
        <v>1</v>
      </c>
      <c r="M15" s="164">
        <f t="shared" ref="M15:M21" si="0">IF(L15&gt;1,L15+3,L15)</f>
        <v>1</v>
      </c>
      <c r="N15" s="164">
        <f>IF('Palliative indicators'!U25="",0,1)</f>
        <v>0</v>
      </c>
    </row>
    <row r="16" spans="1:14" x14ac:dyDescent="0.25">
      <c r="B16" s="169"/>
      <c r="C16" s="169"/>
      <c r="D16" s="169"/>
      <c r="E16" s="169"/>
      <c r="F16" s="169"/>
      <c r="G16" s="169"/>
      <c r="H16" s="169"/>
      <c r="I16" s="169"/>
      <c r="J16" s="169"/>
      <c r="K16" s="169"/>
      <c r="L16" s="169"/>
      <c r="M16" s="169"/>
      <c r="N16" s="169"/>
    </row>
    <row r="17" spans="1:14" x14ac:dyDescent="0.25">
      <c r="B17" s="165"/>
      <c r="C17" s="166"/>
      <c r="D17" s="167"/>
      <c r="E17" s="167"/>
      <c r="F17" s="167"/>
      <c r="G17" s="167"/>
      <c r="H17" s="167"/>
      <c r="I17" s="167"/>
      <c r="J17" s="167"/>
      <c r="K17" s="167"/>
      <c r="L17" s="167"/>
      <c r="M17" s="167"/>
      <c r="N17" s="167"/>
    </row>
    <row r="18" spans="1:14" x14ac:dyDescent="0.25">
      <c r="A18" s="11" t="s">
        <v>197</v>
      </c>
      <c r="B18" s="206" t="s">
        <v>49</v>
      </c>
      <c r="C18" s="162" t="s">
        <v>85</v>
      </c>
      <c r="D18" s="163">
        <v>0</v>
      </c>
      <c r="E18" s="163">
        <v>1</v>
      </c>
      <c r="F18" s="163">
        <v>-100000000</v>
      </c>
      <c r="G18" s="163">
        <v>10000</v>
      </c>
      <c r="H18" s="163"/>
      <c r="I18" s="163">
        <v>0.6</v>
      </c>
      <c r="J18" s="163">
        <v>10000</v>
      </c>
      <c r="K18" s="163" t="str">
        <f>'Palliative indicators'!R38</f>
        <v>n.d.</v>
      </c>
      <c r="L18" s="164">
        <f>IF('Palliative indicators'!S36=Berechnung1!$G$3,5,IF('Palliative indicators'!S36=Berechnung1!$F$3,1,IF('Palliative indicators'!S36=Berechnung1!$E$3,1,IF('Palliative indicators'!S36=Berechnung1!$D$3,2,IF('Palliative indicators'!S36=Berechnung1!$C$3,3,IF('Palliative indicators'!S36=Berechnung1!$B$3,4,""))))))</f>
        <v>1</v>
      </c>
      <c r="M18" s="164">
        <f t="shared" si="0"/>
        <v>1</v>
      </c>
      <c r="N18" s="164">
        <f>IF('Palliative indicators'!U36="",0,1)</f>
        <v>0</v>
      </c>
    </row>
    <row r="19" spans="1:14" x14ac:dyDescent="0.25">
      <c r="B19" s="165"/>
      <c r="C19" s="166"/>
      <c r="D19" s="167"/>
      <c r="E19" s="167"/>
      <c r="F19" s="167"/>
      <c r="G19" s="167"/>
      <c r="H19" s="167"/>
      <c r="I19" s="167"/>
      <c r="J19" s="167"/>
      <c r="K19" s="167"/>
      <c r="L19" s="167"/>
      <c r="M19" s="167"/>
      <c r="N19" s="167"/>
    </row>
    <row r="20" spans="1:14" x14ac:dyDescent="0.25">
      <c r="B20" s="165"/>
      <c r="C20" s="166"/>
      <c r="D20" s="167"/>
      <c r="E20" s="167"/>
      <c r="F20" s="167"/>
      <c r="G20" s="167"/>
      <c r="H20" s="167"/>
      <c r="I20" s="167"/>
      <c r="J20" s="167"/>
      <c r="K20" s="167"/>
      <c r="L20" s="167"/>
      <c r="M20" s="167"/>
      <c r="N20" s="167"/>
    </row>
    <row r="21" spans="1:14" x14ac:dyDescent="0.25">
      <c r="A21" s="11" t="s">
        <v>197</v>
      </c>
      <c r="B21" s="206" t="s">
        <v>50</v>
      </c>
      <c r="C21" s="162" t="s">
        <v>85</v>
      </c>
      <c r="D21" s="163">
        <v>0</v>
      </c>
      <c r="E21" s="163">
        <v>1</v>
      </c>
      <c r="F21" s="163">
        <v>-100000000</v>
      </c>
      <c r="G21" s="163">
        <v>10000</v>
      </c>
      <c r="H21" s="163"/>
      <c r="I21" s="163">
        <v>0.6</v>
      </c>
      <c r="J21" s="163">
        <v>10000</v>
      </c>
      <c r="K21" s="163" t="str">
        <f>'Palliative indicators'!R49</f>
        <v>n.d.</v>
      </c>
      <c r="L21" s="164">
        <f>IF('Palliative indicators'!S47=Berechnung1!$G$3,5,IF('Palliative indicators'!S47=Berechnung1!$F$3,1,IF('Palliative indicators'!S47=Berechnung1!$E$3,1,IF('Palliative indicators'!S47=Berechnung1!$D$3,2,IF('Palliative indicators'!S47=Berechnung1!$C$3,3,IF('Palliative indicators'!S47=Berechnung1!$B$3,4,""))))))</f>
        <v>1</v>
      </c>
      <c r="M21" s="164">
        <f t="shared" si="0"/>
        <v>1</v>
      </c>
      <c r="N21" s="164">
        <f>IF('Palliative indicators'!U47="",0,1)</f>
        <v>0</v>
      </c>
    </row>
    <row r="22" spans="1:14" x14ac:dyDescent="0.25">
      <c r="B22" s="165"/>
      <c r="C22" s="166"/>
      <c r="D22" s="167"/>
      <c r="E22" s="167"/>
      <c r="F22" s="167"/>
      <c r="G22" s="167"/>
      <c r="H22" s="167"/>
      <c r="I22" s="167"/>
      <c r="J22" s="167"/>
      <c r="K22" s="167"/>
      <c r="L22" s="167"/>
      <c r="M22" s="167"/>
      <c r="N22" s="168"/>
    </row>
    <row r="23" spans="1:14" x14ac:dyDescent="0.25">
      <c r="B23" s="165"/>
      <c r="C23" s="166"/>
      <c r="D23" s="167"/>
      <c r="E23" s="167"/>
      <c r="F23" s="167"/>
      <c r="G23" s="167"/>
      <c r="H23" s="167"/>
      <c r="I23" s="167"/>
      <c r="J23" s="167"/>
      <c r="K23" s="167"/>
      <c r="L23" s="167"/>
      <c r="M23" s="167"/>
      <c r="N23" s="168"/>
    </row>
  </sheetData>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10"/>
  <sheetViews>
    <sheetView workbookViewId="0">
      <selection activeCell="D11" sqref="D11"/>
    </sheetView>
  </sheetViews>
  <sheetFormatPr defaultColWidth="9.140625" defaultRowHeight="12.75" x14ac:dyDescent="0.2"/>
  <cols>
    <col min="1" max="1" width="13.85546875" style="172" customWidth="1"/>
    <col min="2" max="4" width="24" style="172" customWidth="1"/>
    <col min="5" max="5" width="9.140625" style="172"/>
    <col min="6" max="6" width="39.7109375" style="172" customWidth="1"/>
    <col min="7" max="7" width="41.5703125" style="172" customWidth="1"/>
    <col min="8" max="8" width="10.140625" style="172" customWidth="1"/>
    <col min="9" max="11" width="24.5703125" style="172" customWidth="1"/>
    <col min="12" max="16384" width="9.140625" style="172"/>
  </cols>
  <sheetData>
    <row r="1" spans="1:11" x14ac:dyDescent="0.2">
      <c r="A1" s="95" t="s">
        <v>34</v>
      </c>
      <c r="B1" s="96">
        <v>187</v>
      </c>
    </row>
    <row r="2" spans="1:11" x14ac:dyDescent="0.2">
      <c r="A2" s="95" t="s">
        <v>0</v>
      </c>
      <c r="B2" s="96" t="str">
        <f>IF(Certcalculator!D6="","",Certcalculator!D6)</f>
        <v>Not listed</v>
      </c>
    </row>
    <row r="3" spans="1:11" x14ac:dyDescent="0.2">
      <c r="A3" s="95" t="s">
        <v>35</v>
      </c>
      <c r="B3" s="97" t="str">
        <f>IF(Certcalculator!M12=0,"",Certcalculator!M12)</f>
        <v/>
      </c>
    </row>
    <row r="6" spans="1:11" x14ac:dyDescent="0.2">
      <c r="A6" s="136" t="s">
        <v>31</v>
      </c>
      <c r="B6" s="136" t="s">
        <v>36</v>
      </c>
      <c r="C6" s="136" t="s">
        <v>37</v>
      </c>
      <c r="D6" s="136" t="s">
        <v>38</v>
      </c>
      <c r="E6" s="136" t="s">
        <v>39</v>
      </c>
      <c r="F6" s="136" t="s">
        <v>46</v>
      </c>
      <c r="G6" s="136" t="s">
        <v>47</v>
      </c>
      <c r="H6" s="136" t="s">
        <v>51</v>
      </c>
      <c r="I6" s="136" t="s">
        <v>52</v>
      </c>
      <c r="J6" s="136" t="s">
        <v>53</v>
      </c>
      <c r="K6" s="152" t="s">
        <v>54</v>
      </c>
    </row>
    <row r="7" spans="1:11" x14ac:dyDescent="0.2">
      <c r="A7" s="121">
        <v>1</v>
      </c>
      <c r="B7" s="135" t="str">
        <f>IF('Palliative indicators'!R12= "", "",'Palliative indicators'!R12)</f>
        <v/>
      </c>
      <c r="C7" s="135" t="str">
        <f>IF('Palliative indicators'!R13= "", "",'Palliative indicators'!R13)</f>
        <v/>
      </c>
      <c r="D7" s="205" t="str">
        <f>IF('Palliative indicators'!R14="","n.d.",IF('Palliative indicators'!R14="n.d.","n.d.",'Palliative indicators'!R14*100))</f>
        <v>n.d.</v>
      </c>
      <c r="E7" s="156">
        <f>Berechnung1!M12</f>
        <v>1</v>
      </c>
      <c r="F7" s="96" t="str">
        <f>IF('Palliative indicators'!T12=0,"",'Palliative indicators'!T12)</f>
        <v/>
      </c>
      <c r="G7" s="96" t="str">
        <f>IF('Palliative indicators'!U12=0,"",'Palliative indicators'!U12)</f>
        <v/>
      </c>
      <c r="H7" s="173">
        <f>IF(G7="",0,"1")</f>
        <v>0</v>
      </c>
      <c r="I7" s="174" t="str">
        <f>IF('Palliative indicators'!F19="","",'Palliative indicators'!F19)</f>
        <v/>
      </c>
      <c r="J7" s="174" t="str">
        <f>IF('Palliative indicators'!L19="","",'Palliative indicators'!L19)</f>
        <v/>
      </c>
      <c r="K7" s="174" t="str">
        <f>IF(AND('Palliative indicators'!F21="",'Palliative indicators'!L21=""),"",CONCATENATE('Palliative indicators'!F21," / ",'Palliative indicators'!L21))</f>
        <v/>
      </c>
    </row>
    <row r="8" spans="1:11" x14ac:dyDescent="0.2">
      <c r="A8" s="121" t="s">
        <v>48</v>
      </c>
      <c r="B8" s="135" t="str">
        <f>IF('Palliative indicators'!R25= "", "",'Palliative indicators'!R25)</f>
        <v/>
      </c>
      <c r="C8" s="135" t="str">
        <f>IF('Palliative indicators'!R26= "", "",'Palliative indicators'!R26)</f>
        <v/>
      </c>
      <c r="D8" s="205" t="str">
        <f>IF('Palliative indicators'!R27="","n.d.",IF('Palliative indicators'!R27="n.d.","n.d.",'Palliative indicators'!R27*100))</f>
        <v>n.d.</v>
      </c>
      <c r="E8" s="156">
        <f>Berechnung1!M15</f>
        <v>1</v>
      </c>
      <c r="F8" s="96" t="str">
        <f>IF('Palliative indicators'!T25=0,"",'Palliative indicators'!T25)</f>
        <v/>
      </c>
      <c r="G8" s="96" t="str">
        <f>IF('Palliative indicators'!U25=0,"",'Palliative indicators'!U25)</f>
        <v/>
      </c>
      <c r="H8" s="173">
        <f t="shared" ref="H8:H10" si="0">IF(G8="",0,"1")</f>
        <v>0</v>
      </c>
      <c r="I8" s="174" t="str">
        <f>IF('Palliative indicators'!F19="","",'Palliative indicators'!F19)</f>
        <v/>
      </c>
      <c r="J8" s="174" t="str">
        <f>IF('Palliative indicators'!L19="","",'Palliative indicators'!L19)</f>
        <v/>
      </c>
      <c r="K8" s="174" t="str">
        <f>IF(AND('Palliative indicators'!F21="",'Palliative indicators'!L21=""),"",CONCATENATE('Palliative indicators'!F21," / ",'Palliative indicators'!L21))</f>
        <v/>
      </c>
    </row>
    <row r="9" spans="1:11" x14ac:dyDescent="0.2">
      <c r="A9" s="121" t="s">
        <v>49</v>
      </c>
      <c r="B9" s="135" t="str">
        <f>IF('Palliative indicators'!R36= "", "",'Palliative indicators'!R36)</f>
        <v/>
      </c>
      <c r="C9" s="135" t="str">
        <f>IF('Palliative indicators'!R37= "", "",'Palliative indicators'!R37)</f>
        <v/>
      </c>
      <c r="D9" s="205" t="str">
        <f>IF('Palliative indicators'!R38="","n.d.",IF('Palliative indicators'!R38="n.d.","n.d.",'Palliative indicators'!R38*100))</f>
        <v>n.d.</v>
      </c>
      <c r="E9" s="156">
        <f>Berechnung1!M18</f>
        <v>1</v>
      </c>
      <c r="F9" s="96" t="str">
        <f>IF('Palliative indicators'!T36=0,"",'Palliative indicators'!T36)</f>
        <v/>
      </c>
      <c r="G9" s="96" t="str">
        <f>IF('Palliative indicators'!U36=0,"",'Palliative indicators'!U36)</f>
        <v/>
      </c>
      <c r="H9" s="173">
        <f t="shared" si="0"/>
        <v>0</v>
      </c>
      <c r="I9" s="174" t="str">
        <f>IF('Palliative indicators'!F30="","",'Palliative indicators'!F30)</f>
        <v/>
      </c>
      <c r="J9" s="174" t="str">
        <f>IF('Palliative indicators'!L30="","",'Palliative indicators'!L30)</f>
        <v/>
      </c>
      <c r="K9" s="174" t="str">
        <f>IF(AND('Palliative indicators'!F32="",'Palliative indicators'!L32=""),"",CONCATENATE('Palliative indicators'!F32," / ",'Palliative indicators'!L32))</f>
        <v/>
      </c>
    </row>
    <row r="10" spans="1:11" x14ac:dyDescent="0.2">
      <c r="A10" s="121" t="s">
        <v>50</v>
      </c>
      <c r="B10" s="135" t="str">
        <f>IF('Palliative indicators'!R47= "", "",'Palliative indicators'!R47)</f>
        <v/>
      </c>
      <c r="C10" s="135" t="str">
        <f>IF('Palliative indicators'!R48= "", "",'Palliative indicators'!R48)</f>
        <v/>
      </c>
      <c r="D10" s="205" t="str">
        <f>IF('Palliative indicators'!R49="","n.d.",IF('Palliative indicators'!R49="n.d.","n.d.",'Palliative indicators'!R49*100))</f>
        <v>n.d.</v>
      </c>
      <c r="E10" s="156">
        <f>Berechnung1!M21</f>
        <v>1</v>
      </c>
      <c r="F10" s="96" t="str">
        <f>IF('Palliative indicators'!T47=0,"",'Palliative indicators'!T47)</f>
        <v/>
      </c>
      <c r="G10" s="96" t="str">
        <f>IF('Palliative indicators'!U47=0,"",'Palliative indicators'!U47)</f>
        <v/>
      </c>
      <c r="H10" s="173">
        <f t="shared" si="0"/>
        <v>0</v>
      </c>
      <c r="I10" s="174" t="str">
        <f>IF('Palliative indicators'!F41="","",'Palliative indicators'!F41)</f>
        <v/>
      </c>
      <c r="J10" s="174" t="str">
        <f>IF('Palliative indicators'!L41="","",'Palliative indicators'!L41)</f>
        <v/>
      </c>
      <c r="K10" s="174" t="str">
        <f>IF(AND('Palliative indicators'!F43="",'Palliative indicators'!L43=""),"",CONCATENATE('Palliative indicators'!F43," / ",'Palliative indicators'!L43))</f>
        <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Certcalculator</vt:lpstr>
      <vt:lpstr>HilfstabelleB</vt:lpstr>
      <vt:lpstr>HilfstabelleSD</vt:lpstr>
      <vt:lpstr>HilfstabelleB3</vt:lpstr>
      <vt:lpstr>Palliative indicators</vt:lpstr>
      <vt:lpstr>Datenquelle</vt:lpstr>
      <vt:lpstr>Berechnung1</vt:lpstr>
      <vt:lpstr>HilfstabelleKB</vt:lpstr>
      <vt:lpstr>NachweisstufeAlle</vt:lpstr>
      <vt:lpstr>NachweisstufeMT</vt:lpstr>
      <vt:lpstr>NachweisstufeMTS</vt:lpstr>
      <vt:lpstr>NachweisstufeS</vt:lpstr>
      <vt:lpstr>NachweisstufeZT</vt:lpstr>
      <vt:lpstr>NachweisstufeZTS</vt:lpstr>
      <vt:lpstr>neu_ges</vt:lpstr>
      <vt:lpstr>Certcalculator!Print_Area</vt:lpstr>
      <vt:lpstr>'Palliative indicators'!Print_Area</vt:lpstr>
      <vt:lpstr>Print_Area</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2023-02-13T14:13:17Z</cp:lastPrinted>
  <dcterms:created xsi:type="dcterms:W3CDTF">2012-04-12T09:13:43Z</dcterms:created>
  <dcterms:modified xsi:type="dcterms:W3CDTF">2023-02-15T14:27:10Z</dcterms:modified>
</cp:coreProperties>
</file>