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13_ncr:1_{D8A69272-FB72-4981-9A7F-4CA8E56103BE}" xr6:coauthVersionLast="47" xr6:coauthVersionMax="47" xr10:uidLastSave="{00000000-0000-0000-0000-000000000000}"/>
  <workbookProtection workbookAlgorithmName="SHA-512" workbookHashValue="YiIJrpnHJHqvyz3hXMlh7p0VHKnSW/GXrPKUf2tq3dJkcuVOTHkDJtR1pDkZypAc3dX7th5i4/olxpCc2Gbi0w==" workbookSaltValue="Ryt/+MOGwkJXFxzpBDdcRw==" workbookSpinCount="100000" lockStructure="1"/>
  <bookViews>
    <workbookView xWindow="-120" yWindow="-120" windowWidth="29040" windowHeight="15840" tabRatio="719" xr2:uid="{00000000-000D-0000-FFFF-FFFF00000000}"/>
  </bookViews>
  <sheets>
    <sheet name="Basic data" sheetId="1" r:id="rId1"/>
    <sheet name="HilfstabelleB" sheetId="2" state="hidden" r:id="rId2"/>
    <sheet name="HilfstabelleSD" sheetId="3" state="hidden" r:id="rId3"/>
    <sheet name="Datenquelle" sheetId="4" state="hidden" r:id="rId4"/>
    <sheet name="Studies" sheetId="13" r:id="rId5"/>
    <sheet name="HilfstabelleStudien" sheetId="14" state="hidden" r:id="rId6"/>
    <sheet name="Indicator sheet_(IS)" sheetId="6" r:id="rId7"/>
    <sheet name="Berechnung1" sheetId="10" state="hidden" r:id="rId8"/>
    <sheet name="HilfstabelleKB" sheetId="7" state="hidden" r:id="rId9"/>
    <sheet name="Datendefizite_KB" sheetId="9" state="hidden" r:id="rId10"/>
    <sheet name="Hilfstabelle DatendefKB" sheetId="12" state="hidden" r:id="rId11"/>
  </sheets>
  <definedNames>
    <definedName name="_xlnm._FilterDatabase" localSheetId="3" hidden="1">Datenquelle!$A$109:$S$109</definedName>
    <definedName name="KrebsregisterZusammenarbeit" localSheetId="5">#REF!</definedName>
    <definedName name="KrebsregisterZusammenarbeit">Datenquelle!$B$98:$B$103</definedName>
    <definedName name="myCategory">Datenquelle!$A$69:$S$69</definedName>
    <definedName name="myItem" localSheetId="5">OFFSET(HilfstabelleStudien!myItemList,0,0,COUNTA(HilfstabelleStudien!myItemList),1)</definedName>
    <definedName name="myItem" localSheetId="4">OFFSET([0]!myItemList,0,0,COUNTA([0]!myItemList),1)</definedName>
    <definedName name="myItem">OFFSET(myItemList,0,0,COUNTA(myItemList),1)</definedName>
    <definedName name="myItemList" localSheetId="5">INDEX(#REF!,0,MATCH(#REF!,#REF!,0))</definedName>
    <definedName name="myItemList">INDEX(Datenquelle!$A$70:$S$90,0,MATCH(Datenquelle!$D$107,Datenquelle!$A$69:$S$69,0))</definedName>
    <definedName name="OncoBox" localSheetId="5">#REF!</definedName>
    <definedName name="OncoBox">Datenquelle!$B$93:$B$94</definedName>
    <definedName name="_xlnm.Print_Area" localSheetId="0">'Basic data'!$B$1:$Q$47</definedName>
    <definedName name="_xlnm.Print_Area" localSheetId="9">OFFSET(Datendefizite_KB!$A$1,0,0,SUMPRODUCT((Datendefizite_KB!$A$14:$A$32&lt;&gt;"")+0)+13,11)</definedName>
    <definedName name="_xlnm.Print_Area" localSheetId="6">'Indicator sheet_(IS)'!$A$1:$Q$83</definedName>
    <definedName name="_xlnm.Print_Area" localSheetId="4">Studies!$A$1:$E$60</definedName>
    <definedName name="_xlnm.Print_Titles" localSheetId="9">Datendefizite_KB!$12:$13</definedName>
    <definedName name="_xlnm.Print_Titles" localSheetId="6">'Indicator sheet_(IS)'!$6:$7</definedName>
    <definedName name="Tumordokumentation" localSheetId="5">#REF!</definedName>
    <definedName name="Tumordokumentation">Datenquelle!$B$1:$B$53</definedName>
    <definedName name="Zentrum" localSheetId="5">#REF!</definedName>
    <definedName name="Zentrum">Datenquelle!$A$110:$A$110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3" l="1"/>
  <c r="J12" i="13"/>
  <c r="K12" i="13"/>
  <c r="D3" i="14" s="1"/>
  <c r="I13" i="13"/>
  <c r="J13" i="13"/>
  <c r="I14" i="13"/>
  <c r="J14" i="13"/>
  <c r="I15" i="13"/>
  <c r="K15" i="13" s="1"/>
  <c r="J15" i="13"/>
  <c r="I16" i="13"/>
  <c r="J16" i="13"/>
  <c r="K16" i="13" s="1"/>
  <c r="D7" i="14" s="1"/>
  <c r="I17" i="13"/>
  <c r="J17" i="13"/>
  <c r="I18" i="13"/>
  <c r="J18" i="13"/>
  <c r="I19" i="13"/>
  <c r="J19" i="13"/>
  <c r="K19" i="13" s="1"/>
  <c r="A10" i="14" s="1"/>
  <c r="I20" i="13"/>
  <c r="K20" i="13" s="1"/>
  <c r="D11" i="14" s="1"/>
  <c r="J20" i="13"/>
  <c r="I21" i="13"/>
  <c r="J21" i="13"/>
  <c r="I22" i="13"/>
  <c r="K22" i="13" s="1"/>
  <c r="C13" i="14" s="1"/>
  <c r="J22" i="13"/>
  <c r="I23" i="13"/>
  <c r="J23" i="13"/>
  <c r="K23" i="13"/>
  <c r="E14" i="14" s="1"/>
  <c r="I24" i="13"/>
  <c r="J24" i="13"/>
  <c r="K24" i="13"/>
  <c r="D15" i="14" s="1"/>
  <c r="I25" i="13"/>
  <c r="J25" i="13"/>
  <c r="I26" i="13"/>
  <c r="J26" i="13"/>
  <c r="I27" i="13"/>
  <c r="K27" i="13" s="1"/>
  <c r="E18" i="14" s="1"/>
  <c r="J27" i="13"/>
  <c r="I28" i="13"/>
  <c r="K28" i="13" s="1"/>
  <c r="J28" i="13"/>
  <c r="I29" i="13"/>
  <c r="J29" i="13"/>
  <c r="I30" i="13"/>
  <c r="K30" i="13" s="1"/>
  <c r="C21" i="14" s="1"/>
  <c r="J30" i="13"/>
  <c r="I31" i="13"/>
  <c r="J31" i="13"/>
  <c r="I32" i="13"/>
  <c r="K32" i="13" s="1"/>
  <c r="J32" i="13"/>
  <c r="I33" i="13"/>
  <c r="J33" i="13"/>
  <c r="I34" i="13"/>
  <c r="K34" i="13" s="1"/>
  <c r="C25" i="14" s="1"/>
  <c r="J34" i="13"/>
  <c r="I35" i="13"/>
  <c r="J35" i="13"/>
  <c r="K35" i="13"/>
  <c r="E26" i="14" s="1"/>
  <c r="I36" i="13"/>
  <c r="J36" i="13"/>
  <c r="K36" i="13"/>
  <c r="D27" i="14" s="1"/>
  <c r="I37" i="13"/>
  <c r="J37" i="13"/>
  <c r="I38" i="13"/>
  <c r="J38" i="13"/>
  <c r="I39" i="13"/>
  <c r="J39" i="13"/>
  <c r="I40" i="13"/>
  <c r="K40" i="13" s="1"/>
  <c r="D31" i="14" s="1"/>
  <c r="J40" i="13"/>
  <c r="I41" i="13"/>
  <c r="J41" i="13"/>
  <c r="I42" i="13"/>
  <c r="K42" i="13" s="1"/>
  <c r="J42" i="13"/>
  <c r="I43" i="13"/>
  <c r="J43" i="13"/>
  <c r="K43" i="13"/>
  <c r="I44" i="13"/>
  <c r="J44" i="13"/>
  <c r="K44" i="13"/>
  <c r="I45" i="13"/>
  <c r="K45" i="13" s="1"/>
  <c r="J45" i="13"/>
  <c r="I46" i="13"/>
  <c r="J46" i="13"/>
  <c r="I47" i="13"/>
  <c r="K47" i="13" s="1"/>
  <c r="J47" i="13"/>
  <c r="I48" i="13"/>
  <c r="K48" i="13" s="1"/>
  <c r="J48" i="13"/>
  <c r="I49" i="13"/>
  <c r="J49" i="13"/>
  <c r="I50" i="13"/>
  <c r="K50" i="13" s="1"/>
  <c r="J50" i="13"/>
  <c r="I51" i="13"/>
  <c r="J51" i="13"/>
  <c r="K51" i="13"/>
  <c r="I52" i="13"/>
  <c r="J52" i="13"/>
  <c r="K52" i="13"/>
  <c r="I53" i="13"/>
  <c r="K53" i="13" s="1"/>
  <c r="J53" i="13"/>
  <c r="I54" i="13"/>
  <c r="J54" i="13"/>
  <c r="I55" i="13"/>
  <c r="K55" i="13" s="1"/>
  <c r="J55" i="13"/>
  <c r="I56" i="13"/>
  <c r="K56" i="13" s="1"/>
  <c r="J56" i="13"/>
  <c r="I57" i="13"/>
  <c r="J57" i="13"/>
  <c r="I58" i="13"/>
  <c r="K58" i="13" s="1"/>
  <c r="J58" i="13"/>
  <c r="I59" i="13"/>
  <c r="J59" i="13"/>
  <c r="K59" i="13"/>
  <c r="I60" i="13"/>
  <c r="J60" i="13"/>
  <c r="K60" i="13"/>
  <c r="E3" i="14"/>
  <c r="E15" i="14"/>
  <c r="B3" i="14"/>
  <c r="B15" i="14"/>
  <c r="A3" i="14"/>
  <c r="A15" i="14"/>
  <c r="E6" i="14" l="1"/>
  <c r="D6" i="14"/>
  <c r="D19" i="14"/>
  <c r="A19" i="14"/>
  <c r="B31" i="14"/>
  <c r="E19" i="14"/>
  <c r="E31" i="14"/>
  <c r="K57" i="13"/>
  <c r="K54" i="13"/>
  <c r="K49" i="13"/>
  <c r="K46" i="13"/>
  <c r="K41" i="13"/>
  <c r="K39" i="13"/>
  <c r="E30" i="14" s="1"/>
  <c r="K38" i="13"/>
  <c r="C29" i="14" s="1"/>
  <c r="K31" i="13"/>
  <c r="A22" i="14" s="1"/>
  <c r="K26" i="13"/>
  <c r="C17" i="14" s="1"/>
  <c r="K14" i="13"/>
  <c r="C5" i="14" s="1"/>
  <c r="A31" i="14"/>
  <c r="D14" i="14"/>
  <c r="D21" i="14"/>
  <c r="D13" i="14"/>
  <c r="K18" i="13"/>
  <c r="C9" i="14" s="1"/>
  <c r="B7" i="14"/>
  <c r="E7" i="14"/>
  <c r="A7" i="14"/>
  <c r="D22" i="14"/>
  <c r="D23" i="14"/>
  <c r="E23" i="14"/>
  <c r="A23" i="14"/>
  <c r="B23" i="14"/>
  <c r="B19" i="14"/>
  <c r="D18" i="14"/>
  <c r="C26" i="14"/>
  <c r="C18" i="14"/>
  <c r="C10" i="14"/>
  <c r="E27" i="14"/>
  <c r="E11" i="14"/>
  <c r="A27" i="14"/>
  <c r="A11" i="14"/>
  <c r="B27" i="14"/>
  <c r="B11" i="14"/>
  <c r="D26" i="14"/>
  <c r="D10" i="14"/>
  <c r="C30" i="14"/>
  <c r="C14" i="14"/>
  <c r="C6" i="14"/>
  <c r="D25" i="14"/>
  <c r="D9" i="14"/>
  <c r="A30" i="14"/>
  <c r="A14" i="14"/>
  <c r="A6" i="14"/>
  <c r="E10" i="14"/>
  <c r="A29" i="14"/>
  <c r="A25" i="14"/>
  <c r="A21" i="14"/>
  <c r="A17" i="14"/>
  <c r="A13" i="14"/>
  <c r="A9" i="14"/>
  <c r="B30" i="14"/>
  <c r="B26" i="14"/>
  <c r="B18" i="14"/>
  <c r="B14" i="14"/>
  <c r="B10" i="14"/>
  <c r="B6" i="14"/>
  <c r="C31" i="14"/>
  <c r="C27" i="14"/>
  <c r="C23" i="14"/>
  <c r="C19" i="14"/>
  <c r="C15" i="14"/>
  <c r="C11" i="14"/>
  <c r="C7" i="14"/>
  <c r="C3" i="14"/>
  <c r="E29" i="14"/>
  <c r="E25" i="14"/>
  <c r="E21" i="14"/>
  <c r="E13" i="14"/>
  <c r="E5" i="14"/>
  <c r="K37" i="13"/>
  <c r="B28" i="14" s="1"/>
  <c r="K33" i="13"/>
  <c r="B24" i="14" s="1"/>
  <c r="K29" i="13"/>
  <c r="B20" i="14" s="1"/>
  <c r="K25" i="13"/>
  <c r="B16" i="14" s="1"/>
  <c r="K21" i="13"/>
  <c r="B12" i="14" s="1"/>
  <c r="K17" i="13"/>
  <c r="B8" i="14" s="1"/>
  <c r="K13" i="13"/>
  <c r="B4" i="14" s="1"/>
  <c r="A26" i="14"/>
  <c r="A18" i="14"/>
  <c r="A28" i="14"/>
  <c r="B29" i="14"/>
  <c r="B25" i="14"/>
  <c r="B21" i="14"/>
  <c r="B13" i="14"/>
  <c r="B9" i="14"/>
  <c r="B5" i="14"/>
  <c r="A2" i="13"/>
  <c r="A5" i="14" l="1"/>
  <c r="B17" i="14"/>
  <c r="E17" i="14"/>
  <c r="B22" i="14"/>
  <c r="D17" i="14"/>
  <c r="C22" i="14"/>
  <c r="E22" i="14"/>
  <c r="D30" i="14"/>
  <c r="A12" i="14"/>
  <c r="D5" i="14"/>
  <c r="D29" i="14"/>
  <c r="C8" i="14"/>
  <c r="E9" i="14"/>
  <c r="D8" i="14"/>
  <c r="C24" i="14"/>
  <c r="A16" i="14"/>
  <c r="D20" i="14"/>
  <c r="A4" i="14"/>
  <c r="A20" i="14"/>
  <c r="D24" i="14"/>
  <c r="C20" i="14"/>
  <c r="E8" i="14"/>
  <c r="A8" i="14"/>
  <c r="A24" i="14"/>
  <c r="D4" i="14"/>
  <c r="E4" i="14"/>
  <c r="E12" i="14"/>
  <c r="C16" i="14"/>
  <c r="D12" i="14"/>
  <c r="D28" i="14"/>
  <c r="C4" i="14"/>
  <c r="E16" i="14"/>
  <c r="E20" i="14"/>
  <c r="C28" i="14"/>
  <c r="D16" i="14"/>
  <c r="C12" i="14"/>
  <c r="E24" i="14"/>
  <c r="E28" i="14"/>
  <c r="J11" i="13"/>
  <c r="I11" i="13"/>
  <c r="K11" i="13" l="1"/>
  <c r="E2" i="14" s="1"/>
  <c r="E5" i="13" l="1"/>
  <c r="P32" i="6" s="1"/>
  <c r="D2" i="14"/>
  <c r="A2" i="14"/>
  <c r="C2" i="14"/>
  <c r="B2" i="14"/>
  <c r="B1" i="3"/>
  <c r="F6" i="3"/>
  <c r="E6" i="3"/>
  <c r="C16" i="2" l="1"/>
  <c r="C29" i="2"/>
  <c r="C28" i="2"/>
  <c r="C27" i="2"/>
  <c r="C26" i="2"/>
  <c r="B23" i="2"/>
  <c r="B22" i="2"/>
  <c r="B21" i="2"/>
  <c r="B20" i="2"/>
  <c r="B19" i="2"/>
  <c r="D33" i="2"/>
  <c r="D32" i="2"/>
  <c r="B11" i="2"/>
  <c r="C14" i="2"/>
  <c r="C13" i="2"/>
  <c r="B8" i="2"/>
  <c r="B7" i="2"/>
  <c r="B6" i="2"/>
  <c r="D5" i="2"/>
  <c r="D4" i="2"/>
  <c r="D3" i="2"/>
  <c r="D2" i="2"/>
  <c r="T36" i="6"/>
  <c r="T66" i="6"/>
  <c r="T9" i="6"/>
  <c r="P63" i="6" l="1"/>
  <c r="P51" i="6" l="1"/>
  <c r="P48" i="6"/>
  <c r="F28" i="7"/>
  <c r="G28" i="7"/>
  <c r="F29" i="7"/>
  <c r="G29" i="7"/>
  <c r="P56" i="6"/>
  <c r="L75" i="10" s="1"/>
  <c r="B23" i="7"/>
  <c r="F23" i="7"/>
  <c r="G23" i="7"/>
  <c r="O78" i="10"/>
  <c r="H29" i="7" s="1"/>
  <c r="O75" i="10"/>
  <c r="H28" i="7" s="1"/>
  <c r="O60" i="10"/>
  <c r="H23" i="7" s="1"/>
  <c r="B28" i="7" l="1"/>
  <c r="Q56" i="6"/>
  <c r="M75" i="10" l="1"/>
  <c r="N75" i="10" s="1"/>
  <c r="E28" i="7" s="1"/>
  <c r="A16" i="12"/>
  <c r="P8" i="6"/>
  <c r="Q40" i="1"/>
  <c r="O40" i="1" s="1"/>
  <c r="K35" i="1"/>
  <c r="C30" i="2" s="1"/>
  <c r="E35" i="1"/>
  <c r="K31" i="1"/>
  <c r="E31" i="1"/>
  <c r="P39" i="6" s="1"/>
  <c r="C16" i="12" l="1"/>
  <c r="J16" i="12"/>
  <c r="G16" i="12"/>
  <c r="I16" i="12"/>
  <c r="H16" i="12"/>
  <c r="F16" i="12"/>
  <c r="L16" i="12"/>
  <c r="K16" i="12"/>
  <c r="E16" i="12"/>
  <c r="D16" i="12"/>
  <c r="M16" i="12"/>
  <c r="D25" i="2"/>
  <c r="D17" i="2"/>
  <c r="D12" i="2"/>
  <c r="D34" i="2"/>
  <c r="P42" i="6"/>
  <c r="C23" i="7" s="1"/>
  <c r="O41" i="1"/>
  <c r="D35" i="2" s="1"/>
  <c r="T60" i="6"/>
  <c r="E32" i="1"/>
  <c r="D18" i="2" s="1"/>
  <c r="P33" i="6"/>
  <c r="P34" i="6" s="1"/>
  <c r="P27" i="6"/>
  <c r="P15" i="6"/>
  <c r="P21" i="6"/>
  <c r="P18" i="6"/>
  <c r="E36" i="1"/>
  <c r="D31" i="2" s="1"/>
  <c r="P43" i="6" l="1"/>
  <c r="Q41" i="6" s="1"/>
  <c r="M60" i="10" s="1"/>
  <c r="P28" i="6"/>
  <c r="Q26" i="6" s="1"/>
  <c r="M45" i="10" s="1"/>
  <c r="B31" i="7"/>
  <c r="D23" i="7" l="1"/>
  <c r="L60" i="10"/>
  <c r="N60" i="10"/>
  <c r="P70" i="6"/>
  <c r="Q68" i="6" l="1"/>
  <c r="A20" i="12" s="1"/>
  <c r="K20" i="12" s="1"/>
  <c r="E23" i="7"/>
  <c r="C32" i="7"/>
  <c r="B32" i="7"/>
  <c r="M87" i="10" l="1"/>
  <c r="E20" i="12"/>
  <c r="C20" i="12"/>
  <c r="F20" i="12"/>
  <c r="H20" i="12"/>
  <c r="J20" i="12"/>
  <c r="M20" i="12"/>
  <c r="I20" i="12"/>
  <c r="L20" i="12"/>
  <c r="D20" i="12"/>
  <c r="G20" i="12"/>
  <c r="G32" i="7"/>
  <c r="G31" i="7"/>
  <c r="G30" i="7"/>
  <c r="G27" i="7"/>
  <c r="G26" i="7"/>
  <c r="G25" i="7"/>
  <c r="G24" i="7"/>
  <c r="F32" i="7"/>
  <c r="F31" i="7"/>
  <c r="F30" i="7"/>
  <c r="F27" i="7"/>
  <c r="F26" i="7"/>
  <c r="F25" i="7"/>
  <c r="F24" i="7"/>
  <c r="O81" i="10"/>
  <c r="O72" i="10"/>
  <c r="B30" i="7"/>
  <c r="B26" i="7"/>
  <c r="B25" i="7"/>
  <c r="B24" i="7"/>
  <c r="O87" i="10"/>
  <c r="O84" i="10"/>
  <c r="O69" i="10"/>
  <c r="O66" i="10"/>
  <c r="O63" i="10"/>
  <c r="D32" i="7"/>
  <c r="L87" i="10" l="1"/>
  <c r="P49" i="6" l="1"/>
  <c r="D25" i="7" l="1"/>
  <c r="Q47" i="6"/>
  <c r="L66" i="10"/>
  <c r="P24" i="6"/>
  <c r="G13" i="7"/>
  <c r="F13" i="7"/>
  <c r="B13" i="7"/>
  <c r="Q11" i="6"/>
  <c r="M30" i="10" s="1"/>
  <c r="L30" i="10"/>
  <c r="O30" i="10"/>
  <c r="H13" i="7" s="1"/>
  <c r="A3" i="12" l="1"/>
  <c r="C3" i="12" s="1"/>
  <c r="N30" i="10"/>
  <c r="E13" i="7" l="1"/>
  <c r="K3" i="12"/>
  <c r="E3" i="12"/>
  <c r="J3" i="12"/>
  <c r="D3" i="12"/>
  <c r="I3" i="12"/>
  <c r="H3" i="12"/>
  <c r="G3" i="12"/>
  <c r="M3" i="12"/>
  <c r="L3" i="12"/>
  <c r="F3" i="12"/>
  <c r="H27" i="7"/>
  <c r="C25" i="7" l="1"/>
  <c r="M66" i="10" l="1"/>
  <c r="A13" i="12"/>
  <c r="C13" i="12" l="1"/>
  <c r="J13" i="12"/>
  <c r="D13" i="12"/>
  <c r="L13" i="12"/>
  <c r="G13" i="12"/>
  <c r="K13" i="12"/>
  <c r="I13" i="12"/>
  <c r="F13" i="12"/>
  <c r="M13" i="12"/>
  <c r="H13" i="12"/>
  <c r="E13" i="12"/>
  <c r="P53" i="6"/>
  <c r="L72" i="10" s="1"/>
  <c r="P59" i="6" l="1"/>
  <c r="Q53" i="6"/>
  <c r="B27" i="7"/>
  <c r="A2" i="6"/>
  <c r="B29" i="7" l="1"/>
  <c r="L78" i="10"/>
  <c r="Q59" i="6"/>
  <c r="M78" i="10" s="1"/>
  <c r="N78" i="10" s="1"/>
  <c r="E29" i="7" s="1"/>
  <c r="A15" i="12"/>
  <c r="M72" i="10"/>
  <c r="N72" i="10" s="1"/>
  <c r="A17" i="12" l="1"/>
  <c r="F17" i="12" s="1"/>
  <c r="J15" i="12"/>
  <c r="C15" i="12"/>
  <c r="E27" i="7"/>
  <c r="D15" i="12"/>
  <c r="I15" i="12"/>
  <c r="E15" i="12"/>
  <c r="F15" i="12"/>
  <c r="K15" i="12"/>
  <c r="H15" i="12"/>
  <c r="M15" i="12"/>
  <c r="G15" i="12"/>
  <c r="L15" i="12"/>
  <c r="J17" i="12" l="1"/>
  <c r="G17" i="12"/>
  <c r="H17" i="12"/>
  <c r="I17" i="12"/>
  <c r="K17" i="12"/>
  <c r="L17" i="12"/>
  <c r="M17" i="12"/>
  <c r="C17" i="12"/>
  <c r="D17" i="12"/>
  <c r="E17" i="12"/>
  <c r="P16" i="6"/>
  <c r="L27" i="10" l="1"/>
  <c r="P30" i="6"/>
  <c r="C31" i="7"/>
  <c r="C30" i="7"/>
  <c r="P67" i="6" l="1"/>
  <c r="P45" i="6"/>
  <c r="P46" i="6" l="1"/>
  <c r="C24" i="7"/>
  <c r="C26" i="7"/>
  <c r="Q65" i="6"/>
  <c r="M84" i="10" s="1"/>
  <c r="D31" i="7"/>
  <c r="L84" i="10"/>
  <c r="P52" i="6"/>
  <c r="G16" i="7"/>
  <c r="F16" i="7"/>
  <c r="B16" i="7"/>
  <c r="O39" i="10"/>
  <c r="H16" i="7" s="1"/>
  <c r="D24" i="7" l="1"/>
  <c r="L63" i="10"/>
  <c r="Q44" i="6"/>
  <c r="P40" i="6"/>
  <c r="Q50" i="6"/>
  <c r="M69" i="10" s="1"/>
  <c r="D26" i="7"/>
  <c r="L69" i="10"/>
  <c r="C16" i="7"/>
  <c r="P22" i="6"/>
  <c r="B3" i="7"/>
  <c r="B2" i="7"/>
  <c r="M63" i="10" l="1"/>
  <c r="A12" i="12"/>
  <c r="A14" i="12"/>
  <c r="H14" i="12" s="1"/>
  <c r="Q20" i="6"/>
  <c r="M39" i="10" s="1"/>
  <c r="N39" i="10" s="1"/>
  <c r="L39" i="10"/>
  <c r="D16" i="7"/>
  <c r="I12" i="12" l="1"/>
  <c r="J12" i="12"/>
  <c r="C12" i="12"/>
  <c r="K12" i="12"/>
  <c r="L12" i="12"/>
  <c r="G12" i="12"/>
  <c r="H12" i="12"/>
  <c r="E12" i="12"/>
  <c r="F12" i="12"/>
  <c r="D12" i="12"/>
  <c r="M12" i="12"/>
  <c r="I14" i="12"/>
  <c r="F14" i="12"/>
  <c r="D14" i="12"/>
  <c r="C14" i="12"/>
  <c r="J14" i="12"/>
  <c r="G14" i="12"/>
  <c r="L14" i="12"/>
  <c r="M14" i="12"/>
  <c r="K14" i="12"/>
  <c r="E14" i="12"/>
  <c r="A6" i="12"/>
  <c r="C6" i="12" s="1"/>
  <c r="E16" i="7"/>
  <c r="I6" i="12" l="1"/>
  <c r="K6" i="12"/>
  <c r="G6" i="12"/>
  <c r="L6" i="12"/>
  <c r="H6" i="12"/>
  <c r="D6" i="12"/>
  <c r="F6" i="12"/>
  <c r="J6" i="12"/>
  <c r="E6" i="12"/>
  <c r="M6" i="12"/>
  <c r="O33" i="10"/>
  <c r="H14" i="7" s="1"/>
  <c r="O36" i="10"/>
  <c r="H15" i="7" s="1"/>
  <c r="O42" i="10"/>
  <c r="H17" i="7" s="1"/>
  <c r="O45" i="10"/>
  <c r="H18" i="7" s="1"/>
  <c r="O48" i="10"/>
  <c r="H19" i="7" s="1"/>
  <c r="O51" i="10"/>
  <c r="H20" i="7" s="1"/>
  <c r="O54" i="10"/>
  <c r="H21" i="7" s="1"/>
  <c r="O57" i="10"/>
  <c r="H22" i="7" s="1"/>
  <c r="H24" i="7"/>
  <c r="H25" i="7"/>
  <c r="H26" i="7"/>
  <c r="H30" i="7"/>
  <c r="H31" i="7"/>
  <c r="H32" i="7"/>
  <c r="O27" i="10"/>
  <c r="H12" i="7" s="1"/>
  <c r="G14" i="7"/>
  <c r="G15" i="7"/>
  <c r="G17" i="7"/>
  <c r="G18" i="7"/>
  <c r="G19" i="7"/>
  <c r="G20" i="7"/>
  <c r="G21" i="7"/>
  <c r="G22" i="7"/>
  <c r="G12" i="7"/>
  <c r="F22" i="7"/>
  <c r="F21" i="7"/>
  <c r="F20" i="7"/>
  <c r="F19" i="7"/>
  <c r="F18" i="7"/>
  <c r="F17" i="7"/>
  <c r="F15" i="7"/>
  <c r="F14" i="7"/>
  <c r="F12" i="7"/>
  <c r="C22" i="7"/>
  <c r="C21" i="7"/>
  <c r="C17" i="7"/>
  <c r="B22" i="7"/>
  <c r="B21" i="7"/>
  <c r="B20" i="7"/>
  <c r="B19" i="7"/>
  <c r="B18" i="7"/>
  <c r="B17" i="7"/>
  <c r="B15" i="7"/>
  <c r="B14" i="7"/>
  <c r="J8" i="9"/>
  <c r="C8" i="9"/>
  <c r="A107" i="4"/>
  <c r="D107" i="4" s="1"/>
  <c r="A6" i="3" s="1"/>
  <c r="L57" i="10"/>
  <c r="P37" i="6"/>
  <c r="P25" i="6"/>
  <c r="D4" i="6"/>
  <c r="B2" i="3"/>
  <c r="D6" i="3"/>
  <c r="C6" i="3"/>
  <c r="B6" i="3"/>
  <c r="Q38" i="6" l="1"/>
  <c r="D22" i="7"/>
  <c r="D17" i="7"/>
  <c r="Q23" i="6"/>
  <c r="M42" i="10" s="1"/>
  <c r="A19" i="12"/>
  <c r="P64" i="6"/>
  <c r="Q8" i="6"/>
  <c r="D21" i="7"/>
  <c r="Q35" i="6"/>
  <c r="N84" i="10"/>
  <c r="L54" i="10"/>
  <c r="B12" i="7"/>
  <c r="C107" i="4"/>
  <c r="L42" i="10"/>
  <c r="F107" i="4"/>
  <c r="N14" i="1" s="1"/>
  <c r="E3" i="4" s="1"/>
  <c r="F3" i="4" s="1"/>
  <c r="B107" i="4"/>
  <c r="E31" i="7" l="1"/>
  <c r="M57" i="10"/>
  <c r="N57" i="10" s="1"/>
  <c r="Q62" i="6"/>
  <c r="M81" i="10" s="1"/>
  <c r="N81" i="10" s="1"/>
  <c r="L81" i="10"/>
  <c r="D30" i="7"/>
  <c r="I19" i="12"/>
  <c r="J19" i="12"/>
  <c r="D19" i="12"/>
  <c r="L19" i="12"/>
  <c r="G19" i="12"/>
  <c r="C19" i="12"/>
  <c r="K19" i="12"/>
  <c r="F19" i="12"/>
  <c r="M19" i="12"/>
  <c r="H19" i="12"/>
  <c r="E19" i="12"/>
  <c r="M27" i="10"/>
  <c r="N27" i="10" s="1"/>
  <c r="C20" i="7"/>
  <c r="C15" i="7"/>
  <c r="P19" i="6"/>
  <c r="C14" i="7"/>
  <c r="C18" i="7"/>
  <c r="C19" i="7"/>
  <c r="P31" i="6"/>
  <c r="A11" i="12"/>
  <c r="A2" i="12"/>
  <c r="H2" i="12" s="1"/>
  <c r="B3" i="3"/>
  <c r="F4" i="6"/>
  <c r="C6" i="9"/>
  <c r="N66" i="10"/>
  <c r="A10" i="12"/>
  <c r="M54" i="10"/>
  <c r="N54" i="10" s="1"/>
  <c r="A7" i="12"/>
  <c r="J7" i="12" s="1"/>
  <c r="N42" i="10"/>
  <c r="N69" i="10"/>
  <c r="J11" i="12" l="1"/>
  <c r="C11" i="12"/>
  <c r="E21" i="7"/>
  <c r="E17" i="7"/>
  <c r="E22" i="7"/>
  <c r="E12" i="7"/>
  <c r="A18" i="12"/>
  <c r="K18" i="12" s="1"/>
  <c r="E25" i="7"/>
  <c r="E26" i="7"/>
  <c r="E30" i="7"/>
  <c r="N87" i="10"/>
  <c r="Q32" i="6"/>
  <c r="D20" i="7"/>
  <c r="L51" i="10"/>
  <c r="Q17" i="6"/>
  <c r="L36" i="10"/>
  <c r="D15" i="7"/>
  <c r="E2" i="12"/>
  <c r="D11" i="12"/>
  <c r="I11" i="12"/>
  <c r="H11" i="12"/>
  <c r="I10" i="12"/>
  <c r="H10" i="12"/>
  <c r="Q14" i="6"/>
  <c r="D14" i="7"/>
  <c r="L33" i="10"/>
  <c r="D18" i="7"/>
  <c r="L45" i="10"/>
  <c r="C2" i="12"/>
  <c r="L2" i="12"/>
  <c r="I7" i="12"/>
  <c r="H7" i="12"/>
  <c r="I2" i="12"/>
  <c r="K2" i="12"/>
  <c r="D2" i="12"/>
  <c r="F2" i="12"/>
  <c r="J2" i="12"/>
  <c r="G2" i="12"/>
  <c r="M2" i="12"/>
  <c r="Q29" i="6"/>
  <c r="D19" i="7"/>
  <c r="L48" i="10"/>
  <c r="E11" i="12"/>
  <c r="G11" i="12"/>
  <c r="L11" i="12"/>
  <c r="F11" i="12"/>
  <c r="M11" i="12"/>
  <c r="K11" i="12"/>
  <c r="M7" i="12"/>
  <c r="E7" i="12"/>
  <c r="C7" i="12"/>
  <c r="G7" i="12"/>
  <c r="F7" i="12"/>
  <c r="L7" i="12"/>
  <c r="D7" i="12"/>
  <c r="K7" i="12"/>
  <c r="J10" i="12"/>
  <c r="M10" i="12"/>
  <c r="F10" i="12"/>
  <c r="D10" i="12"/>
  <c r="K10" i="12"/>
  <c r="C10" i="12"/>
  <c r="G10" i="12"/>
  <c r="E10" i="12"/>
  <c r="L10" i="12"/>
  <c r="M18" i="12" l="1"/>
  <c r="J18" i="12"/>
  <c r="G18" i="12"/>
  <c r="F18" i="12"/>
  <c r="C18" i="12"/>
  <c r="E18" i="12"/>
  <c r="L18" i="12"/>
  <c r="I18" i="12"/>
  <c r="D18" i="12"/>
  <c r="H18" i="12"/>
  <c r="H6" i="10"/>
  <c r="F6" i="10"/>
  <c r="D6" i="10"/>
  <c r="D9" i="10" s="1"/>
  <c r="E6" i="10"/>
  <c r="G6" i="10"/>
  <c r="G9" i="10" s="1"/>
  <c r="C6" i="10"/>
  <c r="E32" i="7"/>
  <c r="N63" i="10"/>
  <c r="A5" i="12"/>
  <c r="C5" i="12" s="1"/>
  <c r="M36" i="10"/>
  <c r="N36" i="10" s="1"/>
  <c r="A9" i="12"/>
  <c r="M51" i="10"/>
  <c r="N51" i="10" s="1"/>
  <c r="M33" i="10"/>
  <c r="N33" i="10" s="1"/>
  <c r="A4" i="12"/>
  <c r="N45" i="10"/>
  <c r="A8" i="12"/>
  <c r="M48" i="10"/>
  <c r="N48" i="10" s="1"/>
  <c r="F76" i="6" l="1"/>
  <c r="D7" i="10"/>
  <c r="E11" i="10"/>
  <c r="D10" i="10"/>
  <c r="H10" i="10"/>
  <c r="C9" i="10"/>
  <c r="G10" i="10"/>
  <c r="F9" i="10"/>
  <c r="E10" i="10"/>
  <c r="E9" i="10"/>
  <c r="H9" i="10"/>
  <c r="K9" i="10" s="1"/>
  <c r="K6" i="10"/>
  <c r="I6" i="10"/>
  <c r="E15" i="7"/>
  <c r="E20" i="7"/>
  <c r="E19" i="7"/>
  <c r="E14" i="7"/>
  <c r="E18" i="7"/>
  <c r="E24" i="7"/>
  <c r="H9" i="12"/>
  <c r="G9" i="12"/>
  <c r="L9" i="12"/>
  <c r="C9" i="12"/>
  <c r="E9" i="12"/>
  <c r="K9" i="12"/>
  <c r="D9" i="12"/>
  <c r="F9" i="12"/>
  <c r="I9" i="12"/>
  <c r="M9" i="12"/>
  <c r="J9" i="12"/>
  <c r="G5" i="12"/>
  <c r="M5" i="12"/>
  <c r="D5" i="12"/>
  <c r="H5" i="12"/>
  <c r="L5" i="12"/>
  <c r="I5" i="12"/>
  <c r="E5" i="12"/>
  <c r="F5" i="12"/>
  <c r="K5" i="12"/>
  <c r="J5" i="12"/>
  <c r="I4" i="12"/>
  <c r="D4" i="12"/>
  <c r="J4" i="12"/>
  <c r="M4" i="12"/>
  <c r="C4" i="12"/>
  <c r="E4" i="12"/>
  <c r="H4" i="12"/>
  <c r="G4" i="12"/>
  <c r="L4" i="12"/>
  <c r="F4" i="12"/>
  <c r="K4" i="12"/>
  <c r="I8" i="12"/>
  <c r="H8" i="12"/>
  <c r="E7" i="10"/>
  <c r="G7" i="10"/>
  <c r="G8" i="10" s="1"/>
  <c r="G8" i="12"/>
  <c r="D8" i="12"/>
  <c r="L8" i="12"/>
  <c r="C8" i="12"/>
  <c r="E8" i="12"/>
  <c r="J8" i="12"/>
  <c r="F8" i="12"/>
  <c r="K8" i="12"/>
  <c r="M8" i="12"/>
  <c r="O7" i="12" a="1"/>
  <c r="Y5" i="12" a="1"/>
  <c r="P10" i="12" a="1"/>
  <c r="Y12" i="12" a="1"/>
  <c r="R10" i="12" a="1"/>
  <c r="Y16" i="12" a="1"/>
  <c r="U7" i="12" a="1"/>
  <c r="Q9" i="12" a="1"/>
  <c r="P17" i="12" a="1"/>
  <c r="Q8" i="12" a="1"/>
  <c r="W11" i="12" a="1"/>
  <c r="U3" i="12" a="1"/>
  <c r="Y15" i="12" a="1"/>
  <c r="Y8" i="12" a="1"/>
  <c r="Y7" i="12" a="1"/>
  <c r="T3" i="12" a="1"/>
  <c r="W17" i="12" a="1"/>
  <c r="X19" i="12" a="1"/>
  <c r="T17" i="12" a="1"/>
  <c r="U16" i="12" a="1"/>
  <c r="S8" i="12" a="1"/>
  <c r="X7" i="12" a="1"/>
  <c r="Y20" i="12" a="1"/>
  <c r="P13" i="12" a="1"/>
  <c r="P5" i="12" a="1"/>
  <c r="X13" i="12" a="1"/>
  <c r="S5" i="12" a="1"/>
  <c r="O2" i="12" a="1"/>
  <c r="U14" i="12" a="1"/>
  <c r="Y10" i="12" a="1"/>
  <c r="P4" i="12" a="1"/>
  <c r="Y17" i="12" a="1"/>
  <c r="S4" i="12" a="1"/>
  <c r="O4" i="12" a="1"/>
  <c r="S7" i="12" a="1"/>
  <c r="S10" i="12" a="1"/>
  <c r="W3" i="12" a="1"/>
  <c r="R16" i="12" a="1"/>
  <c r="U13" i="12" a="1"/>
  <c r="U2" i="12" a="1"/>
  <c r="R15" i="12" a="1"/>
  <c r="R17" i="12" a="1"/>
  <c r="P6" i="12" a="1"/>
  <c r="S14" i="12" a="1"/>
  <c r="T10" i="12" a="1"/>
  <c r="Y14" i="12" a="1"/>
  <c r="Y18" i="12" a="1"/>
  <c r="W9" i="12" a="1"/>
  <c r="U9" i="12" a="1"/>
  <c r="P12" i="12" a="1"/>
  <c r="X12" i="12" a="1"/>
  <c r="S11" i="12" a="1"/>
  <c r="Y11" i="12" a="1"/>
  <c r="O11" i="12" a="1"/>
  <c r="R3" i="12" a="1"/>
  <c r="S2" i="12" a="1"/>
  <c r="Y13" i="12" a="1"/>
  <c r="Q7" i="12" a="1"/>
  <c r="Y9" i="12" a="1"/>
  <c r="V11" i="12" a="1"/>
  <c r="R8" i="12" a="1"/>
  <c r="Y3" i="12" a="1"/>
  <c r="O13" i="12" a="1"/>
  <c r="R14" i="12" a="1"/>
  <c r="W11" i="12" l="1"/>
  <c r="W9" i="12"/>
  <c r="W17" i="12"/>
  <c r="W3" i="12"/>
  <c r="R17" i="12"/>
  <c r="R16" i="12"/>
  <c r="R15" i="12"/>
  <c r="R14" i="12"/>
  <c r="R3" i="12"/>
  <c r="R10" i="12"/>
  <c r="R8" i="12"/>
  <c r="X12" i="12"/>
  <c r="X19" i="12"/>
  <c r="X13" i="12"/>
  <c r="X7" i="12"/>
  <c r="S14" i="12"/>
  <c r="S4" i="12"/>
  <c r="S7" i="12"/>
  <c r="S5" i="12"/>
  <c r="S8" i="12"/>
  <c r="S11" i="12"/>
  <c r="S10" i="12"/>
  <c r="T3" i="12"/>
  <c r="T10" i="12"/>
  <c r="T17" i="12"/>
  <c r="Q7" i="12"/>
  <c r="Q9" i="12"/>
  <c r="Q8" i="12"/>
  <c r="O2" i="12"/>
  <c r="O7" i="12"/>
  <c r="O4" i="12"/>
  <c r="O13" i="12"/>
  <c r="O11" i="12"/>
  <c r="Y3" i="12"/>
  <c r="Y10" i="12"/>
  <c r="Y9" i="12"/>
  <c r="Y8" i="12"/>
  <c r="Y11" i="12"/>
  <c r="Y20" i="12"/>
  <c r="Y18" i="12"/>
  <c r="Y17" i="12"/>
  <c r="Y7" i="12"/>
  <c r="Y16" i="12"/>
  <c r="Y5" i="12"/>
  <c r="Y13" i="12"/>
  <c r="Y12" i="12"/>
  <c r="Y15" i="12"/>
  <c r="Y14" i="12"/>
  <c r="V11" i="12"/>
  <c r="P12" i="12"/>
  <c r="P17" i="12"/>
  <c r="P6" i="12"/>
  <c r="P5" i="12"/>
  <c r="P10" i="12"/>
  <c r="P13" i="12"/>
  <c r="P4" i="12"/>
  <c r="U14" i="12"/>
  <c r="U13" i="12"/>
  <c r="U3" i="12"/>
  <c r="U16" i="12"/>
  <c r="U7" i="12"/>
  <c r="U9" i="12"/>
  <c r="U2" i="12"/>
  <c r="S2" i="12"/>
  <c r="F73" i="6"/>
  <c r="F77" i="6"/>
  <c r="G73" i="6"/>
  <c r="G75" i="6"/>
  <c r="F74" i="6"/>
  <c r="G76" i="6"/>
  <c r="I9" i="10"/>
  <c r="I10" i="10"/>
  <c r="E8" i="10"/>
  <c r="I8" i="10" s="1"/>
  <c r="I7" i="10"/>
  <c r="G11" i="10"/>
  <c r="I11" i="10" s="1"/>
  <c r="B29" i="9" l="1"/>
  <c r="K28" i="9"/>
  <c r="D29" i="9"/>
  <c r="I29" i="9"/>
  <c r="G28" i="9"/>
  <c r="K29" i="9"/>
  <c r="F29" i="9"/>
  <c r="D28" i="9"/>
  <c r="B25" i="9"/>
  <c r="B18" i="9"/>
  <c r="G15" i="9"/>
  <c r="C20" i="9"/>
  <c r="K20" i="9"/>
  <c r="D15" i="9"/>
  <c r="D22" i="9"/>
  <c r="K27" i="9"/>
  <c r="I21" i="9"/>
  <c r="K15" i="9"/>
  <c r="F15" i="9"/>
  <c r="I15" i="9"/>
  <c r="D27" i="9"/>
  <c r="H75" i="6"/>
  <c r="P15" i="12" a="1"/>
  <c r="S12" i="12" a="1"/>
  <c r="U15" i="12" a="1"/>
  <c r="X4" i="12" a="1"/>
  <c r="S19" i="12" a="1"/>
  <c r="T13" i="12" a="1"/>
  <c r="W5" i="12" a="1"/>
  <c r="Q2" i="12" a="1"/>
  <c r="P16" i="12" a="1"/>
  <c r="Y6" i="12" a="1"/>
  <c r="U19" i="12" a="1"/>
  <c r="U20" i="12" a="1"/>
  <c r="X16" i="12" a="1"/>
  <c r="Q17" i="12" a="1"/>
  <c r="Y4" i="12" a="1"/>
  <c r="T9" i="12" a="1"/>
  <c r="U8" i="12" a="1"/>
  <c r="X17" i="12" a="1"/>
  <c r="S3" i="12" a="1"/>
  <c r="R4" i="12" a="1"/>
  <c r="S18" i="12" a="1"/>
  <c r="V14" i="12" a="1"/>
  <c r="R13" i="12" a="1"/>
  <c r="Q12" i="12" a="1"/>
  <c r="V2" i="12" a="1"/>
  <c r="P14" i="12" a="1"/>
  <c r="O9" i="12" a="1"/>
  <c r="T8" i="12" a="1"/>
  <c r="W8" i="12" a="1"/>
  <c r="U10" i="12" a="1"/>
  <c r="U6" i="12" a="1"/>
  <c r="Y2" i="12" a="1"/>
  <c r="X10" i="12" a="1"/>
  <c r="O12" i="12" a="1"/>
  <c r="T5" i="12" a="1"/>
  <c r="T16" i="12" a="1"/>
  <c r="W6" i="12" a="1"/>
  <c r="S20" i="12" a="1"/>
  <c r="U12" i="12" a="1"/>
  <c r="R5" i="12" a="1"/>
  <c r="X9" i="12" a="1"/>
  <c r="W16" i="12" a="1"/>
  <c r="X2" i="12" a="1"/>
  <c r="V16" i="12" a="1"/>
  <c r="R9" i="12" a="1"/>
  <c r="R7" i="12" a="1"/>
  <c r="W20" i="12" a="1"/>
  <c r="X18" i="12" a="1"/>
  <c r="X20" i="12" a="1"/>
  <c r="O20" i="12" a="1"/>
  <c r="U17" i="12" a="1"/>
  <c r="U4" i="12" a="1"/>
  <c r="P8" i="12" a="1"/>
  <c r="X11" i="12" a="1"/>
  <c r="W4" i="12" a="1"/>
  <c r="Q10" i="12" a="1"/>
  <c r="W10" i="12" a="1"/>
  <c r="R2" i="12" a="1"/>
  <c r="Q5" i="12" a="1"/>
  <c r="X5" i="12" a="1"/>
  <c r="P20" i="12" a="1"/>
  <c r="U5" i="12" a="1"/>
  <c r="V4" i="12" a="1"/>
  <c r="Q18" i="12" a="1"/>
  <c r="S17" i="12" a="1"/>
  <c r="X14" i="12" a="1"/>
  <c r="O10" i="12" a="1"/>
  <c r="V19" i="12" a="1"/>
  <c r="S6" i="12" a="1"/>
  <c r="T19" i="12" a="1"/>
  <c r="T4" i="12" a="1"/>
  <c r="R11" i="12" a="1"/>
  <c r="W13" i="12" a="1"/>
  <c r="V13" i="12" a="1"/>
  <c r="T18" i="12" a="1"/>
  <c r="P9" i="12" a="1"/>
  <c r="S16" i="12" a="1"/>
  <c r="Q16" i="12" a="1"/>
  <c r="T6" i="12" a="1"/>
  <c r="O17" i="12" a="1"/>
  <c r="U11" i="12" a="1"/>
  <c r="O3" i="12" a="1"/>
  <c r="P11" i="12" a="1"/>
  <c r="X6" i="12" a="1"/>
  <c r="Q11" i="12" a="1"/>
  <c r="V17" i="12" a="1"/>
  <c r="O14" i="12" a="1"/>
  <c r="Q6" i="12" a="1"/>
  <c r="V9" i="12" a="1"/>
  <c r="O19" i="12" a="1"/>
  <c r="Q19" i="12" a="1"/>
  <c r="S9" i="12" a="1"/>
  <c r="R18" i="12" a="1"/>
  <c r="R20" i="12" a="1"/>
  <c r="Q3" i="12" a="1"/>
  <c r="T14" i="12" a="1"/>
  <c r="V7" i="12" a="1"/>
  <c r="V3" i="12" a="1"/>
  <c r="V6" i="12" a="1"/>
  <c r="P7" i="12" a="1"/>
  <c r="W15" i="12" a="1"/>
  <c r="O6" i="12" a="1"/>
  <c r="Y19" i="12" a="1"/>
  <c r="Q20" i="12" a="1"/>
  <c r="V10" i="12" a="1"/>
  <c r="V18" i="12" a="1"/>
  <c r="W7" i="12" a="1"/>
  <c r="T12" i="12" a="1"/>
  <c r="O15" i="12" a="1"/>
  <c r="X15" i="12" a="1"/>
  <c r="P2" i="12" a="1"/>
  <c r="Q14" i="12" a="1"/>
  <c r="O5" i="12" a="1"/>
  <c r="P18" i="12" a="1"/>
  <c r="V8" i="12" a="1"/>
  <c r="W19" i="12" a="1"/>
  <c r="Q15" i="12" a="1"/>
  <c r="V20" i="12" a="1"/>
  <c r="Q4" i="12" a="1"/>
  <c r="W14" i="12" a="1"/>
  <c r="V12" i="12" a="1"/>
  <c r="V5" i="12" a="1"/>
  <c r="S13" i="12" a="1"/>
  <c r="O8" i="12" a="1"/>
  <c r="V15" i="12" a="1"/>
  <c r="P3" i="12" a="1"/>
  <c r="T20" i="12" a="1"/>
  <c r="R12" i="12" a="1"/>
  <c r="Q13" i="12" a="1"/>
  <c r="R19" i="12" a="1"/>
  <c r="T7" i="12" a="1"/>
  <c r="U18" i="12" a="1"/>
  <c r="W18" i="12" a="1"/>
  <c r="W2" i="12" a="1"/>
  <c r="R6" i="12" a="1"/>
  <c r="T11" i="12" a="1"/>
  <c r="O18" i="12" a="1"/>
  <c r="W12" i="12" a="1"/>
  <c r="P19" i="12" a="1"/>
  <c r="X3" i="12" a="1"/>
  <c r="T15" i="12" a="1"/>
  <c r="O16" i="12" a="1"/>
  <c r="T2" i="12" a="1"/>
  <c r="X8" i="12" a="1"/>
  <c r="S15" i="12" a="1"/>
  <c r="S15" i="12" l="1"/>
  <c r="E27" i="9" s="1"/>
  <c r="X8" i="12"/>
  <c r="J20" i="9" s="1"/>
  <c r="T2" i="12"/>
  <c r="F14" i="9" s="1"/>
  <c r="O16" i="12"/>
  <c r="A28" i="9" s="1"/>
  <c r="T15" i="12"/>
  <c r="F27" i="9" s="1"/>
  <c r="X3" i="12"/>
  <c r="J15" i="9" s="1"/>
  <c r="P19" i="12"/>
  <c r="B31" i="9" s="1"/>
  <c r="W12" i="12"/>
  <c r="I24" i="9" s="1"/>
  <c r="O18" i="12"/>
  <c r="A30" i="9" s="1"/>
  <c r="T11" i="12"/>
  <c r="F23" i="9" s="1"/>
  <c r="R6" i="12"/>
  <c r="D18" i="9" s="1"/>
  <c r="W2" i="12"/>
  <c r="I14" i="9" s="1"/>
  <c r="W18" i="12"/>
  <c r="U18" i="12"/>
  <c r="G30" i="9" s="1"/>
  <c r="T7" i="12"/>
  <c r="F19" i="9" s="1"/>
  <c r="R19" i="12"/>
  <c r="D31" i="9" s="1"/>
  <c r="Q13" i="12"/>
  <c r="R12" i="12"/>
  <c r="D24" i="9" s="1"/>
  <c r="T20" i="12"/>
  <c r="F32" i="9" s="1"/>
  <c r="P3" i="12"/>
  <c r="B15" i="9" s="1"/>
  <c r="V15" i="12"/>
  <c r="H27" i="9" s="1"/>
  <c r="O8" i="12"/>
  <c r="S13" i="12"/>
  <c r="E25" i="9" s="1"/>
  <c r="V5" i="12"/>
  <c r="H17" i="9" s="1"/>
  <c r="V12" i="12"/>
  <c r="H24" i="9" s="1"/>
  <c r="W14" i="12"/>
  <c r="I26" i="9" s="1"/>
  <c r="Q4" i="12"/>
  <c r="C16" i="9" s="1"/>
  <c r="V20" i="12"/>
  <c r="H32" i="9" s="1"/>
  <c r="Q15" i="12"/>
  <c r="C27" i="9" s="1"/>
  <c r="W19" i="12"/>
  <c r="V8" i="12"/>
  <c r="H20" i="9" s="1"/>
  <c r="P18" i="12"/>
  <c r="B30" i="9" s="1"/>
  <c r="O5" i="12"/>
  <c r="A17" i="9" s="1"/>
  <c r="Q14" i="12"/>
  <c r="C26" i="9" s="1"/>
  <c r="P2" i="12"/>
  <c r="B14" i="9" s="1"/>
  <c r="X15" i="12"/>
  <c r="J27" i="9" s="1"/>
  <c r="O15" i="12"/>
  <c r="A27" i="9" s="1"/>
  <c r="T12" i="12"/>
  <c r="F24" i="9" s="1"/>
  <c r="W7" i="12"/>
  <c r="I19" i="9" s="1"/>
  <c r="V18" i="12"/>
  <c r="H30" i="9" s="1"/>
  <c r="V10" i="12"/>
  <c r="H22" i="9" s="1"/>
  <c r="Q20" i="12"/>
  <c r="C32" i="9" s="1"/>
  <c r="Y19" i="12"/>
  <c r="K31" i="9" s="1"/>
  <c r="O6" i="12"/>
  <c r="A18" i="9" s="1"/>
  <c r="W15" i="12"/>
  <c r="I27" i="9" s="1"/>
  <c r="P7" i="12"/>
  <c r="B19" i="9" s="1"/>
  <c r="V6" i="12"/>
  <c r="H18" i="9" s="1"/>
  <c r="V3" i="12"/>
  <c r="H15" i="9" s="1"/>
  <c r="V7" i="12"/>
  <c r="H19" i="9" s="1"/>
  <c r="T14" i="12"/>
  <c r="F26" i="9" s="1"/>
  <c r="Q3" i="12"/>
  <c r="C15" i="9" s="1"/>
  <c r="R20" i="12"/>
  <c r="D32" i="9" s="1"/>
  <c r="R18" i="12"/>
  <c r="D30" i="9" s="1"/>
  <c r="S9" i="12"/>
  <c r="E21" i="9" s="1"/>
  <c r="Q19" i="12"/>
  <c r="C31" i="9" s="1"/>
  <c r="O19" i="12"/>
  <c r="A31" i="9" s="1"/>
  <c r="V9" i="12"/>
  <c r="H21" i="9" s="1"/>
  <c r="Q6" i="12"/>
  <c r="C18" i="9" s="1"/>
  <c r="O14" i="12"/>
  <c r="A26" i="9" s="1"/>
  <c r="V17" i="12"/>
  <c r="H29" i="9" s="1"/>
  <c r="Q11" i="12"/>
  <c r="C23" i="9" s="1"/>
  <c r="X6" i="12"/>
  <c r="J18" i="9" s="1"/>
  <c r="P11" i="12"/>
  <c r="B23" i="9" s="1"/>
  <c r="O3" i="12"/>
  <c r="A15" i="9" s="1"/>
  <c r="U11" i="12"/>
  <c r="G23" i="9" s="1"/>
  <c r="O17" i="12"/>
  <c r="A29" i="9" s="1"/>
  <c r="T6" i="12"/>
  <c r="F18" i="9" s="1"/>
  <c r="Q16" i="12"/>
  <c r="C28" i="9" s="1"/>
  <c r="S16" i="12"/>
  <c r="E28" i="9" s="1"/>
  <c r="P9" i="12"/>
  <c r="B21" i="9" s="1"/>
  <c r="T18" i="12"/>
  <c r="F30" i="9" s="1"/>
  <c r="V13" i="12"/>
  <c r="H25" i="9" s="1"/>
  <c r="W13" i="12"/>
  <c r="I25" i="9" s="1"/>
  <c r="R11" i="12"/>
  <c r="D23" i="9" s="1"/>
  <c r="T4" i="12"/>
  <c r="F16" i="9" s="1"/>
  <c r="T19" i="12"/>
  <c r="F31" i="9" s="1"/>
  <c r="S6" i="12"/>
  <c r="E18" i="9" s="1"/>
  <c r="V19" i="12"/>
  <c r="H31" i="9" s="1"/>
  <c r="O10" i="12"/>
  <c r="A22" i="9" s="1"/>
  <c r="X14" i="12"/>
  <c r="J26" i="9" s="1"/>
  <c r="S17" i="12"/>
  <c r="E29" i="9" s="1"/>
  <c r="Q18" i="12"/>
  <c r="C30" i="9" s="1"/>
  <c r="V4" i="12"/>
  <c r="H16" i="9" s="1"/>
  <c r="U5" i="12"/>
  <c r="G17" i="9" s="1"/>
  <c r="P20" i="12"/>
  <c r="B32" i="9" s="1"/>
  <c r="X5" i="12"/>
  <c r="J17" i="9" s="1"/>
  <c r="Q5" i="12"/>
  <c r="C17" i="9" s="1"/>
  <c r="R2" i="12"/>
  <c r="D14" i="9" s="1"/>
  <c r="W10" i="12"/>
  <c r="I22" i="9" s="1"/>
  <c r="Q10" i="12"/>
  <c r="C22" i="9" s="1"/>
  <c r="W4" i="12"/>
  <c r="I16" i="9" s="1"/>
  <c r="X11" i="12"/>
  <c r="J23" i="9" s="1"/>
  <c r="P8" i="12"/>
  <c r="B20" i="9" s="1"/>
  <c r="U4" i="12"/>
  <c r="U17" i="12"/>
  <c r="G29" i="9" s="1"/>
  <c r="O20" i="12"/>
  <c r="A32" i="9" s="1"/>
  <c r="X20" i="12"/>
  <c r="J32" i="9" s="1"/>
  <c r="X18" i="12"/>
  <c r="J30" i="9" s="1"/>
  <c r="W20" i="12"/>
  <c r="I32" i="9" s="1"/>
  <c r="R7" i="12"/>
  <c r="D19" i="9" s="1"/>
  <c r="R9" i="12"/>
  <c r="D21" i="9" s="1"/>
  <c r="V16" i="12"/>
  <c r="H28" i="9" s="1"/>
  <c r="X2" i="12"/>
  <c r="J14" i="9" s="1"/>
  <c r="W16" i="12"/>
  <c r="I28" i="9" s="1"/>
  <c r="X9" i="12"/>
  <c r="J21" i="9" s="1"/>
  <c r="R5" i="12"/>
  <c r="D17" i="9" s="1"/>
  <c r="U12" i="12"/>
  <c r="G24" i="9" s="1"/>
  <c r="S20" i="12"/>
  <c r="E32" i="9" s="1"/>
  <c r="W6" i="12"/>
  <c r="I18" i="9" s="1"/>
  <c r="T16" i="12"/>
  <c r="F28" i="9" s="1"/>
  <c r="T5" i="12"/>
  <c r="F17" i="9" s="1"/>
  <c r="O12" i="12"/>
  <c r="A24" i="9" s="1"/>
  <c r="X10" i="12"/>
  <c r="J22" i="9" s="1"/>
  <c r="Y2" i="12"/>
  <c r="K14" i="9" s="1"/>
  <c r="U6" i="12"/>
  <c r="G18" i="9" s="1"/>
  <c r="U10" i="12"/>
  <c r="G22" i="9" s="1"/>
  <c r="W8" i="12"/>
  <c r="I20" i="9" s="1"/>
  <c r="T8" i="12"/>
  <c r="O9" i="12"/>
  <c r="A21" i="9" s="1"/>
  <c r="P14" i="12"/>
  <c r="B26" i="9" s="1"/>
  <c r="V2" i="12"/>
  <c r="H14" i="9" s="1"/>
  <c r="Q12" i="12"/>
  <c r="C24" i="9" s="1"/>
  <c r="R13" i="12"/>
  <c r="D25" i="9" s="1"/>
  <c r="V14" i="12"/>
  <c r="H26" i="9" s="1"/>
  <c r="S18" i="12"/>
  <c r="E30" i="9" s="1"/>
  <c r="R4" i="12"/>
  <c r="D16" i="9" s="1"/>
  <c r="S3" i="12"/>
  <c r="E15" i="9" s="1"/>
  <c r="X17" i="12"/>
  <c r="J29" i="9" s="1"/>
  <c r="U8" i="12"/>
  <c r="G20" i="9" s="1"/>
  <c r="T9" i="12"/>
  <c r="F21" i="9" s="1"/>
  <c r="Y4" i="12"/>
  <c r="K16" i="9" s="1"/>
  <c r="Q17" i="12"/>
  <c r="C29" i="9" s="1"/>
  <c r="X16" i="12"/>
  <c r="J28" i="9" s="1"/>
  <c r="U20" i="12"/>
  <c r="G32" i="9" s="1"/>
  <c r="U19" i="12"/>
  <c r="G31" i="9" s="1"/>
  <c r="Y6" i="12"/>
  <c r="K18" i="9" s="1"/>
  <c r="P16" i="12"/>
  <c r="B28" i="9" s="1"/>
  <c r="Q2" i="12"/>
  <c r="C14" i="9" s="1"/>
  <c r="W5" i="12"/>
  <c r="I17" i="9" s="1"/>
  <c r="T13" i="12"/>
  <c r="F25" i="9" s="1"/>
  <c r="S19" i="12"/>
  <c r="E31" i="9" s="1"/>
  <c r="X4" i="12"/>
  <c r="J16" i="9" s="1"/>
  <c r="U15" i="12"/>
  <c r="G27" i="9" s="1"/>
  <c r="S12" i="12"/>
  <c r="E24" i="9" s="1"/>
  <c r="P15" i="12"/>
  <c r="B27" i="9" s="1"/>
  <c r="A20" i="9"/>
  <c r="B22" i="9"/>
  <c r="B24" i="9"/>
  <c r="E19" i="9"/>
  <c r="C19" i="9"/>
  <c r="K24" i="9"/>
  <c r="E22" i="9"/>
  <c r="A23" i="9"/>
  <c r="D26" i="9"/>
  <c r="F22" i="9"/>
  <c r="K17" i="9"/>
  <c r="G19" i="9"/>
  <c r="G14" i="9"/>
  <c r="K30" i="9"/>
  <c r="K26" i="9"/>
  <c r="I30" i="9"/>
  <c r="G21" i="9"/>
  <c r="I31" i="9"/>
  <c r="E16" i="9"/>
  <c r="K23" i="9"/>
  <c r="C25" i="9"/>
  <c r="A19" i="9"/>
  <c r="D20" i="9"/>
  <c r="E26" i="9"/>
  <c r="F20" i="9"/>
  <c r="K32" i="9"/>
  <c r="J19" i="9"/>
  <c r="E23" i="9"/>
  <c r="B16" i="9"/>
  <c r="A16" i="9"/>
  <c r="J25" i="9"/>
  <c r="B17" i="9"/>
  <c r="G16" i="9"/>
  <c r="K25" i="9"/>
  <c r="K22" i="9"/>
  <c r="C21" i="9"/>
  <c r="K19" i="9"/>
  <c r="K21" i="9"/>
  <c r="J24" i="9"/>
  <c r="E20" i="9"/>
  <c r="A14" i="9"/>
  <c r="M11" i="9" s="1" a="1"/>
  <c r="M11" i="9" s="1"/>
  <c r="I23" i="9"/>
  <c r="E17" i="9"/>
  <c r="G25" i="9"/>
  <c r="G26" i="9"/>
  <c r="A25" i="9"/>
  <c r="H23" i="9"/>
  <c r="E14" i="9"/>
  <c r="J31" i="9"/>
  <c r="F13" i="9" l="1"/>
  <c r="H13" i="9"/>
  <c r="C13" i="9"/>
  <c r="E13" i="9"/>
  <c r="B10" i="9"/>
  <c r="J13" i="9"/>
  <c r="F12" i="9"/>
  <c r="G13" i="9"/>
  <c r="K13" i="9"/>
  <c r="J12" i="9"/>
  <c r="B11" i="9"/>
  <c r="C12" i="9"/>
  <c r="I12" i="9"/>
  <c r="D13" i="9"/>
  <c r="A12" i="9"/>
  <c r="B1" i="9" s="1"/>
  <c r="B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0" shapeId="0" xr:uid="{00000000-0006-0000-0000-000003000000}">
      <text>
        <r>
          <rPr>
            <sz val="9"/>
            <color indexed="81"/>
            <rFont val="Arial"/>
            <family val="2"/>
          </rPr>
          <t>Institute code for settlement with the social insurance institutions (9-digit number sequence: 26XXXXXXX).</t>
        </r>
      </text>
    </comment>
    <comment ref="N12" authorId="0" shapeId="0" xr:uid="{00000000-0006-0000-0000-000004000000}">
      <text>
        <r>
          <rPr>
            <sz val="9"/>
            <color indexed="81"/>
            <rFont val="Arial"/>
            <family val="2"/>
          </rPr>
          <t>dd.mm.yyyy
Carry-over to other spreadsheets is automatic.</t>
        </r>
      </text>
    </comment>
    <comment ref="C14" authorId="0" shapeId="0" xr:uid="{403F2A9C-6946-4690-9581-FFABC09B9065}">
      <text>
        <r>
          <rPr>
            <sz val="9"/>
            <color indexed="81"/>
            <rFont val="Arial"/>
            <family val="2"/>
          </rPr>
          <t>Identifier assigned by the Institute for the Hospital Remuneration System (InEK)  
(9-digit number sequence: 77XXXXXXX).</t>
        </r>
      </text>
    </comment>
    <comment ref="N14" authorId="0" shapeId="0" xr:uid="{00000000-0006-0000-0000-000005000000}">
      <text>
        <r>
          <rPr>
            <sz val="9"/>
            <color indexed="81"/>
            <rFont val="Arial"/>
            <family val="2"/>
          </rPr>
          <t>Selection by Reg. No.</t>
        </r>
      </text>
    </comment>
    <comment ref="C16" authorId="0" shapeId="0" xr:uid="{BFBA12DB-4D94-41B6-9C99-8417139136C6}">
      <text>
        <r>
          <rPr>
            <sz val="9"/>
            <color indexed="81"/>
            <rFont val="Arial"/>
            <family val="2"/>
          </rPr>
          <t>Name, first name</t>
        </r>
      </text>
    </comment>
    <comment ref="B23" authorId="0" shapeId="0" xr:uid="{00000000-0006-0000-0000-000006000000}">
      <text>
        <r>
          <rPr>
            <sz val="9"/>
            <color indexed="81"/>
            <rFont val="Arial"/>
            <family val="2"/>
          </rPr>
          <t>For the automatic generation of the Data Sheet and the matrix outcome quality colorectal, breast and prostate, an evaluation tool (XML-OncoBox) is available which can be integrated into different tumour documentation systems. Further information on the XML-OncoBox is available on www.onkozert.de in the section Information. 
www.xml-oncobox.de</t>
        </r>
      </text>
    </comment>
    <comment ref="C30" authorId="0" shapeId="0" xr:uid="{00000000-0006-0000-0000-000007000000}">
      <text>
        <r>
          <rPr>
            <sz val="9"/>
            <color indexed="81"/>
            <rFont val="Arial"/>
            <family val="2"/>
          </rPr>
          <t>See processing remark 2)</t>
        </r>
        <r>
          <rPr>
            <vertAlign val="superscript"/>
            <sz val="9"/>
            <color indexed="81"/>
            <rFont val="Arial"/>
            <family val="2"/>
          </rPr>
          <t xml:space="preserve">
</t>
        </r>
        <r>
          <rPr>
            <sz val="9"/>
            <color indexed="81"/>
            <rFont val="Arial"/>
            <family val="2"/>
          </rPr>
          <t xml:space="preserve">
Part of number IN: 1a
Part of denominator IN: 2, 5, 6, 7</t>
        </r>
      </text>
    </comment>
    <comment ref="E30" authorId="0" shapeId="0" xr:uid="{00000000-0006-0000-0000-000008000000}">
      <text>
        <r>
          <rPr>
            <sz val="9"/>
            <color indexed="81"/>
            <rFont val="Arial"/>
            <family val="2"/>
          </rPr>
          <t>Part of denominator IN: 13</t>
        </r>
      </text>
    </comment>
    <comment ref="F30" authorId="0" shapeId="0" xr:uid="{00000000-0006-0000-0000-000009000000}">
      <text>
        <r>
          <rPr>
            <sz val="9"/>
            <color indexed="81"/>
            <rFont val="Arial"/>
            <family val="2"/>
          </rPr>
          <t>Part of denominator IN: 13</t>
        </r>
      </text>
    </comment>
    <comment ref="G30" authorId="0" shapeId="0" xr:uid="{00000000-0006-0000-0000-00000A000000}">
      <text>
        <r>
          <rPr>
            <sz val="9"/>
            <color indexed="81"/>
            <rFont val="Arial"/>
            <family val="2"/>
          </rPr>
          <t>Part of denominator IN: 13</t>
        </r>
      </text>
    </comment>
    <comment ref="L30" authorId="0" shapeId="0" xr:uid="{00000000-0006-0000-0000-00000B000000}">
      <text>
        <r>
          <rPr>
            <sz val="9"/>
            <color indexed="81"/>
            <rFont val="Arial"/>
            <family val="2"/>
          </rPr>
          <t>Part of denominator IN: 11b</t>
        </r>
      </text>
    </comment>
    <comment ref="O30" authorId="0" shapeId="0" xr:uid="{00000000-0006-0000-0000-00000C000000}">
      <text>
        <r>
          <rPr>
            <sz val="9"/>
            <color indexed="81"/>
            <rFont val="Arial"/>
            <family val="2"/>
          </rPr>
          <t>Denominator IN: 10
Part of denominator IN: 11a</t>
        </r>
      </text>
    </comment>
    <comment ref="E31" authorId="0" shapeId="0" xr:uid="{00000000-0006-0000-0000-00000D000000}">
      <text>
        <r>
          <rPr>
            <sz val="9"/>
            <color indexed="81"/>
            <rFont val="Arial"/>
            <family val="2"/>
          </rPr>
          <t>Part of denominator IN: 3a, 9a</t>
        </r>
      </text>
    </comment>
    <comment ref="K31" authorId="0" shapeId="0" xr:uid="{00000000-0006-0000-0000-00000E000000}">
      <text>
        <r>
          <rPr>
            <sz val="9"/>
            <color indexed="81"/>
            <rFont val="Arial"/>
            <family val="2"/>
          </rPr>
          <t>Part of denominator IN: 3b</t>
        </r>
      </text>
    </comment>
    <comment ref="E32" authorId="0" shapeId="0" xr:uid="{00000000-0006-0000-0000-00000F000000}">
      <text>
        <r>
          <rPr>
            <sz val="9"/>
            <color indexed="81"/>
            <rFont val="Arial"/>
            <family val="2"/>
          </rPr>
          <t>See processing remark 1)</t>
        </r>
      </text>
    </comment>
    <comment ref="C34" authorId="0" shapeId="0" xr:uid="{00000000-0006-0000-0000-000010000000}">
      <text>
        <r>
          <rPr>
            <sz val="9"/>
            <color indexed="81"/>
            <rFont val="Arial"/>
            <family val="2"/>
          </rPr>
          <t>See processing remark 2)
Part of number IN: 1a
Part of denominator IN: 2, 5, 6, 7</t>
        </r>
      </text>
    </comment>
    <comment ref="E34" authorId="0" shapeId="0" xr:uid="{00000000-0006-0000-0000-000011000000}">
      <text>
        <r>
          <rPr>
            <sz val="9"/>
            <color indexed="81"/>
            <rFont val="Arial"/>
            <family val="2"/>
          </rPr>
          <t>Part of denominator IN: 13</t>
        </r>
      </text>
    </comment>
    <comment ref="F34" authorId="0" shapeId="0" xr:uid="{00000000-0006-0000-0000-000012000000}">
      <text>
        <r>
          <rPr>
            <sz val="9"/>
            <color indexed="81"/>
            <rFont val="Arial"/>
            <family val="2"/>
          </rPr>
          <t>Part of denominator IN: 13</t>
        </r>
      </text>
    </comment>
    <comment ref="G34" authorId="0" shapeId="0" xr:uid="{00000000-0006-0000-0000-000013000000}">
      <text>
        <r>
          <rPr>
            <sz val="9"/>
            <color indexed="81"/>
            <rFont val="Arial"/>
            <family val="2"/>
          </rPr>
          <t>Part of denominator IN: 13</t>
        </r>
      </text>
    </comment>
    <comment ref="L34" authorId="0" shapeId="0" xr:uid="{00000000-0006-0000-0000-000014000000}">
      <text>
        <r>
          <rPr>
            <sz val="9"/>
            <color indexed="81"/>
            <rFont val="Arial"/>
            <family val="2"/>
          </rPr>
          <t>Part of denominator IN: 11b</t>
        </r>
      </text>
    </comment>
    <comment ref="M34" authorId="0" shapeId="0" xr:uid="{00000000-0006-0000-0000-000015000000}">
      <text>
        <r>
          <rPr>
            <sz val="9"/>
            <color indexed="81"/>
            <rFont val="Arial"/>
            <family val="2"/>
          </rPr>
          <t>Part of denominator IN: 11b</t>
        </r>
      </text>
    </comment>
    <comment ref="O34" authorId="0" shapeId="0" xr:uid="{00000000-0006-0000-0000-000016000000}">
      <text>
        <r>
          <rPr>
            <sz val="9"/>
            <color indexed="81"/>
            <rFont val="Arial"/>
            <family val="2"/>
          </rPr>
          <t>Part of denominator IN: 11a</t>
        </r>
      </text>
    </comment>
    <comment ref="E35" authorId="0" shapeId="0" xr:uid="{00000000-0006-0000-0000-000017000000}">
      <text>
        <r>
          <rPr>
            <sz val="9"/>
            <color indexed="81"/>
            <rFont val="Arial"/>
            <family val="2"/>
          </rPr>
          <t>Part of denominator IN: 3a, 9b</t>
        </r>
      </text>
    </comment>
    <comment ref="K35" authorId="0" shapeId="0" xr:uid="{00000000-0006-0000-0000-000018000000}">
      <text>
        <r>
          <rPr>
            <sz val="9"/>
            <color indexed="81"/>
            <rFont val="Arial"/>
            <family val="2"/>
          </rPr>
          <t>Part of denominator IN: 3b</t>
        </r>
      </text>
    </comment>
    <comment ref="E36" authorId="0" shapeId="0" xr:uid="{00000000-0006-0000-0000-000019000000}">
      <text>
        <r>
          <rPr>
            <sz val="9"/>
            <color indexed="81"/>
            <rFont val="Arial"/>
            <family val="2"/>
          </rPr>
          <t>See processing remark 1)</t>
        </r>
      </text>
    </comment>
    <comment ref="O38" authorId="0" shapeId="0" xr:uid="{00000000-0006-0000-0000-00001A000000}">
      <text>
        <r>
          <rPr>
            <sz val="9"/>
            <color indexed="81"/>
            <rFont val="Arial"/>
            <family val="2"/>
          </rPr>
          <t>Number IN: 12a</t>
        </r>
      </text>
    </comment>
    <comment ref="O39" authorId="0" shapeId="0" xr:uid="{00000000-0006-0000-0000-00001B000000}">
      <text>
        <r>
          <rPr>
            <sz val="9"/>
            <color indexed="81"/>
            <rFont val="Arial"/>
            <family val="2"/>
          </rPr>
          <t>Number IN: 12b</t>
        </r>
      </text>
    </comment>
    <comment ref="O40" authorId="0" shapeId="0" xr:uid="{00000000-0006-0000-0000-00001C000000}">
      <text>
        <r>
          <rPr>
            <sz val="9"/>
            <color indexed="81"/>
            <rFont val="Arial"/>
            <family val="2"/>
          </rPr>
          <t>Part of number IN: 12c</t>
        </r>
      </text>
    </comment>
    <comment ref="O41" authorId="0" shapeId="0" xr:uid="{00000000-0006-0000-0000-00001D000000}">
      <text>
        <r>
          <rPr>
            <sz val="9"/>
            <color indexed="81"/>
            <rFont val="Arial"/>
            <family val="2"/>
          </rPr>
          <t>Number IN: 12c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86782A39-A285-4D15-8EB5-AD59383B775D}">
      <text>
        <r>
          <rPr>
            <sz val="9"/>
            <color indexed="81"/>
            <rFont val="Arial"/>
            <family val="2"/>
          </rPr>
          <t>Numerator IN 7</t>
        </r>
      </text>
    </comment>
    <comment ref="A9" authorId="0" shapeId="0" xr:uid="{60F8682B-6CE4-4F22-A78B-DDFF3F63E695}">
      <text>
        <r>
          <rPr>
            <sz val="9"/>
            <color indexed="81"/>
            <rFont val="Arial"/>
            <family val="2"/>
          </rPr>
          <t>Responsible co-operation partner: Study unit/department responsible for the supervision of the study (e.g. Department of Radio-oncology; Haematology/Oncology Group Practice Dr Example; ...). Name of co-operation partner identical to www.oncomap.de, if listed.
·  External: Center (name as listed at www.oncomap.de) or clinic</t>
        </r>
      </text>
    </comment>
    <comment ref="D10" authorId="0" shapeId="0" xr:uid="{2566C08C-52BB-4EED-AD0A-28676277A3DD}">
      <text>
        <r>
          <rPr>
            <sz val="9"/>
            <color indexed="81"/>
            <rFont val="Arial"/>
            <family val="2"/>
          </rPr>
          <t>Optional, see section 1.7.6</t>
        </r>
      </text>
    </comment>
    <comment ref="E10" authorId="0" shapeId="0" xr:uid="{A9809FFA-4FC9-43B3-8936-8FF09EF52D8A}">
      <text>
        <r>
          <rPr>
            <sz val="9"/>
            <color indexed="81"/>
            <rFont val="Arial"/>
            <family val="2"/>
          </rPr>
          <t>Optional, see section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 authorId="0" shapeId="0" xr:uid="{00000000-0006-0000-0400-000001000000}">
      <text>
        <r>
          <rPr>
            <sz val="9"/>
            <color indexed="81"/>
            <rFont val="Arial"/>
            <family val="2"/>
          </rPr>
          <t>Carry over from spreadsheet Basic Data</t>
        </r>
      </text>
    </comment>
    <comment ref="F4" authorId="0" shapeId="0" xr:uid="{00000000-0006-0000-0400-000002000000}">
      <text>
        <r>
          <rPr>
            <sz val="9"/>
            <color indexed="81"/>
            <rFont val="Arial"/>
            <family val="2"/>
          </rPr>
          <t>Carry over from spreadsheet Basic Data</t>
        </r>
      </text>
    </comment>
    <comment ref="A6" authorId="0" shapeId="0" xr:uid="{00000000-0006-0000-0400-000003000000}">
      <text>
        <r>
          <rPr>
            <sz val="9"/>
            <color indexed="81"/>
            <rFont val="Arial"/>
            <family val="2"/>
          </rPr>
          <t>IN = Indicator</t>
        </r>
      </text>
    </comment>
    <comment ref="C6" authorId="0" shapeId="0" xr:uid="{00000000-0006-0000-0400-000004000000}">
      <text>
        <r>
          <rPr>
            <sz val="9"/>
            <color indexed="81"/>
            <rFont val="Arial"/>
            <family val="2"/>
          </rPr>
          <t>CR = Catalogue of Requirements
GL QI = Guideline derived quality indicator</t>
        </r>
      </text>
    </comment>
    <comment ref="D6" authorId="0" shapeId="0" xr:uid="{213A06C8-8BE0-40CB-893D-93D3BB5E5758}">
      <text>
        <r>
          <rPr>
            <sz val="9"/>
            <color indexed="81"/>
            <rFont val="Arial"/>
            <family val="2"/>
          </rPr>
          <t>For further explanations see FAQ.</t>
        </r>
      </text>
    </comment>
    <comment ref="O6" authorId="0" shapeId="0" xr:uid="{45FBCBD6-2B8C-4BBF-B10D-AF71D6FB8BC6}">
      <text>
        <r>
          <rPr>
            <sz val="9"/>
            <color indexed="81"/>
            <rFont val="Arial"/>
            <family val="2"/>
          </rPr>
          <t>Please first fully process spreadsheet Basic Data 
and then fill in the current values in the grey fields.</t>
        </r>
      </text>
    </comment>
    <comment ref="R7" authorId="0" shapeId="0" xr:uid="{00000000-0006-0000-0400-000006000000}">
      <text>
        <r>
          <rPr>
            <sz val="9"/>
            <color indexed="81"/>
            <rFont val="Arial"/>
            <family val="2"/>
          </rPr>
          <t>If cell is grey, please give reasons.</t>
        </r>
      </text>
    </comment>
    <comment ref="P8" authorId="0" shapeId="0" xr:uid="{00000000-0006-0000-0400-000007000000}">
      <text>
        <r>
          <rPr>
            <sz val="9"/>
            <color indexed="81"/>
            <rFont val="Arial"/>
            <family val="2"/>
          </rPr>
          <t>Carry-over from spreadsheet Basic Data cells C30 + C34</t>
        </r>
      </text>
    </comment>
    <comment ref="P15" authorId="0" shapeId="0" xr:uid="{00000000-0006-0000-0400-000008000000}">
      <text>
        <r>
          <rPr>
            <sz val="9"/>
            <color indexed="81"/>
            <rFont val="Arial"/>
            <family val="2"/>
          </rPr>
          <t>Carry-over from spreadsheet Basic Data cells C30 + C34</t>
        </r>
      </text>
    </comment>
    <comment ref="P18" authorId="0" shapeId="0" xr:uid="{00000000-0006-0000-0400-000009000000}">
      <text>
        <r>
          <rPr>
            <sz val="9"/>
            <color indexed="81"/>
            <rFont val="Arial"/>
            <family val="2"/>
          </rPr>
          <t>Carry-over from spreadsheet Basic Data cells E31 + E35</t>
        </r>
      </text>
    </comment>
    <comment ref="P21" authorId="0" shapeId="0" xr:uid="{00000000-0006-0000-0400-00000A000000}">
      <text>
        <r>
          <rPr>
            <sz val="9"/>
            <color indexed="81"/>
            <rFont val="Arial"/>
            <family val="2"/>
          </rPr>
          <t>Carry-over from spreadsheet Basic Data cells K31 + K35</t>
        </r>
      </text>
    </comment>
    <comment ref="P24" authorId="0" shapeId="0" xr:uid="{00000000-0006-0000-0400-00000B000000}">
      <text>
        <r>
          <rPr>
            <sz val="9"/>
            <color indexed="81"/>
            <rFont val="Arial"/>
            <family val="2"/>
          </rPr>
          <t>Carry-over from Number IN 1b</t>
        </r>
      </text>
    </comment>
    <comment ref="D26" authorId="0" shapeId="0" xr:uid="{00000000-0006-0000-0400-00000C000000}">
      <text>
        <r>
          <rPr>
            <sz val="9"/>
            <color indexed="81"/>
            <rFont val="Arial"/>
            <family val="2"/>
          </rPr>
          <t>Screening instruments can be found in the S3 guideline Psycho-oncological diagnosis, counselling and treatment of adult cancer patients.</t>
        </r>
      </text>
    </comment>
    <comment ref="G26" authorId="0" shapeId="0" xr:uid="{00000000-0006-0000-0400-00000D000000}">
      <text>
        <r>
          <rPr>
            <sz val="9"/>
            <color indexed="81"/>
            <rFont val="Arial"/>
            <family val="2"/>
          </rPr>
          <t>Distress-screening includes  the use of a valid distress instrument (analogous to the S3 guideline on psycho-oncological diagnosis, counselling and treatment of adult cancer patient).</t>
        </r>
      </text>
    </comment>
    <comment ref="P27" authorId="0" shapeId="0" xr:uid="{00000000-0006-0000-0400-00000E000000}">
      <text>
        <r>
          <rPr>
            <sz val="9"/>
            <color indexed="81"/>
            <rFont val="Arial"/>
            <family val="2"/>
          </rPr>
          <t>Carry-over from Number IN 1a + Number IN 1b</t>
        </r>
      </text>
    </comment>
    <comment ref="P30" authorId="0" shapeId="0" xr:uid="{00000000-0006-0000-0400-00000F000000}">
      <text>
        <r>
          <rPr>
            <sz val="9"/>
            <color indexed="81"/>
            <rFont val="Arial"/>
            <family val="2"/>
          </rPr>
          <t>Carry-over from Number IN 1a + Number IN 1b</t>
        </r>
      </text>
    </comment>
    <comment ref="P32" authorId="0" shapeId="0" xr:uid="{00000000-0006-0000-0400-000010000000}">
      <text>
        <r>
          <rPr>
            <sz val="9"/>
            <color indexed="81"/>
            <rFont val="Arial"/>
            <family val="2"/>
          </rPr>
          <t>The numerator is not a subset of the denominator.
Carry-over from spreadsheet Studies cell E5.</t>
        </r>
      </text>
    </comment>
    <comment ref="P33" authorId="0" shapeId="0" xr:uid="{00000000-0006-0000-0400-000011000000}">
      <text>
        <r>
          <rPr>
            <sz val="9"/>
            <color indexed="81"/>
            <rFont val="Arial"/>
            <family val="2"/>
          </rPr>
          <t>Carry-over from spreadsheet Basic Data cells C30 + C34</t>
        </r>
      </text>
    </comment>
    <comment ref="P39" authorId="0" shapeId="0" xr:uid="{00000000-0006-0000-0400-000012000000}">
      <text>
        <r>
          <rPr>
            <sz val="9"/>
            <color indexed="81"/>
            <rFont val="Arial"/>
            <family val="2"/>
          </rPr>
          <t>Carry-over from spreadsheet Basic Data cell E31</t>
        </r>
      </text>
    </comment>
    <comment ref="P42" authorId="0" shapeId="0" xr:uid="{00000000-0006-0000-0400-000013000000}">
      <text>
        <r>
          <rPr>
            <sz val="9"/>
            <color indexed="81"/>
            <rFont val="Arial"/>
            <family val="2"/>
          </rPr>
          <t>Carry-over from spreadsheet Basic Data cell E35</t>
        </r>
      </text>
    </comment>
    <comment ref="P45" authorId="0" shapeId="0" xr:uid="{00000000-0006-0000-0400-000014000000}">
      <text>
        <r>
          <rPr>
            <sz val="9"/>
            <color indexed="81"/>
            <rFont val="Arial"/>
            <family val="2"/>
          </rPr>
          <t>Carry-over from spreadsheet Basic Data cell O30</t>
        </r>
      </text>
    </comment>
    <comment ref="P48" authorId="0" shapeId="0" xr:uid="{00000000-0006-0000-0400-000015000000}">
      <text>
        <r>
          <rPr>
            <sz val="9"/>
            <color indexed="81"/>
            <rFont val="Arial"/>
            <family val="2"/>
          </rPr>
          <t>Carry-over from spreadsheet Basic Data cells O30 + O34</t>
        </r>
      </text>
    </comment>
    <comment ref="P51" authorId="0" shapeId="0" xr:uid="{00000000-0006-0000-0400-000016000000}">
      <text>
        <r>
          <rPr>
            <sz val="9"/>
            <color indexed="81"/>
            <rFont val="Arial"/>
            <family val="2"/>
          </rPr>
          <t>Carry-over from spreadsheet Basic Data cells L30+L34+M34</t>
        </r>
      </text>
    </comment>
    <comment ref="P53" authorId="0" shapeId="0" xr:uid="{00000000-0006-0000-0400-000017000000}">
      <text>
        <r>
          <rPr>
            <sz val="9"/>
            <color indexed="81"/>
            <rFont val="Arial"/>
            <family val="2"/>
          </rPr>
          <t>Carry-over from spreadsheet Basic Data cell O38</t>
        </r>
      </text>
    </comment>
    <comment ref="P56" authorId="0" shapeId="0" xr:uid="{00000000-0006-0000-0400-000018000000}">
      <text>
        <r>
          <rPr>
            <sz val="9"/>
            <color indexed="81"/>
            <rFont val="Arial"/>
            <family val="2"/>
          </rPr>
          <t>Carry-over from spreadsheet Basic Data cell O39</t>
        </r>
      </text>
    </comment>
    <comment ref="P59" authorId="0" shapeId="0" xr:uid="{00000000-0006-0000-0400-000019000000}">
      <text>
        <r>
          <rPr>
            <sz val="9"/>
            <color indexed="81"/>
            <rFont val="Arial"/>
            <family val="2"/>
          </rPr>
          <t>Carry-over from Number IN 12a + IN 12b, of which a maximum of 15 atypical liver resections can be accepted (see Basic Data cell O40).</t>
        </r>
      </text>
    </comment>
    <comment ref="P63" authorId="0" shapeId="0" xr:uid="{00000000-0006-0000-0400-00001A000000}">
      <text>
        <r>
          <rPr>
            <sz val="9"/>
            <color indexed="81"/>
            <rFont val="Arial"/>
            <family val="2"/>
          </rPr>
          <t>Carry-over from spreadsheet Basic Data cells E30:G30 +  E34:G34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<sst xmlns="http://schemas.openxmlformats.org/spreadsheetml/2006/main" count="881" uniqueCount="679">
  <si>
    <t xml:space="preserve">Reg.-Nr. </t>
  </si>
  <si>
    <t>Zentrum</t>
  </si>
  <si>
    <t>Ansprechpartner</t>
  </si>
  <si>
    <t>Erstelldatum</t>
  </si>
  <si>
    <t>Datum Erstzertifizierung</t>
  </si>
  <si>
    <t>Tumordokumentationssystem</t>
  </si>
  <si>
    <t>XML-OncoBox</t>
  </si>
  <si>
    <t>Reg.-Nr.</t>
  </si>
  <si>
    <t>Nein</t>
  </si>
  <si>
    <t>Bundesland</t>
  </si>
  <si>
    <t>Tumordokumentation</t>
  </si>
  <si>
    <t>Achieva</t>
  </si>
  <si>
    <t>Achiever Medical System</t>
  </si>
  <si>
    <t>ambucare</t>
  </si>
  <si>
    <t>c37.CancerCenter</t>
  </si>
  <si>
    <t>CARAT</t>
  </si>
  <si>
    <t>CREDOS</t>
  </si>
  <si>
    <t>em.net</t>
  </si>
  <si>
    <t>FileTuDo</t>
  </si>
  <si>
    <t>GTDS</t>
  </si>
  <si>
    <t>Heartsoft Tumordatenbank</t>
  </si>
  <si>
    <t>H.I.T.</t>
  </si>
  <si>
    <t>IndivuNET</t>
  </si>
  <si>
    <t>ixserv.4</t>
  </si>
  <si>
    <t>KIS-Erweiterung</t>
  </si>
  <si>
    <t>Kolorekt</t>
  </si>
  <si>
    <t>KoReDos</t>
  </si>
  <si>
    <t>KRAZTUR</t>
  </si>
  <si>
    <t>KR7</t>
  </si>
  <si>
    <t>Medbrix</t>
  </si>
  <si>
    <t>MaDoS</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</si>
  <si>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</si>
  <si>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</si>
  <si>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</si>
  <si>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</si>
  <si>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</si>
  <si>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</si>
  <si>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</si>
  <si>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</si>
  <si>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</si>
  <si>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</si>
  <si>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</si>
  <si>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</si>
  <si>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</si>
  <si>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</si>
  <si>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</si>
  <si>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StuDoQ</t>
  </si>
  <si>
    <t>QuaDoSta</t>
  </si>
  <si>
    <t>Tudok (Tumorzentrum Regensburg)</t>
  </si>
  <si>
    <t>Tumordokumentation des Instituts für Krebsepidemiologie</t>
  </si>
  <si>
    <t>WDC-Kolonakte</t>
  </si>
  <si>
    <t>UCC-TDS (Tumorzentrum Dresden)</t>
  </si>
  <si>
    <t>Nicht gelistet</t>
  </si>
  <si>
    <t>Unbekannt</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</si>
  <si>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</si>
  <si>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</si>
  <si>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</si>
  <si>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</si>
  <si>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</si>
  <si>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</si>
  <si>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</si>
  <si>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</si>
  <si>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</si>
  <si>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</si>
  <si>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</si>
  <si>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</si>
  <si>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</si>
  <si>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</si>
  <si>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</si>
  <si>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</si>
  <si>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</si>
  <si>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</si>
  <si>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</si>
  <si>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</si>
  <si>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</si>
  <si>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</si>
  <si>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</si>
  <si>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</si>
  <si>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</si>
  <si>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</si>
  <si>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</si>
  <si>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</si>
  <si>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</si>
  <si>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</si>
  <si>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</si>
  <si>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</si>
  <si>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</si>
  <si>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</si>
  <si>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</si>
  <si>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</si>
  <si>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</si>
  <si>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</si>
  <si>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</si>
  <si>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</si>
  <si>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</si>
  <si>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</si>
  <si>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</si>
  <si>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</si>
  <si>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</si>
  <si>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</si>
  <si>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</si>
  <si>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</si>
  <si>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</si>
  <si>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</si>
  <si>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</si>
  <si>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</si>
  <si>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</si>
  <si>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</si>
  <si>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</si>
  <si>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</si>
  <si>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</si>
  <si>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</si>
  <si>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</si>
  <si>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</si>
  <si>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</si>
  <si>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</si>
  <si>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</si>
  <si>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</si>
  <si>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</si>
  <si>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</si>
  <si>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</si>
  <si>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</si>
  <si>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</si>
  <si>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</si>
  <si>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</si>
  <si>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</si>
  <si>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</si>
  <si>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</si>
  <si>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</si>
  <si>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</si>
  <si>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</si>
  <si>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</si>
  <si>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</si>
  <si>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</si>
  <si>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</si>
  <si>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</si>
  <si>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</si>
  <si>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</si>
  <si>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</si>
  <si>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</si>
  <si>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</si>
  <si>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</si>
  <si>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</si>
  <si>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</si>
  <si>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</si>
  <si>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</si>
  <si>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</si>
  <si>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</si>
  <si>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</si>
  <si>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</si>
  <si>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</si>
  <si>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</si>
  <si>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</si>
  <si>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</si>
  <si>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</si>
  <si>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</si>
  <si>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</si>
  <si>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</si>
  <si>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</si>
  <si>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Einrichtung 1</t>
  </si>
  <si>
    <t>Erstzertifizierung</t>
  </si>
  <si>
    <t>-----</t>
  </si>
  <si>
    <t>KN</t>
  </si>
  <si>
    <t>Kennzahldefinition</t>
  </si>
  <si>
    <t>Plausi unklar</t>
  </si>
  <si>
    <t>≥ 95%</t>
  </si>
  <si>
    <t>Nenner</t>
  </si>
  <si>
    <t>%</t>
  </si>
  <si>
    <t>1.7.6</t>
  </si>
  <si>
    <t>≥ 5%</t>
  </si>
  <si>
    <t>≤ 5%</t>
  </si>
  <si>
    <t>5.2.4</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</si>
  <si>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</si>
  <si>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</si>
  <si>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</si>
  <si>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</si>
  <si>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</si>
  <si>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</si>
  <si>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</si>
  <si>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</si>
  <si>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</si>
  <si>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</si>
  <si>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</si>
  <si>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</si>
  <si>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</si>
  <si>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</si>
  <si>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</si>
  <si>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</si>
  <si>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Leber</t>
  </si>
  <si>
    <t>Pflicht Berechnung</t>
  </si>
  <si>
    <t>Optional Berechnung</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</si>
  <si>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</si>
  <si>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</si>
  <si>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</si>
  <si>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</si>
  <si>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</si>
  <si>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</si>
  <si>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</si>
  <si>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</si>
  <si>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</si>
  <si>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</si>
  <si>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</si>
  <si>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</si>
  <si>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</si>
  <si>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</si>
  <si>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</si>
  <si>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Sollvorgabe</t>
  </si>
  <si>
    <t>Zähler / Anzahl</t>
  </si>
  <si>
    <t xml:space="preserve">Datenqualität
</t>
  </si>
  <si>
    <t>Begründung / Ursache</t>
  </si>
  <si>
    <t>Eingeleitete / geplante Aktionen</t>
  </si>
  <si>
    <t>Für Übertragung in Datendefizite_KB:</t>
  </si>
  <si>
    <t>Alle KN leer:</t>
  </si>
  <si>
    <t>a</t>
  </si>
  <si>
    <t>3a</t>
  </si>
  <si>
    <t>3b</t>
  </si>
  <si>
    <t>OncoBox</t>
  </si>
  <si>
    <t>≥ 25</t>
  </si>
  <si>
    <t>Gesamt</t>
  </si>
  <si>
    <t>Ausnahme</t>
  </si>
  <si>
    <t>OPS:
5-502*</t>
  </si>
  <si>
    <t>OPS:
5-504*</t>
  </si>
  <si>
    <t>TACE/TAE</t>
  </si>
  <si>
    <t>b</t>
  </si>
  <si>
    <t>≥ 80%</t>
  </si>
  <si>
    <t>MADOS 4</t>
  </si>
  <si>
    <t>Summe Plausibilität unklar</t>
  </si>
  <si>
    <t>Adjumed</t>
  </si>
  <si>
    <t>CaOnkoDok (Eigenentwicklung)</t>
  </si>
  <si>
    <t>Clinic WinData</t>
  </si>
  <si>
    <t>ODSeasy / ODSeasyNet</t>
  </si>
  <si>
    <t>Tumorregister München (TRM)</t>
  </si>
  <si>
    <t>Eigenentwicklung auf Basis medico (Cerner)</t>
  </si>
  <si>
    <t>SHGHoncoDoc</t>
  </si>
  <si>
    <t>1a</t>
  </si>
  <si>
    <t>1b</t>
  </si>
  <si>
    <t>≤ 9%</t>
  </si>
  <si>
    <t xml:space="preserve">Bearbeitungs-qualität
</t>
  </si>
  <si>
    <t>11a</t>
  </si>
  <si>
    <t>11b</t>
  </si>
  <si>
    <t>OPS: 
5-511*</t>
  </si>
  <si>
    <t>OPS:
 5-515*</t>
  </si>
  <si>
    <t>Transplan-tation</t>
  </si>
  <si>
    <t>Keine Auswahl zutreffend</t>
  </si>
  <si>
    <t>Atypische Leberresektionen (OPS: 5-501.0; 5-501.2) bei malignen Tumorerkrankungen in der Leber</t>
  </si>
  <si>
    <t>Operative Expertise – Komplexe operative Interventionen und atypische Leberresektionen bei malignen Tumorerkrankungen in der Leber</t>
  </si>
  <si>
    <t>Auditjahr 2024 / Kennzahlenjahr 2023</t>
  </si>
  <si>
    <t>≥ 40</t>
  </si>
  <si>
    <t>≥ 65%</t>
  </si>
  <si>
    <t>c</t>
  </si>
  <si>
    <t>Operative Expertise</t>
  </si>
  <si>
    <t>&lt; 50%</t>
  </si>
  <si>
    <t>9a</t>
  </si>
  <si>
    <t>9b</t>
  </si>
  <si>
    <t>12a</t>
  </si>
  <si>
    <t>12b</t>
  </si>
  <si>
    <t>12c</t>
  </si>
  <si>
    <t>Land</t>
  </si>
  <si>
    <t>Stand 17.11.2023</t>
  </si>
  <si>
    <t>Komplexe operative Interventionen (Resektion, Transplantation) bei malignen Tumorerkrankungen in der Leber (OPS: 5-502* o. 5-504*)</t>
  </si>
  <si>
    <t>davon können max.15 atypische Leberresektionen anerkannt werden</t>
  </si>
  <si>
    <t>davon nicht operative Primärfälle HCC</t>
  </si>
  <si>
    <t>Primärfälle HCC</t>
  </si>
  <si>
    <t>Primärfälle bilieäre</t>
  </si>
  <si>
    <t>davon nicht operative Primärfälle bilieäre</t>
  </si>
  <si>
    <t>HCC - Operative Expertise - Anzahl Operationen bei Primärfällen - Resektion - 5-501.0</t>
  </si>
  <si>
    <t>HCC - Operative Expertise - Gesamt</t>
  </si>
  <si>
    <t>HCC - Interventionelle Expertise - Gesamt</t>
  </si>
  <si>
    <t>HCC - Expertise Gesamt</t>
  </si>
  <si>
    <t>HCC - Operative Expertise - Anzahl Operationen bei Primärfällen - Resektion - 5-501.2</t>
  </si>
  <si>
    <t>HCC - Operative Expertise - Anzahl Operationen bei Primärfällen - Resektion - 5-502*</t>
  </si>
  <si>
    <t>HCC - Operative Expertise - Anzahl Operationen bei Primärfällen - Resektion - 5-511*</t>
  </si>
  <si>
    <t>HCC - Operative Expertise - Anzahl Operationen bei Primärfällen - Resektion - 5-515*</t>
  </si>
  <si>
    <t>HCC - Operative Expertise - Anzahl Operationen bei Primärfällen - Transplantation - 5-504*</t>
  </si>
  <si>
    <t>Biliäre - Operative Expertise - Anzahl Operationen bei Primärfällen - Resektion - 5-501.0</t>
  </si>
  <si>
    <t>Biliäre - Operative Expertise - Anzahl Operationen bei Primärfällen - Resektion - 5-501.2</t>
  </si>
  <si>
    <t>Biliäre - Operative Expertise - Anzahl Operationen bei Primärfällen - Resektion - 5-502*</t>
  </si>
  <si>
    <t>Biliäre - Operative Expertise - Anzahl Operationen bei Primärfällen - Resektion - 5-511*</t>
  </si>
  <si>
    <t>Biliäre - Operative Expertise - Anzahl Operationen bei Primärfällen - Resektion - 5-515*</t>
  </si>
  <si>
    <t>Biliäre - Operative Expertise - Anzahl Operationen bei Primärfällen - Transplantation - 5-504*</t>
  </si>
  <si>
    <t>Biliäre - Operative Expertise - Gesamt</t>
  </si>
  <si>
    <t>HCC - Interventionelle Expertise - Anzahl Interventionen bei Primärfällen - mit hochfrequenzinduzierter Thermotherapie - 5-501.90/.a0/.91/.a1/.92/.a2 (RFA, Mikrowelle)</t>
  </si>
  <si>
    <t>HCC - Interventionelle Expertise - Anzahl Interventionen bei Primärfällen - mit hochfrequenzinduzierter Thermotherapie - 5-501.93/.a3 (RFA, Mikrowelle)</t>
  </si>
  <si>
    <t>HCC - Interventionelle Expertise - Anzahl Interventionen bei Primärfällen - mit hochfrequenzinduzierter Thermotherapie -
5- 513.42/43 (RFA, Mikrowelle)</t>
  </si>
  <si>
    <t>HCC - Interventionelle Expertise - Anzahl Interventionen bei Primärfällen - TACE/TAE</t>
  </si>
  <si>
    <t>Biliäre - Interventionelle Expertise - Anzahl Interventionen bei Primärfällen - mit hochfrequenzinduzierter Thermotherapie - 5-501.90/.a0/.91/.a1/.92/.a2 (RFA, Mikrowelle)</t>
  </si>
  <si>
    <t>Biliäre - Interventionelle Expertise - Anzahl Interventionen bei Primärfällen - mit hochfrequenzinduzierter Thermotherapie - 5-501.93/.a3 (RFA, Mikrowelle)</t>
  </si>
  <si>
    <t>Biliäre - Interventionelle Expertise - Anzahl Interventionen bei Primärfällen - mit hochfrequenzinduzierter Thermotherapie -
5- 513.42/43 (RFA, Mikrowelle)</t>
  </si>
  <si>
    <t>Biliäre - Interventionelle Expertise - Anzahl Interventionen bei Primärfällen - TACE/TAE</t>
  </si>
  <si>
    <t>Biliäre - Interventionelle Expertise - Gesamt</t>
  </si>
  <si>
    <t>Biliäre - Expertise Gesamt</t>
  </si>
  <si>
    <t>Interventionelle Expertise</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</si>
  <si>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</si>
  <si>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</si>
  <si>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</si>
  <si>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</si>
  <si>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</si>
  <si>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</si>
  <si>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Basic Data Liver</t>
  </si>
  <si>
    <t>Reg. No.</t>
  </si>
  <si>
    <t>Centre</t>
  </si>
  <si>
    <t>Clinical site</t>
  </si>
  <si>
    <t>Contacts</t>
  </si>
  <si>
    <t>Date of initial certification</t>
  </si>
  <si>
    <t>Date recorded</t>
  </si>
  <si>
    <t>Indicator year</t>
  </si>
  <si>
    <t>Federal state / Country</t>
  </si>
  <si>
    <t>No</t>
  </si>
  <si>
    <t>Tumour documentation system</t>
  </si>
  <si>
    <t>Primary cases total</t>
  </si>
  <si>
    <t>of which non-surgical primary cases</t>
  </si>
  <si>
    <r>
      <rPr>
        <b/>
        <sz val="10"/>
        <color theme="1"/>
        <rFont val="Arial"/>
        <family val="2"/>
      </rPr>
      <t>Primary cases of biliary cancer</t>
    </r>
    <r>
      <rPr>
        <sz val="10"/>
        <color theme="1"/>
        <rFont val="Arial"/>
        <family val="2"/>
      </rPr>
      <t xml:space="preserve">
ICD-10 C22.1, C23</t>
    </r>
  </si>
  <si>
    <t>Complex surgical interventions (resection, transplantation) for malignant tumours of the liver (OPS: 5-502* or 5-504*)</t>
  </si>
  <si>
    <t>Atypical liver resections (OPS: 5-501.0; 5-501.2) for malignant tumours in the liver</t>
  </si>
  <si>
    <t xml:space="preserve">          of which a maximum of 15 atypical liver resections can be accepted:</t>
  </si>
  <si>
    <t>Surgical expertise - complex surgical interventions and atypical liver resections for malignant tumours in the liver</t>
  </si>
  <si>
    <r>
      <t>Surgical expertise – 
Number of surgical interventions for primary cases</t>
    </r>
    <r>
      <rPr>
        <vertAlign val="superscript"/>
        <sz val="10"/>
        <rFont val="Arial"/>
        <family val="2"/>
      </rPr>
      <t>1)</t>
    </r>
  </si>
  <si>
    <t>Resection</t>
  </si>
  <si>
    <r>
      <t>Intervention expertise – 
Number of interventions for primary cases</t>
    </r>
    <r>
      <rPr>
        <vertAlign val="superscript"/>
        <sz val="10"/>
        <rFont val="Arial"/>
        <family val="2"/>
      </rPr>
      <t>1)</t>
    </r>
  </si>
  <si>
    <t>with high frequency-induced thermotherapy</t>
  </si>
  <si>
    <t>OPS:
5-501.90/.a0/.91/.a1/.92/.a2
(RFA, microwave)</t>
  </si>
  <si>
    <t>OPS:
5-501.93/.a3 
(RFA, microwave)</t>
  </si>
  <si>
    <t>OPS: 
5- 513.42/43 (RFA, microwave)</t>
  </si>
  <si>
    <t>Note:</t>
  </si>
  <si>
    <t>OPS-Code 5-501 correspondance to OPS (1) local excision and destruction of diseased tissue of the liver (atypical liver resection)
OPS-Code 5-501-90 correspondance to OPS (1) destruction, local, by radiofrequency ablation (2) Subclassification: Open surgical
OPS-Code 5-501-a0 correspondance to OPS (1) destruction, local, by microwave ablation (2) Subclassification: Open surgical
OPS-Code 5-501-91 correspondance to OPS (1) destruction, local, by radiofrequency ablation (2) Subclassification: Laparoscopic
OPS-Code 5-501-a1 correspondance to OPS (1) destruction, local, by microwave ablation (2) Subclassification: Laparoscopic
OPS-Code 5-501-92 correspondance to OPS (1) destruction, local, by radiofrequency ablation (2) Subclassification: Switch laparoscopic - open surgery
OPS-Code 5-501-a2 correspondance to OPS (1) destruction, local, by microwave ablation (2) Subclassification: Switch laparoscopic - open surgery
OPS-Code  5-501.93 correspondance to OPS (1) destruction, local, by radiofrequency ablation (2) Subclassification: Percutaneous
OPS-Code 5-501.a3 correspondance to OPS (1) destruction, local, by microwave ablation (2) Subclassification: Percutaneous
OPS-Code 5-501.0 correspondance to OPS (1) excision, local (2) excision of a cyst (pericystectomy)
OPS-Code 5-501.2 correspondance to OPS (1) wedge excision
OPS-Code 5-502 correspondance to OPS (1) anatomical (typical) liver resection
OPS-Code 5-504 correspondance to OPS (1) liver transplantation (2) Allogeneic hepatocyte transplantation
OPS-Code 5-511 correspondance to OPS (1)  Surgery on the cholecyst and bile ducts: Cholecystectomy
OPS-Code 5-515 correspondance to OPS (1) Surgery on the cholecyst and bile ducts: Excision and resection of diseased tissue of the bile ducts
OPS-Code 5-513.42/43 correspondance to OPS (1) Surgery on the cholecyst and bile ducts: Endoscopic surgery on the bile ducts: Destruction: Radiofrequency ablation (2) Operations on the cholecyst and bile ducts: Endoscopic operations on the bile ducts: Destruction: Microwave ablation</t>
  </si>
  <si>
    <t>In-house development (MS Excel, MS Access etc.)</t>
  </si>
  <si>
    <t>Not listed</t>
  </si>
  <si>
    <t>Unknown</t>
  </si>
  <si>
    <t>List: countries of the world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</si>
  <si>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</si>
  <si>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</si>
  <si>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</si>
  <si>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</si>
  <si>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</si>
  <si>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</si>
  <si>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</si>
  <si>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</si>
  <si>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</si>
  <si>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</si>
  <si>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</si>
  <si>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</si>
  <si>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</si>
  <si>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</si>
  <si>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</si>
  <si>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</si>
  <si>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</si>
  <si>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</si>
  <si>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</si>
  <si>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</si>
  <si>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</si>
  <si>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</si>
  <si>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</si>
  <si>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</si>
  <si>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</si>
  <si>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</si>
  <si>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</si>
  <si>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</si>
  <si>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</si>
  <si>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</si>
  <si>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</si>
  <si>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</si>
  <si>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</si>
  <si>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</si>
  <si>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</si>
  <si>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</si>
  <si>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</si>
  <si>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</si>
  <si>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</si>
  <si>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</si>
  <si>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</si>
  <si>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</si>
  <si>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</si>
  <si>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</si>
  <si>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</si>
  <si>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</si>
  <si>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</si>
  <si>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</si>
  <si>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</si>
  <si>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</si>
  <si>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</si>
  <si>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</si>
  <si>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</si>
  <si>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</si>
  <si>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</si>
  <si>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</si>
  <si>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</si>
  <si>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</si>
  <si>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</si>
  <si>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</si>
  <si>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</si>
  <si>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</si>
  <si>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</si>
  <si>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</si>
  <si>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</si>
  <si>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</si>
  <si>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</si>
  <si>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</si>
  <si>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</si>
  <si>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</si>
  <si>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</si>
  <si>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</si>
  <si>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</si>
  <si>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</si>
  <si>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</si>
  <si>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</si>
  <si>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</si>
  <si>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</si>
  <si>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</si>
  <si>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</si>
  <si>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</si>
  <si>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</si>
  <si>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</si>
  <si>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</si>
  <si>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</si>
  <si>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</si>
  <si>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</si>
  <si>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</si>
  <si>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</si>
  <si>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</si>
  <si>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</si>
  <si>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</si>
  <si>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</si>
  <si>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</si>
  <si>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</si>
  <si>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</si>
  <si>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</si>
  <si>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</si>
  <si>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</si>
  <si>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</si>
  <si>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</si>
  <si>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</si>
  <si>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</si>
  <si>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</si>
  <si>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</si>
  <si>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</si>
  <si>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</si>
  <si>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</si>
  <si>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</si>
  <si>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</si>
  <si>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</si>
  <si>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</si>
  <si>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</si>
  <si>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</si>
  <si>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</si>
  <si>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</si>
  <si>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</si>
  <si>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</si>
  <si>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</si>
  <si>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</si>
  <si>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</si>
  <si>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</si>
  <si>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</si>
  <si>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</si>
  <si>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</si>
  <si>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</si>
  <si>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</si>
  <si>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</si>
  <si>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</si>
  <si>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</si>
  <si>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</si>
  <si>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</si>
  <si>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</si>
  <si>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</si>
  <si>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</si>
  <si>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</si>
  <si>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</si>
  <si>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</si>
  <si>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</si>
  <si>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</si>
  <si>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</si>
  <si>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</si>
  <si>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</si>
  <si>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</si>
  <si>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</si>
  <si>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</si>
  <si>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</si>
  <si>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</si>
  <si>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</si>
  <si>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</si>
  <si>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</si>
  <si>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</si>
  <si>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</si>
  <si>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</si>
  <si>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</si>
  <si>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</si>
  <si>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</si>
  <si>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</si>
  <si>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</si>
  <si>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</si>
  <si>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</si>
  <si>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</si>
  <si>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</si>
  <si>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</si>
  <si>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</si>
  <si>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</si>
  <si>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</si>
  <si>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</si>
  <si>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</si>
  <si>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</si>
  <si>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</si>
  <si>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</si>
  <si>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</si>
  <si>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</si>
  <si>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</si>
  <si>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</si>
  <si>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</si>
  <si>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</si>
  <si>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</si>
  <si>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</si>
  <si>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</si>
  <si>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</si>
  <si>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</si>
  <si>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</si>
  <si>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</si>
  <si>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</si>
  <si>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</si>
  <si>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</si>
  <si>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</si>
  <si>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</si>
  <si>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</si>
  <si>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</si>
  <si>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</si>
  <si>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</si>
  <si>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r>
      <rPr>
        <b/>
        <sz val="10"/>
        <color theme="1"/>
        <rFont val="Arial"/>
        <family val="2"/>
      </rPr>
      <t>Primary cases HCC</t>
    </r>
    <r>
      <rPr>
        <sz val="10"/>
        <color theme="1"/>
        <rFont val="Arial"/>
        <family val="2"/>
      </rPr>
      <t xml:space="preserve"> 
ICD-10 C22.0</t>
    </r>
  </si>
  <si>
    <t>Data Sheet Liver</t>
  </si>
  <si>
    <t>Reg.-No.</t>
  </si>
  <si>
    <t>IN</t>
  </si>
  <si>
    <t>CR/GL</t>
  </si>
  <si>
    <t>Indicator definition</t>
  </si>
  <si>
    <r>
      <rPr>
        <b/>
        <sz val="9"/>
        <color theme="1"/>
        <rFont val="Arial"/>
        <family val="2"/>
      </rPr>
      <t>Indicator target</t>
    </r>
  </si>
  <si>
    <r>
      <rPr>
        <b/>
        <sz val="9"/>
        <color theme="1"/>
        <rFont val="Arial"/>
        <family val="2"/>
      </rPr>
      <t>Numerator</t>
    </r>
  </si>
  <si>
    <r>
      <rPr>
        <b/>
        <sz val="9"/>
        <color theme="1"/>
        <rFont val="Arial"/>
        <family val="2"/>
      </rPr>
      <t xml:space="preserve">Population </t>
    </r>
    <r>
      <rPr>
        <sz val="9"/>
        <color theme="1"/>
        <rFont val="Arial"/>
        <family val="2"/>
      </rPr>
      <t xml:space="preserve">
</t>
    </r>
    <r>
      <rPr>
        <b/>
        <sz val="9"/>
        <color theme="1"/>
        <rFont val="Arial"/>
        <family val="2"/>
      </rPr>
      <t>(= denominator)</t>
    </r>
  </si>
  <si>
    <t>Plausi-bility  unclear</t>
  </si>
  <si>
    <r>
      <rPr>
        <b/>
        <sz val="8"/>
        <color theme="1"/>
        <rFont val="Arial"/>
        <family val="2"/>
      </rPr>
      <t>Target value</t>
    </r>
  </si>
  <si>
    <r>
      <rPr>
        <b/>
        <sz val="9"/>
        <color theme="1"/>
        <rFont val="Arial"/>
        <family val="2"/>
      </rPr>
      <t>Current value</t>
    </r>
  </si>
  <si>
    <t>Data
quality</t>
  </si>
  <si>
    <t>Verification Centre</t>
  </si>
  <si>
    <r>
      <rPr>
        <b/>
        <sz val="8"/>
        <color theme="1"/>
        <rFont val="Arial"/>
        <family val="2"/>
      </rPr>
      <t>If target value/ plausibility border is not met please give reasons / cause</t>
    </r>
    <r>
      <rPr>
        <sz val="8"/>
        <color theme="1"/>
        <rFont val="Arial"/>
        <family val="2"/>
      </rPr>
      <t xml:space="preserve">
(min. 30 characters / max. 500 characters)</t>
    </r>
  </si>
  <si>
    <r>
      <rPr>
        <b/>
        <sz val="8"/>
        <color rgb="FF000000"/>
        <rFont val="Arial"/>
        <family val="2"/>
      </rPr>
      <t>Action taken/planned</t>
    </r>
    <r>
      <rPr>
        <b/>
        <sz val="8"/>
        <color indexed="8"/>
        <rFont val="Arial"/>
        <family val="2"/>
      </rPr>
      <t xml:space="preserve">
</t>
    </r>
    <r>
      <rPr>
        <sz val="8"/>
        <color rgb="FF000000"/>
        <rFont val="Arial"/>
        <family val="2"/>
      </rPr>
      <t>(if reasons are plausible, no action is required)</t>
    </r>
  </si>
  <si>
    <r>
      <rPr>
        <sz val="6"/>
        <color theme="1"/>
        <rFont val="Arial"/>
        <family val="2"/>
      </rPr>
      <t>1.2.0</t>
    </r>
  </si>
  <si>
    <t xml:space="preserve">Primary cases </t>
  </si>
  <si>
    <r>
      <rPr>
        <sz val="8"/>
        <color indexed="8"/>
        <rFont val="Arial"/>
        <family val="2"/>
      </rPr>
      <t>See target value</t>
    </r>
  </si>
  <si>
    <r>
      <rPr>
        <sz val="8"/>
        <color indexed="8"/>
        <rFont val="Arial"/>
        <family val="2"/>
      </rPr>
      <t>Primary cases</t>
    </r>
  </si>
  <si>
    <r>
      <rPr>
        <sz val="8"/>
        <color indexed="8"/>
        <rFont val="Arial"/>
        <family val="2"/>
      </rPr>
      <t>-----</t>
    </r>
  </si>
  <si>
    <t>Patients with new recurrence and/or distant metastases</t>
  </si>
  <si>
    <t>No target value</t>
  </si>
  <si>
    <t>GL QI</t>
  </si>
  <si>
    <t>Pre-therapeutic case presentation in tumour board</t>
  </si>
  <si>
    <t>As often as possible pre-therapeutic presentation in tumour board</t>
  </si>
  <si>
    <t>Primary cases of the denominator presented in the tumour board</t>
  </si>
  <si>
    <t>Post-surgical presentation in tumour bord</t>
  </si>
  <si>
    <t>Post-intervention presentation in tumour board</t>
  </si>
  <si>
    <t>As often as possible post-surgical presentation in tumour board</t>
  </si>
  <si>
    <t>Surgical expertise – 
Number of surgical interventions for primary cases</t>
  </si>
  <si>
    <t>Interventions of the denominator presented 4-12 weeks after the intervention in the tumour board</t>
  </si>
  <si>
    <t>Intervention expertise – 
Interventions for primary cases</t>
  </si>
  <si>
    <t>Pre-therapeutic  presentation recurrence or new metastases in tumour board</t>
  </si>
  <si>
    <t>As often as possible pre-therapeutic presentation of patients with recurrence or new metastases in tumour board</t>
  </si>
  <si>
    <t>Primary cases of the denominator presented in the pre-therapeutic tumour board</t>
  </si>
  <si>
    <r>
      <rPr>
        <sz val="8"/>
        <color indexed="8"/>
        <rFont val="Arial Narrow"/>
        <family val="2"/>
      </rPr>
      <t>≥ 95%</t>
    </r>
  </si>
  <si>
    <t xml:space="preserve">Psycho-oncological distress screening </t>
  </si>
  <si>
    <t>Adequate rate of psycho-oncological distress screening</t>
  </si>
  <si>
    <t>Patients of the denominator who were psycho-oncologically screened</t>
  </si>
  <si>
    <t>Primary cases (= Indicator 1a) + patients with new recurrence and/or distant metastasis (= Indicator 1b)</t>
  </si>
  <si>
    <t xml:space="preserve">Social service counselling </t>
  </si>
  <si>
    <t>Adequate rate of counselling by social services</t>
  </si>
  <si>
    <r>
      <rPr>
        <sz val="8"/>
        <color indexed="8"/>
        <rFont val="Arial"/>
        <family val="2"/>
      </rPr>
      <t>Patients of the denominator who received counselling by social services in an inpatient or outpatient setting</t>
    </r>
  </si>
  <si>
    <r>
      <rPr>
        <sz val="8"/>
        <color indexed="8"/>
        <rFont val="Arial Narrow"/>
        <family val="2"/>
      </rPr>
      <t>&lt; 30%</t>
    </r>
  </si>
  <si>
    <t>Patients enrolled in a study</t>
  </si>
  <si>
    <r>
      <rPr>
        <sz val="8"/>
        <color indexed="8"/>
        <rFont val="Arial"/>
        <family val="2"/>
      </rPr>
      <t>Inclusion of as many patients as possible in studies</t>
    </r>
  </si>
  <si>
    <t>Patients included in a study with an ethical vote</t>
  </si>
  <si>
    <r>
      <rPr>
        <sz val="8"/>
        <color indexed="8"/>
        <rFont val="Arial"/>
        <family val="2"/>
      </rPr>
      <t>Typing in line with WHO classification</t>
    </r>
  </si>
  <si>
    <t>As often as possible typing in line with WHO</t>
  </si>
  <si>
    <r>
      <rPr>
        <sz val="8"/>
        <color indexed="8"/>
        <rFont val="Arial"/>
        <family val="2"/>
      </rPr>
      <t>Primary cases of the denominator with typing in line with latest WHO classification</t>
    </r>
  </si>
  <si>
    <t>Primary cases with histologically confirmed hepatocellular cancer (HCC)  or biliary cancer</t>
  </si>
  <si>
    <t>As often as possible complete diagnostic reports</t>
  </si>
  <si>
    <t>Surgical interventions of the denominator with diagnostic reports for liver resection or liver explant with details of:
• Staging (TNM)
• Typing (WHO)
• Grading
• Resection margins
• Status of surrounding liver</t>
  </si>
  <si>
    <t>Contents diagnostic reports CCA (Cholangio cancer)</t>
  </si>
  <si>
    <t>Patients of the denominator for whom a histopathological diagnostic report with the following information is available:
• Staging (TNM)
• Typing (WHO)
• Grading
• Resection margins (R classification)
• For intrahepatic cholangiocancers (C22.1): Status of the non-tumorous liver</t>
  </si>
  <si>
    <t>Surgical interventions for primary cases of biliary cancer</t>
  </si>
  <si>
    <t>Contents diagnostic reports HCC</t>
  </si>
  <si>
    <t>Surgical interventions for primary cases HCC</t>
  </si>
  <si>
    <t xml:space="preserve">GL QI </t>
  </si>
  <si>
    <t>mRECIST/EASL classification according to TACE/TAE</t>
  </si>
  <si>
    <t>As often as possible  use mRECIST/EASL classification</t>
  </si>
  <si>
    <t>Primary cases of the denominator with assessment of remission using modified RECIST or EASL classification</t>
  </si>
  <si>
    <t xml:space="preserve">≥ 75% </t>
  </si>
  <si>
    <t>Primary cases with HCC and TACE/TAE</t>
  </si>
  <si>
    <t xml:space="preserve">11
</t>
  </si>
  <si>
    <t>Complications after TACE/TAE</t>
  </si>
  <si>
    <t>As rarely as possible complications necessitating intervention after TACE/TAE</t>
  </si>
  <si>
    <t>Primary cases with TACE/TAE</t>
  </si>
  <si>
    <r>
      <rPr>
        <sz val="8"/>
        <color indexed="8"/>
        <rFont val="Arial Narrow"/>
        <family val="2"/>
      </rPr>
      <t>≤ 5%</t>
    </r>
  </si>
  <si>
    <t>Number of atypical liver resections (OPS: 5-501.0; 5-501.2) for malignant tumours of the liver</t>
  </si>
  <si>
    <t>Surgical expertise</t>
  </si>
  <si>
    <t>See target value</t>
  </si>
  <si>
    <t>Number of comlex surgical interventions</t>
  </si>
  <si>
    <t>Primary cases of the denominator with complications necessitating intervention within 7 days of completion: Bleeding (T81.0), vessel damage (T81.2), non-target embolisations (T81.7) intrahepatic abscess (T81.4), damage to other organs (T81.2), liver failure (K91.9) after TACE/TAE</t>
  </si>
  <si>
    <t xml:space="preserve">Complications after percutaneous radiofrequency ablations (RFA) + microwave ablation (MWA) </t>
  </si>
  <si>
    <t>Primary cases of the denominator with complications necessitating intervention within 7 days of completion:  Bleeding (T81.0), vessel damage (T81.2), non-target embolisations (T81.7) intrahepatic abscess (T81.4), damage to other organs (T81.2), liver failure (K91.9) after percutaneous RFA + MWA</t>
  </si>
  <si>
    <t>Primary cases with percutaneous RFA + MWA
(OPS: 5-501.93/.a3, 5-513.42/43)</t>
  </si>
  <si>
    <t>Rate of local R0 resections as high as possible</t>
  </si>
  <si>
    <t>Rate of demise of primary cases after surgical intervention as low as possible</t>
  </si>
  <si>
    <t>Bridging therapy</t>
  </si>
  <si>
    <t>Pat. of the denominator who received bridging therapy</t>
  </si>
  <si>
    <t>Pat. with HCC on the transplant waiting list</t>
  </si>
  <si>
    <t>Bridging therapy as often as possible in patients with HCC</t>
  </si>
  <si>
    <t>Local R0 resections</t>
  </si>
  <si>
    <t>Resection of the denominator with local R0 resection after surgical intervention</t>
  </si>
  <si>
    <t>30d mortality post-surgery</t>
  </si>
  <si>
    <t>Primary cases of the denominator who died within 30 d of surgical intervention</t>
  </si>
  <si>
    <t>Number</t>
  </si>
  <si>
    <t>Numerator</t>
  </si>
  <si>
    <t>Denominator</t>
  </si>
  <si>
    <t>Plausibility unclear</t>
  </si>
  <si>
    <t>OK (Plausibility unclear)</t>
  </si>
  <si>
    <t>OK</t>
  </si>
  <si>
    <t>Target value not met</t>
  </si>
  <si>
    <t>Incomplete</t>
  </si>
  <si>
    <t>Incorrect</t>
  </si>
  <si>
    <t>Exception (Plausibility unclear)</t>
  </si>
  <si>
    <t>Sum</t>
  </si>
  <si>
    <t>optional - OK</t>
  </si>
  <si>
    <t>optional - OK (Plausibility unclear)</t>
  </si>
  <si>
    <t>optional - Target value not met</t>
  </si>
  <si>
    <t>optional - incomplete</t>
  </si>
  <si>
    <t>optional - incorrect</t>
  </si>
  <si>
    <t>optional - Exception (Plausibility unclear)</t>
  </si>
  <si>
    <t>Data quality indicators</t>
  </si>
  <si>
    <t xml:space="preserve">                        Target value not met</t>
  </si>
  <si>
    <t xml:space="preserve">           Erroneous</t>
  </si>
  <si>
    <t>Plausible</t>
  </si>
  <si>
    <t>OK 
(Plausibility unclear)</t>
  </si>
  <si>
    <t xml:space="preserve">The respective entry or change "Number / numerator / denominator" (dotted fields) is only possible in the spreadsheet "Basic data", carry-over is automatic.
The numerator is always a subset of the denominator (exception: indicator 7 – share study patients). </t>
  </si>
  <si>
    <t>Processing remarks:</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</si>
  <si>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column "Reasons/Cause” in the Data Sheet. Where appropriate, specific actions should be defined and carried out in line with the procedure "Failure to meet the target value".
2) Target value not met
The relevant indicators are to be analysed. The result is to be documented in the spreadsheet Data Sheet (DS).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</si>
  <si>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r>
      <rPr>
        <b/>
        <u/>
        <sz val="8"/>
        <rFont val="Arial"/>
        <family val="2"/>
      </rPr>
      <t xml:space="preserve">Processing remarks:
</t>
    </r>
    <r>
      <rPr>
        <sz val="8"/>
        <rFont val="Arial"/>
        <family val="2"/>
      </rPr>
      <t xml:space="preserve">
1) Multiple responses are possible, for instance, if a patient on initial diagnosis underwent TACE followed by a resection.
2) The sum of the number of non-surgical primary cases and the number of surgical interventions/interventions may not be smaller than the total number of primary cases.
Some of the fields are inter-dependent. Each line should, therefore, be completely processed from left to right and continuously from top to bottom. Grey fields must be processed. The processing of the Data Sheet should be done with Microsoft Office 2010 or one of the later versions. Microsoft Office 2007 can be used with some constraints (e.g. information buttons are not displayed). Earlier versions of Microsoft Office 2007 are not suitable for processing the Data Sheet. All numbers and texts must be entered manually (not using the copy/paste function; the exception are data which are entered by OncoBox). Each change to the basic data leads to a change in the Data Sheet. The document "Specifications Data Quality" sets out the basic principles for data assessment as part of the audit process. In particular details are given of how to deal with indicators where the target value is not met (download from www.onkozert.de; section Instructions).</t>
    </r>
  </si>
  <si>
    <t>Primary cases (= Indicator 1a)</t>
  </si>
  <si>
    <t>Patients with recurrence or new metastases (= Indicator 1b)</t>
  </si>
  <si>
    <t xml:space="preserve">As rarely as possible complications necessitating intervention after percutaneous RFA + MWA </t>
  </si>
  <si>
    <t>Surgical interventions (resection, transplantation) for malignant liver tumours (OPS: 5-502* or 5-504*)</t>
  </si>
  <si>
    <t>Number of atypical liver resections (OPS: 5-501.0; 5-501.2) for malignant tumours in the liver</t>
  </si>
  <si>
    <t>Complex surgical interventions 
(= Indicator 12a) and atypical liver resections (= Indicator 12b)</t>
  </si>
  <si>
    <t>Surgical resections for primary cases
(OPS: 5-501.0 or 5-501.2 or 5-502*)</t>
  </si>
  <si>
    <t>Primary cases with surgical resection
(OPS: 5-501.0 or 5-501.2 or 5-502*)</t>
  </si>
  <si>
    <t>OPS-Code 5-501 correspondance to OPS (1) local excision and destruction of diseased tissue of the liver (atypical liver resection)
OPS-Code 5-501-90 correspondance to OPS (1) destruction, local, by radiofrequency ablation (2) Subclassification: Open surgical
OPS 5-501-a0 correspondance to OPS (1) destruction, local, by microwave ablation (2) Subclassification: Open surgical
OPS 5-501-91 correspondance to OPS (1) destruction, local, by radiofrequency ablation (2) Subclassification: Laparoscopic
OPS 5-501-a1 correspondance to OPS (1) destruction, local, by microwave ablation (2) Subclassification: Laparoscopic
OPS 5-501-92 correspondance to OPS (1) destruction, local, by radiofrequency ablation (2) Subclassification: Switch laparoscopic - open surgery
OPS 5-501-a2 correspondance to OPS (1) destruction, local, by microwave ablation (2) Subclassification: Switch laparoscopic - open surgery
OPS  5-501.93 correspondance to OPS (1) destruction, local, by radiofrequency ablation (2) Subclassification: Percutaneous
OPS 5-501.a3 correspondance to OPS (1) destruction, local, by microwave ablation (2) Subclassification: Percutaneous
OPS-Code 5-501.0 correspondance to OPS (1) excision, local (2) excision of a cyst (pericystectomy)
OPS-Code 5-501.2 correspondance to OPS (1) wedge excision
OPS-Code 5-502 correspondance to OPS (1) anatomical (typical) liver resection
OPS 5-504 correspondance to OPS (1) liver transplantation (2) Allogeneic hepatocyte transplantation
OPS-Code 5-511 correspondance to OPS (1)  Surgery on the cholecyst and bile ducts: Cholecystectomy
OPS-Code 5-515 correspondance to OPS (1) Surgery on the cholecyst and bile ducts: Excision and resection of diseased tissue of the bile ducts
OPS-Code 5-513.42/43 correspondance to OPS (1) Surgery on the cholecyst and bile ducts: Endoscopic surgery on the bile ducts: Destruction: Radiofrequency ablation (2) Operations on the cholecyst and bile ducts: Endoscopic operations on the bile ducts: Destruction: Microwave ablation</t>
  </si>
  <si>
    <t>Institution identification (II) number</t>
  </si>
  <si>
    <t>The Catalogue of Requirements is based on the TNM classification of malignant tumours, 8th edition 2017, the ICD classification ICD-10-GM 2024 (DIMDI) and the OPS classification OPS 2024 (DIMDI).</t>
  </si>
  <si>
    <t>Clinical sites number</t>
  </si>
  <si>
    <t>Marvin</t>
  </si>
  <si>
    <t>Stand 03.10.2024</t>
  </si>
  <si>
    <t>Zambia</t>
  </si>
  <si>
    <t>Zimbabwe</t>
  </si>
  <si>
    <t>OPS:
5-501.0*</t>
  </si>
  <si>
    <t>OPS:
5-501.2*</t>
  </si>
  <si>
    <t>List of studies</t>
  </si>
  <si>
    <t xml:space="preserve">                Total:</t>
  </si>
  <si>
    <t>Responsible co-operation partner</t>
  </si>
  <si>
    <t>Name of the study</t>
  </si>
  <si>
    <t>Number of study patients in the indicator year</t>
  </si>
  <si>
    <t>who were included in a study at their own centre</t>
  </si>
  <si>
    <t>who were included in a study at their own centre by other centres/ clinics</t>
  </si>
  <si>
    <t>who were included in a study in other centres/ clinics</t>
  </si>
  <si>
    <t>Verantwortlicher Kooperationspartner</t>
  </si>
  <si>
    <t>Name der Studie</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</si>
  <si>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</si>
  <si>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</si>
  <si>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</si>
  <si>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</si>
  <si>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</si>
  <si>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</si>
  <si>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</si>
  <si>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</si>
  <si>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</si>
  <si>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</si>
  <si>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</si>
  <si>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Annex CR Version O1.1 (Audit year 2025 / Indicator year 2024)</t>
  </si>
  <si>
    <r>
      <rPr>
        <u/>
        <sz val="8"/>
        <color theme="1"/>
        <rFont val="Arial"/>
        <family val="2"/>
      </rPr>
      <t>Please note</t>
    </r>
    <r>
      <rPr>
        <sz val="8"/>
        <color theme="1"/>
        <rFont val="Arial"/>
        <family val="2"/>
      </rPr>
      <t>: Study patients can be counted for 2 centres, provided that the sending centre itself conducts at least one study for patients of the Liver Cancer Centre. If this method of counting is chosen (optional), the centre must show how many patients are included in studies in its own centre, sent to other centres/ clinics for study participation and transferred from other centres/ clinics for study participation.</t>
    </r>
  </si>
  <si>
    <t xml:space="preserve">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</si>
</sst>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quot;-&quot;??\ _€_-;_-@_-"/>
  </numFmts>
  <fonts count="106" x14ac:knownFonts="1">
    <font>
      <sz val="11"/>
      <color theme="1"/>
      <name val="Calibri"/>
      <family val="2"/>
      <scheme val="minor"/>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8"/>
      <color indexed="53"/>
      <name val="Arial"/>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6"/>
      <color theme="1"/>
      <name val="Arial"/>
      <family val="2"/>
    </font>
    <font>
      <sz val="11"/>
      <name val="Calibri"/>
      <family val="2"/>
      <scheme val="minor"/>
    </font>
    <font>
      <sz val="8"/>
      <color rgb="FFFF0000"/>
      <name val="Arial"/>
      <family val="2"/>
    </font>
    <font>
      <sz val="9"/>
      <name val="Arial"/>
      <family val="2"/>
    </font>
    <font>
      <b/>
      <u/>
      <sz val="8"/>
      <name val="Arial"/>
      <family val="2"/>
    </font>
    <font>
      <sz val="8"/>
      <name val="Calibri"/>
      <family val="2"/>
    </font>
    <font>
      <sz val="6"/>
      <name val="Calibri"/>
      <family val="2"/>
    </font>
    <font>
      <vertAlign val="superscript"/>
      <sz val="10"/>
      <name val="Arial"/>
      <family val="2"/>
    </font>
    <font>
      <sz val="8"/>
      <color theme="0" tint="-0.499984740745262"/>
      <name val="Arial"/>
      <family val="2"/>
    </font>
    <font>
      <b/>
      <u/>
      <sz val="8"/>
      <color theme="1"/>
      <name val="Arial"/>
      <family val="2"/>
    </font>
    <font>
      <sz val="8"/>
      <color theme="1" tint="0.499984740745262"/>
      <name val="Arial"/>
      <family val="2"/>
    </font>
    <font>
      <sz val="6"/>
      <color theme="1" tint="0.499984740745262"/>
      <name val="Arial"/>
      <family val="2"/>
    </font>
    <font>
      <sz val="11"/>
      <color theme="1" tint="0.499984740745262"/>
      <name val="Calibri"/>
      <family val="2"/>
    </font>
    <font>
      <sz val="11"/>
      <color theme="1" tint="0.499984740745262"/>
      <name val="Calibri"/>
      <family val="2"/>
      <scheme val="minor"/>
    </font>
    <font>
      <sz val="8"/>
      <color theme="1" tint="0.499984740745262"/>
      <name val="Arial Narrow"/>
      <family val="2"/>
    </font>
    <font>
      <b/>
      <sz val="8"/>
      <color theme="1" tint="0.499984740745262"/>
      <name val="Arial"/>
      <family val="2"/>
    </font>
    <font>
      <sz val="10"/>
      <color theme="1" tint="0.499984740745262"/>
      <name val="Arial"/>
      <family val="2"/>
    </font>
    <font>
      <b/>
      <sz val="12"/>
      <name val="Arial"/>
      <family val="2"/>
    </font>
    <font>
      <b/>
      <sz val="10"/>
      <color theme="1"/>
      <name val="Arial"/>
      <family val="2"/>
    </font>
    <font>
      <b/>
      <sz val="10"/>
      <name val="Arial"/>
      <family val="2"/>
    </font>
    <font>
      <i/>
      <sz val="10"/>
      <color theme="1"/>
      <name val="Arial"/>
      <family val="2"/>
    </font>
    <font>
      <vertAlign val="superscript"/>
      <sz val="9"/>
      <color indexed="81"/>
      <name val="Arial"/>
      <family val="2"/>
    </font>
    <font>
      <sz val="9"/>
      <color theme="1" tint="0.499984740745262"/>
      <name val="Arial"/>
      <family val="2"/>
    </font>
    <font>
      <strike/>
      <sz val="8"/>
      <name val="Arial Narrow"/>
      <family val="2"/>
    </font>
    <font>
      <sz val="8"/>
      <color rgb="FF000000"/>
      <name val="Arial"/>
      <family val="2"/>
    </font>
    <font>
      <b/>
      <sz val="8"/>
      <color rgb="FF000000"/>
      <name val="Arial"/>
      <family val="2"/>
    </font>
    <font>
      <sz val="8"/>
      <name val="Arial"/>
      <family val="2"/>
      <charset val="238"/>
    </font>
    <font>
      <sz val="11"/>
      <name val="Arial"/>
      <family val="2"/>
      <charset val="238"/>
    </font>
    <font>
      <sz val="6"/>
      <name val="Arial"/>
      <family val="2"/>
      <charset val="238"/>
    </font>
    <font>
      <sz val="11"/>
      <name val="Arial Narrow"/>
      <family val="2"/>
    </font>
    <font>
      <sz val="8"/>
      <color rgb="FFFF0000"/>
      <name val="Arial"/>
      <family val="2"/>
      <charset val="238"/>
    </font>
    <font>
      <u/>
      <sz val="8"/>
      <color theme="1"/>
      <name val="Arial"/>
      <family val="2"/>
    </font>
    <font>
      <sz val="8"/>
      <name val="Calibri"/>
      <family val="2"/>
      <scheme val="minor"/>
    </font>
  </fonts>
  <fills count="78">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55"/>
        <bgColor indexed="64"/>
      </patternFill>
    </fill>
    <fill>
      <patternFill patternType="gray06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DCE6F1"/>
        <bgColor indexed="64"/>
      </patternFill>
    </fill>
    <fill>
      <patternFill patternType="solid">
        <fgColor theme="4" tint="0.79998168889431442"/>
        <bgColor indexed="64"/>
      </patternFill>
    </fill>
    <fill>
      <patternFill patternType="gray0625">
        <fgColor theme="1"/>
      </patternFill>
    </fill>
    <fill>
      <patternFill patternType="solid">
        <fgColor rgb="FF969696"/>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CD5B4"/>
        <bgColor indexed="64"/>
      </patternFill>
    </fill>
    <fill>
      <patternFill patternType="lightDown">
        <bgColor rgb="FFDCE6F1"/>
      </patternFill>
    </fill>
    <fill>
      <patternFill patternType="solid">
        <fgColor theme="0" tint="-4.9989318521683403E-2"/>
        <bgColor indexed="64"/>
      </patternFill>
    </fill>
    <fill>
      <patternFill patternType="solid">
        <fgColor theme="4" tint="0.79998168889431442"/>
        <bgColor indexed="9"/>
      </patternFill>
    </fill>
    <fill>
      <patternFill patternType="solid">
        <fgColor rgb="FFC1C1C1"/>
        <bgColor indexed="64"/>
      </patternFill>
    </fill>
  </fills>
  <borders count="74">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188">
    <xf numFmtId="0" fontId="0" fillId="0" borderId="0"/>
    <xf numFmtId="0" fontId="41" fillId="3" borderId="0" applyNumberFormat="0" applyBorder="0" applyAlignment="0" applyProtection="0"/>
    <xf numFmtId="0" fontId="41" fillId="2"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1" fillId="6" borderId="0" applyNumberFormat="0" applyBorder="0" applyAlignment="0" applyProtection="0"/>
    <xf numFmtId="0" fontId="41" fillId="5"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33"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1" fillId="3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1" fillId="3" borderId="0" applyNumberFormat="0" applyBorder="0" applyAlignment="0" applyProtection="0"/>
    <xf numFmtId="0" fontId="41" fillId="35"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36"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1" fillId="14" borderId="0" applyNumberFormat="0" applyBorder="0" applyAlignment="0" applyProtection="0"/>
    <xf numFmtId="0" fontId="41" fillId="1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1" fillId="15" borderId="0" applyNumberFormat="0" applyBorder="0" applyAlignment="0" applyProtection="0"/>
    <xf numFmtId="0" fontId="41" fillId="3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39"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6" borderId="0" applyNumberFormat="0" applyBorder="0" applyAlignment="0" applyProtection="0"/>
    <xf numFmtId="0" fontId="41" fillId="40"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2" fillId="3" borderId="0" applyNumberFormat="0" applyBorder="0" applyAlignment="0" applyProtection="0"/>
    <xf numFmtId="0" fontId="42" fillId="41"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42" fillId="4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2" fillId="4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42" fillId="3" borderId="0" applyNumberFormat="0" applyBorder="0" applyAlignment="0" applyProtection="0"/>
    <xf numFmtId="0" fontId="42" fillId="45"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2" fillId="6" borderId="0" applyNumberFormat="0" applyBorder="0" applyAlignment="0" applyProtection="0"/>
    <xf numFmtId="0" fontId="42" fillId="20"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2" fillId="21" borderId="0" applyNumberFormat="0" applyBorder="0" applyAlignment="0" applyProtection="0"/>
    <xf numFmtId="0" fontId="13"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19" borderId="0" applyNumberFormat="0" applyBorder="0" applyAlignment="0" applyProtection="0"/>
    <xf numFmtId="0" fontId="42" fillId="21" borderId="0" applyNumberFormat="0" applyBorder="0" applyAlignment="0" applyProtection="0"/>
    <xf numFmtId="0" fontId="42" fillId="48" borderId="0" applyNumberFormat="0" applyBorder="0" applyAlignment="0" applyProtection="0"/>
    <xf numFmtId="0" fontId="13" fillId="22" borderId="0" applyNumberFormat="0" applyBorder="0" applyAlignment="0" applyProtection="0"/>
    <xf numFmtId="0" fontId="42" fillId="23" borderId="0" applyNumberFormat="0" applyBorder="0" applyAlignment="0" applyProtection="0"/>
    <xf numFmtId="0" fontId="42" fillId="22" borderId="0" applyNumberFormat="0" applyBorder="0" applyAlignment="0" applyProtection="0"/>
    <xf numFmtId="0" fontId="42" fillId="49" borderId="0" applyNumberFormat="0" applyBorder="0" applyAlignment="0" applyProtection="0"/>
    <xf numFmtId="0" fontId="13" fillId="24" borderId="0" applyNumberFormat="0" applyBorder="0" applyAlignment="0" applyProtection="0"/>
    <xf numFmtId="0" fontId="42" fillId="18" borderId="0" applyNumberFormat="0" applyBorder="0" applyAlignment="0" applyProtection="0"/>
    <xf numFmtId="0" fontId="13"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25" borderId="0" applyNumberFormat="0" applyBorder="0" applyAlignment="0" applyProtection="0"/>
    <xf numFmtId="0" fontId="42" fillId="18" borderId="0" applyNumberFormat="0" applyBorder="0" applyAlignment="0" applyProtection="0"/>
    <xf numFmtId="0" fontId="42" fillId="51" borderId="0" applyNumberFormat="0" applyBorder="0" applyAlignment="0" applyProtection="0"/>
    <xf numFmtId="0" fontId="13" fillId="19" borderId="0" applyNumberFormat="0" applyBorder="0" applyAlignment="0" applyProtection="0"/>
    <xf numFmtId="0" fontId="42" fillId="52" borderId="0" applyNumberFormat="0" applyBorder="0" applyAlignment="0" applyProtection="0"/>
    <xf numFmtId="0" fontId="13" fillId="23"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10" borderId="2" applyNumberFormat="0" applyAlignment="0" applyProtection="0"/>
    <xf numFmtId="0" fontId="43" fillId="15" borderId="2" applyNumberFormat="0" applyAlignment="0" applyProtection="0"/>
    <xf numFmtId="0" fontId="44" fillId="15" borderId="44"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44" fillId="53" borderId="44" applyNumberFormat="0" applyAlignment="0" applyProtection="0"/>
    <xf numFmtId="0" fontId="44" fillId="53" borderId="44" applyNumberFormat="0" applyAlignment="0" applyProtection="0"/>
    <xf numFmtId="0" fontId="44" fillId="10" borderId="44"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4" fillId="15" borderId="44"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3" fillId="15" borderId="2" applyNumberFormat="0" applyAlignment="0" applyProtection="0"/>
    <xf numFmtId="0" fontId="44" fillId="15" borderId="44"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14" fillId="15" borderId="1" applyNumberFormat="0" applyAlignment="0" applyProtection="0"/>
    <xf numFmtId="0" fontId="14" fillId="15" borderId="1" applyNumberFormat="0" applyAlignment="0" applyProtection="0"/>
    <xf numFmtId="0" fontId="14" fillId="15" borderId="1" applyNumberFormat="0" applyAlignment="0" applyProtection="0"/>
    <xf numFmtId="0" fontId="44" fillId="15" borderId="44" applyNumberFormat="0" applyAlignment="0" applyProtection="0"/>
    <xf numFmtId="0" fontId="14" fillId="15" borderId="1" applyNumberFormat="0" applyAlignment="0" applyProtection="0"/>
    <xf numFmtId="0" fontId="43" fillId="15" borderId="2" applyNumberFormat="0" applyAlignment="0" applyProtection="0"/>
    <xf numFmtId="0" fontId="44" fillId="15" borderId="44" applyNumberFormat="0" applyAlignment="0" applyProtection="0"/>
    <xf numFmtId="0" fontId="6" fillId="15" borderId="2" applyNumberFormat="0" applyAlignment="0" applyProtection="0"/>
    <xf numFmtId="0" fontId="6" fillId="15" borderId="2" applyNumberFormat="0" applyAlignment="0" applyProtection="0"/>
    <xf numFmtId="0" fontId="44" fillId="15" borderId="44" applyNumberFormat="0" applyAlignment="0" applyProtection="0"/>
    <xf numFmtId="0" fontId="44" fillId="15" borderId="44" applyNumberFormat="0" applyAlignment="0" applyProtection="0"/>
    <xf numFmtId="0" fontId="14" fillId="15" borderId="1" applyNumberFormat="0" applyAlignment="0" applyProtection="0"/>
    <xf numFmtId="0" fontId="45" fillId="5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46" fillId="10" borderId="45" applyNumberFormat="0" applyAlignment="0" applyProtection="0"/>
    <xf numFmtId="0" fontId="46" fillId="15" borderId="45" applyNumberFormat="0" applyAlignment="0" applyProtection="0"/>
    <xf numFmtId="0" fontId="46" fillId="53" borderId="45" applyNumberFormat="0" applyAlignment="0" applyProtection="0"/>
    <xf numFmtId="0" fontId="46" fillId="53" borderId="45" applyNumberFormat="0" applyAlignment="0" applyProtection="0"/>
    <xf numFmtId="0" fontId="46" fillId="10" borderId="45" applyNumberFormat="0" applyAlignment="0" applyProtection="0"/>
    <xf numFmtId="0" fontId="46" fillId="10" borderId="45" applyNumberFormat="0" applyAlignment="0" applyProtection="0"/>
    <xf numFmtId="0" fontId="46" fillId="10" borderId="45" applyNumberFormat="0" applyAlignment="0" applyProtection="0"/>
    <xf numFmtId="0" fontId="46" fillId="15" borderId="45" applyNumberFormat="0" applyAlignment="0" applyProtection="0"/>
    <xf numFmtId="0" fontId="15" fillId="15" borderId="3" applyNumberFormat="0" applyAlignment="0" applyProtection="0"/>
    <xf numFmtId="0" fontId="15" fillId="15" borderId="3" applyNumberFormat="0" applyAlignment="0" applyProtection="0"/>
    <xf numFmtId="0" fontId="15" fillId="15" borderId="3" applyNumberFormat="0" applyAlignment="0" applyProtection="0"/>
    <xf numFmtId="0" fontId="46" fillId="15" borderId="45" applyNumberFormat="0" applyAlignment="0" applyProtection="0"/>
    <xf numFmtId="0" fontId="15" fillId="15" borderId="3" applyNumberFormat="0" applyAlignment="0" applyProtection="0"/>
    <xf numFmtId="0" fontId="46" fillId="15" borderId="45" applyNumberFormat="0" applyAlignment="0" applyProtection="0"/>
    <xf numFmtId="0" fontId="15" fillId="15" borderId="3" applyNumberFormat="0" applyAlignment="0" applyProtection="0"/>
    <xf numFmtId="0" fontId="15" fillId="15" borderId="3" applyNumberFormat="0" applyAlignment="0" applyProtection="0"/>
    <xf numFmtId="0" fontId="47" fillId="55" borderId="46" applyNumberFormat="0" applyAlignment="0" applyProtection="0"/>
    <xf numFmtId="0" fontId="25" fillId="26" borderId="4" applyNumberFormat="0" applyAlignment="0" applyProtection="0"/>
    <xf numFmtId="0" fontId="25" fillId="26" borderId="4" applyNumberFormat="0" applyAlignment="0" applyProtection="0"/>
    <xf numFmtId="0" fontId="47" fillId="55" borderId="5" applyNumberFormat="0" applyAlignment="0" applyProtection="0"/>
    <xf numFmtId="0" fontId="47" fillId="55" borderId="46" applyNumberFormat="0" applyAlignment="0" applyProtection="0"/>
    <xf numFmtId="0" fontId="47" fillId="55" borderId="46" applyNumberFormat="0" applyAlignment="0" applyProtection="0"/>
    <xf numFmtId="0" fontId="47" fillId="55" borderId="5" applyNumberFormat="0" applyAlignment="0" applyProtection="0"/>
    <xf numFmtId="0" fontId="47" fillId="55" borderId="4" applyNumberFormat="0" applyAlignment="0" applyProtection="0"/>
    <xf numFmtId="0" fontId="48" fillId="56" borderId="45"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50"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1" fillId="5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33" fillId="0" borderId="9" applyNumberFormat="0" applyFill="0" applyAlignment="0" applyProtection="0"/>
    <xf numFmtId="0" fontId="53" fillId="0" borderId="48" applyNumberFormat="0" applyFill="0" applyAlignment="0" applyProtection="0"/>
    <xf numFmtId="0" fontId="53" fillId="0" borderId="48" applyNumberFormat="0" applyFill="0" applyAlignment="0" applyProtection="0"/>
    <xf numFmtId="0" fontId="33" fillId="0" borderId="9" applyNumberFormat="0" applyFill="0" applyAlignment="0" applyProtection="0"/>
    <xf numFmtId="0" fontId="19" fillId="0" borderId="8"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2" applyNumberFormat="0" applyFill="0" applyAlignment="0" applyProtection="0"/>
    <xf numFmtId="0" fontId="34" fillId="0" borderId="12" applyNumberFormat="0" applyFill="0" applyAlignment="0" applyProtection="0"/>
    <xf numFmtId="0" fontId="55" fillId="0" borderId="49" applyNumberFormat="0" applyFill="0" applyAlignment="0" applyProtection="0"/>
    <xf numFmtId="0" fontId="55" fillId="0" borderId="49" applyNumberFormat="0" applyFill="0" applyAlignment="0" applyProtection="0"/>
    <xf numFmtId="0" fontId="34" fillId="0" borderId="11" applyNumberFormat="0" applyFill="0" applyAlignment="0" applyProtection="0"/>
    <xf numFmtId="0" fontId="22" fillId="0" borderId="10"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5" applyNumberFormat="0" applyFill="0" applyAlignment="0" applyProtection="0"/>
    <xf numFmtId="0" fontId="35" fillId="0" borderId="15" applyNumberFormat="0" applyFill="0" applyAlignment="0" applyProtection="0"/>
    <xf numFmtId="0" fontId="57" fillId="0" borderId="50" applyNumberFormat="0" applyFill="0" applyAlignment="0" applyProtection="0"/>
    <xf numFmtId="0" fontId="57" fillId="0" borderId="50" applyNumberFormat="0" applyFill="0" applyAlignment="0" applyProtection="0"/>
    <xf numFmtId="0" fontId="35" fillId="0" borderId="14"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20" fillId="0" borderId="0" applyNumberFormat="0" applyFill="0" applyBorder="0" applyAlignment="0" applyProtection="0"/>
    <xf numFmtId="0" fontId="16" fillId="6" borderId="3" applyNumberFormat="0" applyAlignment="0" applyProtection="0"/>
    <xf numFmtId="0" fontId="58" fillId="0" borderId="51"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59" fillId="58" borderId="0" applyNumberFormat="0" applyBorder="0" applyAlignment="0" applyProtection="0"/>
    <xf numFmtId="0" fontId="41" fillId="0" borderId="0"/>
    <xf numFmtId="0" fontId="2" fillId="59" borderId="52"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41"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41"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41"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41"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41"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41"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14" fillId="15"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3" fillId="0" borderId="0"/>
    <xf numFmtId="0" fontId="41" fillId="0" borderId="0"/>
    <xf numFmtId="0" fontId="41" fillId="0" borderId="0"/>
    <xf numFmtId="0" fontId="60" fillId="0" borderId="0"/>
    <xf numFmtId="0" fontId="3" fillId="0" borderId="0"/>
    <xf numFmtId="0" fontId="41" fillId="0" borderId="0"/>
    <xf numFmtId="0" fontId="41" fillId="0" borderId="0"/>
    <xf numFmtId="0" fontId="60"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41" fillId="0" borderId="0"/>
    <xf numFmtId="0" fontId="3" fillId="0" borderId="0"/>
    <xf numFmtId="0" fontId="3" fillId="0" borderId="0"/>
    <xf numFmtId="0" fontId="3" fillId="0" borderId="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7" fillId="0" borderId="0" applyNumberFormat="0" applyFill="0" applyBorder="0" applyAlignment="0" applyProtection="0"/>
    <xf numFmtId="0" fontId="21" fillId="0" borderId="0" applyNumberFormat="0" applyFill="0" applyBorder="0" applyAlignment="0" applyProtection="0"/>
    <xf numFmtId="0" fontId="6" fillId="0" borderId="6"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8" fillId="0" borderId="51"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55" borderId="46" applyNumberFormat="0" applyAlignment="0" applyProtection="0"/>
    <xf numFmtId="0" fontId="47" fillId="55" borderId="46" applyNumberFormat="0" applyAlignment="0" applyProtection="0"/>
    <xf numFmtId="0" fontId="47" fillId="55" borderId="5" applyNumberFormat="0" applyAlignment="0" applyProtection="0"/>
    <xf numFmtId="0" fontId="47" fillId="55" borderId="5" applyNumberFormat="0" applyAlignment="0" applyProtection="0"/>
    <xf numFmtId="0" fontId="47" fillId="55" borderId="46" applyNumberFormat="0" applyAlignment="0" applyProtection="0"/>
    <xf numFmtId="0" fontId="47" fillId="55" borderId="5" applyNumberFormat="0" applyAlignment="0" applyProtection="0"/>
    <xf numFmtId="9" fontId="41" fillId="0" borderId="0" applyFont="0" applyFill="0" applyBorder="0" applyAlignment="0" applyProtection="0"/>
    <xf numFmtId="9" fontId="2" fillId="0" borderId="0" applyFont="0" applyFill="0" applyBorder="0" applyAlignment="0" applyProtection="0"/>
    <xf numFmtId="0" fontId="62" fillId="0" borderId="0" applyNumberFormat="0" applyFill="0" applyBorder="0" applyAlignment="0" applyProtection="0"/>
    <xf numFmtId="0" fontId="58" fillId="0" borderId="51" applyNumberFormat="0" applyFill="0" applyAlignment="0" applyProtection="0"/>
    <xf numFmtId="0" fontId="57" fillId="0" borderId="0" applyNumberFormat="0" applyFill="0" applyBorder="0" applyAlignment="0" applyProtection="0"/>
    <xf numFmtId="0" fontId="57" fillId="0" borderId="50" applyNumberFormat="0" applyFill="0" applyAlignment="0" applyProtection="0"/>
    <xf numFmtId="0" fontId="53" fillId="0" borderId="48" applyNumberFormat="0" applyFill="0" applyAlignment="0" applyProtection="0"/>
    <xf numFmtId="0" fontId="51" fillId="57" borderId="0" applyNumberFormat="0" applyBorder="0" applyAlignment="0" applyProtection="0"/>
    <xf numFmtId="0" fontId="55" fillId="0" borderId="49" applyNumberFormat="0" applyFill="0" applyAlignment="0" applyProtection="0"/>
    <xf numFmtId="0" fontId="45" fillId="54" borderId="0" applyNumberFormat="0" applyBorder="0" applyAlignment="0" applyProtection="0"/>
    <xf numFmtId="0" fontId="42" fillId="52" borderId="0" applyNumberFormat="0" applyBorder="0" applyAlignment="0" applyProtection="0"/>
    <xf numFmtId="0" fontId="42" fillId="51" borderId="0" applyNumberFormat="0" applyBorder="0" applyAlignment="0" applyProtection="0"/>
    <xf numFmtId="0" fontId="42" fillId="50" borderId="0" applyNumberFormat="0" applyBorder="0" applyAlignment="0" applyProtection="0"/>
    <xf numFmtId="0" fontId="42" fillId="48" borderId="0" applyNumberFormat="0" applyBorder="0" applyAlignment="0" applyProtection="0"/>
    <xf numFmtId="0" fontId="42" fillId="47" borderId="0" applyNumberFormat="0" applyBorder="0" applyAlignment="0" applyProtection="0"/>
    <xf numFmtId="0" fontId="31" fillId="0" borderId="0"/>
    <xf numFmtId="0" fontId="31" fillId="0" borderId="0"/>
    <xf numFmtId="0" fontId="3" fillId="0" borderId="0"/>
    <xf numFmtId="0" fontId="42" fillId="49" borderId="0" applyNumberFormat="0" applyBorder="0" applyAlignment="0" applyProtection="0"/>
    <xf numFmtId="0" fontId="47" fillId="55" borderId="46" applyNumberFormat="0" applyAlignment="0" applyProtection="0"/>
    <xf numFmtId="165" fontId="2" fillId="0" borderId="0" applyFont="0" applyFill="0" applyBorder="0" applyAlignment="0" applyProtection="0"/>
    <xf numFmtId="0" fontId="3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541">
    <xf numFmtId="0" fontId="0" fillId="0" borderId="0" xfId="0"/>
    <xf numFmtId="0" fontId="65" fillId="0" borderId="0" xfId="0" applyFont="1"/>
    <xf numFmtId="0" fontId="66" fillId="0" borderId="0" xfId="0" applyFont="1"/>
    <xf numFmtId="0" fontId="67" fillId="0" borderId="0" xfId="0" applyFont="1" applyAlignment="1">
      <alignment horizontal="left" vertical="center"/>
    </xf>
    <xf numFmtId="10" fontId="7" fillId="27" borderId="18" xfId="0" applyNumberFormat="1" applyFont="1" applyFill="1" applyBorder="1" applyAlignment="1">
      <alignment horizontal="center" vertical="center"/>
    </xf>
    <xf numFmtId="49" fontId="7" fillId="27" borderId="18" xfId="0" applyNumberFormat="1" applyFont="1" applyFill="1" applyBorder="1" applyAlignment="1">
      <alignment horizontal="center" vertical="center"/>
    </xf>
    <xf numFmtId="9" fontId="68" fillId="61" borderId="18" xfId="0" applyNumberFormat="1" applyFont="1" applyFill="1" applyBorder="1" applyAlignment="1">
      <alignment horizontal="center" vertical="center"/>
    </xf>
    <xf numFmtId="0" fontId="68" fillId="61" borderId="18" xfId="0" applyFont="1" applyFill="1" applyBorder="1" applyAlignment="1">
      <alignment horizontal="center" vertical="center"/>
    </xf>
    <xf numFmtId="9" fontId="7" fillId="27" borderId="18" xfId="853" applyFont="1" applyFill="1" applyBorder="1" applyAlignment="1" applyProtection="1">
      <alignment horizontal="center" vertical="center"/>
    </xf>
    <xf numFmtId="0" fontId="69" fillId="0" borderId="0" xfId="0" applyFont="1"/>
    <xf numFmtId="0" fontId="70" fillId="0" borderId="0" xfId="0" applyFont="1"/>
    <xf numFmtId="0" fontId="68" fillId="60" borderId="0" xfId="0" applyFont="1" applyFill="1"/>
    <xf numFmtId="14" fontId="68" fillId="62" borderId="0" xfId="0" applyNumberFormat="1" applyFont="1" applyFill="1"/>
    <xf numFmtId="0" fontId="68" fillId="0" borderId="0" xfId="0" applyFont="1" applyAlignment="1">
      <alignment horizontal="center" vertical="center"/>
    </xf>
    <xf numFmtId="0" fontId="68" fillId="0" borderId="18" xfId="0" applyFont="1" applyBorder="1" applyAlignment="1">
      <alignment horizontal="center" vertical="center"/>
    </xf>
    <xf numFmtId="0" fontId="68" fillId="0" borderId="0" xfId="0" applyFont="1"/>
    <xf numFmtId="0" fontId="4" fillId="0" borderId="18" xfId="0" applyFont="1" applyBorder="1"/>
    <xf numFmtId="0" fontId="7" fillId="0" borderId="18" xfId="0" applyFont="1" applyBorder="1"/>
    <xf numFmtId="0" fontId="4" fillId="0" borderId="19" xfId="0" applyFont="1" applyBorder="1"/>
    <xf numFmtId="0" fontId="4" fillId="0" borderId="20" xfId="0" applyFont="1" applyBorder="1"/>
    <xf numFmtId="0" fontId="7" fillId="0" borderId="20" xfId="0" applyFont="1" applyBorder="1"/>
    <xf numFmtId="0" fontId="5" fillId="0" borderId="21" xfId="0" applyFont="1" applyBorder="1"/>
    <xf numFmtId="0" fontId="5" fillId="0" borderId="22" xfId="0" applyFont="1" applyBorder="1"/>
    <xf numFmtId="0" fontId="5" fillId="0" borderId="23" xfId="0" applyFont="1" applyBorder="1"/>
    <xf numFmtId="0" fontId="4" fillId="0" borderId="24" xfId="0" applyFont="1" applyBorder="1"/>
    <xf numFmtId="0" fontId="7" fillId="0" borderId="25" xfId="0" applyFont="1" applyBorder="1"/>
    <xf numFmtId="0" fontId="7" fillId="0" borderId="26" xfId="0" applyFont="1" applyBorder="1"/>
    <xf numFmtId="0" fontId="4" fillId="0" borderId="18" xfId="1115" applyFont="1" applyBorder="1"/>
    <xf numFmtId="0" fontId="7" fillId="60" borderId="0" xfId="0" applyFont="1" applyFill="1" applyAlignment="1">
      <alignment horizontal="left"/>
    </xf>
    <xf numFmtId="0" fontId="7" fillId="0" borderId="22" xfId="0" applyFont="1" applyBorder="1"/>
    <xf numFmtId="0" fontId="7" fillId="0" borderId="23" xfId="0" applyFont="1" applyBorder="1"/>
    <xf numFmtId="1" fontId="7" fillId="0" borderId="0" xfId="0" applyNumberFormat="1" applyFont="1" applyAlignment="1">
      <alignment vertical="center"/>
    </xf>
    <xf numFmtId="0" fontId="11" fillId="0" borderId="0" xfId="0" applyFont="1"/>
    <xf numFmtId="0" fontId="11" fillId="0" borderId="0" xfId="0" applyFont="1" applyAlignment="1">
      <alignment horizontal="center"/>
    </xf>
    <xf numFmtId="0" fontId="7" fillId="0" borderId="0" xfId="0" applyFont="1"/>
    <xf numFmtId="0" fontId="7" fillId="0" borderId="27" xfId="0" applyFont="1" applyBorder="1" applyAlignment="1">
      <alignment vertical="center" wrapText="1"/>
    </xf>
    <xf numFmtId="0" fontId="71" fillId="0" borderId="0" xfId="0" applyFont="1"/>
    <xf numFmtId="0" fontId="8" fillId="0" borderId="0" xfId="0" applyFont="1" applyAlignment="1">
      <alignment vertical="center"/>
    </xf>
    <xf numFmtId="0" fontId="0" fillId="0" borderId="18" xfId="0" applyBorder="1"/>
    <xf numFmtId="0" fontId="9" fillId="0" borderId="18" xfId="0" applyFont="1" applyBorder="1" applyAlignment="1">
      <alignment horizontal="left" vertical="center"/>
    </xf>
    <xf numFmtId="0" fontId="10" fillId="0" borderId="18" xfId="0" applyFont="1" applyBorder="1" applyAlignment="1">
      <alignment horizontal="left" vertical="center"/>
    </xf>
    <xf numFmtId="0" fontId="8" fillId="0" borderId="18" xfId="0" applyFont="1" applyBorder="1" applyAlignment="1">
      <alignment horizontal="center" vertical="center"/>
    </xf>
    <xf numFmtId="0" fontId="68" fillId="0" borderId="0" xfId="0" applyFont="1" applyAlignment="1">
      <alignment wrapText="1"/>
    </xf>
    <xf numFmtId="0" fontId="4" fillId="0" borderId="0" xfId="0" applyFont="1" applyAlignment="1">
      <alignment horizontal="center" wrapText="1"/>
    </xf>
    <xf numFmtId="0" fontId="39" fillId="0" borderId="18" xfId="0" applyFont="1" applyBorder="1" applyAlignment="1">
      <alignment horizontal="center" vertical="center" wrapText="1"/>
    </xf>
    <xf numFmtId="0" fontId="7" fillId="0" borderId="18" xfId="0" applyFont="1" applyBorder="1" applyAlignment="1">
      <alignment vertical="center"/>
    </xf>
    <xf numFmtId="0" fontId="68" fillId="0" borderId="18" xfId="0" applyFont="1" applyBorder="1"/>
    <xf numFmtId="0" fontId="11" fillId="0" borderId="18" xfId="0" applyFont="1" applyBorder="1" applyAlignment="1">
      <alignment horizontal="center"/>
    </xf>
    <xf numFmtId="0" fontId="36" fillId="0" borderId="18" xfId="0" applyFont="1" applyBorder="1" applyAlignment="1">
      <alignment vertical="center" wrapText="1"/>
    </xf>
    <xf numFmtId="0" fontId="7" fillId="27" borderId="18" xfId="0" applyFont="1" applyFill="1" applyBorder="1" applyAlignment="1">
      <alignment horizontal="center"/>
    </xf>
    <xf numFmtId="9" fontId="7" fillId="27" borderId="18" xfId="853" applyFont="1" applyFill="1" applyBorder="1" applyAlignment="1" applyProtection="1">
      <alignment horizontal="center"/>
    </xf>
    <xf numFmtId="0" fontId="7" fillId="0" borderId="18" xfId="0" applyFont="1" applyBorder="1" applyAlignment="1">
      <alignment horizontal="center" vertical="center" wrapText="1"/>
    </xf>
    <xf numFmtId="0" fontId="68" fillId="60" borderId="0" xfId="0" applyFont="1" applyFill="1" applyAlignment="1">
      <alignment horizontal="center"/>
    </xf>
    <xf numFmtId="10" fontId="68" fillId="0" borderId="0" xfId="0" applyNumberFormat="1" applyFont="1"/>
    <xf numFmtId="0" fontId="68" fillId="0" borderId="18" xfId="0" applyFont="1" applyBorder="1" applyAlignment="1">
      <alignment horizontal="left" vertical="center" wrapText="1"/>
    </xf>
    <xf numFmtId="0" fontId="66" fillId="0" borderId="18" xfId="0" applyFont="1" applyBorder="1" applyAlignment="1">
      <alignment horizontal="center" vertical="center"/>
    </xf>
    <xf numFmtId="0" fontId="68" fillId="0" borderId="18" xfId="0" applyFont="1" applyBorder="1" applyAlignment="1">
      <alignment horizontal="center" vertical="center" wrapText="1"/>
    </xf>
    <xf numFmtId="0" fontId="68" fillId="0" borderId="18" xfId="0" applyFont="1" applyBorder="1" applyAlignment="1">
      <alignment vertical="center" wrapText="1"/>
    </xf>
    <xf numFmtId="0" fontId="65" fillId="60" borderId="18" xfId="0" applyFont="1" applyFill="1" applyBorder="1"/>
    <xf numFmtId="10" fontId="7" fillId="0" borderId="18"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0" fontId="71" fillId="63" borderId="27" xfId="0" applyFont="1" applyFill="1" applyBorder="1" applyAlignment="1" applyProtection="1">
      <alignment horizontal="center" vertical="center"/>
      <protection locked="0"/>
    </xf>
    <xf numFmtId="0" fontId="68" fillId="0" borderId="27" xfId="0" applyFont="1" applyBorder="1" applyAlignment="1">
      <alignment horizontal="center" vertical="center" wrapText="1"/>
    </xf>
    <xf numFmtId="14" fontId="68" fillId="60" borderId="0" xfId="0" applyNumberFormat="1" applyFont="1" applyFill="1"/>
    <xf numFmtId="10" fontId="71" fillId="0" borderId="29" xfId="0" applyNumberFormat="1" applyFont="1" applyBorder="1" applyAlignment="1">
      <alignment horizontal="center" vertical="center"/>
    </xf>
    <xf numFmtId="10" fontId="71" fillId="0" borderId="29" xfId="0" applyNumberFormat="1" applyFont="1" applyBorder="1" applyAlignment="1">
      <alignment horizontal="center" vertical="center" wrapText="1"/>
    </xf>
    <xf numFmtId="0" fontId="68" fillId="0" borderId="0" xfId="0" applyFont="1" applyAlignment="1">
      <alignment horizontal="center" vertical="center" wrapText="1"/>
    </xf>
    <xf numFmtId="0" fontId="68" fillId="0" borderId="0" xfId="0" applyFont="1" applyAlignment="1">
      <alignment horizontal="left" vertical="center" wrapText="1"/>
    </xf>
    <xf numFmtId="10" fontId="68" fillId="0" borderId="0" xfId="0" applyNumberFormat="1" applyFont="1" applyAlignment="1">
      <alignment horizontal="center" vertical="center" wrapText="1"/>
    </xf>
    <xf numFmtId="14" fontId="72" fillId="28" borderId="18" xfId="0" applyNumberFormat="1" applyFont="1" applyFill="1" applyBorder="1" applyAlignment="1">
      <alignment horizontal="center" vertical="center"/>
    </xf>
    <xf numFmtId="10" fontId="68" fillId="0" borderId="18" xfId="0" applyNumberFormat="1" applyFont="1" applyBorder="1" applyAlignment="1">
      <alignment horizontal="center" vertical="center" wrapText="1"/>
    </xf>
    <xf numFmtId="10" fontId="68" fillId="0" borderId="18" xfId="0" applyNumberFormat="1" applyFont="1" applyBorder="1" applyAlignment="1">
      <alignment horizontal="center" vertical="center"/>
    </xf>
    <xf numFmtId="1" fontId="66" fillId="0" borderId="18" xfId="0" applyNumberFormat="1" applyFont="1" applyBorder="1" applyAlignment="1">
      <alignment horizontal="center" vertical="center"/>
    </xf>
    <xf numFmtId="1" fontId="66" fillId="61" borderId="18" xfId="0" applyNumberFormat="1" applyFont="1" applyFill="1" applyBorder="1" applyAlignment="1">
      <alignment horizontal="center" vertical="center"/>
    </xf>
    <xf numFmtId="0" fontId="67" fillId="0" borderId="0" xfId="0" applyFont="1"/>
    <xf numFmtId="14" fontId="68" fillId="0" borderId="0" xfId="0" applyNumberFormat="1" applyFont="1"/>
    <xf numFmtId="0" fontId="66" fillId="0" borderId="0" xfId="0" applyFont="1" applyAlignment="1">
      <alignment vertical="center"/>
    </xf>
    <xf numFmtId="0" fontId="9" fillId="0" borderId="18" xfId="0" applyFont="1" applyBorder="1" applyAlignment="1">
      <alignment horizontal="center" vertical="center"/>
    </xf>
    <xf numFmtId="2" fontId="66" fillId="61" borderId="18" xfId="0" applyNumberFormat="1" applyFont="1" applyFill="1" applyBorder="1" applyAlignment="1">
      <alignment horizontal="center" vertical="center"/>
    </xf>
    <xf numFmtId="2" fontId="66" fillId="0" borderId="18" xfId="0" applyNumberFormat="1" applyFont="1" applyBorder="1" applyAlignment="1">
      <alignment horizontal="center" vertical="center"/>
    </xf>
    <xf numFmtId="0" fontId="60" fillId="0" borderId="0" xfId="0" applyFont="1" applyAlignment="1">
      <alignment horizontal="left" vertical="center"/>
    </xf>
    <xf numFmtId="0" fontId="4" fillId="0" borderId="0" xfId="0" applyFont="1" applyAlignment="1">
      <alignment vertical="center"/>
    </xf>
    <xf numFmtId="0" fontId="65" fillId="0" borderId="0" xfId="0" quotePrefix="1" applyFont="1"/>
    <xf numFmtId="9" fontId="68" fillId="0" borderId="18" xfId="1163" applyFont="1" applyBorder="1" applyAlignment="1">
      <alignment horizontal="left" vertical="center" wrapText="1"/>
    </xf>
    <xf numFmtId="9" fontId="68" fillId="0" borderId="0" xfId="0" applyNumberFormat="1" applyFont="1" applyAlignment="1">
      <alignment horizontal="center" vertical="center" wrapText="1"/>
    </xf>
    <xf numFmtId="0" fontId="71" fillId="65" borderId="27" xfId="0" applyFont="1" applyFill="1" applyBorder="1" applyAlignment="1">
      <alignment horizontal="center" vertical="center"/>
    </xf>
    <xf numFmtId="14" fontId="0" fillId="0" borderId="18" xfId="0" applyNumberFormat="1" applyBorder="1" applyAlignment="1">
      <alignment horizontal="left"/>
    </xf>
    <xf numFmtId="0" fontId="7" fillId="61" borderId="18" xfId="0" applyFont="1" applyFill="1" applyBorder="1" applyAlignment="1">
      <alignment horizontal="center"/>
    </xf>
    <xf numFmtId="49" fontId="7" fillId="66" borderId="18" xfId="0" applyNumberFormat="1" applyFont="1" applyFill="1" applyBorder="1" applyAlignment="1">
      <alignment horizontal="center"/>
    </xf>
    <xf numFmtId="0" fontId="68" fillId="66" borderId="18" xfId="0" applyFont="1" applyFill="1" applyBorder="1" applyAlignment="1">
      <alignment horizontal="center" vertical="center"/>
    </xf>
    <xf numFmtId="9" fontId="7" fillId="66" borderId="18" xfId="853" applyFont="1" applyFill="1" applyBorder="1" applyAlignment="1" applyProtection="1">
      <alignment horizontal="center" vertical="center"/>
    </xf>
    <xf numFmtId="9" fontId="7" fillId="66" borderId="18" xfId="853" applyFont="1" applyFill="1" applyBorder="1" applyAlignment="1" applyProtection="1">
      <alignment horizontal="center"/>
    </xf>
    <xf numFmtId="0" fontId="7" fillId="66" borderId="18" xfId="853" applyNumberFormat="1" applyFont="1" applyFill="1" applyBorder="1" applyAlignment="1" applyProtection="1">
      <alignment horizontal="center"/>
    </xf>
    <xf numFmtId="0" fontId="66" fillId="63" borderId="18" xfId="0" applyFont="1" applyFill="1" applyBorder="1" applyAlignment="1" applyProtection="1">
      <alignment horizontal="center" vertical="center"/>
      <protection locked="0"/>
    </xf>
    <xf numFmtId="0" fontId="70" fillId="0" borderId="18" xfId="0" applyFont="1" applyBorder="1" applyAlignment="1">
      <alignment vertical="center"/>
    </xf>
    <xf numFmtId="0" fontId="70" fillId="0" borderId="0" xfId="0" applyFont="1" applyAlignment="1">
      <alignment vertical="center"/>
    </xf>
    <xf numFmtId="0" fontId="7" fillId="0" borderId="0" xfId="0" applyFont="1" applyAlignment="1">
      <alignment vertical="center"/>
    </xf>
    <xf numFmtId="0" fontId="8" fillId="0" borderId="18" xfId="0" applyFont="1" applyBorder="1" applyAlignment="1">
      <alignment vertical="center"/>
    </xf>
    <xf numFmtId="0" fontId="8" fillId="0" borderId="18" xfId="1047" applyFont="1" applyBorder="1" applyAlignment="1">
      <alignment horizontal="left" vertical="center"/>
    </xf>
    <xf numFmtId="0" fontId="70" fillId="0" borderId="18" xfId="0" applyFont="1" applyBorder="1" applyAlignment="1">
      <alignment vertical="center" wrapText="1"/>
    </xf>
    <xf numFmtId="9" fontId="68" fillId="0" borderId="0" xfId="0" applyNumberFormat="1" applyFont="1"/>
    <xf numFmtId="9" fontId="11" fillId="0" borderId="18" xfId="0" applyNumberFormat="1" applyFont="1" applyBorder="1" applyAlignment="1">
      <alignment horizontal="center"/>
    </xf>
    <xf numFmtId="9" fontId="68" fillId="0" borderId="18" xfId="0" applyNumberFormat="1" applyFont="1" applyBorder="1"/>
    <xf numFmtId="9" fontId="68" fillId="0" borderId="18" xfId="0" applyNumberFormat="1" applyFont="1" applyBorder="1" applyAlignment="1">
      <alignment horizontal="center" vertical="center"/>
    </xf>
    <xf numFmtId="0" fontId="7" fillId="67" borderId="18" xfId="0" applyFont="1" applyFill="1" applyBorder="1" applyAlignment="1">
      <alignment horizontal="center"/>
    </xf>
    <xf numFmtId="9" fontId="7" fillId="67" borderId="18" xfId="853" applyFont="1" applyFill="1" applyBorder="1" applyAlignment="1" applyProtection="1">
      <alignment horizontal="center"/>
    </xf>
    <xf numFmtId="9" fontId="68" fillId="67" borderId="18" xfId="0" applyNumberFormat="1" applyFont="1" applyFill="1" applyBorder="1" applyAlignment="1">
      <alignment horizontal="center" vertical="center"/>
    </xf>
    <xf numFmtId="0" fontId="68" fillId="67" borderId="18" xfId="0" applyFont="1" applyFill="1" applyBorder="1" applyAlignment="1">
      <alignment horizontal="center" vertical="center"/>
    </xf>
    <xf numFmtId="2" fontId="66" fillId="67" borderId="18" xfId="0" applyNumberFormat="1" applyFont="1" applyFill="1" applyBorder="1" applyAlignment="1">
      <alignment horizontal="center" vertical="center"/>
    </xf>
    <xf numFmtId="0" fontId="76" fillId="0" borderId="18" xfId="0" applyFont="1" applyBorder="1" applyAlignment="1">
      <alignment horizontal="center" vertical="center" wrapText="1"/>
    </xf>
    <xf numFmtId="0" fontId="68" fillId="67" borderId="18" xfId="0" applyFont="1" applyFill="1" applyBorder="1" applyAlignment="1">
      <alignment horizontal="center" vertical="center" wrapText="1"/>
    </xf>
    <xf numFmtId="0" fontId="3" fillId="0" borderId="18"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horizontal="center"/>
    </xf>
    <xf numFmtId="0" fontId="76" fillId="0" borderId="56" xfId="0" applyFont="1" applyBorder="1" applyAlignment="1">
      <alignment horizontal="center" vertical="center" wrapText="1"/>
    </xf>
    <xf numFmtId="0" fontId="66" fillId="63" borderId="56" xfId="0" applyFont="1" applyFill="1" applyBorder="1" applyAlignment="1" applyProtection="1">
      <alignment horizontal="center" vertical="center"/>
      <protection locked="0"/>
    </xf>
    <xf numFmtId="0" fontId="66" fillId="63" borderId="59" xfId="0" applyFont="1" applyFill="1" applyBorder="1" applyAlignment="1" applyProtection="1">
      <alignment horizontal="center" vertical="center"/>
      <protection locked="0"/>
    </xf>
    <xf numFmtId="0" fontId="3" fillId="0" borderId="0" xfId="0" applyFont="1" applyAlignment="1">
      <alignment horizontal="center" vertical="center" wrapText="1"/>
    </xf>
    <xf numFmtId="0" fontId="66" fillId="63" borderId="27" xfId="0" applyFont="1" applyFill="1" applyBorder="1" applyAlignment="1" applyProtection="1">
      <alignment horizontal="center" vertical="center"/>
      <protection locked="0"/>
    </xf>
    <xf numFmtId="9" fontId="68" fillId="0" borderId="0" xfId="0" applyNumberFormat="1" applyFont="1" applyAlignment="1">
      <alignment wrapText="1"/>
    </xf>
    <xf numFmtId="0" fontId="68" fillId="68" borderId="0" xfId="0" applyFont="1" applyFill="1"/>
    <xf numFmtId="0" fontId="1" fillId="0" borderId="0" xfId="0" applyFont="1"/>
    <xf numFmtId="0" fontId="82" fillId="0" borderId="0" xfId="0" applyFont="1"/>
    <xf numFmtId="0" fontId="7" fillId="0" borderId="18" xfId="0" applyFont="1" applyBorder="1" applyAlignment="1">
      <alignment horizontal="center"/>
    </xf>
    <xf numFmtId="9" fontId="7" fillId="0" borderId="18" xfId="853" applyFont="1" applyFill="1" applyBorder="1" applyAlignment="1" applyProtection="1">
      <alignment horizontal="center"/>
    </xf>
    <xf numFmtId="0" fontId="4" fillId="0" borderId="18" xfId="0" applyFont="1" applyBorder="1" applyAlignment="1">
      <alignment vertical="center"/>
    </xf>
    <xf numFmtId="1" fontId="7" fillId="0" borderId="0" xfId="0" quotePrefix="1" applyNumberFormat="1" applyFont="1" applyAlignment="1">
      <alignment vertical="center"/>
    </xf>
    <xf numFmtId="1" fontId="7" fillId="0" borderId="0" xfId="0" applyNumberFormat="1" applyFont="1"/>
    <xf numFmtId="0" fontId="4" fillId="0" borderId="28" xfId="0" applyFont="1" applyBorder="1" applyAlignment="1">
      <alignment vertical="center" wrapText="1"/>
    </xf>
    <xf numFmtId="0" fontId="5" fillId="63" borderId="27" xfId="0" applyFont="1" applyFill="1" applyBorder="1" applyAlignment="1" applyProtection="1">
      <alignment horizontal="center" vertical="center"/>
      <protection locked="0"/>
    </xf>
    <xf numFmtId="0" fontId="5" fillId="65" borderId="27" xfId="0" applyFont="1" applyFill="1" applyBorder="1" applyAlignment="1">
      <alignment horizontal="center" vertical="center"/>
    </xf>
    <xf numFmtId="10" fontId="5" fillId="0" borderId="29" xfId="0" applyNumberFormat="1" applyFont="1" applyBorder="1" applyAlignment="1">
      <alignment horizontal="center" vertical="center"/>
    </xf>
    <xf numFmtId="9" fontId="7" fillId="0" borderId="18" xfId="853" applyFont="1" applyFill="1" applyBorder="1" applyAlignment="1" applyProtection="1">
      <alignment horizontal="center" vertical="center"/>
    </xf>
    <xf numFmtId="9" fontId="7" fillId="67" borderId="18" xfId="853" applyFont="1" applyFill="1" applyBorder="1" applyAlignment="1" applyProtection="1">
      <alignment horizontal="center" vertical="center"/>
    </xf>
    <xf numFmtId="1" fontId="66" fillId="67" borderId="18" xfId="0" applyNumberFormat="1" applyFont="1" applyFill="1" applyBorder="1" applyAlignment="1">
      <alignment horizontal="center" vertical="center"/>
    </xf>
    <xf numFmtId="0" fontId="0" fillId="0" borderId="18" xfId="0" applyBorder="1" applyAlignment="1">
      <alignment horizontal="left"/>
    </xf>
    <xf numFmtId="0" fontId="89" fillId="0" borderId="0" xfId="0" applyFont="1"/>
    <xf numFmtId="0" fontId="83" fillId="0" borderId="0" xfId="0" applyFont="1" applyAlignment="1">
      <alignment horizontal="center" vertical="center"/>
    </xf>
    <xf numFmtId="49" fontId="84" fillId="0" borderId="0" xfId="0" applyNumberFormat="1" applyFont="1" applyAlignment="1">
      <alignment horizontal="center" vertical="center" wrapText="1" readingOrder="1"/>
    </xf>
    <xf numFmtId="0" fontId="83" fillId="0" borderId="0" xfId="0" applyFont="1" applyAlignment="1">
      <alignment horizontal="left" vertical="center" wrapText="1" readingOrder="1"/>
    </xf>
    <xf numFmtId="0" fontId="85" fillId="0" borderId="0" xfId="0" applyFont="1"/>
    <xf numFmtId="0" fontId="86" fillId="0" borderId="0" xfId="0" applyFont="1" applyAlignment="1">
      <alignment horizontal="left" vertical="center" wrapText="1" readingOrder="1"/>
    </xf>
    <xf numFmtId="0" fontId="87" fillId="0" borderId="0" xfId="0" applyFont="1" applyAlignment="1">
      <alignment horizontal="center" vertical="center" wrapText="1"/>
    </xf>
    <xf numFmtId="0" fontId="83" fillId="0" borderId="0" xfId="0" applyFont="1" applyAlignment="1">
      <alignment vertical="center" wrapText="1"/>
    </xf>
    <xf numFmtId="10" fontId="88" fillId="0" borderId="0" xfId="0" applyNumberFormat="1" applyFont="1" applyAlignment="1">
      <alignment horizontal="center" vertical="center"/>
    </xf>
    <xf numFmtId="0" fontId="84" fillId="0" borderId="0" xfId="0" applyFont="1" applyAlignment="1">
      <alignment horizontal="center" vertical="center" wrapText="1"/>
    </xf>
    <xf numFmtId="164" fontId="4" fillId="69" borderId="65" xfId="1163" applyNumberFormat="1" applyFont="1" applyFill="1" applyBorder="1" applyAlignment="1" applyProtection="1">
      <alignment horizontal="center" vertical="center"/>
    </xf>
    <xf numFmtId="9" fontId="4" fillId="69" borderId="27" xfId="1163" applyFont="1" applyFill="1" applyBorder="1" applyAlignment="1" applyProtection="1">
      <alignment horizontal="center" vertical="center"/>
    </xf>
    <xf numFmtId="164" fontId="4" fillId="70" borderId="32" xfId="1163" applyNumberFormat="1" applyFont="1" applyFill="1" applyBorder="1" applyAlignment="1" applyProtection="1">
      <alignment horizontal="center" vertical="center"/>
    </xf>
    <xf numFmtId="164" fontId="4" fillId="0" borderId="65" xfId="1163" applyNumberFormat="1" applyFont="1" applyFill="1" applyBorder="1" applyAlignment="1" applyProtection="1">
      <alignment horizontal="center" vertical="center"/>
    </xf>
    <xf numFmtId="164" fontId="4" fillId="72" borderId="39" xfId="1163" applyNumberFormat="1" applyFont="1" applyFill="1" applyBorder="1" applyAlignment="1" applyProtection="1">
      <alignment horizontal="center" vertical="center"/>
    </xf>
    <xf numFmtId="164" fontId="4" fillId="72" borderId="29" xfId="1163" applyNumberFormat="1" applyFont="1" applyFill="1" applyBorder="1" applyAlignment="1" applyProtection="1">
      <alignment horizontal="center" vertical="center"/>
    </xf>
    <xf numFmtId="164" fontId="4" fillId="72" borderId="65" xfId="1163" applyNumberFormat="1" applyFont="1" applyFill="1" applyBorder="1" applyAlignment="1" applyProtection="1">
      <alignment horizontal="center" vertical="center"/>
    </xf>
    <xf numFmtId="164" fontId="4" fillId="72" borderId="27" xfId="1163" applyNumberFormat="1" applyFont="1" applyFill="1" applyBorder="1" applyAlignment="1" applyProtection="1">
      <alignment horizontal="center" vertical="center"/>
    </xf>
    <xf numFmtId="164" fontId="4" fillId="0" borderId="29" xfId="1163" applyNumberFormat="1" applyFont="1" applyFill="1" applyBorder="1" applyAlignment="1" applyProtection="1">
      <alignment horizontal="center" vertical="top" wrapText="1"/>
    </xf>
    <xf numFmtId="10" fontId="68" fillId="61" borderId="18" xfId="0" applyNumberFormat="1" applyFont="1" applyFill="1" applyBorder="1" applyAlignment="1">
      <alignment horizontal="center" vertical="center"/>
    </xf>
    <xf numFmtId="9" fontId="7" fillId="67" borderId="18" xfId="0" applyNumberFormat="1" applyFont="1" applyFill="1" applyBorder="1" applyAlignment="1">
      <alignment horizontal="center"/>
    </xf>
    <xf numFmtId="0" fontId="4" fillId="0" borderId="27" xfId="0" applyFont="1" applyBorder="1" applyAlignment="1">
      <alignment vertical="center" wrapText="1"/>
    </xf>
    <xf numFmtId="0" fontId="11" fillId="0" borderId="18" xfId="0" applyFont="1" applyBorder="1"/>
    <xf numFmtId="0" fontId="7" fillId="73" borderId="18" xfId="0" applyFont="1" applyFill="1" applyBorder="1" applyAlignment="1">
      <alignment horizontal="center"/>
    </xf>
    <xf numFmtId="9" fontId="7" fillId="73" borderId="18" xfId="853" applyFont="1" applyFill="1" applyBorder="1" applyAlignment="1" applyProtection="1">
      <alignment horizontal="center"/>
    </xf>
    <xf numFmtId="0" fontId="68" fillId="73" borderId="18" xfId="0" applyFont="1" applyFill="1" applyBorder="1" applyAlignment="1">
      <alignment horizontal="center" vertical="center"/>
    </xf>
    <xf numFmtId="2" fontId="66" fillId="73" borderId="18" xfId="0" applyNumberFormat="1" applyFont="1" applyFill="1" applyBorder="1" applyAlignment="1">
      <alignment horizontal="center" vertical="center"/>
    </xf>
    <xf numFmtId="0" fontId="1" fillId="0" borderId="27" xfId="0" applyFont="1" applyBorder="1" applyAlignment="1">
      <alignment horizontal="left" vertical="center" wrapText="1"/>
    </xf>
    <xf numFmtId="0" fontId="66" fillId="75" borderId="0" xfId="0" applyFont="1" applyFill="1"/>
    <xf numFmtId="0" fontId="1" fillId="63" borderId="53" xfId="0" applyFont="1" applyFill="1" applyBorder="1" applyAlignment="1" applyProtection="1">
      <alignment horizontal="center" vertical="center"/>
      <protection locked="0"/>
    </xf>
    <xf numFmtId="0" fontId="66" fillId="74" borderId="54" xfId="0" applyFont="1" applyFill="1" applyBorder="1" applyAlignment="1">
      <alignment horizontal="center" vertical="center"/>
    </xf>
    <xf numFmtId="0" fontId="66" fillId="74" borderId="18" xfId="0" applyFont="1" applyFill="1" applyBorder="1" applyAlignment="1">
      <alignment horizontal="center" vertical="center"/>
    </xf>
    <xf numFmtId="0" fontId="66" fillId="0" borderId="0" xfId="0" applyFont="1" applyAlignment="1">
      <alignment vertical="top"/>
    </xf>
    <xf numFmtId="0" fontId="67" fillId="0" borderId="0" xfId="0" applyFont="1" applyAlignment="1">
      <alignment vertical="center"/>
    </xf>
    <xf numFmtId="0" fontId="70" fillId="0" borderId="0" xfId="0" applyFont="1" applyAlignment="1">
      <alignment horizontal="center" vertical="center"/>
    </xf>
    <xf numFmtId="0" fontId="72" fillId="28" borderId="18" xfId="0" applyFont="1" applyFill="1" applyBorder="1" applyAlignment="1">
      <alignment vertical="center"/>
    </xf>
    <xf numFmtId="0" fontId="4" fillId="0" borderId="0" xfId="0" applyFont="1" applyAlignment="1">
      <alignment vertical="top" wrapText="1"/>
    </xf>
    <xf numFmtId="0" fontId="66" fillId="63" borderId="65" xfId="0" applyFont="1" applyFill="1" applyBorder="1" applyAlignment="1" applyProtection="1">
      <alignment horizontal="center" vertical="center"/>
      <protection locked="0"/>
    </xf>
    <xf numFmtId="0" fontId="66" fillId="63" borderId="55" xfId="0" applyFont="1" applyFill="1" applyBorder="1" applyAlignment="1" applyProtection="1">
      <alignment horizontal="center" vertical="center"/>
      <protection locked="0"/>
    </xf>
    <xf numFmtId="0" fontId="66" fillId="63" borderId="54" xfId="0" applyFont="1" applyFill="1" applyBorder="1" applyAlignment="1" applyProtection="1">
      <alignment horizontal="center" vertical="center"/>
      <protection locked="0"/>
    </xf>
    <xf numFmtId="0" fontId="1" fillId="0" borderId="0" xfId="0" applyFont="1" applyAlignment="1">
      <alignment vertical="center"/>
    </xf>
    <xf numFmtId="0" fontId="66" fillId="0" borderId="65" xfId="0" applyFont="1" applyBorder="1" applyAlignment="1">
      <alignment horizontal="center" vertical="center"/>
    </xf>
    <xf numFmtId="0" fontId="68" fillId="0" borderId="0" xfId="0" applyFont="1" applyAlignment="1">
      <alignment horizontal="left" vertical="center" wrapText="1" indent="1"/>
    </xf>
    <xf numFmtId="0" fontId="7" fillId="0" borderId="18" xfId="853" applyNumberFormat="1" applyFont="1" applyFill="1" applyBorder="1" applyAlignment="1" applyProtection="1">
      <alignment horizontal="center"/>
    </xf>
    <xf numFmtId="0" fontId="89" fillId="0" borderId="0" xfId="0" applyFont="1" applyAlignment="1">
      <alignment horizontal="center" vertical="center"/>
    </xf>
    <xf numFmtId="0" fontId="89" fillId="0" borderId="0" xfId="0" applyFont="1" applyAlignment="1">
      <alignment vertical="center"/>
    </xf>
    <xf numFmtId="0" fontId="70" fillId="0" borderId="18" xfId="0" applyFont="1" applyBorder="1" applyAlignment="1">
      <alignment horizontal="left" vertical="center"/>
    </xf>
    <xf numFmtId="0" fontId="70" fillId="0" borderId="18" xfId="0" applyFont="1" applyBorder="1" applyAlignment="1">
      <alignment horizontal="left" vertical="center" wrapText="1"/>
    </xf>
    <xf numFmtId="0" fontId="95" fillId="61" borderId="18" xfId="0" applyFont="1" applyFill="1" applyBorder="1" applyAlignment="1">
      <alignment vertical="center"/>
    </xf>
    <xf numFmtId="0" fontId="70" fillId="61" borderId="18" xfId="0" applyFont="1" applyFill="1" applyBorder="1" applyAlignment="1">
      <alignment vertical="center"/>
    </xf>
    <xf numFmtId="0" fontId="81" fillId="0" borderId="0" xfId="0" applyFont="1" applyAlignment="1">
      <alignment vertical="center"/>
    </xf>
    <xf numFmtId="0" fontId="3" fillId="0" borderId="0" xfId="0" applyFont="1" applyAlignment="1">
      <alignment vertical="center"/>
    </xf>
    <xf numFmtId="0" fontId="66" fillId="0" borderId="30" xfId="0" applyFont="1" applyBorder="1" applyAlignment="1">
      <alignment vertical="center"/>
    </xf>
    <xf numFmtId="0" fontId="1" fillId="0" borderId="0" xfId="0" quotePrefix="1" applyFont="1"/>
    <xf numFmtId="0" fontId="66" fillId="0" borderId="0" xfId="0" applyFont="1" applyAlignment="1">
      <alignment horizontal="left"/>
    </xf>
    <xf numFmtId="0" fontId="89" fillId="0" borderId="0" xfId="0" applyFont="1" applyAlignment="1">
      <alignment horizontal="left" vertical="center" wrapText="1"/>
    </xf>
    <xf numFmtId="0" fontId="89" fillId="0" borderId="0" xfId="0" quotePrefix="1" applyFont="1" applyAlignment="1">
      <alignment horizontal="left" vertical="center" wrapText="1"/>
    </xf>
    <xf numFmtId="0" fontId="103" fillId="0" borderId="31" xfId="0" applyFont="1" applyBorder="1" applyAlignment="1">
      <alignment horizontal="center" vertical="center" wrapText="1"/>
    </xf>
    <xf numFmtId="164" fontId="4" fillId="70" borderId="36" xfId="1163" applyNumberFormat="1" applyFont="1" applyFill="1" applyBorder="1" applyAlignment="1" applyProtection="1">
      <alignment horizontal="center" vertical="center" wrapText="1"/>
    </xf>
    <xf numFmtId="0" fontId="7" fillId="0" borderId="20" xfId="0" applyFont="1" applyBorder="1" applyAlignment="1">
      <alignment vertical="center"/>
    </xf>
    <xf numFmtId="0" fontId="99" fillId="0" borderId="31" xfId="0" applyFont="1" applyBorder="1" applyAlignment="1">
      <alignment horizontal="center" vertical="center" wrapText="1"/>
    </xf>
    <xf numFmtId="49" fontId="101" fillId="0" borderId="31" xfId="0" applyNumberFormat="1" applyFont="1" applyBorder="1" applyAlignment="1">
      <alignment horizontal="center" vertical="center"/>
    </xf>
    <xf numFmtId="0" fontId="4" fillId="0" borderId="18" xfId="0" applyFont="1" applyBorder="1" applyAlignment="1">
      <alignment wrapText="1"/>
    </xf>
    <xf numFmtId="0" fontId="70" fillId="0" borderId="0" xfId="0" applyFont="1" applyAlignment="1">
      <alignment wrapText="1"/>
    </xf>
    <xf numFmtId="0" fontId="8" fillId="0" borderId="18" xfId="1047" applyFont="1" applyBorder="1" applyAlignment="1">
      <alignment horizontal="left" vertical="center" wrapText="1"/>
    </xf>
    <xf numFmtId="0" fontId="0" fillId="61" borderId="18" xfId="0" applyFill="1" applyBorder="1"/>
    <xf numFmtId="0" fontId="0" fillId="0" borderId="18" xfId="0" applyBorder="1" applyAlignment="1">
      <alignment horizontal="left" vertical="center"/>
    </xf>
    <xf numFmtId="14" fontId="0" fillId="0" borderId="18" xfId="0" applyNumberFormat="1" applyBorder="1" applyAlignment="1">
      <alignment horizontal="left" vertical="center"/>
    </xf>
    <xf numFmtId="0" fontId="0" fillId="0" borderId="18" xfId="0" applyBorder="1" applyAlignment="1">
      <alignment horizontal="center"/>
    </xf>
    <xf numFmtId="0" fontId="91" fillId="0" borderId="0" xfId="0" applyFont="1" applyAlignment="1">
      <alignment vertical="center"/>
    </xf>
    <xf numFmtId="0" fontId="91" fillId="0" borderId="27" xfId="0" applyFont="1" applyBorder="1" applyAlignment="1">
      <alignment horizontal="center" vertical="center"/>
    </xf>
    <xf numFmtId="0" fontId="68" fillId="0" borderId="0" xfId="0" applyFont="1" applyAlignment="1">
      <alignment vertical="center"/>
    </xf>
    <xf numFmtId="0" fontId="72" fillId="0" borderId="71" xfId="0" applyFont="1" applyBorder="1" applyAlignment="1">
      <alignment horizontal="center" vertical="center" wrapText="1"/>
    </xf>
    <xf numFmtId="0" fontId="72" fillId="0" borderId="72" xfId="0" applyFont="1" applyBorder="1" applyAlignment="1">
      <alignment horizontal="center" vertical="center" wrapText="1"/>
    </xf>
    <xf numFmtId="49" fontId="76" fillId="76" borderId="73" xfId="1037" applyNumberFormat="1" applyFont="1" applyFill="1" applyBorder="1" applyAlignment="1" applyProtection="1">
      <alignment horizontal="left" vertical="center" wrapText="1"/>
      <protection locked="0"/>
    </xf>
    <xf numFmtId="49" fontId="76" fillId="76" borderId="22" xfId="1037" applyNumberFormat="1" applyFont="1" applyFill="1" applyBorder="1" applyAlignment="1" applyProtection="1">
      <alignment horizontal="left" vertical="center" wrapText="1"/>
      <protection locked="0"/>
    </xf>
    <xf numFmtId="1" fontId="76" fillId="76" borderId="22" xfId="1037" applyNumberFormat="1" applyFont="1" applyFill="1" applyBorder="1" applyAlignment="1" applyProtection="1">
      <alignment horizontal="center" vertical="center"/>
      <protection locked="0"/>
    </xf>
    <xf numFmtId="1" fontId="76" fillId="76" borderId="58" xfId="1037" applyNumberFormat="1" applyFont="1" applyFill="1" applyBorder="1" applyAlignment="1" applyProtection="1">
      <alignment horizontal="center" vertical="center"/>
      <protection locked="0"/>
    </xf>
    <xf numFmtId="49" fontId="76" fillId="76" borderId="70" xfId="1037" applyNumberFormat="1" applyFont="1" applyFill="1" applyBorder="1" applyAlignment="1" applyProtection="1">
      <alignment horizontal="left" vertical="center" wrapText="1"/>
      <protection locked="0"/>
    </xf>
    <xf numFmtId="1" fontId="76" fillId="76" borderId="71" xfId="1037" applyNumberFormat="1" applyFont="1" applyFill="1" applyBorder="1" applyAlignment="1" applyProtection="1">
      <alignment horizontal="center" vertical="center"/>
      <protection locked="0"/>
    </xf>
    <xf numFmtId="1" fontId="76" fillId="76" borderId="72" xfId="1037" applyNumberFormat="1"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1" fillId="0" borderId="18" xfId="0" applyFont="1" applyBorder="1"/>
    <xf numFmtId="0" fontId="1" fillId="0" borderId="18" xfId="0" applyFont="1" applyBorder="1" applyAlignment="1">
      <alignment horizontal="left" vertical="center"/>
    </xf>
    <xf numFmtId="0" fontId="0" fillId="77" borderId="18" xfId="0" applyFill="1" applyBorder="1"/>
    <xf numFmtId="49" fontId="76" fillId="76" borderId="71" xfId="1037" applyNumberFormat="1" applyFont="1" applyFill="1" applyBorder="1" applyAlignment="1" applyProtection="1">
      <alignment horizontal="left" vertical="center" wrapText="1"/>
      <protection locked="0"/>
    </xf>
    <xf numFmtId="10" fontId="68" fillId="67" borderId="18" xfId="0" applyNumberFormat="1" applyFont="1" applyFill="1" applyBorder="1" applyAlignment="1">
      <alignment horizontal="center" vertical="center"/>
    </xf>
    <xf numFmtId="10" fontId="68" fillId="73" borderId="18" xfId="0" applyNumberFormat="1" applyFont="1" applyFill="1" applyBorder="1" applyAlignment="1">
      <alignment horizontal="center" vertical="center"/>
    </xf>
    <xf numFmtId="0" fontId="1" fillId="0" borderId="0" xfId="0" applyFont="1" applyAlignment="1">
      <alignment vertical="top"/>
    </xf>
    <xf numFmtId="0" fontId="1" fillId="63" borderId="20" xfId="0" applyFont="1" applyFill="1" applyBorder="1" applyAlignment="1" applyProtection="1">
      <alignment horizontal="left" vertical="center"/>
      <protection locked="0"/>
    </xf>
    <xf numFmtId="0" fontId="1" fillId="63" borderId="35" xfId="0" applyFont="1" applyFill="1" applyBorder="1" applyAlignment="1" applyProtection="1">
      <alignment horizontal="left" vertical="center"/>
      <protection locked="0"/>
    </xf>
    <xf numFmtId="0" fontId="1" fillId="63" borderId="19" xfId="0" applyFont="1" applyFill="1" applyBorder="1" applyAlignment="1" applyProtection="1">
      <alignment horizontal="left" vertical="center"/>
      <protection locked="0"/>
    </xf>
    <xf numFmtId="0" fontId="1" fillId="0" borderId="0" xfId="0" applyFont="1" applyAlignment="1">
      <alignment horizontal="left" vertical="top" wrapText="1"/>
    </xf>
    <xf numFmtId="0" fontId="68" fillId="0" borderId="0" xfId="0" applyFont="1" applyAlignment="1">
      <alignment horizontal="left" vertical="center" wrapText="1"/>
    </xf>
    <xf numFmtId="0" fontId="4" fillId="0" borderId="0" xfId="0" applyFont="1" applyAlignment="1">
      <alignment horizontal="left" vertical="top" wrapText="1"/>
    </xf>
    <xf numFmtId="0" fontId="66" fillId="0" borderId="43" xfId="0" applyFont="1" applyBorder="1" applyAlignment="1">
      <alignment horizontal="center" vertical="center"/>
    </xf>
    <xf numFmtId="0" fontId="66" fillId="0" borderId="62" xfId="0" applyFont="1" applyBorder="1" applyAlignment="1">
      <alignment horizontal="center" vertical="center"/>
    </xf>
    <xf numFmtId="0" fontId="66" fillId="0" borderId="63" xfId="0" applyFont="1" applyBorder="1" applyAlignment="1">
      <alignment horizontal="center" vertical="center"/>
    </xf>
    <xf numFmtId="0" fontId="1" fillId="0" borderId="28"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93" fillId="0" borderId="28" xfId="0" applyFont="1" applyBorder="1" applyAlignment="1">
      <alignment horizontal="left" vertical="center" wrapText="1"/>
    </xf>
    <xf numFmtId="0" fontId="93" fillId="0" borderId="64" xfId="0" applyFont="1" applyBorder="1" applyAlignment="1">
      <alignment horizontal="left" vertical="center" wrapText="1"/>
    </xf>
    <xf numFmtId="0" fontId="93" fillId="0" borderId="65" xfId="0" applyFont="1" applyBorder="1" applyAlignment="1">
      <alignment horizontal="left" vertical="center" wrapText="1"/>
    </xf>
    <xf numFmtId="0" fontId="91" fillId="0" borderId="28" xfId="0" applyFont="1" applyBorder="1" applyAlignment="1">
      <alignment horizontal="left" vertical="center" wrapText="1"/>
    </xf>
    <xf numFmtId="0" fontId="91" fillId="0" borderId="64" xfId="0" applyFont="1" applyBorder="1" applyAlignment="1">
      <alignment horizontal="left" vertical="center" wrapText="1"/>
    </xf>
    <xf numFmtId="0" fontId="91" fillId="0" borderId="65" xfId="0" applyFont="1" applyBorder="1" applyAlignment="1">
      <alignment horizontal="left" vertical="center" wrapText="1"/>
    </xf>
    <xf numFmtId="0" fontId="1" fillId="0" borderId="28" xfId="0" applyFont="1" applyBorder="1" applyAlignment="1">
      <alignment horizontal="left" vertical="center"/>
    </xf>
    <xf numFmtId="0" fontId="1" fillId="0" borderId="64" xfId="0" applyFont="1" applyBorder="1" applyAlignment="1">
      <alignment horizontal="left" vertical="center"/>
    </xf>
    <xf numFmtId="0" fontId="1" fillId="0" borderId="65" xfId="0" applyFont="1" applyBorder="1" applyAlignment="1">
      <alignment horizontal="left" vertical="center"/>
    </xf>
    <xf numFmtId="0" fontId="1" fillId="0" borderId="18" xfId="0" applyFont="1" applyBorder="1" applyAlignment="1">
      <alignment horizontal="center" vertical="center"/>
    </xf>
    <xf numFmtId="0" fontId="66" fillId="0" borderId="18" xfId="0" applyFont="1" applyBorder="1" applyAlignment="1">
      <alignment horizontal="center" vertical="center"/>
    </xf>
    <xf numFmtId="0" fontId="66" fillId="63" borderId="18" xfId="0" applyFont="1" applyFill="1" applyBorder="1" applyAlignment="1" applyProtection="1">
      <alignment horizontal="center" vertical="center"/>
      <protection locked="0"/>
    </xf>
    <xf numFmtId="14" fontId="66" fillId="63" borderId="18" xfId="0" applyNumberFormat="1" applyFont="1" applyFill="1" applyBorder="1" applyAlignment="1" applyProtection="1">
      <alignment horizontal="center" vertical="center"/>
      <protection locked="0"/>
    </xf>
    <xf numFmtId="14" fontId="66" fillId="0" borderId="20" xfId="0" applyNumberFormat="1" applyFont="1" applyBorder="1" applyAlignment="1">
      <alignment horizontal="center" vertical="center"/>
    </xf>
    <xf numFmtId="14" fontId="66" fillId="0" borderId="19" xfId="0" applyNumberFormat="1" applyFont="1" applyBorder="1" applyAlignment="1">
      <alignment horizontal="center" vertical="center"/>
    </xf>
    <xf numFmtId="0" fontId="81" fillId="0" borderId="0" xfId="0" applyFont="1" applyAlignment="1">
      <alignment horizontal="center" vertical="center"/>
    </xf>
    <xf numFmtId="0" fontId="66" fillId="63" borderId="67" xfId="0" applyFont="1" applyFill="1" applyBorder="1" applyAlignment="1" applyProtection="1">
      <alignment horizontal="center" vertical="center"/>
      <protection locked="0"/>
    </xf>
    <xf numFmtId="0" fontId="66" fillId="63" borderId="68" xfId="0" applyFont="1" applyFill="1" applyBorder="1" applyAlignment="1" applyProtection="1">
      <alignment horizontal="center" vertical="center"/>
      <protection locked="0"/>
    </xf>
    <xf numFmtId="0" fontId="66" fillId="0" borderId="60" xfId="0" applyFont="1" applyBorder="1" applyAlignment="1">
      <alignment horizontal="center" vertical="center"/>
    </xf>
    <xf numFmtId="0" fontId="66" fillId="0" borderId="35" xfId="0" applyFont="1" applyBorder="1" applyAlignment="1">
      <alignment horizontal="center" vertical="center"/>
    </xf>
    <xf numFmtId="0" fontId="66" fillId="0" borderId="19" xfId="0" applyFont="1" applyBorder="1" applyAlignment="1">
      <alignment horizontal="center" vertical="center"/>
    </xf>
    <xf numFmtId="0" fontId="66" fillId="0" borderId="20" xfId="0" applyFont="1" applyBorder="1" applyAlignment="1">
      <alignment horizontal="center" vertical="center"/>
    </xf>
    <xf numFmtId="0" fontId="66" fillId="0" borderId="61" xfId="0" applyFont="1" applyBorder="1" applyAlignment="1">
      <alignment horizontal="center" vertical="center"/>
    </xf>
    <xf numFmtId="0" fontId="1" fillId="63" borderId="20" xfId="0" applyFont="1" applyFill="1" applyBorder="1" applyAlignment="1" applyProtection="1">
      <alignment horizontal="center" vertical="center"/>
      <protection locked="0"/>
    </xf>
    <xf numFmtId="0" fontId="1" fillId="63" borderId="35" xfId="0" applyFont="1" applyFill="1" applyBorder="1" applyAlignment="1" applyProtection="1">
      <alignment horizontal="center" vertical="center"/>
      <protection locked="0"/>
    </xf>
    <xf numFmtId="0" fontId="1" fillId="63" borderId="19" xfId="0" applyFont="1" applyFill="1" applyBorder="1" applyAlignment="1" applyProtection="1">
      <alignment horizontal="center" vertical="center"/>
      <protection locked="0"/>
    </xf>
    <xf numFmtId="0" fontId="1" fillId="0" borderId="20" xfId="0" applyFont="1" applyBorder="1" applyAlignment="1">
      <alignment horizontal="center" vertical="center"/>
    </xf>
    <xf numFmtId="0" fontId="1" fillId="0" borderId="32" xfId="0" applyFont="1" applyBorder="1" applyAlignment="1">
      <alignment horizontal="left" vertical="center" wrapText="1"/>
    </xf>
    <xf numFmtId="0" fontId="66" fillId="0" borderId="29" xfId="0" applyFont="1" applyBorder="1" applyAlignment="1">
      <alignment horizontal="left" vertical="center" wrapText="1"/>
    </xf>
    <xf numFmtId="0" fontId="66" fillId="63" borderId="27" xfId="0" applyFont="1" applyFill="1" applyBorder="1" applyAlignment="1" applyProtection="1">
      <alignment horizontal="center" vertical="center"/>
      <protection locked="0"/>
    </xf>
    <xf numFmtId="0" fontId="66" fillId="63" borderId="20" xfId="0" applyFont="1" applyFill="1" applyBorder="1" applyAlignment="1" applyProtection="1">
      <alignment horizontal="center" vertical="center"/>
      <protection locked="0"/>
    </xf>
    <xf numFmtId="0" fontId="66" fillId="63" borderId="35" xfId="0" applyFont="1" applyFill="1" applyBorder="1" applyAlignment="1" applyProtection="1">
      <alignment horizontal="center" vertical="center"/>
      <protection locked="0"/>
    </xf>
    <xf numFmtId="0" fontId="66" fillId="63" borderId="19" xfId="0" applyFont="1" applyFill="1" applyBorder="1" applyAlignment="1" applyProtection="1">
      <alignment horizontal="center" vertical="center"/>
      <protection locked="0"/>
    </xf>
    <xf numFmtId="0" fontId="66" fillId="0" borderId="69" xfId="0" applyFont="1" applyBorder="1" applyAlignment="1">
      <alignment horizontal="center" vertical="center"/>
    </xf>
    <xf numFmtId="0" fontId="66" fillId="0" borderId="30" xfId="0" applyFont="1" applyBorder="1" applyAlignment="1">
      <alignment horizontal="center" vertical="center"/>
    </xf>
    <xf numFmtId="0" fontId="3" fillId="0" borderId="69" xfId="0" applyFont="1" applyBorder="1" applyAlignment="1">
      <alignment horizontal="center" vertical="center"/>
    </xf>
    <xf numFmtId="0" fontId="3" fillId="0" borderId="30" xfId="0" applyFont="1" applyBorder="1" applyAlignment="1">
      <alignment horizontal="center" vertical="center"/>
    </xf>
    <xf numFmtId="0" fontId="75" fillId="0" borderId="0" xfId="0" applyFont="1" applyAlignment="1">
      <alignment horizontal="left" vertical="center" wrapText="1"/>
    </xf>
    <xf numFmtId="0" fontId="75" fillId="0" borderId="0" xfId="0" applyFont="1" applyAlignment="1">
      <alignment horizontal="left" vertical="center"/>
    </xf>
    <xf numFmtId="0" fontId="66" fillId="0" borderId="0" xfId="0" applyFont="1" applyAlignment="1">
      <alignment horizontal="center" vertical="center" wrapText="1"/>
    </xf>
    <xf numFmtId="0" fontId="66" fillId="0" borderId="0" xfId="0" applyFont="1" applyAlignment="1">
      <alignment horizontal="center" vertical="center"/>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92" fillId="0" borderId="33" xfId="0" applyFont="1" applyBorder="1" applyAlignment="1">
      <alignment horizontal="center" vertical="center" wrapText="1"/>
    </xf>
    <xf numFmtId="0" fontId="92" fillId="0" borderId="36" xfId="0" applyFont="1" applyBorder="1" applyAlignment="1">
      <alignment horizontal="center" vertical="center" wrapText="1"/>
    </xf>
    <xf numFmtId="0" fontId="92" fillId="0" borderId="37" xfId="0" applyFont="1" applyBorder="1" applyAlignment="1">
      <alignment horizontal="center" vertical="center" wrapText="1"/>
    </xf>
    <xf numFmtId="0" fontId="92" fillId="0" borderId="38" xfId="0" applyFont="1" applyBorder="1" applyAlignment="1">
      <alignment horizontal="center" vertical="center" wrapText="1"/>
    </xf>
    <xf numFmtId="0" fontId="92" fillId="0" borderId="34" xfId="0" applyFont="1" applyBorder="1" applyAlignment="1">
      <alignment horizontal="center" vertical="center" wrapText="1"/>
    </xf>
    <xf numFmtId="0" fontId="92" fillId="0" borderId="39" xfId="0" applyFont="1" applyBorder="1" applyAlignment="1">
      <alignment horizontal="center" vertical="center" wrapText="1"/>
    </xf>
    <xf numFmtId="0" fontId="1" fillId="0" borderId="27" xfId="0" applyFont="1" applyBorder="1" applyAlignment="1">
      <alignment horizontal="left" vertical="center" wrapText="1"/>
    </xf>
    <xf numFmtId="0" fontId="66" fillId="0" borderId="27" xfId="0" applyFont="1" applyBorder="1" applyAlignment="1">
      <alignment horizontal="left" vertical="center" wrapText="1"/>
    </xf>
    <xf numFmtId="0" fontId="3" fillId="0" borderId="6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9"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1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24" xfId="0" applyFont="1" applyBorder="1" applyAlignment="1">
      <alignment horizontal="center" vertical="center" wrapText="1"/>
    </xf>
    <xf numFmtId="0" fontId="66" fillId="74" borderId="20" xfId="0" applyFont="1" applyFill="1" applyBorder="1" applyAlignment="1">
      <alignment horizontal="center" vertical="center"/>
    </xf>
    <xf numFmtId="0" fontId="66" fillId="74" borderId="19" xfId="0" applyFont="1" applyFill="1" applyBorder="1" applyAlignment="1">
      <alignment horizontal="center" vertical="center"/>
    </xf>
    <xf numFmtId="0" fontId="68" fillId="0" borderId="0" xfId="0" applyFont="1" applyAlignment="1">
      <alignment horizontal="left" wrapText="1"/>
    </xf>
    <xf numFmtId="0" fontId="0" fillId="0" borderId="0" xfId="0" applyAlignment="1">
      <alignment horizontal="left" wrapText="1"/>
    </xf>
    <xf numFmtId="0" fontId="72" fillId="0" borderId="53"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54" xfId="0" applyFont="1" applyBorder="1" applyAlignment="1">
      <alignment horizontal="center" vertical="center" wrapText="1"/>
    </xf>
    <xf numFmtId="0" fontId="72" fillId="0" borderId="71" xfId="0" applyFont="1" applyBorder="1" applyAlignment="1">
      <alignment horizontal="center" vertical="center" wrapText="1"/>
    </xf>
    <xf numFmtId="0" fontId="72" fillId="0" borderId="55" xfId="0" applyFont="1" applyBorder="1" applyAlignment="1">
      <alignment horizontal="center" vertical="center" wrapText="1"/>
    </xf>
    <xf numFmtId="0" fontId="66" fillId="63" borderId="32" xfId="0" applyFont="1" applyFill="1" applyBorder="1" applyAlignment="1" applyProtection="1">
      <alignment horizontal="left" vertical="center" wrapText="1"/>
      <protection locked="0"/>
    </xf>
    <xf numFmtId="0" fontId="66" fillId="63" borderId="31" xfId="0" applyFont="1" applyFill="1" applyBorder="1" applyAlignment="1" applyProtection="1">
      <alignment horizontal="left" vertical="center" wrapText="1"/>
      <protection locked="0"/>
    </xf>
    <xf numFmtId="0" fontId="66" fillId="63" borderId="29" xfId="0" applyFont="1" applyFill="1" applyBorder="1" applyAlignment="1" applyProtection="1">
      <alignment horizontal="left" vertical="center" wrapText="1"/>
      <protection locked="0"/>
    </xf>
    <xf numFmtId="0" fontId="4" fillId="0" borderId="3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49" fontId="29" fillId="0" borderId="32" xfId="0" applyNumberFormat="1" applyFont="1" applyBorder="1" applyAlignment="1">
      <alignment horizontal="center" vertical="center" wrapText="1" readingOrder="1"/>
    </xf>
    <xf numFmtId="49" fontId="29" fillId="0" borderId="31" xfId="0" applyNumberFormat="1" applyFont="1" applyBorder="1" applyAlignment="1">
      <alignment horizontal="center" vertical="center" wrapText="1" readingOrder="1"/>
    </xf>
    <xf numFmtId="49" fontId="29" fillId="0" borderId="29" xfId="0" applyNumberFormat="1" applyFont="1" applyBorder="1" applyAlignment="1">
      <alignment horizontal="center" vertical="center" wrapText="1" readingOrder="1"/>
    </xf>
    <xf numFmtId="0" fontId="4" fillId="0" borderId="32" xfId="0" applyFont="1" applyBorder="1" applyAlignment="1">
      <alignment horizontal="left" vertical="center" wrapText="1" readingOrder="1"/>
    </xf>
    <xf numFmtId="0" fontId="4" fillId="0" borderId="31"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4" fillId="0" borderId="33" xfId="0" applyFont="1" applyBorder="1" applyAlignment="1">
      <alignment horizontal="left" vertical="center" wrapText="1" readingOrder="1"/>
    </xf>
    <xf numFmtId="0" fontId="31" fillId="0" borderId="36" xfId="0" applyFont="1" applyBorder="1"/>
    <xf numFmtId="0" fontId="4" fillId="0" borderId="37" xfId="0" applyFont="1" applyBorder="1" applyAlignment="1">
      <alignment horizontal="left" vertical="center" wrapText="1" readingOrder="1"/>
    </xf>
    <xf numFmtId="0" fontId="31" fillId="0" borderId="38" xfId="0" applyFont="1" applyBorder="1"/>
    <xf numFmtId="0" fontId="4" fillId="0" borderId="34" xfId="0" applyFont="1" applyBorder="1" applyAlignment="1">
      <alignment horizontal="left" vertical="center" wrapText="1" readingOrder="1"/>
    </xf>
    <xf numFmtId="0" fontId="31" fillId="0" borderId="39" xfId="0" applyFont="1" applyBorder="1"/>
    <xf numFmtId="0" fontId="4" fillId="0" borderId="33" xfId="0" quotePrefix="1" applyFont="1" applyBorder="1" applyAlignment="1">
      <alignment horizontal="left" vertical="center" wrapText="1" readingOrder="1"/>
    </xf>
    <xf numFmtId="0" fontId="31" fillId="0" borderId="36" xfId="0" applyFont="1" applyBorder="1" applyAlignment="1">
      <alignment horizontal="left" vertical="center" wrapText="1" readingOrder="1"/>
    </xf>
    <xf numFmtId="0" fontId="31" fillId="0" borderId="38" xfId="0" applyFont="1" applyBorder="1" applyAlignment="1">
      <alignment horizontal="left" vertical="center" wrapText="1" readingOrder="1"/>
    </xf>
    <xf numFmtId="0" fontId="31" fillId="0" borderId="39" xfId="0" applyFont="1" applyBorder="1" applyAlignment="1">
      <alignment horizontal="left" vertical="center" wrapText="1" readingOrder="1"/>
    </xf>
    <xf numFmtId="0" fontId="30" fillId="0" borderId="32"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9" xfId="0" applyFont="1" applyBorder="1" applyAlignment="1">
      <alignment horizontal="center" vertical="center" wrapText="1"/>
    </xf>
    <xf numFmtId="0" fontId="71" fillId="65" borderId="32" xfId="0" applyFont="1" applyFill="1" applyBorder="1" applyAlignment="1">
      <alignment horizontal="center" vertical="center"/>
    </xf>
    <xf numFmtId="0" fontId="71" fillId="65" borderId="31" xfId="0" applyFont="1" applyFill="1" applyBorder="1" applyAlignment="1">
      <alignment horizontal="center" vertical="center"/>
    </xf>
    <xf numFmtId="0" fontId="71" fillId="65" borderId="29" xfId="0" applyFont="1" applyFill="1" applyBorder="1" applyAlignment="1">
      <alignment horizontal="center" vertical="center"/>
    </xf>
    <xf numFmtId="0" fontId="72" fillId="28" borderId="18" xfId="0" applyFont="1" applyFill="1" applyBorder="1" applyAlignment="1">
      <alignment horizontal="left" vertical="center"/>
    </xf>
    <xf numFmtId="0" fontId="4" fillId="0" borderId="33" xfId="0" applyFont="1" applyBorder="1" applyAlignment="1">
      <alignment vertical="center" wrapText="1"/>
    </xf>
    <xf numFmtId="0" fontId="78" fillId="0" borderId="36" xfId="0" applyFont="1" applyBorder="1" applyAlignment="1">
      <alignment vertical="center" wrapText="1"/>
    </xf>
    <xf numFmtId="0" fontId="78" fillId="0" borderId="37" xfId="0" applyFont="1" applyBorder="1" applyAlignment="1">
      <alignment vertical="center" wrapText="1"/>
    </xf>
    <xf numFmtId="0" fontId="78" fillId="0" borderId="38" xfId="0" applyFont="1" applyBorder="1" applyAlignment="1">
      <alignment vertical="center" wrapText="1"/>
    </xf>
    <xf numFmtId="0" fontId="78" fillId="0" borderId="34" xfId="0" applyFont="1" applyBorder="1" applyAlignment="1">
      <alignment vertical="center" wrapText="1"/>
    </xf>
    <xf numFmtId="0" fontId="78" fillId="0" borderId="39" xfId="0" applyFont="1" applyBorder="1" applyAlignment="1">
      <alignment vertical="center" wrapText="1"/>
    </xf>
    <xf numFmtId="49" fontId="73" fillId="0" borderId="32" xfId="0" applyNumberFormat="1" applyFont="1" applyBorder="1" applyAlignment="1">
      <alignment horizontal="center" vertical="center"/>
    </xf>
    <xf numFmtId="49" fontId="73" fillId="0" borderId="31" xfId="0" applyNumberFormat="1" applyFont="1" applyBorder="1" applyAlignment="1">
      <alignment horizontal="center" vertical="center"/>
    </xf>
    <xf numFmtId="49" fontId="73" fillId="0" borderId="29" xfId="0" applyNumberFormat="1" applyFont="1" applyBorder="1" applyAlignment="1">
      <alignment horizontal="center" vertical="center"/>
    </xf>
    <xf numFmtId="0" fontId="28" fillId="0" borderId="32"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9" xfId="0" applyFont="1" applyBorder="1" applyAlignment="1">
      <alignment horizontal="center" vertical="center" wrapText="1"/>
    </xf>
    <xf numFmtId="0" fontId="99" fillId="0" borderId="32" xfId="0" applyFont="1" applyBorder="1" applyAlignment="1">
      <alignment vertical="center" wrapText="1"/>
    </xf>
    <xf numFmtId="0" fontId="100" fillId="0" borderId="31" xfId="0" applyFont="1" applyBorder="1" applyAlignment="1">
      <alignment vertical="center" wrapText="1"/>
    </xf>
    <xf numFmtId="0" fontId="100" fillId="0" borderId="29" xfId="0" applyFont="1" applyBorder="1" applyAlignment="1">
      <alignment vertical="center" wrapText="1"/>
    </xf>
    <xf numFmtId="0" fontId="7" fillId="0" borderId="33" xfId="0" applyFont="1" applyBorder="1" applyAlignment="1">
      <alignment vertical="center" wrapText="1"/>
    </xf>
    <xf numFmtId="0" fontId="36" fillId="0" borderId="36" xfId="0" applyFont="1" applyBorder="1" applyAlignment="1">
      <alignment vertical="center" wrapText="1"/>
    </xf>
    <xf numFmtId="0" fontId="36" fillId="0" borderId="37" xfId="0" applyFont="1" applyBorder="1" applyAlignment="1">
      <alignment vertical="center" wrapText="1"/>
    </xf>
    <xf numFmtId="0" fontId="36" fillId="0" borderId="38" xfId="0" applyFont="1" applyBorder="1" applyAlignment="1">
      <alignment vertical="center" wrapText="1"/>
    </xf>
    <xf numFmtId="0" fontId="36" fillId="0" borderId="34" xfId="0" applyFont="1" applyBorder="1" applyAlignment="1">
      <alignment vertical="center" wrapText="1"/>
    </xf>
    <xf numFmtId="0" fontId="36" fillId="0" borderId="39" xfId="0" applyFont="1" applyBorder="1" applyAlignment="1">
      <alignment vertical="center" wrapText="1"/>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4" fillId="0" borderId="27" xfId="0" applyFont="1" applyBorder="1" applyAlignment="1">
      <alignment horizontal="center" vertical="center" wrapText="1"/>
    </xf>
    <xf numFmtId="0" fontId="74" fillId="0" borderId="36" xfId="0" applyFont="1" applyBorder="1" applyAlignment="1">
      <alignment horizontal="left" vertical="center" wrapText="1" readingOrder="1"/>
    </xf>
    <xf numFmtId="0" fontId="74" fillId="0" borderId="38" xfId="0" applyFont="1" applyBorder="1" applyAlignment="1">
      <alignment horizontal="left" vertical="center" wrapText="1" readingOrder="1"/>
    </xf>
    <xf numFmtId="0" fontId="74" fillId="0" borderId="39" xfId="0" applyFont="1" applyBorder="1" applyAlignment="1">
      <alignment horizontal="left" vertical="center" wrapText="1" readingOrder="1"/>
    </xf>
    <xf numFmtId="49" fontId="101" fillId="0" borderId="32" xfId="0" applyNumberFormat="1" applyFont="1" applyBorder="1" applyAlignment="1">
      <alignment horizontal="center" vertical="center" wrapText="1"/>
    </xf>
    <xf numFmtId="49" fontId="79" fillId="0" borderId="31" xfId="0" applyNumberFormat="1" applyFont="1" applyBorder="1" applyAlignment="1">
      <alignment horizontal="center" vertical="center" wrapText="1"/>
    </xf>
    <xf numFmtId="49" fontId="79" fillId="0" borderId="29" xfId="0" applyNumberFormat="1" applyFont="1" applyBorder="1" applyAlignment="1">
      <alignment horizontal="center" vertical="center" wrapText="1"/>
    </xf>
    <xf numFmtId="0" fontId="7" fillId="0" borderId="32" xfId="0" applyFont="1" applyBorder="1" applyAlignment="1">
      <alignment vertical="center" wrapText="1"/>
    </xf>
    <xf numFmtId="0" fontId="36" fillId="0" borderId="31" xfId="0" applyFont="1" applyBorder="1" applyAlignment="1">
      <alignment vertical="center" wrapText="1"/>
    </xf>
    <xf numFmtId="0" fontId="36" fillId="0" borderId="29" xfId="0" applyFont="1" applyBorder="1" applyAlignment="1">
      <alignment vertical="center" wrapText="1"/>
    </xf>
    <xf numFmtId="49" fontId="29" fillId="0" borderId="32" xfId="0" applyNumberFormat="1" applyFont="1" applyBorder="1" applyAlignment="1">
      <alignment horizontal="center" vertical="center" wrapText="1"/>
    </xf>
    <xf numFmtId="49" fontId="101" fillId="0" borderId="31" xfId="0" applyNumberFormat="1" applyFont="1" applyBorder="1" applyAlignment="1">
      <alignment horizontal="center" vertical="center" wrapText="1"/>
    </xf>
    <xf numFmtId="49" fontId="101" fillId="0" borderId="29" xfId="0" applyNumberFormat="1" applyFont="1" applyBorder="1" applyAlignment="1">
      <alignment horizontal="center" vertical="center" wrapText="1"/>
    </xf>
    <xf numFmtId="0" fontId="4" fillId="0" borderId="32" xfId="0" applyFont="1" applyBorder="1" applyAlignment="1">
      <alignment vertical="center" wrapText="1"/>
    </xf>
    <xf numFmtId="0" fontId="4" fillId="0" borderId="31" xfId="0" applyFont="1" applyBorder="1" applyAlignment="1">
      <alignment vertical="center" wrapText="1"/>
    </xf>
    <xf numFmtId="0" fontId="4" fillId="0" borderId="29"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4" xfId="0" applyFont="1" applyBorder="1" applyAlignment="1">
      <alignment vertical="center" wrapText="1"/>
    </xf>
    <xf numFmtId="0" fontId="4" fillId="0" borderId="39" xfId="0" applyFont="1" applyBorder="1" applyAlignment="1">
      <alignment vertical="center" wrapText="1"/>
    </xf>
    <xf numFmtId="0" fontId="68" fillId="0" borderId="0" xfId="0" applyFont="1" applyAlignment="1">
      <alignment horizontal="left" vertical="top" wrapText="1"/>
    </xf>
    <xf numFmtId="164" fontId="4" fillId="72" borderId="33" xfId="1163" applyNumberFormat="1" applyFont="1" applyFill="1" applyBorder="1" applyAlignment="1" applyProtection="1">
      <alignment horizontal="center" vertical="center"/>
    </xf>
    <xf numFmtId="164" fontId="4" fillId="72" borderId="36" xfId="1163" applyNumberFormat="1" applyFont="1" applyFill="1" applyBorder="1" applyAlignment="1" applyProtection="1">
      <alignment horizontal="center" vertical="center"/>
    </xf>
    <xf numFmtId="164" fontId="4" fillId="72" borderId="34" xfId="1163" applyNumberFormat="1" applyFont="1" applyFill="1" applyBorder="1" applyAlignment="1" applyProtection="1">
      <alignment horizontal="center" vertical="center"/>
    </xf>
    <xf numFmtId="164" fontId="4" fillId="72" borderId="39" xfId="1163" applyNumberFormat="1" applyFont="1" applyFill="1" applyBorder="1" applyAlignment="1" applyProtection="1">
      <alignment horizontal="center" vertical="center"/>
    </xf>
    <xf numFmtId="164" fontId="4" fillId="0" borderId="27" xfId="1163" applyNumberFormat="1" applyFont="1" applyFill="1" applyBorder="1" applyAlignment="1" applyProtection="1">
      <alignment horizontal="center" vertical="center"/>
    </xf>
    <xf numFmtId="164" fontId="4" fillId="0" borderId="32" xfId="1163" applyNumberFormat="1" applyFont="1" applyFill="1" applyBorder="1" applyAlignment="1" applyProtection="1">
      <alignment horizontal="center" vertical="center" wrapText="1"/>
    </xf>
    <xf numFmtId="164" fontId="4" fillId="0" borderId="31" xfId="1163" applyNumberFormat="1" applyFont="1" applyFill="1" applyBorder="1" applyAlignment="1" applyProtection="1">
      <alignment horizontal="center" vertical="center" wrapText="1"/>
    </xf>
    <xf numFmtId="0" fontId="29" fillId="0" borderId="32"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9" xfId="0" applyFont="1" applyBorder="1" applyAlignment="1">
      <alignment horizontal="center" vertical="center" wrapText="1"/>
    </xf>
    <xf numFmtId="0" fontId="68" fillId="0" borderId="0" xfId="0" applyFont="1" applyAlignment="1">
      <alignment horizontal="justify" vertical="center" wrapText="1"/>
    </xf>
    <xf numFmtId="0" fontId="68" fillId="0" borderId="0" xfId="0" applyFont="1" applyAlignment="1">
      <alignment horizontal="justify" vertical="top" wrapText="1"/>
    </xf>
    <xf numFmtId="0" fontId="1" fillId="64" borderId="32" xfId="0" applyFont="1" applyFill="1" applyBorder="1" applyAlignment="1" applyProtection="1">
      <alignment horizontal="left" vertical="center" wrapText="1"/>
      <protection locked="0"/>
    </xf>
    <xf numFmtId="0" fontId="1" fillId="64" borderId="31" xfId="0" applyFont="1" applyFill="1" applyBorder="1" applyAlignment="1" applyProtection="1">
      <alignment horizontal="left" vertical="center" wrapText="1"/>
      <protection locked="0"/>
    </xf>
    <xf numFmtId="0" fontId="1" fillId="64" borderId="29" xfId="0" applyFont="1" applyFill="1" applyBorder="1" applyAlignment="1" applyProtection="1">
      <alignment horizontal="left" vertical="center" wrapText="1"/>
      <protection locked="0"/>
    </xf>
    <xf numFmtId="0" fontId="89" fillId="63" borderId="32" xfId="0" applyFont="1" applyFill="1" applyBorder="1" applyAlignment="1" applyProtection="1">
      <alignment horizontal="left" vertical="center" wrapText="1"/>
      <protection locked="0"/>
    </xf>
    <xf numFmtId="0" fontId="89" fillId="63" borderId="31" xfId="0" applyFont="1" applyFill="1" applyBorder="1" applyAlignment="1" applyProtection="1">
      <alignment horizontal="left" vertical="center" wrapText="1"/>
      <protection locked="0"/>
    </xf>
    <xf numFmtId="0" fontId="89" fillId="63" borderId="29" xfId="0" applyFont="1" applyFill="1" applyBorder="1" applyAlignment="1" applyProtection="1">
      <alignment horizontal="left" vertical="center" wrapText="1"/>
      <protection locked="0"/>
    </xf>
    <xf numFmtId="0" fontId="90" fillId="0" borderId="0" xfId="0" applyFont="1" applyAlignment="1">
      <alignment horizontal="left"/>
    </xf>
    <xf numFmtId="164" fontId="4" fillId="69" borderId="33" xfId="1163" applyNumberFormat="1" applyFont="1" applyFill="1" applyBorder="1" applyAlignment="1" applyProtection="1">
      <alignment horizontal="center" vertical="center"/>
    </xf>
    <xf numFmtId="164" fontId="4" fillId="69" borderId="36" xfId="1163" applyNumberFormat="1" applyFont="1" applyFill="1" applyBorder="1" applyAlignment="1" applyProtection="1">
      <alignment horizontal="center" vertical="center"/>
    </xf>
    <xf numFmtId="164" fontId="4" fillId="69" borderId="37" xfId="1163" applyNumberFormat="1" applyFont="1" applyFill="1" applyBorder="1" applyAlignment="1" applyProtection="1">
      <alignment horizontal="center" vertical="center"/>
    </xf>
    <xf numFmtId="164" fontId="4" fillId="69" borderId="38" xfId="1163" applyNumberFormat="1" applyFont="1" applyFill="1" applyBorder="1" applyAlignment="1" applyProtection="1">
      <alignment horizontal="center" vertical="center"/>
    </xf>
    <xf numFmtId="164" fontId="4" fillId="71" borderId="28" xfId="1163" applyNumberFormat="1" applyFont="1" applyFill="1" applyBorder="1" applyAlignment="1" applyProtection="1">
      <alignment horizontal="left" vertical="center" wrapText="1"/>
    </xf>
    <xf numFmtId="164" fontId="4" fillId="71" borderId="64" xfId="1163" applyNumberFormat="1" applyFont="1" applyFill="1" applyBorder="1" applyAlignment="1" applyProtection="1">
      <alignment horizontal="left" vertical="center" wrapText="1"/>
    </xf>
    <xf numFmtId="164" fontId="4" fillId="71" borderId="65" xfId="1163" applyNumberFormat="1" applyFont="1" applyFill="1" applyBorder="1" applyAlignment="1" applyProtection="1">
      <alignment horizontal="left" vertical="center" wrapText="1"/>
    </xf>
    <xf numFmtId="0" fontId="72" fillId="0" borderId="33" xfId="0" applyFont="1" applyBorder="1" applyAlignment="1">
      <alignment horizontal="center" vertical="center"/>
    </xf>
    <xf numFmtId="0" fontId="72" fillId="0" borderId="36" xfId="0" applyFont="1" applyBorder="1" applyAlignment="1">
      <alignment horizontal="center" vertical="center"/>
    </xf>
    <xf numFmtId="0" fontId="72" fillId="0" borderId="34" xfId="0" applyFont="1" applyBorder="1" applyAlignment="1">
      <alignment horizontal="center" vertical="center"/>
    </xf>
    <xf numFmtId="0" fontId="72" fillId="0" borderId="39" xfId="0" applyFont="1" applyBorder="1" applyAlignment="1">
      <alignment horizontal="center" vertical="center"/>
    </xf>
    <xf numFmtId="0" fontId="68" fillId="0" borderId="33" xfId="0" applyFont="1" applyBorder="1" applyAlignment="1">
      <alignment horizontal="center" vertical="center"/>
    </xf>
    <xf numFmtId="0" fontId="68" fillId="0" borderId="36" xfId="0" applyFont="1" applyBorder="1" applyAlignment="1">
      <alignment horizontal="center" vertical="center"/>
    </xf>
    <xf numFmtId="0" fontId="68" fillId="0" borderId="37" xfId="0" applyFont="1" applyBorder="1" applyAlignment="1">
      <alignment horizontal="center" vertical="center"/>
    </xf>
    <xf numFmtId="0" fontId="68" fillId="0" borderId="38" xfId="0" applyFont="1" applyBorder="1" applyAlignment="1">
      <alignment horizontal="center" vertical="center"/>
    </xf>
    <xf numFmtId="0" fontId="68" fillId="0" borderId="34" xfId="0" applyFont="1" applyBorder="1" applyAlignment="1">
      <alignment horizontal="center" vertical="center"/>
    </xf>
    <xf numFmtId="0" fontId="68" fillId="0" borderId="39" xfId="0" applyFont="1" applyBorder="1" applyAlignment="1">
      <alignment horizontal="center" vertical="center"/>
    </xf>
    <xf numFmtId="0" fontId="72" fillId="0" borderId="40" xfId="0" applyFont="1" applyBorder="1" applyAlignment="1">
      <alignment horizontal="center" vertical="center" wrapText="1"/>
    </xf>
    <xf numFmtId="0" fontId="72" fillId="0" borderId="41" xfId="0" applyFont="1" applyBorder="1" applyAlignment="1">
      <alignment horizontal="center" vertical="center"/>
    </xf>
    <xf numFmtId="0" fontId="72" fillId="0" borderId="40" xfId="0" applyFont="1" applyBorder="1" applyAlignment="1">
      <alignment horizontal="center" vertical="center"/>
    </xf>
    <xf numFmtId="0" fontId="78" fillId="0" borderId="31" xfId="0" applyFont="1" applyBorder="1" applyAlignment="1">
      <alignment vertical="center" wrapText="1"/>
    </xf>
    <xf numFmtId="0" fontId="78" fillId="0" borderId="29" xfId="0" applyFont="1" applyBorder="1" applyAlignment="1">
      <alignment vertical="center" wrapText="1"/>
    </xf>
    <xf numFmtId="0" fontId="66" fillId="63" borderId="32" xfId="0" quotePrefix="1" applyFont="1" applyFill="1" applyBorder="1" applyAlignment="1" applyProtection="1">
      <alignment horizontal="left" vertical="center" wrapText="1"/>
      <protection locked="0"/>
    </xf>
    <xf numFmtId="0" fontId="73" fillId="0" borderId="32" xfId="0" quotePrefix="1" applyFont="1" applyBorder="1" applyAlignment="1">
      <alignment horizontal="center" vertical="center" wrapText="1"/>
    </xf>
    <xf numFmtId="0" fontId="73" fillId="0" borderId="31" xfId="0" applyFont="1" applyBorder="1" applyAlignment="1">
      <alignment horizontal="center" vertical="center" wrapText="1"/>
    </xf>
    <xf numFmtId="0" fontId="73" fillId="0" borderId="29" xfId="0" applyFont="1" applyBorder="1" applyAlignment="1">
      <alignment horizontal="center" vertical="center" wrapText="1"/>
    </xf>
    <xf numFmtId="0" fontId="1" fillId="63" borderId="32" xfId="0" quotePrefix="1" applyFont="1" applyFill="1" applyBorder="1" applyAlignment="1" applyProtection="1">
      <alignment horizontal="left" vertical="center" wrapText="1"/>
      <protection locked="0"/>
    </xf>
    <xf numFmtId="0" fontId="73" fillId="0" borderId="31" xfId="0" quotePrefix="1" applyFont="1" applyBorder="1" applyAlignment="1">
      <alignment horizontal="center" vertical="center" wrapText="1"/>
    </xf>
    <xf numFmtId="0" fontId="73" fillId="0" borderId="29" xfId="0" quotePrefix="1" applyFont="1" applyBorder="1" applyAlignment="1">
      <alignment horizontal="center" vertical="center" wrapText="1"/>
    </xf>
    <xf numFmtId="0" fontId="72" fillId="0" borderId="27" xfId="0" applyFont="1" applyBorder="1" applyAlignment="1">
      <alignment horizontal="center" vertical="center"/>
    </xf>
    <xf numFmtId="0" fontId="71" fillId="0" borderId="32"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33" xfId="0" applyFont="1" applyBorder="1" applyAlignment="1">
      <alignment horizontal="center" vertical="center" wrapText="1"/>
    </xf>
    <xf numFmtId="0" fontId="71" fillId="0" borderId="36" xfId="0" applyFont="1" applyBorder="1" applyAlignment="1">
      <alignment horizontal="center" vertical="center" wrapText="1"/>
    </xf>
    <xf numFmtId="0" fontId="71" fillId="0" borderId="34" xfId="0" applyFont="1" applyBorder="1" applyAlignment="1">
      <alignment horizontal="center" vertical="center" wrapText="1"/>
    </xf>
    <xf numFmtId="0" fontId="71" fillId="0" borderId="39" xfId="0" applyFont="1" applyBorder="1" applyAlignment="1">
      <alignment horizontal="center" vertical="center" wrapText="1"/>
    </xf>
    <xf numFmtId="0" fontId="72" fillId="0" borderId="42" xfId="0" applyFont="1" applyBorder="1" applyAlignment="1">
      <alignment horizontal="center" vertical="center"/>
    </xf>
    <xf numFmtId="0" fontId="72" fillId="0" borderId="43" xfId="0" applyFont="1" applyBorder="1" applyAlignment="1">
      <alignment horizontal="center" vertical="center"/>
    </xf>
    <xf numFmtId="0" fontId="72" fillId="0" borderId="32" xfId="0" applyFont="1" applyBorder="1" applyAlignment="1">
      <alignment horizontal="center" vertical="center" wrapText="1"/>
    </xf>
    <xf numFmtId="0" fontId="72" fillId="0" borderId="29" xfId="0" applyFont="1" applyBorder="1" applyAlignment="1">
      <alignment horizontal="center" vertical="center"/>
    </xf>
    <xf numFmtId="0" fontId="7" fillId="0" borderId="33" xfId="0" quotePrefix="1" applyFont="1" applyBorder="1" applyAlignment="1">
      <alignment vertical="center" wrapText="1"/>
    </xf>
    <xf numFmtId="0" fontId="5" fillId="65" borderId="32" xfId="0" applyFont="1" applyFill="1" applyBorder="1" applyAlignment="1">
      <alignment horizontal="center" vertical="center"/>
    </xf>
    <xf numFmtId="0" fontId="5" fillId="65" borderId="31" xfId="0" applyFont="1" applyFill="1" applyBorder="1" applyAlignment="1">
      <alignment horizontal="center" vertical="center"/>
    </xf>
    <xf numFmtId="0" fontId="5" fillId="65" borderId="29" xfId="0" applyFont="1" applyFill="1" applyBorder="1" applyAlignment="1">
      <alignment horizontal="center" vertical="center"/>
    </xf>
    <xf numFmtId="0" fontId="7" fillId="0" borderId="27" xfId="0" applyFont="1" applyBorder="1" applyAlignment="1">
      <alignment vertical="center" wrapText="1"/>
    </xf>
    <xf numFmtId="0" fontId="66" fillId="64" borderId="32" xfId="0" applyFont="1" applyFill="1" applyBorder="1" applyAlignment="1" applyProtection="1">
      <alignment horizontal="left" vertical="center" wrapText="1"/>
      <protection locked="0"/>
    </xf>
    <xf numFmtId="0" fontId="66" fillId="64" borderId="31" xfId="0" applyFont="1" applyFill="1" applyBorder="1" applyAlignment="1" applyProtection="1">
      <alignment horizontal="left" vertical="center" wrapText="1"/>
      <protection locked="0"/>
    </xf>
    <xf numFmtId="0" fontId="66" fillId="64" borderId="29" xfId="0" applyFont="1" applyFill="1" applyBorder="1" applyAlignment="1" applyProtection="1">
      <alignment horizontal="left" vertical="center" wrapText="1"/>
      <protection locked="0"/>
    </xf>
    <xf numFmtId="0" fontId="96" fillId="0" borderId="32" xfId="0" applyFont="1" applyBorder="1" applyAlignment="1">
      <alignment horizontal="center" vertical="center" wrapText="1"/>
    </xf>
    <xf numFmtId="0" fontId="96" fillId="0" borderId="31" xfId="0" applyFont="1" applyBorder="1" applyAlignment="1">
      <alignment horizontal="center" vertical="center" wrapText="1"/>
    </xf>
    <xf numFmtId="0" fontId="96" fillId="0" borderId="29" xfId="0" applyFont="1" applyBorder="1" applyAlignment="1">
      <alignment horizontal="center" vertical="center" wrapText="1"/>
    </xf>
    <xf numFmtId="0" fontId="1" fillId="64" borderId="32" xfId="0" quotePrefix="1" applyFont="1" applyFill="1" applyBorder="1" applyAlignment="1" applyProtection="1">
      <alignment horizontal="left" vertical="center" wrapText="1"/>
      <protection locked="0"/>
    </xf>
    <xf numFmtId="0" fontId="4" fillId="0" borderId="27" xfId="0" applyFont="1" applyBorder="1" applyAlignment="1">
      <alignment horizontal="left" vertical="center" wrapText="1" readingOrder="1"/>
    </xf>
    <xf numFmtId="0" fontId="74" fillId="0" borderId="36" xfId="0" applyFont="1" applyBorder="1"/>
    <xf numFmtId="0" fontId="74" fillId="0" borderId="38" xfId="0" applyFont="1" applyBorder="1"/>
    <xf numFmtId="0" fontId="74" fillId="0" borderId="39" xfId="0" applyFont="1" applyBorder="1"/>
    <xf numFmtId="0" fontId="3" fillId="64" borderId="32" xfId="0" applyFont="1" applyFill="1" applyBorder="1" applyAlignment="1" applyProtection="1">
      <alignment horizontal="left" vertical="center" wrapText="1"/>
      <protection locked="0"/>
    </xf>
    <xf numFmtId="0" fontId="3" fillId="64" borderId="31" xfId="0" applyFont="1" applyFill="1" applyBorder="1" applyAlignment="1" applyProtection="1">
      <alignment horizontal="left" vertical="center" wrapText="1"/>
      <protection locked="0"/>
    </xf>
    <xf numFmtId="0" fontId="3" fillId="64" borderId="29" xfId="0" applyFont="1" applyFill="1" applyBorder="1" applyAlignment="1" applyProtection="1">
      <alignment horizontal="left" vertical="center" wrapText="1"/>
      <protection locked="0"/>
    </xf>
    <xf numFmtId="0" fontId="3" fillId="63" borderId="32" xfId="0" applyFont="1" applyFill="1" applyBorder="1" applyAlignment="1" applyProtection="1">
      <alignment horizontal="left" vertical="center" wrapText="1"/>
      <protection locked="0"/>
    </xf>
    <xf numFmtId="0" fontId="3" fillId="63" borderId="31" xfId="0" applyFont="1" applyFill="1" applyBorder="1" applyAlignment="1" applyProtection="1">
      <alignment horizontal="left" vertical="center" wrapText="1"/>
      <protection locked="0"/>
    </xf>
    <xf numFmtId="0" fontId="3" fillId="63" borderId="29" xfId="0" applyFont="1" applyFill="1" applyBorder="1" applyAlignment="1" applyProtection="1">
      <alignment horizontal="left" vertical="center" wrapText="1"/>
      <protection locked="0"/>
    </xf>
    <xf numFmtId="0" fontId="73" fillId="0" borderId="32" xfId="0" applyFont="1" applyBorder="1" applyAlignment="1">
      <alignment horizontal="center" vertical="center" wrapText="1"/>
    </xf>
    <xf numFmtId="49" fontId="29" fillId="0" borderId="31" xfId="0" applyNumberFormat="1" applyFont="1" applyBorder="1" applyAlignment="1">
      <alignment horizontal="center" vertical="center" wrapText="1"/>
    </xf>
    <xf numFmtId="49" fontId="29" fillId="0" borderId="29" xfId="0" applyNumberFormat="1" applyFont="1" applyBorder="1" applyAlignment="1">
      <alignment horizontal="center" vertical="center" wrapText="1"/>
    </xf>
    <xf numFmtId="49" fontId="23" fillId="0" borderId="32" xfId="0" applyNumberFormat="1" applyFont="1" applyBorder="1" applyAlignment="1">
      <alignment horizontal="center" vertical="center" wrapText="1"/>
    </xf>
    <xf numFmtId="49" fontId="40" fillId="0" borderId="31" xfId="0" applyNumberFormat="1" applyFont="1" applyBorder="1" applyAlignment="1">
      <alignment horizontal="center" vertical="center" wrapText="1"/>
    </xf>
    <xf numFmtId="49" fontId="40" fillId="0" borderId="29" xfId="0" applyNumberFormat="1" applyFont="1" applyBorder="1" applyAlignment="1">
      <alignment horizontal="center" vertical="center" wrapText="1"/>
    </xf>
    <xf numFmtId="0" fontId="4" fillId="0" borderId="36" xfId="0" applyFont="1" applyBorder="1" applyAlignment="1">
      <alignment horizontal="left" vertical="center" wrapText="1" readingOrder="1"/>
    </xf>
    <xf numFmtId="0" fontId="4" fillId="0" borderId="38" xfId="0" applyFont="1" applyBorder="1" applyAlignment="1">
      <alignment horizontal="left" vertical="center" wrapText="1" readingOrder="1"/>
    </xf>
    <xf numFmtId="0" fontId="4" fillId="0" borderId="39" xfId="0" applyFont="1" applyBorder="1" applyAlignment="1">
      <alignment horizontal="left" vertical="center" wrapText="1" readingOrder="1"/>
    </xf>
    <xf numFmtId="0" fontId="28" fillId="0" borderId="33"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9" xfId="0" applyFont="1" applyBorder="1" applyAlignment="1">
      <alignment horizontal="center" vertical="center" wrapText="1"/>
    </xf>
    <xf numFmtId="0" fontId="1" fillId="0" borderId="32" xfId="0" applyFont="1" applyBorder="1" applyAlignment="1">
      <alignment horizontal="center"/>
    </xf>
    <xf numFmtId="0" fontId="1" fillId="0" borderId="31" xfId="0" applyFont="1" applyBorder="1" applyAlignment="1">
      <alignment horizontal="center"/>
    </xf>
    <xf numFmtId="0" fontId="1" fillId="0" borderId="29" xfId="0" applyFont="1" applyBorder="1" applyAlignment="1">
      <alignment horizontal="center"/>
    </xf>
    <xf numFmtId="0" fontId="29" fillId="0" borderId="32" xfId="0" quotePrefix="1" applyFont="1" applyBorder="1" applyAlignment="1">
      <alignment horizontal="center" vertical="center" wrapText="1"/>
    </xf>
    <xf numFmtId="0" fontId="29" fillId="0" borderId="32" xfId="0" applyFont="1" applyBorder="1" applyAlignment="1">
      <alignment horizontal="center" vertical="center" wrapText="1" readingOrder="1"/>
    </xf>
    <xf numFmtId="0" fontId="1" fillId="63" borderId="32" xfId="0" applyFont="1" applyFill="1" applyBorder="1" applyAlignment="1" applyProtection="1">
      <alignment horizontal="left" vertical="center" wrapText="1"/>
      <protection locked="0"/>
    </xf>
    <xf numFmtId="0" fontId="66" fillId="64" borderId="32" xfId="0" quotePrefix="1" applyFont="1" applyFill="1" applyBorder="1" applyAlignment="1" applyProtection="1">
      <alignment horizontal="left" vertical="center" wrapText="1"/>
      <protection locked="0"/>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9" fontId="28" fillId="0" borderId="32"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3" fillId="63" borderId="32" xfId="0" quotePrefix="1" applyFont="1" applyFill="1" applyBorder="1" applyAlignment="1" applyProtection="1">
      <alignment horizontal="left" vertical="center" wrapText="1"/>
      <protection locked="0"/>
    </xf>
    <xf numFmtId="0" fontId="99" fillId="0" borderId="33" xfId="0" applyFont="1" applyBorder="1" applyAlignment="1">
      <alignment horizontal="center" vertical="center" wrapText="1"/>
    </xf>
    <xf numFmtId="0" fontId="100" fillId="0" borderId="36" xfId="0" applyFont="1" applyBorder="1" applyAlignment="1">
      <alignment horizontal="center" vertical="center" wrapText="1"/>
    </xf>
    <xf numFmtId="0" fontId="100" fillId="0" borderId="37" xfId="0" applyFont="1" applyBorder="1" applyAlignment="1">
      <alignment horizontal="center" vertical="center" wrapText="1"/>
    </xf>
    <xf numFmtId="0" fontId="100" fillId="0" borderId="38" xfId="0" applyFont="1" applyBorder="1" applyAlignment="1">
      <alignment horizontal="center" vertical="center" wrapText="1"/>
    </xf>
    <xf numFmtId="0" fontId="100" fillId="0" borderId="34" xfId="0" applyFont="1" applyBorder="1" applyAlignment="1">
      <alignment horizontal="center" vertical="center" wrapText="1"/>
    </xf>
    <xf numFmtId="0" fontId="100" fillId="0" borderId="39" xfId="0" applyFont="1" applyBorder="1" applyAlignment="1">
      <alignment horizontal="center" vertical="center" wrapText="1"/>
    </xf>
    <xf numFmtId="0" fontId="99" fillId="0" borderId="33" xfId="0" quotePrefix="1" applyFont="1" applyBorder="1" applyAlignment="1">
      <alignment horizontal="left" vertical="center" wrapText="1"/>
    </xf>
    <xf numFmtId="0" fontId="99" fillId="0" borderId="36" xfId="0" quotePrefix="1" applyFont="1" applyBorder="1" applyAlignment="1">
      <alignment horizontal="left" vertical="center" wrapText="1"/>
    </xf>
    <xf numFmtId="0" fontId="99" fillId="0" borderId="37" xfId="0" quotePrefix="1" applyFont="1" applyBorder="1" applyAlignment="1">
      <alignment horizontal="left" vertical="center" wrapText="1"/>
    </xf>
    <xf numFmtId="0" fontId="99" fillId="0" borderId="38" xfId="0" quotePrefix="1" applyFont="1" applyBorder="1" applyAlignment="1">
      <alignment horizontal="left" vertical="center" wrapText="1"/>
    </xf>
    <xf numFmtId="0" fontId="99" fillId="0" borderId="34" xfId="0" quotePrefix="1" applyFont="1" applyBorder="1" applyAlignment="1">
      <alignment horizontal="left" vertical="center" wrapText="1"/>
    </xf>
    <xf numFmtId="0" fontId="99" fillId="0" borderId="39" xfId="0" quotePrefix="1" applyFont="1" applyBorder="1" applyAlignment="1">
      <alignment horizontal="left" vertical="center" wrapText="1"/>
    </xf>
    <xf numFmtId="0" fontId="99" fillId="0" borderId="33" xfId="0" applyFont="1" applyBorder="1" applyAlignment="1">
      <alignment vertical="center" wrapText="1"/>
    </xf>
    <xf numFmtId="0" fontId="100" fillId="0" borderId="36" xfId="0" applyFont="1" applyBorder="1" applyAlignment="1">
      <alignment vertical="center" wrapText="1"/>
    </xf>
    <xf numFmtId="0" fontId="100" fillId="0" borderId="37" xfId="0" applyFont="1" applyBorder="1" applyAlignment="1">
      <alignment vertical="center" wrapText="1"/>
    </xf>
    <xf numFmtId="0" fontId="100" fillId="0" borderId="38" xfId="0" applyFont="1" applyBorder="1" applyAlignment="1">
      <alignment vertical="center" wrapText="1"/>
    </xf>
    <xf numFmtId="0" fontId="100" fillId="0" borderId="34" xfId="0" applyFont="1" applyBorder="1" applyAlignment="1">
      <alignment vertical="center" wrapText="1"/>
    </xf>
    <xf numFmtId="0" fontId="100" fillId="0" borderId="39" xfId="0" applyFont="1" applyBorder="1" applyAlignment="1">
      <alignment vertical="center" wrapText="1"/>
    </xf>
    <xf numFmtId="0" fontId="102" fillId="0" borderId="36" xfId="0" applyFont="1" applyBorder="1" applyAlignment="1">
      <alignment horizontal="center" vertical="center" wrapText="1"/>
    </xf>
    <xf numFmtId="0" fontId="102" fillId="0" borderId="37" xfId="0" applyFont="1" applyBorder="1" applyAlignment="1">
      <alignment horizontal="center" vertical="center" wrapText="1"/>
    </xf>
    <xf numFmtId="0" fontId="102" fillId="0" borderId="38" xfId="0" applyFont="1" applyBorder="1" applyAlignment="1">
      <alignment horizontal="center" vertical="center" wrapText="1"/>
    </xf>
    <xf numFmtId="0" fontId="102" fillId="0" borderId="34" xfId="0" applyFont="1" applyBorder="1" applyAlignment="1">
      <alignment horizontal="center" vertical="center" wrapText="1"/>
    </xf>
    <xf numFmtId="0" fontId="102" fillId="0" borderId="39" xfId="0" applyFont="1" applyBorder="1" applyAlignment="1">
      <alignment horizontal="center" vertical="center" wrapText="1"/>
    </xf>
    <xf numFmtId="0" fontId="71" fillId="63" borderId="32" xfId="0" applyFont="1" applyFill="1" applyBorder="1" applyAlignment="1" applyProtection="1">
      <alignment horizontal="center" vertical="center"/>
      <protection locked="0"/>
    </xf>
    <xf numFmtId="0" fontId="71" fillId="63" borderId="31" xfId="0" applyFont="1" applyFill="1" applyBorder="1" applyAlignment="1" applyProtection="1">
      <alignment horizontal="center" vertical="center"/>
      <protection locked="0"/>
    </xf>
    <xf numFmtId="0" fontId="71" fillId="63" borderId="29" xfId="0" applyFont="1" applyFill="1" applyBorder="1" applyAlignment="1" applyProtection="1">
      <alignment horizontal="center" vertical="center"/>
      <protection locked="0"/>
    </xf>
    <xf numFmtId="0" fontId="4" fillId="0" borderId="33" xfId="0" quotePrefix="1" applyFont="1" applyBorder="1" applyAlignment="1">
      <alignment vertical="center" wrapText="1"/>
    </xf>
    <xf numFmtId="0" fontId="72" fillId="28" borderId="20" xfId="0" applyFont="1" applyFill="1" applyBorder="1" applyAlignment="1">
      <alignment vertical="center"/>
    </xf>
    <xf numFmtId="0" fontId="72" fillId="28" borderId="35" xfId="0" applyFont="1" applyFill="1" applyBorder="1" applyAlignment="1">
      <alignment vertical="center"/>
    </xf>
    <xf numFmtId="0" fontId="72" fillId="28" borderId="19" xfId="0" applyFont="1" applyFill="1" applyBorder="1" applyAlignment="1">
      <alignment vertical="center"/>
    </xf>
    <xf numFmtId="0" fontId="68" fillId="0" borderId="0" xfId="0" applyFont="1" applyAlignment="1">
      <alignment horizontal="left"/>
    </xf>
    <xf numFmtId="0" fontId="71" fillId="0" borderId="0" xfId="0" applyFont="1" applyAlignment="1">
      <alignment horizontal="center" vertical="center"/>
    </xf>
    <xf numFmtId="0" fontId="71" fillId="0" borderId="0" xfId="0" applyFont="1" applyAlignment="1">
      <alignment horizontal="center" vertical="center" wrapText="1"/>
    </xf>
    <xf numFmtId="0" fontId="0" fillId="0" borderId="0" xfId="0" applyAlignment="1">
      <alignment horizontal="center" vertical="center"/>
    </xf>
  </cellXfs>
  <cellStyles count="1188">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1 6" xfId="1177" xr:uid="{F39A96F7-F132-449E-ABBD-9E40295E9FDC}"/>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2 5" xfId="1176" xr:uid="{C1EF6D3A-E1C7-4D99-A39D-DF6F92C42549}"/>
    <cellStyle name="Accent3" xfId="428" xr:uid="{00000000-0005-0000-0000-0000AB010000}"/>
    <cellStyle name="Accent3 2" xfId="429" xr:uid="{00000000-0005-0000-0000-0000AC010000}"/>
    <cellStyle name="Accent3 3" xfId="1181" xr:uid="{0FC43502-CFD2-4342-A113-9CFBC2EC8315}"/>
    <cellStyle name="Accent4" xfId="430" xr:uid="{00000000-0005-0000-0000-0000AD010000}"/>
    <cellStyle name="Accent4 2" xfId="431" xr:uid="{00000000-0005-0000-0000-0000AE010000}"/>
    <cellStyle name="Accent4 3" xfId="432" xr:uid="{00000000-0005-0000-0000-0000AF010000}"/>
    <cellStyle name="Accent4 3 2" xfId="433" xr:uid="{00000000-0005-0000-0000-0000B0010000}"/>
    <cellStyle name="Accent4 3 3" xfId="434" xr:uid="{00000000-0005-0000-0000-0000B1010000}"/>
    <cellStyle name="Accent4 4" xfId="435" xr:uid="{00000000-0005-0000-0000-0000B2010000}"/>
    <cellStyle name="Accent4 4 2" xfId="436" xr:uid="{00000000-0005-0000-0000-0000B3010000}"/>
    <cellStyle name="Accent4 5" xfId="437" xr:uid="{00000000-0005-0000-0000-0000B4010000}"/>
    <cellStyle name="Accent4 6" xfId="1175" xr:uid="{314C524D-AFBC-42E4-95A1-CE79CD77C3BB}"/>
    <cellStyle name="Accent5" xfId="438" xr:uid="{00000000-0005-0000-0000-0000B5010000}"/>
    <cellStyle name="Accent5 2" xfId="439" xr:uid="{00000000-0005-0000-0000-0000B6010000}"/>
    <cellStyle name="Accent5 3" xfId="1174" xr:uid="{FF9D337B-B955-44D3-ADFA-8D40D105002E}"/>
    <cellStyle name="Accent6" xfId="440" xr:uid="{00000000-0005-0000-0000-0000B7010000}"/>
    <cellStyle name="Accent6 2" xfId="441" xr:uid="{00000000-0005-0000-0000-0000B8010000}"/>
    <cellStyle name="Accent6 3" xfId="1173" xr:uid="{08AD0DB6-B24C-467B-A298-F697CD69DAA8}"/>
    <cellStyle name="Akzent1 2" xfId="442" xr:uid="{00000000-0005-0000-0000-0000B9010000}"/>
    <cellStyle name="Akzent1 3" xfId="443" xr:uid="{00000000-0005-0000-0000-0000BA010000}"/>
    <cellStyle name="Akzent1 4" xfId="444" xr:uid="{00000000-0005-0000-0000-0000BB010000}"/>
    <cellStyle name="Akzent1 5" xfId="445" xr:uid="{00000000-0005-0000-0000-0000BC010000}"/>
    <cellStyle name="Akzent2 2" xfId="446" xr:uid="{00000000-0005-0000-0000-0000BD010000}"/>
    <cellStyle name="Akzent2 3" xfId="447" xr:uid="{00000000-0005-0000-0000-0000BE010000}"/>
    <cellStyle name="Akzent2 4" xfId="448" xr:uid="{00000000-0005-0000-0000-0000BF010000}"/>
    <cellStyle name="Akzent2 5" xfId="449" xr:uid="{00000000-0005-0000-0000-0000C0010000}"/>
    <cellStyle name="Akzent3 2" xfId="450" xr:uid="{00000000-0005-0000-0000-0000C1010000}"/>
    <cellStyle name="Akzent3 3" xfId="451" xr:uid="{00000000-0005-0000-0000-0000C2010000}"/>
    <cellStyle name="Akzent3 4" xfId="452" xr:uid="{00000000-0005-0000-0000-0000C3010000}"/>
    <cellStyle name="Akzent4 2" xfId="453" xr:uid="{00000000-0005-0000-0000-0000C4010000}"/>
    <cellStyle name="Akzent4 3" xfId="454" xr:uid="{00000000-0005-0000-0000-0000C5010000}"/>
    <cellStyle name="Akzent4 4" xfId="455" xr:uid="{00000000-0005-0000-0000-0000C6010000}"/>
    <cellStyle name="Akzent4 5" xfId="456" xr:uid="{00000000-0005-0000-0000-0000C7010000}"/>
    <cellStyle name="Akzent5 2" xfId="457" xr:uid="{00000000-0005-0000-0000-0000C8010000}"/>
    <cellStyle name="Akzent5 3" xfId="458" xr:uid="{00000000-0005-0000-0000-0000C9010000}"/>
    <cellStyle name="Akzent5 4" xfId="459" xr:uid="{00000000-0005-0000-0000-0000CA010000}"/>
    <cellStyle name="Akzent6 2" xfId="460" xr:uid="{00000000-0005-0000-0000-0000CB010000}"/>
    <cellStyle name="Akzent6 3" xfId="461" xr:uid="{00000000-0005-0000-0000-0000CC010000}"/>
    <cellStyle name="Akzent6 4" xfId="462" xr:uid="{00000000-0005-0000-0000-0000CD010000}"/>
    <cellStyle name="Ausgabe 2" xfId="463" xr:uid="{00000000-0005-0000-0000-0000CE010000}"/>
    <cellStyle name="Ausgabe 2 2" xfId="464" xr:uid="{00000000-0005-0000-0000-0000CF010000}"/>
    <cellStyle name="Ausgabe 2 2 2" xfId="465" xr:uid="{00000000-0005-0000-0000-0000D0010000}"/>
    <cellStyle name="Ausgabe 2 2 3" xfId="466" xr:uid="{00000000-0005-0000-0000-0000D1010000}"/>
    <cellStyle name="Ausgabe 2 2 3 2" xfId="467" xr:uid="{00000000-0005-0000-0000-0000D2010000}"/>
    <cellStyle name="Ausgabe 2 2 3 3" xfId="468" xr:uid="{00000000-0005-0000-0000-0000D3010000}"/>
    <cellStyle name="Ausgabe 2 3" xfId="469" xr:uid="{00000000-0005-0000-0000-0000D4010000}"/>
    <cellStyle name="Ausgabe 2 3 2" xfId="470" xr:uid="{00000000-0005-0000-0000-0000D5010000}"/>
    <cellStyle name="Ausgabe 2 3 2 2" xfId="471" xr:uid="{00000000-0005-0000-0000-0000D6010000}"/>
    <cellStyle name="Ausgabe 2 3 3" xfId="472" xr:uid="{00000000-0005-0000-0000-0000D7010000}"/>
    <cellStyle name="Ausgabe 2 3 3 2" xfId="473" xr:uid="{00000000-0005-0000-0000-0000D8010000}"/>
    <cellStyle name="Ausgabe 2 3 3 3" xfId="474" xr:uid="{00000000-0005-0000-0000-0000D9010000}"/>
    <cellStyle name="Ausgabe 2 4" xfId="475" xr:uid="{00000000-0005-0000-0000-0000DA010000}"/>
    <cellStyle name="Ausgabe 2 5" xfId="476" xr:uid="{00000000-0005-0000-0000-0000DB010000}"/>
    <cellStyle name="Ausgabe 2 5 2" xfId="477" xr:uid="{00000000-0005-0000-0000-0000DC010000}"/>
    <cellStyle name="Ausgabe 2 5 3" xfId="478" xr:uid="{00000000-0005-0000-0000-0000DD010000}"/>
    <cellStyle name="Ausgabe 3" xfId="479" xr:uid="{00000000-0005-0000-0000-0000DE010000}"/>
    <cellStyle name="Ausgabe 3 2" xfId="480" xr:uid="{00000000-0005-0000-0000-0000DF010000}"/>
    <cellStyle name="Ausgabe 3 3" xfId="481" xr:uid="{00000000-0005-0000-0000-0000E0010000}"/>
    <cellStyle name="Ausgabe 3 3 2" xfId="482" xr:uid="{00000000-0005-0000-0000-0000E1010000}"/>
    <cellStyle name="Ausgabe 3 3 3" xfId="483" xr:uid="{00000000-0005-0000-0000-0000E2010000}"/>
    <cellStyle name="Ausgabe 4" xfId="484" xr:uid="{00000000-0005-0000-0000-0000E3010000}"/>
    <cellStyle name="Ausgabe 5" xfId="485" xr:uid="{00000000-0005-0000-0000-0000E4010000}"/>
    <cellStyle name="Ausgabe 6" xfId="486" xr:uid="{00000000-0005-0000-0000-0000E5010000}"/>
    <cellStyle name="Ausgabe 7" xfId="487" xr:uid="{00000000-0005-0000-0000-0000E6010000}"/>
    <cellStyle name="Ausgabe 7 2" xfId="488" xr:uid="{00000000-0005-0000-0000-0000E7010000}"/>
    <cellStyle name="Ausgabe 7 3" xfId="489" xr:uid="{00000000-0005-0000-0000-0000E8010000}"/>
    <cellStyle name="Ausgabe 7 3 2" xfId="490" xr:uid="{00000000-0005-0000-0000-0000E9010000}"/>
    <cellStyle name="Ausgabe 7 3 3" xfId="491" xr:uid="{00000000-0005-0000-0000-0000EA010000}"/>
    <cellStyle name="Ausgabe 7 3 4" xfId="492" xr:uid="{00000000-0005-0000-0000-0000EB010000}"/>
    <cellStyle name="Ausgabe 7 4" xfId="493" xr:uid="{00000000-0005-0000-0000-0000EC010000}"/>
    <cellStyle name="Ausgabe 8" xfId="494" xr:uid="{00000000-0005-0000-0000-0000ED010000}"/>
    <cellStyle name="Ausgabe 8 2" xfId="495" xr:uid="{00000000-0005-0000-0000-0000EE010000}"/>
    <cellStyle name="Bad" xfId="496" xr:uid="{00000000-0005-0000-0000-0000EF010000}"/>
    <cellStyle name="Bad 2" xfId="497" xr:uid="{00000000-0005-0000-0000-0000F0010000}"/>
    <cellStyle name="Bad 2 2" xfId="498" xr:uid="{00000000-0005-0000-0000-0000F1010000}"/>
    <cellStyle name="Bad 3" xfId="1172" xr:uid="{569630B0-634F-49E6-9477-D2D69EA23808}"/>
    <cellStyle name="Berechnung 2" xfId="499" xr:uid="{00000000-0005-0000-0000-0000F2010000}"/>
    <cellStyle name="Berechnung 2 2" xfId="500" xr:uid="{00000000-0005-0000-0000-0000F3010000}"/>
    <cellStyle name="Berechnung 2 3" xfId="501" xr:uid="{00000000-0005-0000-0000-0000F4010000}"/>
    <cellStyle name="Berechnung 2 3 2" xfId="502" xr:uid="{00000000-0005-0000-0000-0000F5010000}"/>
    <cellStyle name="Berechnung 2 3 2 2" xfId="503" xr:uid="{00000000-0005-0000-0000-0000F6010000}"/>
    <cellStyle name="Berechnung 2 3 3" xfId="504" xr:uid="{00000000-0005-0000-0000-0000F7010000}"/>
    <cellStyle name="Berechnung 2 4" xfId="505" xr:uid="{00000000-0005-0000-0000-0000F8010000}"/>
    <cellStyle name="Berechnung 3" xfId="506" xr:uid="{00000000-0005-0000-0000-0000F9010000}"/>
    <cellStyle name="Berechnung 4" xfId="507" xr:uid="{00000000-0005-0000-0000-0000FA010000}"/>
    <cellStyle name="Berechnung 5" xfId="508" xr:uid="{00000000-0005-0000-0000-0000FB010000}"/>
    <cellStyle name="Berechnung 6" xfId="509" xr:uid="{00000000-0005-0000-0000-0000FC010000}"/>
    <cellStyle name="Berechnung 7" xfId="510" xr:uid="{00000000-0005-0000-0000-0000FD010000}"/>
    <cellStyle name="Berechnung 7 2" xfId="511" xr:uid="{00000000-0005-0000-0000-0000FE010000}"/>
    <cellStyle name="Berechnung 7 3" xfId="512" xr:uid="{00000000-0005-0000-0000-0000FF010000}"/>
    <cellStyle name="Berechnung 8" xfId="513" xr:uid="{00000000-0005-0000-0000-000000020000}"/>
    <cellStyle name="Calculation 2" xfId="514" xr:uid="{00000000-0005-0000-0000-000001020000}"/>
    <cellStyle name="Check Cell" xfId="515" xr:uid="{00000000-0005-0000-0000-000002020000}"/>
    <cellStyle name="Check Cell 2" xfId="516" xr:uid="{00000000-0005-0000-0000-000003020000}"/>
    <cellStyle name="Check Cell 2 2" xfId="517" xr:uid="{00000000-0005-0000-0000-000004020000}"/>
    <cellStyle name="Check Cell 3" xfId="518" xr:uid="{00000000-0005-0000-0000-000005020000}"/>
    <cellStyle name="Check Cell 3 2" xfId="519" xr:uid="{00000000-0005-0000-0000-000006020000}"/>
    <cellStyle name="Check Cell 4" xfId="520" xr:uid="{00000000-0005-0000-0000-000007020000}"/>
    <cellStyle name="Check Cell 4 2" xfId="521" xr:uid="{00000000-0005-0000-0000-000008020000}"/>
    <cellStyle name="Check Cell 5" xfId="522" xr:uid="{00000000-0005-0000-0000-000009020000}"/>
    <cellStyle name="Check Cell 5 2" xfId="1182" xr:uid="{3BBCDB96-1A42-4AB6-A204-22312A364EE9}"/>
    <cellStyle name="Comma 2" xfId="1183" xr:uid="{5C6A9231-2646-4B8F-9BE0-310D4D8A0F96}"/>
    <cellStyle name="Comma 2 2" xfId="1185" xr:uid="{84659D34-7EDB-4F63-972A-B797E6BFE963}"/>
    <cellStyle name="Comma 2 3" xfId="1187" xr:uid="{F9F6B1E2-3B8A-41CE-B65E-CFBA3849F05B}"/>
    <cellStyle name="Eingabe 2" xfId="523" xr:uid="{00000000-0005-0000-0000-00000A020000}"/>
    <cellStyle name="Eingabe 3" xfId="524" xr:uid="{00000000-0005-0000-0000-00000B020000}"/>
    <cellStyle name="Eingabe 4" xfId="525" xr:uid="{00000000-0005-0000-0000-00000C020000}"/>
    <cellStyle name="Eingabe 5" xfId="526" xr:uid="{00000000-0005-0000-0000-00000D020000}"/>
    <cellStyle name="Eingabe 6" xfId="527" xr:uid="{00000000-0005-0000-0000-00000E020000}"/>
    <cellStyle name="Eingabe 7" xfId="528" xr:uid="{00000000-0005-0000-0000-00000F020000}"/>
    <cellStyle name="Ergebnis 2" xfId="529" xr:uid="{00000000-0005-0000-0000-000010020000}"/>
    <cellStyle name="Ergebnis 2 2" xfId="530" xr:uid="{00000000-0005-0000-0000-000011020000}"/>
    <cellStyle name="Ergebnis 2 2 2" xfId="531" xr:uid="{00000000-0005-0000-0000-000012020000}"/>
    <cellStyle name="Ergebnis 2 3" xfId="532" xr:uid="{00000000-0005-0000-0000-000013020000}"/>
    <cellStyle name="Ergebnis 2 4" xfId="533" xr:uid="{00000000-0005-0000-0000-000014020000}"/>
    <cellStyle name="Ergebnis 2 4 2" xfId="534" xr:uid="{00000000-0005-0000-0000-000015020000}"/>
    <cellStyle name="Ergebnis 2 4 2 2" xfId="535" xr:uid="{00000000-0005-0000-0000-000016020000}"/>
    <cellStyle name="Ergebnis 2 4 3" xfId="536" xr:uid="{00000000-0005-0000-0000-000017020000}"/>
    <cellStyle name="Ergebnis 2 5" xfId="537" xr:uid="{00000000-0005-0000-0000-000018020000}"/>
    <cellStyle name="Ergebnis 3" xfId="538" xr:uid="{00000000-0005-0000-0000-000019020000}"/>
    <cellStyle name="Ergebnis 3 2" xfId="539" xr:uid="{00000000-0005-0000-0000-00001A020000}"/>
    <cellStyle name="Ergebnis 4" xfId="540" xr:uid="{00000000-0005-0000-0000-00001B020000}"/>
    <cellStyle name="Ergebnis 4 2" xfId="541" xr:uid="{00000000-0005-0000-0000-00001C020000}"/>
    <cellStyle name="Ergebnis 5" xfId="542" xr:uid="{00000000-0005-0000-0000-00001D020000}"/>
    <cellStyle name="Ergebnis 6" xfId="543" xr:uid="{00000000-0005-0000-0000-00001E020000}"/>
    <cellStyle name="Ergebnis 7" xfId="544" xr:uid="{00000000-0005-0000-0000-00001F020000}"/>
    <cellStyle name="Ergebnis 8" xfId="545" xr:uid="{00000000-0005-0000-0000-000020020000}"/>
    <cellStyle name="Ergebnis 8 2" xfId="546" xr:uid="{00000000-0005-0000-0000-000021020000}"/>
    <cellStyle name="Ergebnis 8 3" xfId="547" xr:uid="{00000000-0005-0000-0000-000022020000}"/>
    <cellStyle name="Ergebnis 9" xfId="548" xr:uid="{00000000-0005-0000-0000-000023020000}"/>
    <cellStyle name="Erklärender Text 2" xfId="549" xr:uid="{00000000-0005-0000-0000-000024020000}"/>
    <cellStyle name="Erklärender Text 3" xfId="550" xr:uid="{00000000-0005-0000-0000-000025020000}"/>
    <cellStyle name="Erklärender Text 4" xfId="551" xr:uid="{00000000-0005-0000-0000-000026020000}"/>
    <cellStyle name="Erklärender Text 5" xfId="552" xr:uid="{00000000-0005-0000-0000-000027020000}"/>
    <cellStyle name="Erklärender Text 6" xfId="553" xr:uid="{00000000-0005-0000-0000-000028020000}"/>
    <cellStyle name="Good" xfId="554" xr:uid="{00000000-0005-0000-0000-000029020000}"/>
    <cellStyle name="Good 2" xfId="555" xr:uid="{00000000-0005-0000-0000-00002A020000}"/>
    <cellStyle name="Good 2 2" xfId="556" xr:uid="{00000000-0005-0000-0000-00002B020000}"/>
    <cellStyle name="Good 3" xfId="1170" xr:uid="{8AD4A69B-2349-4445-89C7-ED2BFF7877B9}"/>
    <cellStyle name="Gut 2" xfId="557" xr:uid="{00000000-0005-0000-0000-00002C020000}"/>
    <cellStyle name="Gut 3" xfId="558" xr:uid="{00000000-0005-0000-0000-00002D020000}"/>
    <cellStyle name="Gut 4" xfId="559" xr:uid="{00000000-0005-0000-0000-00002E020000}"/>
    <cellStyle name="Heading 1" xfId="560" xr:uid="{00000000-0005-0000-0000-00002F020000}"/>
    <cellStyle name="Heading 1 2" xfId="561" xr:uid="{00000000-0005-0000-0000-000030020000}"/>
    <cellStyle name="Heading 1 2 2" xfId="562" xr:uid="{00000000-0005-0000-0000-000031020000}"/>
    <cellStyle name="Heading 1 2 2 2" xfId="563" xr:uid="{00000000-0005-0000-0000-000032020000}"/>
    <cellStyle name="Heading 1 2 3" xfId="564" xr:uid="{00000000-0005-0000-0000-000033020000}"/>
    <cellStyle name="Heading 1 3" xfId="565" xr:uid="{00000000-0005-0000-0000-000034020000}"/>
    <cellStyle name="Heading 1 3 2" xfId="566" xr:uid="{00000000-0005-0000-0000-000035020000}"/>
    <cellStyle name="Heading 1 4" xfId="567" xr:uid="{00000000-0005-0000-0000-000036020000}"/>
    <cellStyle name="Heading 1 5" xfId="1169" xr:uid="{9DB62FB9-3010-4705-9DAD-2EED54432964}"/>
    <cellStyle name="Heading 2" xfId="568" xr:uid="{00000000-0005-0000-0000-000037020000}"/>
    <cellStyle name="Heading 2 2" xfId="569" xr:uid="{00000000-0005-0000-0000-000038020000}"/>
    <cellStyle name="Heading 2 2 2" xfId="570" xr:uid="{00000000-0005-0000-0000-000039020000}"/>
    <cellStyle name="Heading 2 2 2 2" xfId="571" xr:uid="{00000000-0005-0000-0000-00003A020000}"/>
    <cellStyle name="Heading 2 2 3" xfId="572" xr:uid="{00000000-0005-0000-0000-00003B020000}"/>
    <cellStyle name="Heading 2 3" xfId="573" xr:uid="{00000000-0005-0000-0000-00003C020000}"/>
    <cellStyle name="Heading 2 3 2" xfId="574" xr:uid="{00000000-0005-0000-0000-00003D020000}"/>
    <cellStyle name="Heading 2 4" xfId="575" xr:uid="{00000000-0005-0000-0000-00003E020000}"/>
    <cellStyle name="Heading 2 5" xfId="1171" xr:uid="{A8C7521A-54FC-4C91-AAE6-F302D9A5F0E4}"/>
    <cellStyle name="Heading 3" xfId="576" xr:uid="{00000000-0005-0000-0000-00003F020000}"/>
    <cellStyle name="Heading 3 2" xfId="577" xr:uid="{00000000-0005-0000-0000-000040020000}"/>
    <cellStyle name="Heading 3 2 2" xfId="578" xr:uid="{00000000-0005-0000-0000-000041020000}"/>
    <cellStyle name="Heading 3 2 2 2" xfId="579" xr:uid="{00000000-0005-0000-0000-000042020000}"/>
    <cellStyle name="Heading 3 2 3" xfId="580" xr:uid="{00000000-0005-0000-0000-000043020000}"/>
    <cellStyle name="Heading 3 3" xfId="581" xr:uid="{00000000-0005-0000-0000-000044020000}"/>
    <cellStyle name="Heading 3 3 2" xfId="582" xr:uid="{00000000-0005-0000-0000-000045020000}"/>
    <cellStyle name="Heading 3 4" xfId="583" xr:uid="{00000000-0005-0000-0000-000046020000}"/>
    <cellStyle name="Heading 3 5" xfId="1168" xr:uid="{AE06A027-5A77-48B2-8F18-EE6B5D394D3F}"/>
    <cellStyle name="Heading 4" xfId="584" xr:uid="{00000000-0005-0000-0000-000047020000}"/>
    <cellStyle name="Heading 4 2" xfId="585" xr:uid="{00000000-0005-0000-0000-000048020000}"/>
    <cellStyle name="Heading 4 2 2" xfId="586" xr:uid="{00000000-0005-0000-0000-000049020000}"/>
    <cellStyle name="Heading 4 2 2 2" xfId="587" xr:uid="{00000000-0005-0000-0000-00004A020000}"/>
    <cellStyle name="Heading 4 2 3" xfId="588" xr:uid="{00000000-0005-0000-0000-00004B020000}"/>
    <cellStyle name="Heading 4 3" xfId="589" xr:uid="{00000000-0005-0000-0000-00004C020000}"/>
    <cellStyle name="Heading 4 3 2" xfId="590" xr:uid="{00000000-0005-0000-0000-00004D020000}"/>
    <cellStyle name="Heading 4 4" xfId="591" xr:uid="{00000000-0005-0000-0000-00004E020000}"/>
    <cellStyle name="Heading 4 5" xfId="1167" xr:uid="{D45E6F0E-65CB-4E93-AFEC-3C72A5374752}"/>
    <cellStyle name="Input 2" xfId="592" xr:uid="{00000000-0005-0000-0000-00004F020000}"/>
    <cellStyle name="Komma 2" xfId="1186" xr:uid="{77677CBE-63DA-4798-ADC7-96FB1F05FD7D}"/>
    <cellStyle name="Linked Cell" xfId="593" xr:uid="{00000000-0005-0000-0000-000050020000}"/>
    <cellStyle name="Linked Cell 2" xfId="594" xr:uid="{00000000-0005-0000-0000-000051020000}"/>
    <cellStyle name="Linked Cell 2 2" xfId="595" xr:uid="{00000000-0005-0000-0000-000052020000}"/>
    <cellStyle name="Linked Cell 3" xfId="1166" xr:uid="{BCC3F5EC-F392-4F83-83B1-1043E144BE2E}"/>
    <cellStyle name="Neutral" xfId="596" builtinId="28" customBuiltin="1"/>
    <cellStyle name="Normal" xfId="0" builtinId="0"/>
    <cellStyle name="Normal 2" xfId="597" xr:uid="{00000000-0005-0000-0000-000054020000}"/>
    <cellStyle name="Note" xfId="598" xr:uid="{00000000-0005-0000-0000-000055020000}"/>
    <cellStyle name="Note 2" xfId="599" xr:uid="{00000000-0005-0000-0000-000056020000}"/>
    <cellStyle name="Note 2 2" xfId="600" xr:uid="{00000000-0005-0000-0000-000057020000}"/>
    <cellStyle name="Note 3" xfId="601" xr:uid="{00000000-0005-0000-0000-000058020000}"/>
    <cellStyle name="Note 3 2" xfId="602" xr:uid="{00000000-0005-0000-0000-000059020000}"/>
    <cellStyle name="Note 4" xfId="603" xr:uid="{00000000-0005-0000-0000-00005A020000}"/>
    <cellStyle name="Note 4 2" xfId="604" xr:uid="{00000000-0005-0000-0000-00005B020000}"/>
    <cellStyle name="Note 5" xfId="605" xr:uid="{00000000-0005-0000-0000-00005C020000}"/>
    <cellStyle name="Note 5 2" xfId="606" xr:uid="{00000000-0005-0000-0000-00005D020000}"/>
    <cellStyle name="Note 5 2 2" xfId="607" xr:uid="{00000000-0005-0000-0000-00005E020000}"/>
    <cellStyle name="Note 6" xfId="608" xr:uid="{00000000-0005-0000-0000-00005F020000}"/>
    <cellStyle name="Notiz 10" xfId="609" xr:uid="{00000000-0005-0000-0000-000060020000}"/>
    <cellStyle name="Notiz 2" xfId="610" xr:uid="{00000000-0005-0000-0000-000061020000}"/>
    <cellStyle name="Notiz 2 2" xfId="611" xr:uid="{00000000-0005-0000-0000-000062020000}"/>
    <cellStyle name="Notiz 2 2 2" xfId="612" xr:uid="{00000000-0005-0000-0000-000063020000}"/>
    <cellStyle name="Notiz 2 2 2 2" xfId="613" xr:uid="{00000000-0005-0000-0000-000064020000}"/>
    <cellStyle name="Notiz 2 2 2 2 2" xfId="614" xr:uid="{00000000-0005-0000-0000-000065020000}"/>
    <cellStyle name="Notiz 2 2 2 2 2 2" xfId="615" xr:uid="{00000000-0005-0000-0000-000066020000}"/>
    <cellStyle name="Notiz 2 2 2 2 2 3" xfId="616" xr:uid="{00000000-0005-0000-0000-000067020000}"/>
    <cellStyle name="Notiz 2 2 2 2 2 4" xfId="617" xr:uid="{00000000-0005-0000-0000-000068020000}"/>
    <cellStyle name="Notiz 2 2 2 2 3" xfId="618" xr:uid="{00000000-0005-0000-0000-000069020000}"/>
    <cellStyle name="Notiz 2 2 2 2 4" xfId="619" xr:uid="{00000000-0005-0000-0000-00006A020000}"/>
    <cellStyle name="Notiz 2 2 2 2 5" xfId="620" xr:uid="{00000000-0005-0000-0000-00006B020000}"/>
    <cellStyle name="Notiz 2 2 2 3" xfId="621" xr:uid="{00000000-0005-0000-0000-00006C020000}"/>
    <cellStyle name="Notiz 2 2 2 3 2" xfId="622" xr:uid="{00000000-0005-0000-0000-00006D020000}"/>
    <cellStyle name="Notiz 2 2 2 3 3" xfId="623" xr:uid="{00000000-0005-0000-0000-00006E020000}"/>
    <cellStyle name="Notiz 2 2 2 3 4" xfId="624" xr:uid="{00000000-0005-0000-0000-00006F020000}"/>
    <cellStyle name="Notiz 2 2 2 4" xfId="625" xr:uid="{00000000-0005-0000-0000-000070020000}"/>
    <cellStyle name="Notiz 2 2 2 5" xfId="626" xr:uid="{00000000-0005-0000-0000-000071020000}"/>
    <cellStyle name="Notiz 2 2 2 6" xfId="627" xr:uid="{00000000-0005-0000-0000-000072020000}"/>
    <cellStyle name="Notiz 2 2 3" xfId="628" xr:uid="{00000000-0005-0000-0000-000073020000}"/>
    <cellStyle name="Notiz 2 2 3 2" xfId="629" xr:uid="{00000000-0005-0000-0000-000074020000}"/>
    <cellStyle name="Notiz 2 2 3 2 2" xfId="630" xr:uid="{00000000-0005-0000-0000-000075020000}"/>
    <cellStyle name="Notiz 2 2 3 2 3" xfId="631" xr:uid="{00000000-0005-0000-0000-000076020000}"/>
    <cellStyle name="Notiz 2 2 3 2 4" xfId="632" xr:uid="{00000000-0005-0000-0000-000077020000}"/>
    <cellStyle name="Notiz 2 2 3 3" xfId="633" xr:uid="{00000000-0005-0000-0000-000078020000}"/>
    <cellStyle name="Notiz 2 2 3 4" xfId="634" xr:uid="{00000000-0005-0000-0000-000079020000}"/>
    <cellStyle name="Notiz 2 2 3 5" xfId="635" xr:uid="{00000000-0005-0000-0000-00007A020000}"/>
    <cellStyle name="Notiz 2 2 4" xfId="636" xr:uid="{00000000-0005-0000-0000-00007B020000}"/>
    <cellStyle name="Notiz 2 2 4 2" xfId="637" xr:uid="{00000000-0005-0000-0000-00007C020000}"/>
    <cellStyle name="Notiz 2 2 4 2 2" xfId="638" xr:uid="{00000000-0005-0000-0000-00007D020000}"/>
    <cellStyle name="Notiz 2 2 4 3" xfId="639" xr:uid="{00000000-0005-0000-0000-00007E020000}"/>
    <cellStyle name="Notiz 2 2 4 3 2" xfId="640" xr:uid="{00000000-0005-0000-0000-00007F020000}"/>
    <cellStyle name="Notiz 2 2 4 3 2 2" xfId="641" xr:uid="{00000000-0005-0000-0000-000080020000}"/>
    <cellStyle name="Notiz 2 2 4 3 3" xfId="642" xr:uid="{00000000-0005-0000-0000-000081020000}"/>
    <cellStyle name="Notiz 2 2 4 3 3 2" xfId="643" xr:uid="{00000000-0005-0000-0000-000082020000}"/>
    <cellStyle name="Notiz 2 2 4 3 4" xfId="644" xr:uid="{00000000-0005-0000-0000-000083020000}"/>
    <cellStyle name="Notiz 2 2 4 4" xfId="645" xr:uid="{00000000-0005-0000-0000-000084020000}"/>
    <cellStyle name="Notiz 2 2 4 4 2" xfId="646" xr:uid="{00000000-0005-0000-0000-000085020000}"/>
    <cellStyle name="Notiz 2 2 4 4 2 2" xfId="647" xr:uid="{00000000-0005-0000-0000-000086020000}"/>
    <cellStyle name="Notiz 2 2 4 5" xfId="648" xr:uid="{00000000-0005-0000-0000-000087020000}"/>
    <cellStyle name="Notiz 2 2 5" xfId="649" xr:uid="{00000000-0005-0000-0000-000088020000}"/>
    <cellStyle name="Notiz 2 2 5 2" xfId="650" xr:uid="{00000000-0005-0000-0000-000089020000}"/>
    <cellStyle name="Notiz 2 2 5 2 2" xfId="651" xr:uid="{00000000-0005-0000-0000-00008A020000}"/>
    <cellStyle name="Notiz 2 2 5 3" xfId="652" xr:uid="{00000000-0005-0000-0000-00008B020000}"/>
    <cellStyle name="Notiz 2 2 5 3 2" xfId="653" xr:uid="{00000000-0005-0000-0000-00008C020000}"/>
    <cellStyle name="Notiz 2 2 5 4" xfId="654" xr:uid="{00000000-0005-0000-0000-00008D020000}"/>
    <cellStyle name="Notiz 2 2 5 4 2" xfId="655" xr:uid="{00000000-0005-0000-0000-00008E020000}"/>
    <cellStyle name="Notiz 2 2 5 4 3" xfId="656" xr:uid="{00000000-0005-0000-0000-00008F020000}"/>
    <cellStyle name="Notiz 2 2 5 5" xfId="657" xr:uid="{00000000-0005-0000-0000-000090020000}"/>
    <cellStyle name="Notiz 2 2 6" xfId="658" xr:uid="{00000000-0005-0000-0000-000091020000}"/>
    <cellStyle name="Notiz 2 3" xfId="659" xr:uid="{00000000-0005-0000-0000-000092020000}"/>
    <cellStyle name="Notiz 2 3 2" xfId="660" xr:uid="{00000000-0005-0000-0000-000093020000}"/>
    <cellStyle name="Notiz 2 3 2 2" xfId="661" xr:uid="{00000000-0005-0000-0000-000094020000}"/>
    <cellStyle name="Notiz 2 3 2 2 2" xfId="662" xr:uid="{00000000-0005-0000-0000-000095020000}"/>
    <cellStyle name="Notiz 2 3 2 2 3" xfId="663" xr:uid="{00000000-0005-0000-0000-000096020000}"/>
    <cellStyle name="Notiz 2 3 2 2 4" xfId="664" xr:uid="{00000000-0005-0000-0000-000097020000}"/>
    <cellStyle name="Notiz 2 3 2 3" xfId="665" xr:uid="{00000000-0005-0000-0000-000098020000}"/>
    <cellStyle name="Notiz 2 3 2 4" xfId="666" xr:uid="{00000000-0005-0000-0000-000099020000}"/>
    <cellStyle name="Notiz 2 3 2 5" xfId="667" xr:uid="{00000000-0005-0000-0000-00009A020000}"/>
    <cellStyle name="Notiz 2 3 3" xfId="668" xr:uid="{00000000-0005-0000-0000-00009B020000}"/>
    <cellStyle name="Notiz 2 3 3 2" xfId="669" xr:uid="{00000000-0005-0000-0000-00009C020000}"/>
    <cellStyle name="Notiz 2 3 3 3" xfId="670" xr:uid="{00000000-0005-0000-0000-00009D020000}"/>
    <cellStyle name="Notiz 2 3 3 4" xfId="671" xr:uid="{00000000-0005-0000-0000-00009E020000}"/>
    <cellStyle name="Notiz 2 3 4" xfId="672" xr:uid="{00000000-0005-0000-0000-00009F020000}"/>
    <cellStyle name="Notiz 2 3 5" xfId="673" xr:uid="{00000000-0005-0000-0000-0000A0020000}"/>
    <cellStyle name="Notiz 2 3 6" xfId="674" xr:uid="{00000000-0005-0000-0000-0000A1020000}"/>
    <cellStyle name="Notiz 2 4" xfId="675" xr:uid="{00000000-0005-0000-0000-0000A2020000}"/>
    <cellStyle name="Notiz 2 4 2" xfId="676" xr:uid="{00000000-0005-0000-0000-0000A3020000}"/>
    <cellStyle name="Notiz 2 4 2 2" xfId="677" xr:uid="{00000000-0005-0000-0000-0000A4020000}"/>
    <cellStyle name="Notiz 2 4 2 3" xfId="678" xr:uid="{00000000-0005-0000-0000-0000A5020000}"/>
    <cellStyle name="Notiz 2 4 2 4" xfId="679" xr:uid="{00000000-0005-0000-0000-0000A6020000}"/>
    <cellStyle name="Notiz 2 4 3" xfId="680" xr:uid="{00000000-0005-0000-0000-0000A7020000}"/>
    <cellStyle name="Notiz 2 4 4" xfId="681" xr:uid="{00000000-0005-0000-0000-0000A8020000}"/>
    <cellStyle name="Notiz 2 4 5" xfId="682" xr:uid="{00000000-0005-0000-0000-0000A9020000}"/>
    <cellStyle name="Notiz 2 5" xfId="683" xr:uid="{00000000-0005-0000-0000-0000AA020000}"/>
    <cellStyle name="Notiz 2 5 2" xfId="684" xr:uid="{00000000-0005-0000-0000-0000AB020000}"/>
    <cellStyle name="Notiz 2 5 3" xfId="685" xr:uid="{00000000-0005-0000-0000-0000AC020000}"/>
    <cellStyle name="Notiz 2 5 4" xfId="686" xr:uid="{00000000-0005-0000-0000-0000AD020000}"/>
    <cellStyle name="Notiz 2 6" xfId="687" xr:uid="{00000000-0005-0000-0000-0000AE020000}"/>
    <cellStyle name="Notiz 2 7" xfId="688" xr:uid="{00000000-0005-0000-0000-0000AF020000}"/>
    <cellStyle name="Notiz 2 8" xfId="689" xr:uid="{00000000-0005-0000-0000-0000B0020000}"/>
    <cellStyle name="Notiz 3" xfId="690" xr:uid="{00000000-0005-0000-0000-0000B1020000}"/>
    <cellStyle name="Notiz 3 2" xfId="691" xr:uid="{00000000-0005-0000-0000-0000B2020000}"/>
    <cellStyle name="Notiz 3 2 2" xfId="692" xr:uid="{00000000-0005-0000-0000-0000B3020000}"/>
    <cellStyle name="Notiz 3 2 2 2" xfId="693" xr:uid="{00000000-0005-0000-0000-0000B4020000}"/>
    <cellStyle name="Notiz 3 2 2 2 2" xfId="694" xr:uid="{00000000-0005-0000-0000-0000B5020000}"/>
    <cellStyle name="Notiz 3 2 2 2 3" xfId="695" xr:uid="{00000000-0005-0000-0000-0000B6020000}"/>
    <cellStyle name="Notiz 3 2 2 2 4" xfId="696" xr:uid="{00000000-0005-0000-0000-0000B7020000}"/>
    <cellStyle name="Notiz 3 2 2 3" xfId="697" xr:uid="{00000000-0005-0000-0000-0000B8020000}"/>
    <cellStyle name="Notiz 3 2 2 4" xfId="698" xr:uid="{00000000-0005-0000-0000-0000B9020000}"/>
    <cellStyle name="Notiz 3 2 2 5" xfId="699" xr:uid="{00000000-0005-0000-0000-0000BA020000}"/>
    <cellStyle name="Notiz 3 2 3" xfId="700" xr:uid="{00000000-0005-0000-0000-0000BB020000}"/>
    <cellStyle name="Notiz 3 2 3 2" xfId="701" xr:uid="{00000000-0005-0000-0000-0000BC020000}"/>
    <cellStyle name="Notiz 3 2 3 3" xfId="702" xr:uid="{00000000-0005-0000-0000-0000BD020000}"/>
    <cellStyle name="Notiz 3 2 3 4" xfId="703" xr:uid="{00000000-0005-0000-0000-0000BE020000}"/>
    <cellStyle name="Notiz 3 2 4" xfId="704" xr:uid="{00000000-0005-0000-0000-0000BF020000}"/>
    <cellStyle name="Notiz 3 2 5" xfId="705" xr:uid="{00000000-0005-0000-0000-0000C0020000}"/>
    <cellStyle name="Notiz 3 2 6" xfId="706" xr:uid="{00000000-0005-0000-0000-0000C1020000}"/>
    <cellStyle name="Notiz 3 3" xfId="707" xr:uid="{00000000-0005-0000-0000-0000C2020000}"/>
    <cellStyle name="Notiz 3 3 2" xfId="708" xr:uid="{00000000-0005-0000-0000-0000C3020000}"/>
    <cellStyle name="Notiz 3 3 2 2" xfId="709" xr:uid="{00000000-0005-0000-0000-0000C4020000}"/>
    <cellStyle name="Notiz 3 3 2 3" xfId="710" xr:uid="{00000000-0005-0000-0000-0000C5020000}"/>
    <cellStyle name="Notiz 3 3 2 4" xfId="711" xr:uid="{00000000-0005-0000-0000-0000C6020000}"/>
    <cellStyle name="Notiz 3 3 3" xfId="712" xr:uid="{00000000-0005-0000-0000-0000C7020000}"/>
    <cellStyle name="Notiz 3 3 4" xfId="713" xr:uid="{00000000-0005-0000-0000-0000C8020000}"/>
    <cellStyle name="Notiz 3 3 5" xfId="714" xr:uid="{00000000-0005-0000-0000-0000C9020000}"/>
    <cellStyle name="Notiz 3 4" xfId="715" xr:uid="{00000000-0005-0000-0000-0000CA020000}"/>
    <cellStyle name="Notiz 3 4 2" xfId="716" xr:uid="{00000000-0005-0000-0000-0000CB020000}"/>
    <cellStyle name="Notiz 3 4 3" xfId="717" xr:uid="{00000000-0005-0000-0000-0000CC020000}"/>
    <cellStyle name="Notiz 3 4 4" xfId="718" xr:uid="{00000000-0005-0000-0000-0000CD020000}"/>
    <cellStyle name="Notiz 3 5" xfId="719" xr:uid="{00000000-0005-0000-0000-0000CE020000}"/>
    <cellStyle name="Notiz 3 6" xfId="720" xr:uid="{00000000-0005-0000-0000-0000CF020000}"/>
    <cellStyle name="Notiz 3 7" xfId="721" xr:uid="{00000000-0005-0000-0000-0000D0020000}"/>
    <cellStyle name="Notiz 4" xfId="722" xr:uid="{00000000-0005-0000-0000-0000D1020000}"/>
    <cellStyle name="Notiz 4 2" xfId="723" xr:uid="{00000000-0005-0000-0000-0000D2020000}"/>
    <cellStyle name="Notiz 4 2 2" xfId="724" xr:uid="{00000000-0005-0000-0000-0000D3020000}"/>
    <cellStyle name="Notiz 4 2 2 2" xfId="725" xr:uid="{00000000-0005-0000-0000-0000D4020000}"/>
    <cellStyle name="Notiz 4 2 2 3" xfId="726" xr:uid="{00000000-0005-0000-0000-0000D5020000}"/>
    <cellStyle name="Notiz 4 2 2 4" xfId="727" xr:uid="{00000000-0005-0000-0000-0000D6020000}"/>
    <cellStyle name="Notiz 4 2 3" xfId="728" xr:uid="{00000000-0005-0000-0000-0000D7020000}"/>
    <cellStyle name="Notiz 4 2 4" xfId="729" xr:uid="{00000000-0005-0000-0000-0000D8020000}"/>
    <cellStyle name="Notiz 4 2 5" xfId="730" xr:uid="{00000000-0005-0000-0000-0000D9020000}"/>
    <cellStyle name="Notiz 4 3" xfId="731" xr:uid="{00000000-0005-0000-0000-0000DA020000}"/>
    <cellStyle name="Notiz 4 3 2" xfId="732" xr:uid="{00000000-0005-0000-0000-0000DB020000}"/>
    <cellStyle name="Notiz 4 3 3" xfId="733" xr:uid="{00000000-0005-0000-0000-0000DC020000}"/>
    <cellStyle name="Notiz 4 3 4" xfId="734" xr:uid="{00000000-0005-0000-0000-0000DD020000}"/>
    <cellStyle name="Notiz 4 4" xfId="735" xr:uid="{00000000-0005-0000-0000-0000DE020000}"/>
    <cellStyle name="Notiz 4 5" xfId="736" xr:uid="{00000000-0005-0000-0000-0000DF020000}"/>
    <cellStyle name="Notiz 4 6" xfId="737" xr:uid="{00000000-0005-0000-0000-0000E0020000}"/>
    <cellStyle name="Notiz 5" xfId="738" xr:uid="{00000000-0005-0000-0000-0000E1020000}"/>
    <cellStyle name="Notiz 5 2" xfId="739" xr:uid="{00000000-0005-0000-0000-0000E2020000}"/>
    <cellStyle name="Notiz 5 2 2" xfId="740" xr:uid="{00000000-0005-0000-0000-0000E3020000}"/>
    <cellStyle name="Notiz 5 2 2 2" xfId="741" xr:uid="{00000000-0005-0000-0000-0000E4020000}"/>
    <cellStyle name="Notiz 5 2 2 3" xfId="742" xr:uid="{00000000-0005-0000-0000-0000E5020000}"/>
    <cellStyle name="Notiz 5 2 2 4" xfId="743" xr:uid="{00000000-0005-0000-0000-0000E6020000}"/>
    <cellStyle name="Notiz 5 2 3" xfId="744" xr:uid="{00000000-0005-0000-0000-0000E7020000}"/>
    <cellStyle name="Notiz 5 2 4" xfId="745" xr:uid="{00000000-0005-0000-0000-0000E8020000}"/>
    <cellStyle name="Notiz 5 2 5" xfId="746" xr:uid="{00000000-0005-0000-0000-0000E9020000}"/>
    <cellStyle name="Notiz 5 3" xfId="747" xr:uid="{00000000-0005-0000-0000-0000EA020000}"/>
    <cellStyle name="Notiz 5 3 2" xfId="748" xr:uid="{00000000-0005-0000-0000-0000EB020000}"/>
    <cellStyle name="Notiz 5 3 3" xfId="749" xr:uid="{00000000-0005-0000-0000-0000EC020000}"/>
    <cellStyle name="Notiz 5 3 4" xfId="750" xr:uid="{00000000-0005-0000-0000-0000ED020000}"/>
    <cellStyle name="Notiz 5 4" xfId="751" xr:uid="{00000000-0005-0000-0000-0000EE020000}"/>
    <cellStyle name="Notiz 5 5" xfId="752" xr:uid="{00000000-0005-0000-0000-0000EF020000}"/>
    <cellStyle name="Notiz 5 6" xfId="753" xr:uid="{00000000-0005-0000-0000-0000F0020000}"/>
    <cellStyle name="Notiz 6" xfId="754" xr:uid="{00000000-0005-0000-0000-0000F1020000}"/>
    <cellStyle name="Notiz 6 2" xfId="755" xr:uid="{00000000-0005-0000-0000-0000F2020000}"/>
    <cellStyle name="Notiz 6 2 2" xfId="756" xr:uid="{00000000-0005-0000-0000-0000F3020000}"/>
    <cellStyle name="Notiz 6 2 3" xfId="757" xr:uid="{00000000-0005-0000-0000-0000F4020000}"/>
    <cellStyle name="Notiz 6 2 4" xfId="758" xr:uid="{00000000-0005-0000-0000-0000F5020000}"/>
    <cellStyle name="Notiz 6 3" xfId="759" xr:uid="{00000000-0005-0000-0000-0000F6020000}"/>
    <cellStyle name="Notiz 6 4" xfId="760" xr:uid="{00000000-0005-0000-0000-0000F7020000}"/>
    <cellStyle name="Notiz 6 5" xfId="761" xr:uid="{00000000-0005-0000-0000-0000F8020000}"/>
    <cellStyle name="Notiz 7" xfId="762" xr:uid="{00000000-0005-0000-0000-0000F9020000}"/>
    <cellStyle name="Notiz 7 2" xfId="763" xr:uid="{00000000-0005-0000-0000-0000FA020000}"/>
    <cellStyle name="Notiz 7 3" xfId="764" xr:uid="{00000000-0005-0000-0000-0000FB020000}"/>
    <cellStyle name="Notiz 7 4" xfId="765" xr:uid="{00000000-0005-0000-0000-0000FC020000}"/>
    <cellStyle name="Notiz 8" xfId="766" xr:uid="{00000000-0005-0000-0000-0000FD020000}"/>
    <cellStyle name="Notiz 8 2" xfId="767" xr:uid="{00000000-0005-0000-0000-0000FE020000}"/>
    <cellStyle name="Notiz 9" xfId="768" xr:uid="{00000000-0005-0000-0000-0000FF020000}"/>
    <cellStyle name="Output 2" xfId="769" xr:uid="{00000000-0005-0000-0000-000000030000}"/>
    <cellStyle name="Percent" xfId="1163" builtinId="5"/>
    <cellStyle name="Percent 2" xfId="1164" xr:uid="{00000000-0005-0000-0000-000001030000}"/>
    <cellStyle name="Prozent 10" xfId="770" xr:uid="{00000000-0005-0000-0000-000003030000}"/>
    <cellStyle name="Prozent 10 2" xfId="771" xr:uid="{00000000-0005-0000-0000-000004030000}"/>
    <cellStyle name="Prozent 10 2 2" xfId="772" xr:uid="{00000000-0005-0000-0000-000005030000}"/>
    <cellStyle name="Prozent 10 3" xfId="773" xr:uid="{00000000-0005-0000-0000-000006030000}"/>
    <cellStyle name="Prozent 10 3 2" xfId="774" xr:uid="{00000000-0005-0000-0000-000007030000}"/>
    <cellStyle name="Prozent 10 4" xfId="775" xr:uid="{00000000-0005-0000-0000-000008030000}"/>
    <cellStyle name="Prozent 10 4 2" xfId="776" xr:uid="{00000000-0005-0000-0000-000009030000}"/>
    <cellStyle name="Prozent 10 4 3" xfId="777" xr:uid="{00000000-0005-0000-0000-00000A030000}"/>
    <cellStyle name="Prozent 10 5" xfId="778" xr:uid="{00000000-0005-0000-0000-00000B030000}"/>
    <cellStyle name="Prozent 11" xfId="779" xr:uid="{00000000-0005-0000-0000-00000C030000}"/>
    <cellStyle name="Prozent 11 2" xfId="780" xr:uid="{00000000-0005-0000-0000-00000D030000}"/>
    <cellStyle name="Prozent 12" xfId="781" xr:uid="{00000000-0005-0000-0000-00000E030000}"/>
    <cellStyle name="Prozent 12 2" xfId="782" xr:uid="{00000000-0005-0000-0000-00000F030000}"/>
    <cellStyle name="Prozent 13" xfId="783" xr:uid="{00000000-0005-0000-0000-000010030000}"/>
    <cellStyle name="Prozent 14" xfId="784" xr:uid="{00000000-0005-0000-0000-000011030000}"/>
    <cellStyle name="Prozent 2" xfId="785" xr:uid="{00000000-0005-0000-0000-000012030000}"/>
    <cellStyle name="Prozent 3" xfId="786" xr:uid="{00000000-0005-0000-0000-000013030000}"/>
    <cellStyle name="Prozent 3 2" xfId="787" xr:uid="{00000000-0005-0000-0000-000014030000}"/>
    <cellStyle name="Prozent 3 2 2" xfId="788" xr:uid="{00000000-0005-0000-0000-000015030000}"/>
    <cellStyle name="Prozent 3 2 2 2" xfId="789" xr:uid="{00000000-0005-0000-0000-000016030000}"/>
    <cellStyle name="Prozent 3 2 2 2 2" xfId="790" xr:uid="{00000000-0005-0000-0000-000017030000}"/>
    <cellStyle name="Prozent 3 2 2 2 2 2" xfId="791" xr:uid="{00000000-0005-0000-0000-000018030000}"/>
    <cellStyle name="Prozent 3 2 2 2 2 3" xfId="792" xr:uid="{00000000-0005-0000-0000-000019030000}"/>
    <cellStyle name="Prozent 3 2 2 2 2 4" xfId="793" xr:uid="{00000000-0005-0000-0000-00001A030000}"/>
    <cellStyle name="Prozent 3 2 2 2 3" xfId="794" xr:uid="{00000000-0005-0000-0000-00001B030000}"/>
    <cellStyle name="Prozent 3 2 2 2 4" xfId="795" xr:uid="{00000000-0005-0000-0000-00001C030000}"/>
    <cellStyle name="Prozent 3 2 2 2 5" xfId="796" xr:uid="{00000000-0005-0000-0000-00001D030000}"/>
    <cellStyle name="Prozent 3 2 2 3" xfId="797" xr:uid="{00000000-0005-0000-0000-00001E030000}"/>
    <cellStyle name="Prozent 3 2 2 3 2" xfId="798" xr:uid="{00000000-0005-0000-0000-00001F030000}"/>
    <cellStyle name="Prozent 3 2 2 3 3" xfId="799" xr:uid="{00000000-0005-0000-0000-000020030000}"/>
    <cellStyle name="Prozent 3 2 2 3 4" xfId="800" xr:uid="{00000000-0005-0000-0000-000021030000}"/>
    <cellStyle name="Prozent 3 2 2 4" xfId="801" xr:uid="{00000000-0005-0000-0000-000022030000}"/>
    <cellStyle name="Prozent 3 2 2 5" xfId="802" xr:uid="{00000000-0005-0000-0000-000023030000}"/>
    <cellStyle name="Prozent 3 2 2 6" xfId="803" xr:uid="{00000000-0005-0000-0000-000024030000}"/>
    <cellStyle name="Prozent 3 2 3" xfId="804" xr:uid="{00000000-0005-0000-0000-000025030000}"/>
    <cellStyle name="Prozent 3 2 3 2" xfId="805" xr:uid="{00000000-0005-0000-0000-000026030000}"/>
    <cellStyle name="Prozent 3 2 3 2 2" xfId="806" xr:uid="{00000000-0005-0000-0000-000027030000}"/>
    <cellStyle name="Prozent 3 2 3 2 3" xfId="807" xr:uid="{00000000-0005-0000-0000-000028030000}"/>
    <cellStyle name="Prozent 3 2 3 2 4" xfId="808" xr:uid="{00000000-0005-0000-0000-000029030000}"/>
    <cellStyle name="Prozent 3 2 3 3" xfId="809" xr:uid="{00000000-0005-0000-0000-00002A030000}"/>
    <cellStyle name="Prozent 3 2 3 4" xfId="810" xr:uid="{00000000-0005-0000-0000-00002B030000}"/>
    <cellStyle name="Prozent 3 2 3 5" xfId="811" xr:uid="{00000000-0005-0000-0000-00002C030000}"/>
    <cellStyle name="Prozent 3 2 4" xfId="812" xr:uid="{00000000-0005-0000-0000-00002D030000}"/>
    <cellStyle name="Prozent 3 2 4 2" xfId="813" xr:uid="{00000000-0005-0000-0000-00002E030000}"/>
    <cellStyle name="Prozent 3 2 4 2 2" xfId="814" xr:uid="{00000000-0005-0000-0000-00002F030000}"/>
    <cellStyle name="Prozent 3 2 4 3" xfId="815" xr:uid="{00000000-0005-0000-0000-000030030000}"/>
    <cellStyle name="Prozent 3 2 4 4" xfId="816" xr:uid="{00000000-0005-0000-0000-000031030000}"/>
    <cellStyle name="Prozent 3 2 4 5" xfId="817" xr:uid="{00000000-0005-0000-0000-000032030000}"/>
    <cellStyle name="Prozent 3 2 5" xfId="818" xr:uid="{00000000-0005-0000-0000-000033030000}"/>
    <cellStyle name="Prozent 3 2 6" xfId="819" xr:uid="{00000000-0005-0000-0000-000034030000}"/>
    <cellStyle name="Prozent 3 3" xfId="820" xr:uid="{00000000-0005-0000-0000-000035030000}"/>
    <cellStyle name="Prozent 3 3 2" xfId="821" xr:uid="{00000000-0005-0000-0000-000036030000}"/>
    <cellStyle name="Prozent 3 3 2 2" xfId="822" xr:uid="{00000000-0005-0000-0000-000037030000}"/>
    <cellStyle name="Prozent 3 3 2 2 2" xfId="823" xr:uid="{00000000-0005-0000-0000-000038030000}"/>
    <cellStyle name="Prozent 3 3 2 2 3" xfId="824" xr:uid="{00000000-0005-0000-0000-000039030000}"/>
    <cellStyle name="Prozent 3 3 2 2 4" xfId="825" xr:uid="{00000000-0005-0000-0000-00003A030000}"/>
    <cellStyle name="Prozent 3 3 2 3" xfId="826" xr:uid="{00000000-0005-0000-0000-00003B030000}"/>
    <cellStyle name="Prozent 3 3 2 4" xfId="827" xr:uid="{00000000-0005-0000-0000-00003C030000}"/>
    <cellStyle name="Prozent 3 3 2 5" xfId="828" xr:uid="{00000000-0005-0000-0000-00003D030000}"/>
    <cellStyle name="Prozent 3 3 3" xfId="829" xr:uid="{00000000-0005-0000-0000-00003E030000}"/>
    <cellStyle name="Prozent 3 3 3 2" xfId="830" xr:uid="{00000000-0005-0000-0000-00003F030000}"/>
    <cellStyle name="Prozent 3 3 3 3" xfId="831" xr:uid="{00000000-0005-0000-0000-000040030000}"/>
    <cellStyle name="Prozent 3 3 3 4" xfId="832" xr:uid="{00000000-0005-0000-0000-000041030000}"/>
    <cellStyle name="Prozent 3 3 4" xfId="833" xr:uid="{00000000-0005-0000-0000-000042030000}"/>
    <cellStyle name="Prozent 3 3 5" xfId="834" xr:uid="{00000000-0005-0000-0000-000043030000}"/>
    <cellStyle name="Prozent 3 3 6" xfId="835" xr:uid="{00000000-0005-0000-0000-000044030000}"/>
    <cellStyle name="Prozent 3 4" xfId="836" xr:uid="{00000000-0005-0000-0000-000045030000}"/>
    <cellStyle name="Prozent 3 4 2" xfId="837" xr:uid="{00000000-0005-0000-0000-000046030000}"/>
    <cellStyle name="Prozent 3 4 2 2" xfId="838" xr:uid="{00000000-0005-0000-0000-000047030000}"/>
    <cellStyle name="Prozent 3 4 2 3" xfId="839" xr:uid="{00000000-0005-0000-0000-000048030000}"/>
    <cellStyle name="Prozent 3 4 2 4" xfId="840" xr:uid="{00000000-0005-0000-0000-000049030000}"/>
    <cellStyle name="Prozent 3 4 3" xfId="841" xr:uid="{00000000-0005-0000-0000-00004A030000}"/>
    <cellStyle name="Prozent 3 4 4" xfId="842" xr:uid="{00000000-0005-0000-0000-00004B030000}"/>
    <cellStyle name="Prozent 3 4 5" xfId="843" xr:uid="{00000000-0005-0000-0000-00004C030000}"/>
    <cellStyle name="Prozent 3 5" xfId="844" xr:uid="{00000000-0005-0000-0000-00004D030000}"/>
    <cellStyle name="Prozent 3 5 2" xfId="845" xr:uid="{00000000-0005-0000-0000-00004E030000}"/>
    <cellStyle name="Prozent 3 5 3" xfId="846" xr:uid="{00000000-0005-0000-0000-00004F030000}"/>
    <cellStyle name="Prozent 3 5 4" xfId="847" xr:uid="{00000000-0005-0000-0000-000050030000}"/>
    <cellStyle name="Prozent 3 6" xfId="848" xr:uid="{00000000-0005-0000-0000-000051030000}"/>
    <cellStyle name="Prozent 3 7" xfId="849" xr:uid="{00000000-0005-0000-0000-000052030000}"/>
    <cellStyle name="Prozent 3 8" xfId="850" xr:uid="{00000000-0005-0000-0000-000053030000}"/>
    <cellStyle name="Prozent 4" xfId="851" xr:uid="{00000000-0005-0000-0000-000054030000}"/>
    <cellStyle name="Prozent 4 2" xfId="852" xr:uid="{00000000-0005-0000-0000-000055030000}"/>
    <cellStyle name="Prozent 4 2 2" xfId="853" xr:uid="{00000000-0005-0000-0000-000056030000}"/>
    <cellStyle name="Prozent 4 2 2 2" xfId="854" xr:uid="{00000000-0005-0000-0000-000057030000}"/>
    <cellStyle name="Prozent 4 2 2 2 2" xfId="855" xr:uid="{00000000-0005-0000-0000-000058030000}"/>
    <cellStyle name="Prozent 4 2 2 2 2 2" xfId="856" xr:uid="{00000000-0005-0000-0000-000059030000}"/>
    <cellStyle name="Prozent 4 2 2 2 2 3" xfId="857" xr:uid="{00000000-0005-0000-0000-00005A030000}"/>
    <cellStyle name="Prozent 4 2 2 2 2 4" xfId="858" xr:uid="{00000000-0005-0000-0000-00005B030000}"/>
    <cellStyle name="Prozent 4 2 2 2 3" xfId="859" xr:uid="{00000000-0005-0000-0000-00005C030000}"/>
    <cellStyle name="Prozent 4 2 2 2 4" xfId="860" xr:uid="{00000000-0005-0000-0000-00005D030000}"/>
    <cellStyle name="Prozent 4 2 2 2 5" xfId="861" xr:uid="{00000000-0005-0000-0000-00005E030000}"/>
    <cellStyle name="Prozent 4 2 2 3" xfId="862" xr:uid="{00000000-0005-0000-0000-00005F030000}"/>
    <cellStyle name="Prozent 4 2 2 3 2" xfId="863" xr:uid="{00000000-0005-0000-0000-000060030000}"/>
    <cellStyle name="Prozent 4 2 2 3 3" xfId="864" xr:uid="{00000000-0005-0000-0000-000061030000}"/>
    <cellStyle name="Prozent 4 2 2 3 4" xfId="865" xr:uid="{00000000-0005-0000-0000-000062030000}"/>
    <cellStyle name="Prozent 4 2 2 4" xfId="866" xr:uid="{00000000-0005-0000-0000-000063030000}"/>
    <cellStyle name="Prozent 4 2 2 5" xfId="867" xr:uid="{00000000-0005-0000-0000-000064030000}"/>
    <cellStyle name="Prozent 4 2 2 6" xfId="868" xr:uid="{00000000-0005-0000-0000-000065030000}"/>
    <cellStyle name="Prozent 4 2 3" xfId="869" xr:uid="{00000000-0005-0000-0000-000066030000}"/>
    <cellStyle name="Prozent 4 2 3 2" xfId="870" xr:uid="{00000000-0005-0000-0000-000067030000}"/>
    <cellStyle name="Prozent 4 2 3 2 2" xfId="871" xr:uid="{00000000-0005-0000-0000-000068030000}"/>
    <cellStyle name="Prozent 4 2 3 2 3" xfId="872" xr:uid="{00000000-0005-0000-0000-000069030000}"/>
    <cellStyle name="Prozent 4 2 3 2 4" xfId="873" xr:uid="{00000000-0005-0000-0000-00006A030000}"/>
    <cellStyle name="Prozent 4 2 3 3" xfId="874" xr:uid="{00000000-0005-0000-0000-00006B030000}"/>
    <cellStyle name="Prozent 4 2 3 4" xfId="875" xr:uid="{00000000-0005-0000-0000-00006C030000}"/>
    <cellStyle name="Prozent 4 2 3 5" xfId="876" xr:uid="{00000000-0005-0000-0000-00006D030000}"/>
    <cellStyle name="Prozent 4 2 4" xfId="877" xr:uid="{00000000-0005-0000-0000-00006E030000}"/>
    <cellStyle name="Prozent 4 2 4 2" xfId="878" xr:uid="{00000000-0005-0000-0000-00006F030000}"/>
    <cellStyle name="Prozent 4 2 4 3" xfId="879" xr:uid="{00000000-0005-0000-0000-000070030000}"/>
    <cellStyle name="Prozent 4 2 4 4" xfId="880" xr:uid="{00000000-0005-0000-0000-000071030000}"/>
    <cellStyle name="Prozent 4 2 5" xfId="881" xr:uid="{00000000-0005-0000-0000-000072030000}"/>
    <cellStyle name="Prozent 4 2 6" xfId="882" xr:uid="{00000000-0005-0000-0000-000073030000}"/>
    <cellStyle name="Prozent 4 2 7" xfId="883" xr:uid="{00000000-0005-0000-0000-000074030000}"/>
    <cellStyle name="Prozent 4 3" xfId="884" xr:uid="{00000000-0005-0000-0000-000075030000}"/>
    <cellStyle name="Prozent 4 3 2" xfId="885" xr:uid="{00000000-0005-0000-0000-000076030000}"/>
    <cellStyle name="Prozent 4 3 2 2" xfId="886" xr:uid="{00000000-0005-0000-0000-000077030000}"/>
    <cellStyle name="Prozent 4 3 2 2 2" xfId="887" xr:uid="{00000000-0005-0000-0000-000078030000}"/>
    <cellStyle name="Prozent 4 3 2 2 3" xfId="888" xr:uid="{00000000-0005-0000-0000-000079030000}"/>
    <cellStyle name="Prozent 4 3 2 2 4" xfId="889" xr:uid="{00000000-0005-0000-0000-00007A030000}"/>
    <cellStyle name="Prozent 4 3 2 3" xfId="890" xr:uid="{00000000-0005-0000-0000-00007B030000}"/>
    <cellStyle name="Prozent 4 3 2 4" xfId="891" xr:uid="{00000000-0005-0000-0000-00007C030000}"/>
    <cellStyle name="Prozent 4 3 2 5" xfId="892" xr:uid="{00000000-0005-0000-0000-00007D030000}"/>
    <cellStyle name="Prozent 4 3 3" xfId="893" xr:uid="{00000000-0005-0000-0000-00007E030000}"/>
    <cellStyle name="Prozent 4 3 3 2" xfId="894" xr:uid="{00000000-0005-0000-0000-00007F030000}"/>
    <cellStyle name="Prozent 4 3 3 2 2" xfId="895" xr:uid="{00000000-0005-0000-0000-000080030000}"/>
    <cellStyle name="Prozent 4 3 3 2 3" xfId="896" xr:uid="{00000000-0005-0000-0000-000081030000}"/>
    <cellStyle name="Prozent 4 3 3 2 4" xfId="897" xr:uid="{00000000-0005-0000-0000-000082030000}"/>
    <cellStyle name="Prozent 4 3 3 3" xfId="898" xr:uid="{00000000-0005-0000-0000-000083030000}"/>
    <cellStyle name="Prozent 4 3 3 4" xfId="899" xr:uid="{00000000-0005-0000-0000-000084030000}"/>
    <cellStyle name="Prozent 4 3 3 5" xfId="900" xr:uid="{00000000-0005-0000-0000-000085030000}"/>
    <cellStyle name="Prozent 4 3 4" xfId="901" xr:uid="{00000000-0005-0000-0000-000086030000}"/>
    <cellStyle name="Prozent 4 3 4 2" xfId="902" xr:uid="{00000000-0005-0000-0000-000087030000}"/>
    <cellStyle name="Prozent 4 3 4 2 2" xfId="903" xr:uid="{00000000-0005-0000-0000-000088030000}"/>
    <cellStyle name="Prozent 4 3 4 3" xfId="904" xr:uid="{00000000-0005-0000-0000-000089030000}"/>
    <cellStyle name="Prozent 4 3 4 3 2" xfId="905" xr:uid="{00000000-0005-0000-0000-00008A030000}"/>
    <cellStyle name="Prozent 4 3 4 4" xfId="906" xr:uid="{00000000-0005-0000-0000-00008B030000}"/>
    <cellStyle name="Prozent 4 3 4 4 2" xfId="907" xr:uid="{00000000-0005-0000-0000-00008C030000}"/>
    <cellStyle name="Prozent 4 3 4 4 3" xfId="908" xr:uid="{00000000-0005-0000-0000-00008D030000}"/>
    <cellStyle name="Prozent 4 3 4 5" xfId="909" xr:uid="{00000000-0005-0000-0000-00008E030000}"/>
    <cellStyle name="Prozent 4 3 5" xfId="910" xr:uid="{00000000-0005-0000-0000-00008F030000}"/>
    <cellStyle name="Prozent 4 4" xfId="911" xr:uid="{00000000-0005-0000-0000-000090030000}"/>
    <cellStyle name="Prozent 4 4 2" xfId="912" xr:uid="{00000000-0005-0000-0000-000091030000}"/>
    <cellStyle name="Prozent 4 4 2 2" xfId="913" xr:uid="{00000000-0005-0000-0000-000092030000}"/>
    <cellStyle name="Prozent 4 4 2 3" xfId="914" xr:uid="{00000000-0005-0000-0000-000093030000}"/>
    <cellStyle name="Prozent 4 4 2 4" xfId="915" xr:uid="{00000000-0005-0000-0000-000094030000}"/>
    <cellStyle name="Prozent 4 4 3" xfId="916" xr:uid="{00000000-0005-0000-0000-000095030000}"/>
    <cellStyle name="Prozent 4 4 4" xfId="917" xr:uid="{00000000-0005-0000-0000-000096030000}"/>
    <cellStyle name="Prozent 4 4 5" xfId="918" xr:uid="{00000000-0005-0000-0000-000097030000}"/>
    <cellStyle name="Prozent 4 5" xfId="919" xr:uid="{00000000-0005-0000-0000-000098030000}"/>
    <cellStyle name="Prozent 4 5 2" xfId="920" xr:uid="{00000000-0005-0000-0000-000099030000}"/>
    <cellStyle name="Prozent 4 5 3" xfId="921" xr:uid="{00000000-0005-0000-0000-00009A030000}"/>
    <cellStyle name="Prozent 4 5 4" xfId="922" xr:uid="{00000000-0005-0000-0000-00009B030000}"/>
    <cellStyle name="Prozent 4 6" xfId="923" xr:uid="{00000000-0005-0000-0000-00009C030000}"/>
    <cellStyle name="Prozent 4 7" xfId="924" xr:uid="{00000000-0005-0000-0000-00009D030000}"/>
    <cellStyle name="Prozent 4 8" xfId="925" xr:uid="{00000000-0005-0000-0000-00009E030000}"/>
    <cellStyle name="Prozent 5" xfId="926" xr:uid="{00000000-0005-0000-0000-00009F030000}"/>
    <cellStyle name="Prozent 5 2" xfId="927" xr:uid="{00000000-0005-0000-0000-0000A0030000}"/>
    <cellStyle name="Prozent 5 2 2" xfId="928" xr:uid="{00000000-0005-0000-0000-0000A1030000}"/>
    <cellStyle name="Prozent 5 2 2 2" xfId="929" xr:uid="{00000000-0005-0000-0000-0000A2030000}"/>
    <cellStyle name="Prozent 5 2 2 2 2" xfId="930" xr:uid="{00000000-0005-0000-0000-0000A3030000}"/>
    <cellStyle name="Prozent 5 2 2 2 3" xfId="931" xr:uid="{00000000-0005-0000-0000-0000A4030000}"/>
    <cellStyle name="Prozent 5 2 2 2 4" xfId="932" xr:uid="{00000000-0005-0000-0000-0000A5030000}"/>
    <cellStyle name="Prozent 5 2 2 3" xfId="933" xr:uid="{00000000-0005-0000-0000-0000A6030000}"/>
    <cellStyle name="Prozent 5 2 2 4" xfId="934" xr:uid="{00000000-0005-0000-0000-0000A7030000}"/>
    <cellStyle name="Prozent 5 2 2 5" xfId="935" xr:uid="{00000000-0005-0000-0000-0000A8030000}"/>
    <cellStyle name="Prozent 5 2 3" xfId="936" xr:uid="{00000000-0005-0000-0000-0000A9030000}"/>
    <cellStyle name="Prozent 5 2 3 2" xfId="937" xr:uid="{00000000-0005-0000-0000-0000AA030000}"/>
    <cellStyle name="Prozent 5 2 3 3" xfId="938" xr:uid="{00000000-0005-0000-0000-0000AB030000}"/>
    <cellStyle name="Prozent 5 2 3 4" xfId="939" xr:uid="{00000000-0005-0000-0000-0000AC030000}"/>
    <cellStyle name="Prozent 5 2 4" xfId="940" xr:uid="{00000000-0005-0000-0000-0000AD030000}"/>
    <cellStyle name="Prozent 5 2 5" xfId="941" xr:uid="{00000000-0005-0000-0000-0000AE030000}"/>
    <cellStyle name="Prozent 5 2 6" xfId="942" xr:uid="{00000000-0005-0000-0000-0000AF030000}"/>
    <cellStyle name="Prozent 5 3" xfId="943" xr:uid="{00000000-0005-0000-0000-0000B0030000}"/>
    <cellStyle name="Prozent 5 3 2" xfId="944" xr:uid="{00000000-0005-0000-0000-0000B1030000}"/>
    <cellStyle name="Prozent 5 3 2 2" xfId="945" xr:uid="{00000000-0005-0000-0000-0000B2030000}"/>
    <cellStyle name="Prozent 5 3 2 3" xfId="946" xr:uid="{00000000-0005-0000-0000-0000B3030000}"/>
    <cellStyle name="Prozent 5 3 2 4" xfId="947" xr:uid="{00000000-0005-0000-0000-0000B4030000}"/>
    <cellStyle name="Prozent 5 3 3" xfId="948" xr:uid="{00000000-0005-0000-0000-0000B5030000}"/>
    <cellStyle name="Prozent 5 3 4" xfId="949" xr:uid="{00000000-0005-0000-0000-0000B6030000}"/>
    <cellStyle name="Prozent 5 3 5" xfId="950" xr:uid="{00000000-0005-0000-0000-0000B7030000}"/>
    <cellStyle name="Prozent 5 4" xfId="951" xr:uid="{00000000-0005-0000-0000-0000B8030000}"/>
    <cellStyle name="Prozent 5 4 2" xfId="952" xr:uid="{00000000-0005-0000-0000-0000B9030000}"/>
    <cellStyle name="Prozent 5 4 2 2" xfId="953" xr:uid="{00000000-0005-0000-0000-0000BA030000}"/>
    <cellStyle name="Prozent 5 4 3" xfId="954" xr:uid="{00000000-0005-0000-0000-0000BB030000}"/>
    <cellStyle name="Prozent 5 4 3 2" xfId="955" xr:uid="{00000000-0005-0000-0000-0000BC030000}"/>
    <cellStyle name="Prozent 5 4 3 2 2" xfId="956" xr:uid="{00000000-0005-0000-0000-0000BD030000}"/>
    <cellStyle name="Prozent 5 4 3 3" xfId="957" xr:uid="{00000000-0005-0000-0000-0000BE030000}"/>
    <cellStyle name="Prozent 5 4 3 3 2" xfId="958" xr:uid="{00000000-0005-0000-0000-0000BF030000}"/>
    <cellStyle name="Prozent 5 4 3 4" xfId="959" xr:uid="{00000000-0005-0000-0000-0000C0030000}"/>
    <cellStyle name="Prozent 5 4 4" xfId="960" xr:uid="{00000000-0005-0000-0000-0000C1030000}"/>
    <cellStyle name="Prozent 5 4 4 2" xfId="961" xr:uid="{00000000-0005-0000-0000-0000C2030000}"/>
    <cellStyle name="Prozent 5 4 4 2 2" xfId="962" xr:uid="{00000000-0005-0000-0000-0000C3030000}"/>
    <cellStyle name="Prozent 5 4 5" xfId="963" xr:uid="{00000000-0005-0000-0000-0000C4030000}"/>
    <cellStyle name="Prozent 5 5" xfId="964" xr:uid="{00000000-0005-0000-0000-0000C5030000}"/>
    <cellStyle name="Prozent 5 5 2" xfId="965" xr:uid="{00000000-0005-0000-0000-0000C6030000}"/>
    <cellStyle name="Prozent 5 5 2 2" xfId="966" xr:uid="{00000000-0005-0000-0000-0000C7030000}"/>
    <cellStyle name="Prozent 5 5 3" xfId="967" xr:uid="{00000000-0005-0000-0000-0000C8030000}"/>
    <cellStyle name="Prozent 5 5 3 2" xfId="968" xr:uid="{00000000-0005-0000-0000-0000C9030000}"/>
    <cellStyle name="Prozent 5 5 4" xfId="969" xr:uid="{00000000-0005-0000-0000-0000CA030000}"/>
    <cellStyle name="Prozent 5 5 4 2" xfId="970" xr:uid="{00000000-0005-0000-0000-0000CB030000}"/>
    <cellStyle name="Prozent 5 5 4 3" xfId="971" xr:uid="{00000000-0005-0000-0000-0000CC030000}"/>
    <cellStyle name="Prozent 5 5 5" xfId="972" xr:uid="{00000000-0005-0000-0000-0000CD030000}"/>
    <cellStyle name="Prozent 5 6" xfId="973" xr:uid="{00000000-0005-0000-0000-0000CE030000}"/>
    <cellStyle name="Prozent 6" xfId="974" xr:uid="{00000000-0005-0000-0000-0000CF030000}"/>
    <cellStyle name="Prozent 6 2" xfId="975" xr:uid="{00000000-0005-0000-0000-0000D0030000}"/>
    <cellStyle name="Prozent 6 2 2" xfId="976" xr:uid="{00000000-0005-0000-0000-0000D1030000}"/>
    <cellStyle name="Prozent 6 2 2 2" xfId="977" xr:uid="{00000000-0005-0000-0000-0000D2030000}"/>
    <cellStyle name="Prozent 6 2 2 3" xfId="978" xr:uid="{00000000-0005-0000-0000-0000D3030000}"/>
    <cellStyle name="Prozent 6 2 2 4" xfId="979" xr:uid="{00000000-0005-0000-0000-0000D4030000}"/>
    <cellStyle name="Prozent 6 2 3" xfId="980" xr:uid="{00000000-0005-0000-0000-0000D5030000}"/>
    <cellStyle name="Prozent 6 2 4" xfId="981" xr:uid="{00000000-0005-0000-0000-0000D6030000}"/>
    <cellStyle name="Prozent 6 2 5" xfId="982" xr:uid="{00000000-0005-0000-0000-0000D7030000}"/>
    <cellStyle name="Prozent 6 3" xfId="983" xr:uid="{00000000-0005-0000-0000-0000D8030000}"/>
    <cellStyle name="Prozent 6 3 2" xfId="984" xr:uid="{00000000-0005-0000-0000-0000D9030000}"/>
    <cellStyle name="Prozent 6 3 3" xfId="985" xr:uid="{00000000-0005-0000-0000-0000DA030000}"/>
    <cellStyle name="Prozent 6 3 4" xfId="986" xr:uid="{00000000-0005-0000-0000-0000DB030000}"/>
    <cellStyle name="Prozent 6 4" xfId="987" xr:uid="{00000000-0005-0000-0000-0000DC030000}"/>
    <cellStyle name="Prozent 6 5" xfId="988" xr:uid="{00000000-0005-0000-0000-0000DD030000}"/>
    <cellStyle name="Prozent 6 6" xfId="989" xr:uid="{00000000-0005-0000-0000-0000DE030000}"/>
    <cellStyle name="Prozent 7" xfId="990" xr:uid="{00000000-0005-0000-0000-0000DF030000}"/>
    <cellStyle name="Prozent 7 2" xfId="991" xr:uid="{00000000-0005-0000-0000-0000E0030000}"/>
    <cellStyle name="Prozent 7 2 2" xfId="992" xr:uid="{00000000-0005-0000-0000-0000E1030000}"/>
    <cellStyle name="Prozent 7 2 2 2" xfId="993" xr:uid="{00000000-0005-0000-0000-0000E2030000}"/>
    <cellStyle name="Prozent 7 2 2 3" xfId="994" xr:uid="{00000000-0005-0000-0000-0000E3030000}"/>
    <cellStyle name="Prozent 7 2 2 4" xfId="995" xr:uid="{00000000-0005-0000-0000-0000E4030000}"/>
    <cellStyle name="Prozent 7 2 3" xfId="996" xr:uid="{00000000-0005-0000-0000-0000E5030000}"/>
    <cellStyle name="Prozent 7 2 4" xfId="997" xr:uid="{00000000-0005-0000-0000-0000E6030000}"/>
    <cellStyle name="Prozent 7 2 5" xfId="998" xr:uid="{00000000-0005-0000-0000-0000E7030000}"/>
    <cellStyle name="Prozent 7 3" xfId="999" xr:uid="{00000000-0005-0000-0000-0000E8030000}"/>
    <cellStyle name="Prozent 7 3 2" xfId="1000" xr:uid="{00000000-0005-0000-0000-0000E9030000}"/>
    <cellStyle name="Prozent 7 3 3" xfId="1001" xr:uid="{00000000-0005-0000-0000-0000EA030000}"/>
    <cellStyle name="Prozent 7 3 4" xfId="1002" xr:uid="{00000000-0005-0000-0000-0000EB030000}"/>
    <cellStyle name="Prozent 7 4" xfId="1003" xr:uid="{00000000-0005-0000-0000-0000EC030000}"/>
    <cellStyle name="Prozent 7 5" xfId="1004" xr:uid="{00000000-0005-0000-0000-0000ED030000}"/>
    <cellStyle name="Prozent 7 6" xfId="1005" xr:uid="{00000000-0005-0000-0000-0000EE030000}"/>
    <cellStyle name="Prozent 8" xfId="1006" xr:uid="{00000000-0005-0000-0000-0000EF030000}"/>
    <cellStyle name="Prozent 8 2" xfId="1007" xr:uid="{00000000-0005-0000-0000-0000F0030000}"/>
    <cellStyle name="Prozent 8 2 2" xfId="1008" xr:uid="{00000000-0005-0000-0000-0000F1030000}"/>
    <cellStyle name="Prozent 8 2 2 2" xfId="1009" xr:uid="{00000000-0005-0000-0000-0000F2030000}"/>
    <cellStyle name="Prozent 8 2 3" xfId="1010" xr:uid="{00000000-0005-0000-0000-0000F3030000}"/>
    <cellStyle name="Prozent 8 2 4" xfId="1011" xr:uid="{00000000-0005-0000-0000-0000F4030000}"/>
    <cellStyle name="Prozent 8 3" xfId="1012" xr:uid="{00000000-0005-0000-0000-0000F5030000}"/>
    <cellStyle name="Prozent 8 3 2" xfId="1013" xr:uid="{00000000-0005-0000-0000-0000F6030000}"/>
    <cellStyle name="Prozent 8 3 2 2" xfId="1014" xr:uid="{00000000-0005-0000-0000-0000F7030000}"/>
    <cellStyle name="Prozent 8 3 2 2 2" xfId="1015" xr:uid="{00000000-0005-0000-0000-0000F8030000}"/>
    <cellStyle name="Prozent 8 3 2 3" xfId="1016" xr:uid="{00000000-0005-0000-0000-0000F9030000}"/>
    <cellStyle name="Prozent 8 3 2 3 2" xfId="1017" xr:uid="{00000000-0005-0000-0000-0000FA030000}"/>
    <cellStyle name="Prozent 8 3 2 3 3" xfId="1018" xr:uid="{00000000-0005-0000-0000-0000FB030000}"/>
    <cellStyle name="Prozent 8 3 2 4" xfId="1019" xr:uid="{00000000-0005-0000-0000-0000FC030000}"/>
    <cellStyle name="Prozent 8 3 2 5" xfId="1020" xr:uid="{00000000-0005-0000-0000-0000FD030000}"/>
    <cellStyle name="Prozent 8 3 3" xfId="1021" xr:uid="{00000000-0005-0000-0000-0000FE030000}"/>
    <cellStyle name="Prozent 8 3 3 2" xfId="1022" xr:uid="{00000000-0005-0000-0000-0000FF030000}"/>
    <cellStyle name="Prozent 8 3 3 2 2" xfId="1023" xr:uid="{00000000-0005-0000-0000-000000040000}"/>
    <cellStyle name="Prozent 8 3 3 3" xfId="1024" xr:uid="{00000000-0005-0000-0000-000001040000}"/>
    <cellStyle name="Prozent 8 3 3 4" xfId="1025" xr:uid="{00000000-0005-0000-0000-000002040000}"/>
    <cellStyle name="Prozent 8 3 4" xfId="1026" xr:uid="{00000000-0005-0000-0000-000003040000}"/>
    <cellStyle name="Prozent 8 3 5" xfId="1027" xr:uid="{00000000-0005-0000-0000-000004040000}"/>
    <cellStyle name="Prozent 8 3 6" xfId="1028" xr:uid="{00000000-0005-0000-0000-000005040000}"/>
    <cellStyle name="Prozent 8 4" xfId="1029" xr:uid="{00000000-0005-0000-0000-000006040000}"/>
    <cellStyle name="Prozent 9" xfId="1030" xr:uid="{00000000-0005-0000-0000-000007040000}"/>
    <cellStyle name="Prozent 9 2" xfId="1031" xr:uid="{00000000-0005-0000-0000-000008040000}"/>
    <cellStyle name="Prozent 9 3" xfId="1032" xr:uid="{00000000-0005-0000-0000-000009040000}"/>
    <cellStyle name="Prozent 9 4" xfId="1033" xr:uid="{00000000-0005-0000-0000-00000A040000}"/>
    <cellStyle name="Schlecht 2" xfId="1034" xr:uid="{00000000-0005-0000-0000-00000B040000}"/>
    <cellStyle name="Schlecht 3" xfId="1035" xr:uid="{00000000-0005-0000-0000-00000C040000}"/>
    <cellStyle name="Schlecht 4" xfId="1036" xr:uid="{00000000-0005-0000-0000-00000D040000}"/>
    <cellStyle name="Standard 2" xfId="1037" xr:uid="{00000000-0005-0000-0000-00000F040000}"/>
    <cellStyle name="Standard 2 2" xfId="1038" xr:uid="{00000000-0005-0000-0000-000010040000}"/>
    <cellStyle name="Standard 2 2 2" xfId="1039" xr:uid="{00000000-0005-0000-0000-000011040000}"/>
    <cellStyle name="Standard 2 2 3" xfId="1040" xr:uid="{00000000-0005-0000-0000-000012040000}"/>
    <cellStyle name="Standard 2 3" xfId="1041" xr:uid="{00000000-0005-0000-0000-000013040000}"/>
    <cellStyle name="Standard 2 4" xfId="1042" xr:uid="{00000000-0005-0000-0000-000014040000}"/>
    <cellStyle name="Standard 2 5" xfId="1043" xr:uid="{00000000-0005-0000-0000-000015040000}"/>
    <cellStyle name="Standard 2 6" xfId="1044" xr:uid="{00000000-0005-0000-0000-000016040000}"/>
    <cellStyle name="Standard 3" xfId="1045" xr:uid="{00000000-0005-0000-0000-000017040000}"/>
    <cellStyle name="Standard 3 2" xfId="1046" xr:uid="{00000000-0005-0000-0000-000018040000}"/>
    <cellStyle name="Standard 3 2 2" xfId="1047" xr:uid="{00000000-0005-0000-0000-000019040000}"/>
    <cellStyle name="Standard 3 2 2 2" xfId="1048" xr:uid="{00000000-0005-0000-0000-00001A040000}"/>
    <cellStyle name="Standard 3 2 2 2 2" xfId="1049" xr:uid="{00000000-0005-0000-0000-00001B040000}"/>
    <cellStyle name="Standard 3 2 2 2 2 2" xfId="1050" xr:uid="{00000000-0005-0000-0000-00001C040000}"/>
    <cellStyle name="Standard 3 2 2 2 2 3" xfId="1051" xr:uid="{00000000-0005-0000-0000-00001D040000}"/>
    <cellStyle name="Standard 3 2 2 2 2 4" xfId="1052" xr:uid="{00000000-0005-0000-0000-00001E040000}"/>
    <cellStyle name="Standard 3 2 2 2 3" xfId="1053" xr:uid="{00000000-0005-0000-0000-00001F040000}"/>
    <cellStyle name="Standard 3 2 2 2 4" xfId="1054" xr:uid="{00000000-0005-0000-0000-000020040000}"/>
    <cellStyle name="Standard 3 2 2 2 5" xfId="1055" xr:uid="{00000000-0005-0000-0000-000021040000}"/>
    <cellStyle name="Standard 3 2 2 3" xfId="1056" xr:uid="{00000000-0005-0000-0000-000022040000}"/>
    <cellStyle name="Standard 3 2 2 3 2" xfId="1057" xr:uid="{00000000-0005-0000-0000-000023040000}"/>
    <cellStyle name="Standard 3 2 2 3 3" xfId="1058" xr:uid="{00000000-0005-0000-0000-000024040000}"/>
    <cellStyle name="Standard 3 2 2 3 4" xfId="1059" xr:uid="{00000000-0005-0000-0000-000025040000}"/>
    <cellStyle name="Standard 3 2 2 4" xfId="1060" xr:uid="{00000000-0005-0000-0000-000026040000}"/>
    <cellStyle name="Standard 3 2 2 5" xfId="1061" xr:uid="{00000000-0005-0000-0000-000027040000}"/>
    <cellStyle name="Standard 3 2 2 6" xfId="1062" xr:uid="{00000000-0005-0000-0000-000028040000}"/>
    <cellStyle name="Standard 3 2 3" xfId="1063" xr:uid="{00000000-0005-0000-0000-000029040000}"/>
    <cellStyle name="Standard 3 2 3 2" xfId="1064" xr:uid="{00000000-0005-0000-0000-00002A040000}"/>
    <cellStyle name="Standard 3 2 3 2 2" xfId="1065" xr:uid="{00000000-0005-0000-0000-00002B040000}"/>
    <cellStyle name="Standard 3 2 3 2 3" xfId="1066" xr:uid="{00000000-0005-0000-0000-00002C040000}"/>
    <cellStyle name="Standard 3 2 3 2 4" xfId="1067" xr:uid="{00000000-0005-0000-0000-00002D040000}"/>
    <cellStyle name="Standard 3 2 3 3" xfId="1068" xr:uid="{00000000-0005-0000-0000-00002E040000}"/>
    <cellStyle name="Standard 3 2 3 4" xfId="1069" xr:uid="{00000000-0005-0000-0000-00002F040000}"/>
    <cellStyle name="Standard 3 2 3 5" xfId="1070" xr:uid="{00000000-0005-0000-0000-000030040000}"/>
    <cellStyle name="Standard 3 2 4" xfId="1071" xr:uid="{00000000-0005-0000-0000-000031040000}"/>
    <cellStyle name="Standard 3 2 4 2" xfId="1072" xr:uid="{00000000-0005-0000-0000-000032040000}"/>
    <cellStyle name="Standard 3 2 4 2 2" xfId="1073" xr:uid="{00000000-0005-0000-0000-000033040000}"/>
    <cellStyle name="Standard 3 2 4 3" xfId="1074" xr:uid="{00000000-0005-0000-0000-000034040000}"/>
    <cellStyle name="Standard 3 2 4 4" xfId="1075" xr:uid="{00000000-0005-0000-0000-000035040000}"/>
    <cellStyle name="Standard 3 2 4 5" xfId="1076" xr:uid="{00000000-0005-0000-0000-000036040000}"/>
    <cellStyle name="Standard 3 2 5" xfId="1077" xr:uid="{00000000-0005-0000-0000-000037040000}"/>
    <cellStyle name="Standard 3 2 6" xfId="1078" xr:uid="{00000000-0005-0000-0000-000038040000}"/>
    <cellStyle name="Standard 3 2 7" xfId="1079" xr:uid="{00000000-0005-0000-0000-000039040000}"/>
    <cellStyle name="Standard 3 3" xfId="1080" xr:uid="{00000000-0005-0000-0000-00003A040000}"/>
    <cellStyle name="Standard 3 3 2" xfId="1081" xr:uid="{00000000-0005-0000-0000-00003B040000}"/>
    <cellStyle name="Standard 3 3 2 2" xfId="1082" xr:uid="{00000000-0005-0000-0000-00003C040000}"/>
    <cellStyle name="Standard 3 3 2 2 2" xfId="1083" xr:uid="{00000000-0005-0000-0000-00003D040000}"/>
    <cellStyle name="Standard 3 3 2 2 3" xfId="1084" xr:uid="{00000000-0005-0000-0000-00003E040000}"/>
    <cellStyle name="Standard 3 3 2 2 4" xfId="1085" xr:uid="{00000000-0005-0000-0000-00003F040000}"/>
    <cellStyle name="Standard 3 3 2 3" xfId="1086" xr:uid="{00000000-0005-0000-0000-000040040000}"/>
    <cellStyle name="Standard 3 3 2 4" xfId="1087" xr:uid="{00000000-0005-0000-0000-000041040000}"/>
    <cellStyle name="Standard 3 3 2 5" xfId="1088" xr:uid="{00000000-0005-0000-0000-000042040000}"/>
    <cellStyle name="Standard 3 3 3" xfId="1089" xr:uid="{00000000-0005-0000-0000-000043040000}"/>
    <cellStyle name="Standard 3 3 3 2" xfId="1090" xr:uid="{00000000-0005-0000-0000-000044040000}"/>
    <cellStyle name="Standard 3 3 3 3" xfId="1091" xr:uid="{00000000-0005-0000-0000-000045040000}"/>
    <cellStyle name="Standard 3 3 3 4" xfId="1092" xr:uid="{00000000-0005-0000-0000-000046040000}"/>
    <cellStyle name="Standard 3 3 4" xfId="1093" xr:uid="{00000000-0005-0000-0000-000047040000}"/>
    <cellStyle name="Standard 3 3 5" xfId="1094" xr:uid="{00000000-0005-0000-0000-000048040000}"/>
    <cellStyle name="Standard 3 3 6" xfId="1095" xr:uid="{00000000-0005-0000-0000-000049040000}"/>
    <cellStyle name="Standard 3 4" xfId="1096" xr:uid="{00000000-0005-0000-0000-00004A040000}"/>
    <cellStyle name="Standard 3 4 2" xfId="1097" xr:uid="{00000000-0005-0000-0000-00004B040000}"/>
    <cellStyle name="Standard 3 4 2 2" xfId="1098" xr:uid="{00000000-0005-0000-0000-00004C040000}"/>
    <cellStyle name="Standard 3 4 2 3" xfId="1099" xr:uid="{00000000-0005-0000-0000-00004D040000}"/>
    <cellStyle name="Standard 3 4 2 4" xfId="1100" xr:uid="{00000000-0005-0000-0000-00004E040000}"/>
    <cellStyle name="Standard 3 4 3" xfId="1101" xr:uid="{00000000-0005-0000-0000-00004F040000}"/>
    <cellStyle name="Standard 3 4 4" xfId="1102" xr:uid="{00000000-0005-0000-0000-000050040000}"/>
    <cellStyle name="Standard 3 4 5" xfId="1103" xr:uid="{00000000-0005-0000-0000-000051040000}"/>
    <cellStyle name="Standard 3 5" xfId="1104" xr:uid="{00000000-0005-0000-0000-000052040000}"/>
    <cellStyle name="Standard 3 5 2" xfId="1105" xr:uid="{00000000-0005-0000-0000-000053040000}"/>
    <cellStyle name="Standard 3 5 3" xfId="1106" xr:uid="{00000000-0005-0000-0000-000054040000}"/>
    <cellStyle name="Standard 3 5 4" xfId="1107" xr:uid="{00000000-0005-0000-0000-000055040000}"/>
    <cellStyle name="Standard 3 6" xfId="1108" xr:uid="{00000000-0005-0000-0000-000056040000}"/>
    <cellStyle name="Standard 3 6 2" xfId="1109" xr:uid="{00000000-0005-0000-0000-000057040000}"/>
    <cellStyle name="Standard 3 7" xfId="1110" xr:uid="{00000000-0005-0000-0000-000058040000}"/>
    <cellStyle name="Standard 3 8" xfId="1111" xr:uid="{00000000-0005-0000-0000-000059040000}"/>
    <cellStyle name="Standard 4" xfId="1112" xr:uid="{00000000-0005-0000-0000-00005A040000}"/>
    <cellStyle name="Standard 5" xfId="1113" xr:uid="{00000000-0005-0000-0000-00005B040000}"/>
    <cellStyle name="Standard 5 2" xfId="1114" xr:uid="{00000000-0005-0000-0000-00005C040000}"/>
    <cellStyle name="Standard 6" xfId="1178" xr:uid="{6DA8686A-FF07-49B7-A934-7507D5631A56}"/>
    <cellStyle name="Standard 6 2" xfId="1184" xr:uid="{4C2B6670-B99E-4939-BF1D-4905FC6F9CA0}"/>
    <cellStyle name="Standard 7" xfId="1179" xr:uid="{38CE86CA-34D8-4BC0-AF0D-80C9CCDE729C}"/>
    <cellStyle name="Standard_Bearbeitungsqualität 2011" xfId="1180" xr:uid="{B2F2B07E-8247-4C3E-A544-234E701CE4B3}"/>
    <cellStyle name="Standard_Werte" xfId="1115" xr:uid="{00000000-0005-0000-0000-00005D040000}"/>
    <cellStyle name="Title" xfId="1116" xr:uid="{00000000-0005-0000-0000-00005E040000}"/>
    <cellStyle name="Title 2" xfId="1117" xr:uid="{00000000-0005-0000-0000-00005F040000}"/>
    <cellStyle name="Title 2 2" xfId="1118" xr:uid="{00000000-0005-0000-0000-000060040000}"/>
    <cellStyle name="Title 2 2 2" xfId="1119" xr:uid="{00000000-0005-0000-0000-000061040000}"/>
    <cellStyle name="Title 2 3" xfId="1120" xr:uid="{00000000-0005-0000-0000-000062040000}"/>
    <cellStyle name="Title 3" xfId="1121" xr:uid="{00000000-0005-0000-0000-000063040000}"/>
    <cellStyle name="Title 3 2" xfId="1122" xr:uid="{00000000-0005-0000-0000-000064040000}"/>
    <cellStyle name="Title 4" xfId="1123" xr:uid="{00000000-0005-0000-0000-000065040000}"/>
    <cellStyle name="Title 5" xfId="1165" xr:uid="{03D7CE8A-56D0-4CD8-A8D0-3E4D7546D3C0}"/>
    <cellStyle name="Total 2" xfId="1124" xr:uid="{00000000-0005-0000-0000-000066040000}"/>
    <cellStyle name="Überschrift 1 2" xfId="1125" xr:uid="{00000000-0005-0000-0000-000067040000}"/>
    <cellStyle name="Überschrift 1 3" xfId="1126" xr:uid="{00000000-0005-0000-0000-000068040000}"/>
    <cellStyle name="Überschrift 1 4" xfId="1127" xr:uid="{00000000-0005-0000-0000-000069040000}"/>
    <cellStyle name="Überschrift 1 5" xfId="1128" xr:uid="{00000000-0005-0000-0000-00006A040000}"/>
    <cellStyle name="Überschrift 2 2" xfId="1129" xr:uid="{00000000-0005-0000-0000-00006B040000}"/>
    <cellStyle name="Überschrift 2 3" xfId="1130" xr:uid="{00000000-0005-0000-0000-00006C040000}"/>
    <cellStyle name="Überschrift 2 4" xfId="1131" xr:uid="{00000000-0005-0000-0000-00006D040000}"/>
    <cellStyle name="Überschrift 2 5" xfId="1132" xr:uid="{00000000-0005-0000-0000-00006E040000}"/>
    <cellStyle name="Überschrift 3 2" xfId="1133" xr:uid="{00000000-0005-0000-0000-00006F040000}"/>
    <cellStyle name="Überschrift 3 3" xfId="1134" xr:uid="{00000000-0005-0000-0000-000070040000}"/>
    <cellStyle name="Überschrift 3 4" xfId="1135" xr:uid="{00000000-0005-0000-0000-000071040000}"/>
    <cellStyle name="Überschrift 3 5" xfId="1136" xr:uid="{00000000-0005-0000-0000-000072040000}"/>
    <cellStyle name="Überschrift 4 2" xfId="1137" xr:uid="{00000000-0005-0000-0000-000073040000}"/>
    <cellStyle name="Überschrift 4 3" xfId="1138" xr:uid="{00000000-0005-0000-0000-000074040000}"/>
    <cellStyle name="Überschrift 4 4" xfId="1139" xr:uid="{00000000-0005-0000-0000-000075040000}"/>
    <cellStyle name="Überschrift 4 5" xfId="1140" xr:uid="{00000000-0005-0000-0000-000076040000}"/>
    <cellStyle name="Überschrift 5" xfId="1141" xr:uid="{00000000-0005-0000-0000-000077040000}"/>
    <cellStyle name="Überschrift 6" xfId="1142" xr:uid="{00000000-0005-0000-0000-000078040000}"/>
    <cellStyle name="Überschrift 7" xfId="1143" xr:uid="{00000000-0005-0000-0000-000079040000}"/>
    <cellStyle name="Überschrift 8" xfId="1144" xr:uid="{00000000-0005-0000-0000-00007A040000}"/>
    <cellStyle name="Verknüpfte Zelle 2" xfId="1145" xr:uid="{00000000-0005-0000-0000-00007B040000}"/>
    <cellStyle name="Verknüpfte Zelle 3" xfId="1146" xr:uid="{00000000-0005-0000-0000-00007C040000}"/>
    <cellStyle name="Verknüpfte Zelle 4" xfId="1147" xr:uid="{00000000-0005-0000-0000-00007D040000}"/>
    <cellStyle name="Warnender Text 2" xfId="1148" xr:uid="{00000000-0005-0000-0000-00007E040000}"/>
    <cellStyle name="Warnender Text 2 2" xfId="1149" xr:uid="{00000000-0005-0000-0000-00007F040000}"/>
    <cellStyle name="Warnender Text 2 3" xfId="1150" xr:uid="{00000000-0005-0000-0000-000080040000}"/>
    <cellStyle name="Warnender Text 2 3 2" xfId="1151" xr:uid="{00000000-0005-0000-0000-000081040000}"/>
    <cellStyle name="Warnender Text 2 3 2 2" xfId="1152" xr:uid="{00000000-0005-0000-0000-000082040000}"/>
    <cellStyle name="Warnender Text 3" xfId="1153" xr:uid="{00000000-0005-0000-0000-000083040000}"/>
    <cellStyle name="Warnender Text 4" xfId="1154" xr:uid="{00000000-0005-0000-0000-000084040000}"/>
    <cellStyle name="Warnender Text 5" xfId="1155" xr:uid="{00000000-0005-0000-0000-000085040000}"/>
    <cellStyle name="Warnender Text 6" xfId="1156" xr:uid="{00000000-0005-0000-0000-000086040000}"/>
    <cellStyle name="Zelle überprüfen 2" xfId="1157" xr:uid="{00000000-0005-0000-0000-000087040000}"/>
    <cellStyle name="Zelle überprüfen 2 2" xfId="1158" xr:uid="{00000000-0005-0000-0000-000088040000}"/>
    <cellStyle name="Zelle überprüfen 2 3" xfId="1159" xr:uid="{00000000-0005-0000-0000-000089040000}"/>
    <cellStyle name="Zelle überprüfen 3" xfId="1160" xr:uid="{00000000-0005-0000-0000-00008A040000}"/>
    <cellStyle name="Zelle überprüfen 3 2" xfId="1161" xr:uid="{00000000-0005-0000-0000-00008B040000}"/>
    <cellStyle name="Zelle überprüfen 4" xfId="1162" xr:uid="{00000000-0005-0000-0000-00008C040000}"/>
  </cellStyles>
  <dxfs count="117">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DCE6F1"/>
        </patternFill>
      </fill>
    </dxf>
    <dxf>
      <fill>
        <patternFill>
          <bgColor rgb="FFC0C0C0"/>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theme="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Medium9"/>
  <colors>
    <mruColors>
      <color rgb="FF969696"/>
      <color rgb="FFFF7C80"/>
      <color rgb="FFCCFFCC"/>
      <color rgb="FFFFFF99"/>
      <color rgb="FF99FF66"/>
      <color rgb="FFFCD5B4"/>
      <color rgb="FFFFCC99"/>
      <color rgb="FFDCE6F1"/>
      <color rgb="FFC0C0C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390525</xdr:colOff>
      <xdr:row>11</xdr:row>
      <xdr:rowOff>9525</xdr:rowOff>
    </xdr:from>
    <xdr:to>
      <xdr:col>7</xdr:col>
      <xdr:colOff>9525</xdr:colOff>
      <xdr:row>11</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1876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390525</xdr:colOff>
      <xdr:row>5</xdr:row>
      <xdr:rowOff>9525</xdr:rowOff>
    </xdr:from>
    <xdr:to>
      <xdr:col>5</xdr:col>
      <xdr:colOff>0</xdr:colOff>
      <xdr:row>5</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81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895350</xdr:colOff>
      <xdr:row>11</xdr:row>
      <xdr:rowOff>9525</xdr:rowOff>
    </xdr:from>
    <xdr:to>
      <xdr:col>15</xdr:col>
      <xdr:colOff>0</xdr:colOff>
      <xdr:row>11</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1666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895350</xdr:colOff>
      <xdr:row>13</xdr:row>
      <xdr:rowOff>0</xdr:rowOff>
    </xdr:from>
    <xdr:to>
      <xdr:col>15</xdr:col>
      <xdr:colOff>0</xdr:colOff>
      <xdr:row>13</xdr:row>
      <xdr:rowOff>95250</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1952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22</xdr:row>
      <xdr:rowOff>9525</xdr:rowOff>
    </xdr:from>
    <xdr:to>
      <xdr:col>7</xdr:col>
      <xdr:colOff>0</xdr:colOff>
      <xdr:row>22</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3505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390525</xdr:colOff>
      <xdr:row>29</xdr:row>
      <xdr:rowOff>0</xdr:rowOff>
    </xdr:from>
    <xdr:to>
      <xdr:col>5</xdr:col>
      <xdr:colOff>0</xdr:colOff>
      <xdr:row>29</xdr:row>
      <xdr:rowOff>95250</xdr:rowOff>
    </xdr:to>
    <xdr:pic>
      <xdr:nvPicPr>
        <xdr:cNvPr id="13" name="Grafik 27">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5124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390525</xdr:colOff>
      <xdr:row>29</xdr:row>
      <xdr:rowOff>0</xdr:rowOff>
    </xdr:from>
    <xdr:to>
      <xdr:col>6</xdr:col>
      <xdr:colOff>0</xdr:colOff>
      <xdr:row>29</xdr:row>
      <xdr:rowOff>95250</xdr:rowOff>
    </xdr:to>
    <xdr:pic>
      <xdr:nvPicPr>
        <xdr:cNvPr id="14" name="Grafik 2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 y="5629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29</xdr:row>
      <xdr:rowOff>9525</xdr:rowOff>
    </xdr:from>
    <xdr:to>
      <xdr:col>7</xdr:col>
      <xdr:colOff>9525</xdr:colOff>
      <xdr:row>29</xdr:row>
      <xdr:rowOff>104775</xdr:rowOff>
    </xdr:to>
    <xdr:pic>
      <xdr:nvPicPr>
        <xdr:cNvPr id="15" name="Grafik 27">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56388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704850</xdr:colOff>
      <xdr:row>29</xdr:row>
      <xdr:rowOff>9525</xdr:rowOff>
    </xdr:from>
    <xdr:to>
      <xdr:col>12</xdr:col>
      <xdr:colOff>9525</xdr:colOff>
      <xdr:row>29</xdr:row>
      <xdr:rowOff>104775</xdr:rowOff>
    </xdr:to>
    <xdr:pic>
      <xdr:nvPicPr>
        <xdr:cNvPr id="17" name="Grafik 2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5286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895350</xdr:colOff>
      <xdr:row>29</xdr:row>
      <xdr:rowOff>9525</xdr:rowOff>
    </xdr:from>
    <xdr:to>
      <xdr:col>15</xdr:col>
      <xdr:colOff>0</xdr:colOff>
      <xdr:row>29</xdr:row>
      <xdr:rowOff>104775</xdr:rowOff>
    </xdr:to>
    <xdr:pic>
      <xdr:nvPicPr>
        <xdr:cNvPr id="18" name="Grafik 2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5286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885825</xdr:colOff>
      <xdr:row>30</xdr:row>
      <xdr:rowOff>9525</xdr:rowOff>
    </xdr:from>
    <xdr:to>
      <xdr:col>14</xdr:col>
      <xdr:colOff>990600</xdr:colOff>
      <xdr:row>30</xdr:row>
      <xdr:rowOff>104775</xdr:rowOff>
    </xdr:to>
    <xdr:pic>
      <xdr:nvPicPr>
        <xdr:cNvPr id="19" name="Grafik 27">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55626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514350</xdr:colOff>
      <xdr:row>30</xdr:row>
      <xdr:rowOff>9525</xdr:rowOff>
    </xdr:from>
    <xdr:to>
      <xdr:col>10</xdr:col>
      <xdr:colOff>9525</xdr:colOff>
      <xdr:row>30</xdr:row>
      <xdr:rowOff>104775</xdr:rowOff>
    </xdr:to>
    <xdr:pic>
      <xdr:nvPicPr>
        <xdr:cNvPr id="21" name="Grafik 27">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1575"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514350</xdr:colOff>
      <xdr:row>29</xdr:row>
      <xdr:rowOff>9525</xdr:rowOff>
    </xdr:from>
    <xdr:to>
      <xdr:col>3</xdr:col>
      <xdr:colOff>0</xdr:colOff>
      <xdr:row>29</xdr:row>
      <xdr:rowOff>104775</xdr:rowOff>
    </xdr:to>
    <xdr:pic>
      <xdr:nvPicPr>
        <xdr:cNvPr id="22" name="Grafik 27">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1175" y="56388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904875</xdr:colOff>
      <xdr:row>31</xdr:row>
      <xdr:rowOff>9525</xdr:rowOff>
    </xdr:from>
    <xdr:to>
      <xdr:col>15</xdr:col>
      <xdr:colOff>0</xdr:colOff>
      <xdr:row>31</xdr:row>
      <xdr:rowOff>114300</xdr:rowOff>
    </xdr:to>
    <xdr:pic>
      <xdr:nvPicPr>
        <xdr:cNvPr id="20" name="Grafik 2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3575" y="58388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885825</xdr:colOff>
      <xdr:row>37</xdr:row>
      <xdr:rowOff>9525</xdr:rowOff>
    </xdr:from>
    <xdr:to>
      <xdr:col>14</xdr:col>
      <xdr:colOff>990600</xdr:colOff>
      <xdr:row>37</xdr:row>
      <xdr:rowOff>104775</xdr:rowOff>
    </xdr:to>
    <xdr:pic>
      <xdr:nvPicPr>
        <xdr:cNvPr id="23" name="Grafik 27">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648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885825</xdr:colOff>
      <xdr:row>38</xdr:row>
      <xdr:rowOff>9525</xdr:rowOff>
    </xdr:from>
    <xdr:to>
      <xdr:col>14</xdr:col>
      <xdr:colOff>990600</xdr:colOff>
      <xdr:row>38</xdr:row>
      <xdr:rowOff>104775</xdr:rowOff>
    </xdr:to>
    <xdr:pic>
      <xdr:nvPicPr>
        <xdr:cNvPr id="2" name="Grafik 27">
          <a:extLst>
            <a:ext uri="{FF2B5EF4-FFF2-40B4-BE49-F238E27FC236}">
              <a16:creationId xmlns:a16="http://schemas.microsoft.com/office/drawing/2014/main" id="{4596EE55-A54F-43B8-9C64-05A30D9A23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991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33</xdr:row>
      <xdr:rowOff>9525</xdr:rowOff>
    </xdr:from>
    <xdr:to>
      <xdr:col>2</xdr:col>
      <xdr:colOff>609600</xdr:colOff>
      <xdr:row>33</xdr:row>
      <xdr:rowOff>104775</xdr:rowOff>
    </xdr:to>
    <xdr:pic>
      <xdr:nvPicPr>
        <xdr:cNvPr id="3" name="Grafik 27">
          <a:extLst>
            <a:ext uri="{FF2B5EF4-FFF2-40B4-BE49-F238E27FC236}">
              <a16:creationId xmlns:a16="http://schemas.microsoft.com/office/drawing/2014/main" id="{DFCEAECA-CC2F-4925-A448-31964205D7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504825</xdr:colOff>
      <xdr:row>34</xdr:row>
      <xdr:rowOff>9525</xdr:rowOff>
    </xdr:from>
    <xdr:to>
      <xdr:col>10</xdr:col>
      <xdr:colOff>0</xdr:colOff>
      <xdr:row>34</xdr:row>
      <xdr:rowOff>104775</xdr:rowOff>
    </xdr:to>
    <xdr:pic>
      <xdr:nvPicPr>
        <xdr:cNvPr id="4" name="Grafik 27">
          <a:extLst>
            <a:ext uri="{FF2B5EF4-FFF2-40B4-BE49-F238E27FC236}">
              <a16:creationId xmlns:a16="http://schemas.microsoft.com/office/drawing/2014/main" id="{83AEB423-F903-4E73-851D-15C6CF120A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6429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885825</xdr:colOff>
      <xdr:row>34</xdr:row>
      <xdr:rowOff>9525</xdr:rowOff>
    </xdr:from>
    <xdr:to>
      <xdr:col>14</xdr:col>
      <xdr:colOff>990600</xdr:colOff>
      <xdr:row>34</xdr:row>
      <xdr:rowOff>104775</xdr:rowOff>
    </xdr:to>
    <xdr:pic>
      <xdr:nvPicPr>
        <xdr:cNvPr id="5" name="Grafik 27">
          <a:extLst>
            <a:ext uri="{FF2B5EF4-FFF2-40B4-BE49-F238E27FC236}">
              <a16:creationId xmlns:a16="http://schemas.microsoft.com/office/drawing/2014/main" id="{EBEFB7C6-DAD1-4655-8C1E-D31D879492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6734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885825</xdr:colOff>
      <xdr:row>33</xdr:row>
      <xdr:rowOff>9525</xdr:rowOff>
    </xdr:from>
    <xdr:to>
      <xdr:col>14</xdr:col>
      <xdr:colOff>990600</xdr:colOff>
      <xdr:row>33</xdr:row>
      <xdr:rowOff>104775</xdr:rowOff>
    </xdr:to>
    <xdr:pic>
      <xdr:nvPicPr>
        <xdr:cNvPr id="6" name="Grafik 27">
          <a:extLst>
            <a:ext uri="{FF2B5EF4-FFF2-40B4-BE49-F238E27FC236}">
              <a16:creationId xmlns:a16="http://schemas.microsoft.com/office/drawing/2014/main" id="{9C515FA1-7282-423D-B85A-F6256B901E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645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895350</xdr:colOff>
      <xdr:row>35</xdr:row>
      <xdr:rowOff>9525</xdr:rowOff>
    </xdr:from>
    <xdr:to>
      <xdr:col>14</xdr:col>
      <xdr:colOff>990600</xdr:colOff>
      <xdr:row>35</xdr:row>
      <xdr:rowOff>114300</xdr:rowOff>
    </xdr:to>
    <xdr:pic>
      <xdr:nvPicPr>
        <xdr:cNvPr id="7" name="Grafik 29">
          <a:extLst>
            <a:ext uri="{FF2B5EF4-FFF2-40B4-BE49-F238E27FC236}">
              <a16:creationId xmlns:a16="http://schemas.microsoft.com/office/drawing/2014/main" id="{C3621907-3392-4298-AA60-E1BBBC0BAB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44050" y="70104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704850</xdr:colOff>
      <xdr:row>33</xdr:row>
      <xdr:rowOff>9525</xdr:rowOff>
    </xdr:from>
    <xdr:to>
      <xdr:col>12</xdr:col>
      <xdr:colOff>9525</xdr:colOff>
      <xdr:row>33</xdr:row>
      <xdr:rowOff>104775</xdr:rowOff>
    </xdr:to>
    <xdr:pic>
      <xdr:nvPicPr>
        <xdr:cNvPr id="8" name="Grafik 27">
          <a:extLst>
            <a:ext uri="{FF2B5EF4-FFF2-40B4-BE49-F238E27FC236}">
              <a16:creationId xmlns:a16="http://schemas.microsoft.com/office/drawing/2014/main" id="{11CAC6C2-2183-480E-A79D-959FDDEBDD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645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114300</xdr:colOff>
      <xdr:row>33</xdr:row>
      <xdr:rowOff>9525</xdr:rowOff>
    </xdr:from>
    <xdr:to>
      <xdr:col>14</xdr:col>
      <xdr:colOff>0</xdr:colOff>
      <xdr:row>33</xdr:row>
      <xdr:rowOff>104775</xdr:rowOff>
    </xdr:to>
    <xdr:pic>
      <xdr:nvPicPr>
        <xdr:cNvPr id="9" name="Grafik 27">
          <a:extLst>
            <a:ext uri="{FF2B5EF4-FFF2-40B4-BE49-F238E27FC236}">
              <a16:creationId xmlns:a16="http://schemas.microsoft.com/office/drawing/2014/main" id="{495881EB-E3E1-4046-9489-87536D9C60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645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419100</xdr:colOff>
      <xdr:row>29</xdr:row>
      <xdr:rowOff>9525</xdr:rowOff>
    </xdr:from>
    <xdr:to>
      <xdr:col>2</xdr:col>
      <xdr:colOff>507464</xdr:colOff>
      <xdr:row>29</xdr:row>
      <xdr:rowOff>106725</xdr:rowOff>
    </xdr:to>
    <xdr:pic>
      <xdr:nvPicPr>
        <xdr:cNvPr id="10" name="Grafik 29">
          <a:extLst>
            <a:ext uri="{FF2B5EF4-FFF2-40B4-BE49-F238E27FC236}">
              <a16:creationId xmlns:a16="http://schemas.microsoft.com/office/drawing/2014/main" id="{796C6BF6-019C-4BCD-BD69-367777A53A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5925" y="5133975"/>
          <a:ext cx="88364"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409575</xdr:colOff>
      <xdr:row>33</xdr:row>
      <xdr:rowOff>9525</xdr:rowOff>
    </xdr:from>
    <xdr:to>
      <xdr:col>2</xdr:col>
      <xdr:colOff>497939</xdr:colOff>
      <xdr:row>33</xdr:row>
      <xdr:rowOff>106725</xdr:rowOff>
    </xdr:to>
    <xdr:pic>
      <xdr:nvPicPr>
        <xdr:cNvPr id="16" name="Grafik 29">
          <a:extLst>
            <a:ext uri="{FF2B5EF4-FFF2-40B4-BE49-F238E27FC236}">
              <a16:creationId xmlns:a16="http://schemas.microsoft.com/office/drawing/2014/main" id="{816C9538-97D5-4BEF-93A8-C92A99B2F7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6153150"/>
          <a:ext cx="88364"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390525</xdr:colOff>
      <xdr:row>33</xdr:row>
      <xdr:rowOff>9525</xdr:rowOff>
    </xdr:from>
    <xdr:to>
      <xdr:col>5</xdr:col>
      <xdr:colOff>0</xdr:colOff>
      <xdr:row>33</xdr:row>
      <xdr:rowOff>104775</xdr:rowOff>
    </xdr:to>
    <xdr:pic>
      <xdr:nvPicPr>
        <xdr:cNvPr id="11" name="Grafik 27">
          <a:extLst>
            <a:ext uri="{FF2B5EF4-FFF2-40B4-BE49-F238E27FC236}">
              <a16:creationId xmlns:a16="http://schemas.microsoft.com/office/drawing/2014/main" id="{A95D8471-1AAB-4A5B-BB16-1B88C14FDB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645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390525</xdr:colOff>
      <xdr:row>33</xdr:row>
      <xdr:rowOff>9525</xdr:rowOff>
    </xdr:from>
    <xdr:to>
      <xdr:col>6</xdr:col>
      <xdr:colOff>0</xdr:colOff>
      <xdr:row>33</xdr:row>
      <xdr:rowOff>104775</xdr:rowOff>
    </xdr:to>
    <xdr:pic>
      <xdr:nvPicPr>
        <xdr:cNvPr id="24" name="Grafik 27">
          <a:extLst>
            <a:ext uri="{FF2B5EF4-FFF2-40B4-BE49-F238E27FC236}">
              <a16:creationId xmlns:a16="http://schemas.microsoft.com/office/drawing/2014/main" id="{B29D256B-EFD0-4339-AE0C-D547AC1A05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645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33</xdr:row>
      <xdr:rowOff>9525</xdr:rowOff>
    </xdr:from>
    <xdr:to>
      <xdr:col>7</xdr:col>
      <xdr:colOff>0</xdr:colOff>
      <xdr:row>33</xdr:row>
      <xdr:rowOff>104775</xdr:rowOff>
    </xdr:to>
    <xdr:pic>
      <xdr:nvPicPr>
        <xdr:cNvPr id="25" name="Grafik 27">
          <a:extLst>
            <a:ext uri="{FF2B5EF4-FFF2-40B4-BE49-F238E27FC236}">
              <a16:creationId xmlns:a16="http://schemas.microsoft.com/office/drawing/2014/main" id="{8BEBA15E-BDDB-4B3F-A48E-B1976FB17C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885825</xdr:colOff>
      <xdr:row>39</xdr:row>
      <xdr:rowOff>0</xdr:rowOff>
    </xdr:from>
    <xdr:to>
      <xdr:col>14</xdr:col>
      <xdr:colOff>990600</xdr:colOff>
      <xdr:row>39</xdr:row>
      <xdr:rowOff>95250</xdr:rowOff>
    </xdr:to>
    <xdr:pic>
      <xdr:nvPicPr>
        <xdr:cNvPr id="26" name="Grafik 27">
          <a:extLst>
            <a:ext uri="{FF2B5EF4-FFF2-40B4-BE49-F238E27FC236}">
              <a16:creationId xmlns:a16="http://schemas.microsoft.com/office/drawing/2014/main" id="{B74A3FD2-0413-4AA4-A600-9FBFE0ACF3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8324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885825</xdr:colOff>
      <xdr:row>40</xdr:row>
      <xdr:rowOff>9525</xdr:rowOff>
    </xdr:from>
    <xdr:to>
      <xdr:col>14</xdr:col>
      <xdr:colOff>990600</xdr:colOff>
      <xdr:row>40</xdr:row>
      <xdr:rowOff>104775</xdr:rowOff>
    </xdr:to>
    <xdr:pic>
      <xdr:nvPicPr>
        <xdr:cNvPr id="27" name="Grafik 27">
          <a:extLst>
            <a:ext uri="{FF2B5EF4-FFF2-40B4-BE49-F238E27FC236}">
              <a16:creationId xmlns:a16="http://schemas.microsoft.com/office/drawing/2014/main" id="{FF5A3DE9-9C40-4B37-9991-5ABED22799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867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342900</xdr:colOff>
      <xdr:row>0</xdr:row>
      <xdr:rowOff>0</xdr:rowOff>
    </xdr:from>
    <xdr:to>
      <xdr:col>14</xdr:col>
      <xdr:colOff>727969</xdr:colOff>
      <xdr:row>4</xdr:row>
      <xdr:rowOff>48822</xdr:rowOff>
    </xdr:to>
    <xdr:pic>
      <xdr:nvPicPr>
        <xdr:cNvPr id="28" name="Grafik 24">
          <a:extLst>
            <a:ext uri="{FF2B5EF4-FFF2-40B4-BE49-F238E27FC236}">
              <a16:creationId xmlns:a16="http://schemas.microsoft.com/office/drawing/2014/main" id="{6320FBE3-BD44-4138-A678-5F341CBFF8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39075" y="0"/>
          <a:ext cx="1385194" cy="610797"/>
        </a:xfrm>
        <a:prstGeom prst="rect">
          <a:avLst/>
        </a:prstGeom>
      </xdr:spPr>
    </xdr:pic>
    <xdr:clientData/>
  </xdr:twoCellAnchor>
  <xdr:oneCellAnchor>
    <xdr:from>
      <xdr:col>6</xdr:col>
      <xdr:colOff>390525</xdr:colOff>
      <xdr:row>13</xdr:row>
      <xdr:rowOff>9525</xdr:rowOff>
    </xdr:from>
    <xdr:ext cx="104775" cy="95250"/>
    <xdr:pic>
      <xdr:nvPicPr>
        <xdr:cNvPr id="29" name="Grafik 23">
          <a:extLst>
            <a:ext uri="{FF2B5EF4-FFF2-40B4-BE49-F238E27FC236}">
              <a16:creationId xmlns:a16="http://schemas.microsoft.com/office/drawing/2014/main" id="{6BA0117E-2D2B-4D95-A0AC-F6FC788B9F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1609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390525</xdr:colOff>
      <xdr:row>15</xdr:row>
      <xdr:rowOff>9525</xdr:rowOff>
    </xdr:from>
    <xdr:ext cx="104775" cy="95250"/>
    <xdr:pic>
      <xdr:nvPicPr>
        <xdr:cNvPr id="30" name="Grafik 23">
          <a:extLst>
            <a:ext uri="{FF2B5EF4-FFF2-40B4-BE49-F238E27FC236}">
              <a16:creationId xmlns:a16="http://schemas.microsoft.com/office/drawing/2014/main" id="{E429CD92-EED4-49DE-98A5-0842C8267C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1609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1276350</xdr:colOff>
      <xdr:row>4</xdr:row>
      <xdr:rowOff>0</xdr:rowOff>
    </xdr:from>
    <xdr:to>
      <xdr:col>5</xdr:col>
      <xdr:colOff>0</xdr:colOff>
      <xdr:row>4</xdr:row>
      <xdr:rowOff>104775</xdr:rowOff>
    </xdr:to>
    <xdr:pic>
      <xdr:nvPicPr>
        <xdr:cNvPr id="2" name="Grafik 15">
          <a:extLst>
            <a:ext uri="{FF2B5EF4-FFF2-40B4-BE49-F238E27FC236}">
              <a16:creationId xmlns:a16="http://schemas.microsoft.com/office/drawing/2014/main" id="{F98A175F-7CC2-4774-91D8-C9B57EBD14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1295400</xdr:colOff>
      <xdr:row>9</xdr:row>
      <xdr:rowOff>9525</xdr:rowOff>
    </xdr:from>
    <xdr:to>
      <xdr:col>4</xdr:col>
      <xdr:colOff>0</xdr:colOff>
      <xdr:row>9</xdr:row>
      <xdr:rowOff>114300</xdr:rowOff>
    </xdr:to>
    <xdr:pic>
      <xdr:nvPicPr>
        <xdr:cNvPr id="3" name="Grafik 15">
          <a:extLst>
            <a:ext uri="{FF2B5EF4-FFF2-40B4-BE49-F238E27FC236}">
              <a16:creationId xmlns:a16="http://schemas.microsoft.com/office/drawing/2014/main" id="{02C3E2D8-BA07-49B3-984D-03491EC825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72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4" name="Grafik 15">
          <a:extLst>
            <a:ext uri="{FF2B5EF4-FFF2-40B4-BE49-F238E27FC236}">
              <a16:creationId xmlns:a16="http://schemas.microsoft.com/office/drawing/2014/main" id="{6F05EDF2-FE25-4555-AA54-F59BD70C2B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72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5" name="Grafik 15">
          <a:extLst>
            <a:ext uri="{FF2B5EF4-FFF2-40B4-BE49-F238E27FC236}">
              <a16:creationId xmlns:a16="http://schemas.microsoft.com/office/drawing/2014/main" id="{40C48006-C333-4423-886F-9C10856E24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476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1352550</xdr:colOff>
      <xdr:row>0</xdr:row>
      <xdr:rowOff>0</xdr:rowOff>
    </xdr:from>
    <xdr:to>
      <xdr:col>4</xdr:col>
      <xdr:colOff>1377950</xdr:colOff>
      <xdr:row>3</xdr:row>
      <xdr:rowOff>132817</xdr:rowOff>
    </xdr:to>
    <xdr:pic>
      <xdr:nvPicPr>
        <xdr:cNvPr id="6" name="Grafik 1">
          <a:extLst>
            <a:ext uri="{FF2B5EF4-FFF2-40B4-BE49-F238E27FC236}">
              <a16:creationId xmlns:a16="http://schemas.microsoft.com/office/drawing/2014/main" id="{28A6CB5D-A173-436A-B897-C8401AF4BD5D}"/>
            </a:ext>
          </a:extLst>
        </xdr:cNvPr>
        <xdr:cNvPicPr>
          <a:picLocks noChangeAspect="1"/>
        </xdr:cNvPicPr>
      </xdr:nvPicPr>
      <xdr:blipFill>
        <a:blip xmlns:r="http://schemas.openxmlformats.org/officeDocument/2006/relationships" r:embed="rId2"/>
        <a:stretch>
          <a:fillRect/>
        </a:stretch>
      </xdr:blipFill>
      <xdr:spPr>
        <a:xfrm>
          <a:off x="9220200" y="0"/>
          <a:ext cx="1425575" cy="61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1181100</xdr:colOff>
      <xdr:row>3</xdr:row>
      <xdr:rowOff>9525</xdr:rowOff>
    </xdr:from>
    <xdr:to>
      <xdr:col>4</xdr:col>
      <xdr:colOff>9525</xdr:colOff>
      <xdr:row>3</xdr:row>
      <xdr:rowOff>114300</xdr:rowOff>
    </xdr:to>
    <xdr:pic>
      <xdr:nvPicPr>
        <xdr:cNvPr id="3242" name="Grafik 18">
          <a:extLst>
            <a:ext uri="{FF2B5EF4-FFF2-40B4-BE49-F238E27FC236}">
              <a16:creationId xmlns:a16="http://schemas.microsoft.com/office/drawing/2014/main" id="{00000000-0008-0000-0400-0000A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504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333375</xdr:colOff>
      <xdr:row>3</xdr:row>
      <xdr:rowOff>9525</xdr:rowOff>
    </xdr:from>
    <xdr:to>
      <xdr:col>14</xdr:col>
      <xdr:colOff>9525</xdr:colOff>
      <xdr:row>3</xdr:row>
      <xdr:rowOff>114300</xdr:rowOff>
    </xdr:to>
    <xdr:pic>
      <xdr:nvPicPr>
        <xdr:cNvPr id="3243" name="Grafik 18">
          <a:extLst>
            <a:ext uri="{FF2B5EF4-FFF2-40B4-BE49-F238E27FC236}">
              <a16:creationId xmlns:a16="http://schemas.microsoft.com/office/drawing/2014/main" id="{00000000-0008-0000-0400-0000AB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4350" y="504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5</xdr:row>
      <xdr:rowOff>9525</xdr:rowOff>
    </xdr:from>
    <xdr:to>
      <xdr:col>1</xdr:col>
      <xdr:colOff>200025</xdr:colOff>
      <xdr:row>5</xdr:row>
      <xdr:rowOff>114300</xdr:rowOff>
    </xdr:to>
    <xdr:pic>
      <xdr:nvPicPr>
        <xdr:cNvPr id="3245" name="Grafik 6">
          <a:extLst>
            <a:ext uri="{FF2B5EF4-FFF2-40B4-BE49-F238E27FC236}">
              <a16:creationId xmlns:a16="http://schemas.microsoft.com/office/drawing/2014/main" id="{00000000-0008-0000-0400-0000AD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37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5</xdr:row>
      <xdr:rowOff>9525</xdr:rowOff>
    </xdr:from>
    <xdr:to>
      <xdr:col>2</xdr:col>
      <xdr:colOff>285750</xdr:colOff>
      <xdr:row>5</xdr:row>
      <xdr:rowOff>114300</xdr:rowOff>
    </xdr:to>
    <xdr:pic>
      <xdr:nvPicPr>
        <xdr:cNvPr id="3246" name="Grafik 6">
          <a:extLst>
            <a:ext uri="{FF2B5EF4-FFF2-40B4-BE49-F238E27FC236}">
              <a16:creationId xmlns:a16="http://schemas.microsoft.com/office/drawing/2014/main" id="{00000000-0008-0000-0400-0000AE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7</xdr:row>
      <xdr:rowOff>9525</xdr:rowOff>
    </xdr:from>
    <xdr:to>
      <xdr:col>15</xdr:col>
      <xdr:colOff>523875</xdr:colOff>
      <xdr:row>7</xdr:row>
      <xdr:rowOff>114300</xdr:rowOff>
    </xdr:to>
    <xdr:pic>
      <xdr:nvPicPr>
        <xdr:cNvPr id="3247" name="Grafik 18">
          <a:extLst>
            <a:ext uri="{FF2B5EF4-FFF2-40B4-BE49-F238E27FC236}">
              <a16:creationId xmlns:a16="http://schemas.microsoft.com/office/drawing/2014/main" id="{00000000-0008-0000-0400-0000AF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14</xdr:row>
      <xdr:rowOff>9525</xdr:rowOff>
    </xdr:from>
    <xdr:to>
      <xdr:col>15</xdr:col>
      <xdr:colOff>523875</xdr:colOff>
      <xdr:row>14</xdr:row>
      <xdr:rowOff>114300</xdr:rowOff>
    </xdr:to>
    <xdr:pic>
      <xdr:nvPicPr>
        <xdr:cNvPr id="3248" name="Grafik 18">
          <a:extLst>
            <a:ext uri="{FF2B5EF4-FFF2-40B4-BE49-F238E27FC236}">
              <a16:creationId xmlns:a16="http://schemas.microsoft.com/office/drawing/2014/main" id="{00000000-0008-0000-0400-0000B0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17</xdr:row>
      <xdr:rowOff>9525</xdr:rowOff>
    </xdr:from>
    <xdr:to>
      <xdr:col>15</xdr:col>
      <xdr:colOff>523875</xdr:colOff>
      <xdr:row>17</xdr:row>
      <xdr:rowOff>114300</xdr:rowOff>
    </xdr:to>
    <xdr:pic>
      <xdr:nvPicPr>
        <xdr:cNvPr id="3249" name="Grafik 18">
          <a:extLst>
            <a:ext uri="{FF2B5EF4-FFF2-40B4-BE49-F238E27FC236}">
              <a16:creationId xmlns:a16="http://schemas.microsoft.com/office/drawing/2014/main" id="{00000000-0008-0000-0400-0000B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7191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62</xdr:row>
      <xdr:rowOff>9525</xdr:rowOff>
    </xdr:from>
    <xdr:to>
      <xdr:col>15</xdr:col>
      <xdr:colOff>523875</xdr:colOff>
      <xdr:row>62</xdr:row>
      <xdr:rowOff>114300</xdr:rowOff>
    </xdr:to>
    <xdr:pic>
      <xdr:nvPicPr>
        <xdr:cNvPr id="3252" name="Grafik 18">
          <a:extLst>
            <a:ext uri="{FF2B5EF4-FFF2-40B4-BE49-F238E27FC236}">
              <a16:creationId xmlns:a16="http://schemas.microsoft.com/office/drawing/2014/main" id="{00000000-0008-0000-0400-0000B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90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29</xdr:row>
      <xdr:rowOff>9525</xdr:rowOff>
    </xdr:from>
    <xdr:to>
      <xdr:col>15</xdr:col>
      <xdr:colOff>523875</xdr:colOff>
      <xdr:row>29</xdr:row>
      <xdr:rowOff>114300</xdr:rowOff>
    </xdr:to>
    <xdr:pic>
      <xdr:nvPicPr>
        <xdr:cNvPr id="3254" name="Grafik 18">
          <a:extLst>
            <a:ext uri="{FF2B5EF4-FFF2-40B4-BE49-F238E27FC236}">
              <a16:creationId xmlns:a16="http://schemas.microsoft.com/office/drawing/2014/main" id="{00000000-0008-0000-0400-0000B6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32</xdr:row>
      <xdr:rowOff>9525</xdr:rowOff>
    </xdr:from>
    <xdr:to>
      <xdr:col>15</xdr:col>
      <xdr:colOff>523875</xdr:colOff>
      <xdr:row>32</xdr:row>
      <xdr:rowOff>114300</xdr:rowOff>
    </xdr:to>
    <xdr:pic>
      <xdr:nvPicPr>
        <xdr:cNvPr id="3255" name="Grafik 18">
          <a:extLst>
            <a:ext uri="{FF2B5EF4-FFF2-40B4-BE49-F238E27FC236}">
              <a16:creationId xmlns:a16="http://schemas.microsoft.com/office/drawing/2014/main" id="{00000000-0008-0000-0400-0000B7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26</xdr:row>
      <xdr:rowOff>9525</xdr:rowOff>
    </xdr:from>
    <xdr:to>
      <xdr:col>15</xdr:col>
      <xdr:colOff>523875</xdr:colOff>
      <xdr:row>26</xdr:row>
      <xdr:rowOff>114300</xdr:rowOff>
    </xdr:to>
    <xdr:pic>
      <xdr:nvPicPr>
        <xdr:cNvPr id="3256" name="Grafik 18">
          <a:extLst>
            <a:ext uri="{FF2B5EF4-FFF2-40B4-BE49-F238E27FC236}">
              <a16:creationId xmlns:a16="http://schemas.microsoft.com/office/drawing/2014/main" id="{00000000-0008-0000-0400-0000B8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947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4752975</xdr:colOff>
      <xdr:row>6</xdr:row>
      <xdr:rowOff>9525</xdr:rowOff>
    </xdr:from>
    <xdr:to>
      <xdr:col>17</xdr:col>
      <xdr:colOff>4857750</xdr:colOff>
      <xdr:row>6</xdr:row>
      <xdr:rowOff>114300</xdr:rowOff>
    </xdr:to>
    <xdr:pic>
      <xdr:nvPicPr>
        <xdr:cNvPr id="3258" name="Grafik 18">
          <a:extLst>
            <a:ext uri="{FF2B5EF4-FFF2-40B4-BE49-F238E27FC236}">
              <a16:creationId xmlns:a16="http://schemas.microsoft.com/office/drawing/2014/main" id="{00000000-0008-0000-0400-0000B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31</xdr:row>
      <xdr:rowOff>9525</xdr:rowOff>
    </xdr:from>
    <xdr:to>
      <xdr:col>15</xdr:col>
      <xdr:colOff>523875</xdr:colOff>
      <xdr:row>31</xdr:row>
      <xdr:rowOff>95250</xdr:rowOff>
    </xdr:to>
    <xdr:pic>
      <xdr:nvPicPr>
        <xdr:cNvPr id="19" name="Grafik 29">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5</xdr:row>
      <xdr:rowOff>9525</xdr:rowOff>
    </xdr:from>
    <xdr:to>
      <xdr:col>15</xdr:col>
      <xdr:colOff>523875</xdr:colOff>
      <xdr:row>5</xdr:row>
      <xdr:rowOff>114300</xdr:rowOff>
    </xdr:to>
    <xdr:pic>
      <xdr:nvPicPr>
        <xdr:cNvPr id="20" name="Grafik 18">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44</xdr:row>
      <xdr:rowOff>9525</xdr:rowOff>
    </xdr:from>
    <xdr:to>
      <xdr:col>15</xdr:col>
      <xdr:colOff>523875</xdr:colOff>
      <xdr:row>44</xdr:row>
      <xdr:rowOff>114300</xdr:rowOff>
    </xdr:to>
    <xdr:pic>
      <xdr:nvPicPr>
        <xdr:cNvPr id="21" name="Grafik 18">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79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409575</xdr:colOff>
      <xdr:row>20</xdr:row>
      <xdr:rowOff>9525</xdr:rowOff>
    </xdr:from>
    <xdr:ext cx="114300"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32</xdr:row>
      <xdr:rowOff>9525</xdr:rowOff>
    </xdr:from>
    <xdr:ext cx="114300" cy="104775"/>
    <xdr:pic>
      <xdr:nvPicPr>
        <xdr:cNvPr id="23" name="Grafik 18">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636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38</xdr:row>
      <xdr:rowOff>9525</xdr:rowOff>
    </xdr:from>
    <xdr:ext cx="114300" cy="104775"/>
    <xdr:pic>
      <xdr:nvPicPr>
        <xdr:cNvPr id="24" name="Grafik 18">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7" name="Grafik 18">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8" name="Grafik 18">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4" name="Grafik 18">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5" name="Grafik 18">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6" name="Grafik 18">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7" name="Grafik 18">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419100</xdr:colOff>
      <xdr:row>32</xdr:row>
      <xdr:rowOff>9525</xdr:rowOff>
    </xdr:from>
    <xdr:ext cx="114300" cy="104775"/>
    <xdr:pic>
      <xdr:nvPicPr>
        <xdr:cNvPr id="42" name="Grafik 18">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3550" y="10525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52</xdr:row>
      <xdr:rowOff>0</xdr:rowOff>
    </xdr:from>
    <xdr:ext cx="114300" cy="104775"/>
    <xdr:pic>
      <xdr:nvPicPr>
        <xdr:cNvPr id="46" name="Grafik 18">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869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47</xdr:row>
      <xdr:rowOff>9525</xdr:rowOff>
    </xdr:from>
    <xdr:ext cx="114300" cy="104775"/>
    <xdr:pic>
      <xdr:nvPicPr>
        <xdr:cNvPr id="47" name="Grafik 18">
          <a:extLst>
            <a:ext uri="{FF2B5EF4-FFF2-40B4-BE49-F238E27FC236}">
              <a16:creationId xmlns:a16="http://schemas.microsoft.com/office/drawing/2014/main" id="{ACD6642C-A561-4166-8A7A-1DFCA4CF65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116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23</xdr:row>
      <xdr:rowOff>9525</xdr:rowOff>
    </xdr:from>
    <xdr:ext cx="114300" cy="104775"/>
    <xdr:pic>
      <xdr:nvPicPr>
        <xdr:cNvPr id="48" name="Grafik 18">
          <a:extLst>
            <a:ext uri="{FF2B5EF4-FFF2-40B4-BE49-F238E27FC236}">
              <a16:creationId xmlns:a16="http://schemas.microsoft.com/office/drawing/2014/main" id="{3564D02F-3C7E-4588-82F4-9F636C930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10525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1162050</xdr:colOff>
      <xdr:row>25</xdr:row>
      <xdr:rowOff>0</xdr:rowOff>
    </xdr:from>
    <xdr:to>
      <xdr:col>3</xdr:col>
      <xdr:colOff>1276350</xdr:colOff>
      <xdr:row>25</xdr:row>
      <xdr:rowOff>104775</xdr:rowOff>
    </xdr:to>
    <xdr:pic>
      <xdr:nvPicPr>
        <xdr:cNvPr id="2" name="Grafik 18">
          <a:extLst>
            <a:ext uri="{FF2B5EF4-FFF2-40B4-BE49-F238E27FC236}">
              <a16:creationId xmlns:a16="http://schemas.microsoft.com/office/drawing/2014/main" id="{71C3A3E5-1783-4EE9-8EBF-5E15A7C62F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7924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885825</xdr:colOff>
      <xdr:row>25</xdr:row>
      <xdr:rowOff>9525</xdr:rowOff>
    </xdr:from>
    <xdr:to>
      <xdr:col>7</xdr:col>
      <xdr:colOff>1000125</xdr:colOff>
      <xdr:row>25</xdr:row>
      <xdr:rowOff>114300</xdr:rowOff>
    </xdr:to>
    <xdr:pic>
      <xdr:nvPicPr>
        <xdr:cNvPr id="3" name="Grafik 18">
          <a:extLst>
            <a:ext uri="{FF2B5EF4-FFF2-40B4-BE49-F238E27FC236}">
              <a16:creationId xmlns:a16="http://schemas.microsoft.com/office/drawing/2014/main" id="{9857D98B-768F-44B6-8ADC-D210DD7689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7934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409575</xdr:colOff>
      <xdr:row>41</xdr:row>
      <xdr:rowOff>9525</xdr:rowOff>
    </xdr:from>
    <xdr:ext cx="114300" cy="104775"/>
    <xdr:pic>
      <xdr:nvPicPr>
        <xdr:cNvPr id="4" name="Grafik 18">
          <a:extLst>
            <a:ext uri="{FF2B5EF4-FFF2-40B4-BE49-F238E27FC236}">
              <a16:creationId xmlns:a16="http://schemas.microsoft.com/office/drawing/2014/main" id="{40A4664E-F783-41CC-B58E-A3FA8F3AB1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14182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419100</xdr:colOff>
      <xdr:row>55</xdr:row>
      <xdr:rowOff>9525</xdr:rowOff>
    </xdr:from>
    <xdr:ext cx="114300" cy="104775"/>
    <xdr:pic>
      <xdr:nvPicPr>
        <xdr:cNvPr id="5" name="Grafik 18">
          <a:extLst>
            <a:ext uri="{FF2B5EF4-FFF2-40B4-BE49-F238E27FC236}">
              <a16:creationId xmlns:a16="http://schemas.microsoft.com/office/drawing/2014/main" id="{574CC4DD-6986-4338-A40D-4EA34F59FF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20421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58</xdr:row>
      <xdr:rowOff>9525</xdr:rowOff>
    </xdr:from>
    <xdr:ext cx="114300" cy="104775"/>
    <xdr:pic>
      <xdr:nvPicPr>
        <xdr:cNvPr id="6" name="Grafik 18">
          <a:extLst>
            <a:ext uri="{FF2B5EF4-FFF2-40B4-BE49-F238E27FC236}">
              <a16:creationId xmlns:a16="http://schemas.microsoft.com/office/drawing/2014/main" id="{5F407E02-E0DD-4468-A64B-1A10C41B65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21564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266700</xdr:colOff>
      <xdr:row>0</xdr:row>
      <xdr:rowOff>0</xdr:rowOff>
    </xdr:from>
    <xdr:to>
      <xdr:col>17</xdr:col>
      <xdr:colOff>19050</xdr:colOff>
      <xdr:row>3</xdr:row>
      <xdr:rowOff>153834</xdr:rowOff>
    </xdr:to>
    <xdr:pic>
      <xdr:nvPicPr>
        <xdr:cNvPr id="7" name="Grafik 48">
          <a:extLst>
            <a:ext uri="{FF2B5EF4-FFF2-40B4-BE49-F238E27FC236}">
              <a16:creationId xmlns:a16="http://schemas.microsoft.com/office/drawing/2014/main" id="{99957DA6-AC14-481F-B1A0-E710787CE3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00" y="0"/>
          <a:ext cx="1466850" cy="649134"/>
        </a:xfrm>
        <a:prstGeom prst="rect">
          <a:avLst/>
        </a:prstGeom>
      </xdr:spPr>
    </xdr:pic>
    <xdr:clientData/>
  </xdr:twoCellAnchor>
  <xdr:twoCellAnchor editAs="oneCell">
    <xdr:from>
      <xdr:col>15</xdr:col>
      <xdr:colOff>409575</xdr:colOff>
      <xdr:row>5</xdr:row>
      <xdr:rowOff>9525</xdr:rowOff>
    </xdr:from>
    <xdr:to>
      <xdr:col>15</xdr:col>
      <xdr:colOff>523875</xdr:colOff>
      <xdr:row>5</xdr:row>
      <xdr:rowOff>114300</xdr:rowOff>
    </xdr:to>
    <xdr:pic>
      <xdr:nvPicPr>
        <xdr:cNvPr id="8" name="Grafik 18">
          <a:extLst>
            <a:ext uri="{FF2B5EF4-FFF2-40B4-BE49-F238E27FC236}">
              <a16:creationId xmlns:a16="http://schemas.microsoft.com/office/drawing/2014/main" id="{0F84062A-AB93-4570-BDD0-D407E2403B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0725" y="1552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5</xdr:row>
      <xdr:rowOff>9525</xdr:rowOff>
    </xdr:from>
    <xdr:to>
      <xdr:col>15</xdr:col>
      <xdr:colOff>523875</xdr:colOff>
      <xdr:row>5</xdr:row>
      <xdr:rowOff>114300</xdr:rowOff>
    </xdr:to>
    <xdr:pic>
      <xdr:nvPicPr>
        <xdr:cNvPr id="9" name="Grafik 18">
          <a:extLst>
            <a:ext uri="{FF2B5EF4-FFF2-40B4-BE49-F238E27FC236}">
              <a16:creationId xmlns:a16="http://schemas.microsoft.com/office/drawing/2014/main" id="{0D0C3373-491C-411D-9D88-74BF4A135A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0725" y="1552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1171575</xdr:colOff>
      <xdr:row>5</xdr:row>
      <xdr:rowOff>9525</xdr:rowOff>
    </xdr:from>
    <xdr:to>
      <xdr:col>4</xdr:col>
      <xdr:colOff>0</xdr:colOff>
      <xdr:row>5</xdr:row>
      <xdr:rowOff>114300</xdr:rowOff>
    </xdr:to>
    <xdr:pic>
      <xdr:nvPicPr>
        <xdr:cNvPr id="10" name="Grafik 6">
          <a:extLst>
            <a:ext uri="{FF2B5EF4-FFF2-40B4-BE49-F238E27FC236}">
              <a16:creationId xmlns:a16="http://schemas.microsoft.com/office/drawing/2014/main" id="{41AE98D9-5502-4EA9-B708-DAE2A677DD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714375</xdr:colOff>
      <xdr:row>1</xdr:row>
      <xdr:rowOff>85725</xdr:rowOff>
    </xdr:from>
    <xdr:to>
      <xdr:col>10</xdr:col>
      <xdr:colOff>2066925</xdr:colOff>
      <xdr:row>2</xdr:row>
      <xdr:rowOff>85725</xdr:rowOff>
    </xdr:to>
    <xdr:pic>
      <xdr:nvPicPr>
        <xdr:cNvPr id="5160" name="Grafik 1">
          <a:extLst>
            <a:ext uri="{FF2B5EF4-FFF2-40B4-BE49-F238E27FC236}">
              <a16:creationId xmlns:a16="http://schemas.microsoft.com/office/drawing/2014/main" id="{00000000-0008-0000-0700-000028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57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5</xdr:row>
      <xdr:rowOff>9525</xdr:rowOff>
    </xdr:from>
    <xdr:to>
      <xdr:col>10</xdr:col>
      <xdr:colOff>0</xdr:colOff>
      <xdr:row>5</xdr:row>
      <xdr:rowOff>114300</xdr:rowOff>
    </xdr:to>
    <xdr:pic>
      <xdr:nvPicPr>
        <xdr:cNvPr id="5161" name="Grafik 18">
          <a:extLst>
            <a:ext uri="{FF2B5EF4-FFF2-40B4-BE49-F238E27FC236}">
              <a16:creationId xmlns:a16="http://schemas.microsoft.com/office/drawing/2014/main" id="{00000000-0008-0000-0700-000029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7</xdr:row>
      <xdr:rowOff>9525</xdr:rowOff>
    </xdr:from>
    <xdr:to>
      <xdr:col>10</xdr:col>
      <xdr:colOff>0</xdr:colOff>
      <xdr:row>7</xdr:row>
      <xdr:rowOff>114300</xdr:rowOff>
    </xdr:to>
    <xdr:pic>
      <xdr:nvPicPr>
        <xdr:cNvPr id="5162" name="Grafik 18">
          <a:extLst>
            <a:ext uri="{FF2B5EF4-FFF2-40B4-BE49-F238E27FC236}">
              <a16:creationId xmlns:a16="http://schemas.microsoft.com/office/drawing/2014/main" id="{00000000-0008-0000-0700-00002A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5163" name="Grafik 18">
          <a:extLst>
            <a:ext uri="{FF2B5EF4-FFF2-40B4-BE49-F238E27FC236}">
              <a16:creationId xmlns:a16="http://schemas.microsoft.com/office/drawing/2014/main" id="{00000000-0008-0000-0700-00002B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9:S90" totalsRowShown="0" headerRowDxfId="116" dataDxfId="114" headerRowBorderDxfId="115">
  <autoFilter ref="A69:S90" xr:uid="{00000000-0009-0000-0100-000001000000}"/>
  <tableColumns count="19">
    <tableColumn id="1" xr3:uid="{00000000-0010-0000-0000-000001000000}" name="Baden-Württemberg" dataDxfId="113"/>
    <tableColumn id="2" xr3:uid="{00000000-0010-0000-0000-000002000000}" name="Bayern" dataDxfId="112"/>
    <tableColumn id="3" xr3:uid="{00000000-0010-0000-0000-000003000000}" name="Berlin" dataDxfId="111"/>
    <tableColumn id="4" xr3:uid="{00000000-0010-0000-0000-000004000000}" name="Brandenburg" dataDxfId="110"/>
    <tableColumn id="5" xr3:uid="{00000000-0010-0000-0000-000005000000}" name="Bremen" dataDxfId="109"/>
    <tableColumn id="6" xr3:uid="{00000000-0010-0000-0000-000006000000}" name="Hamburg" dataDxfId="108"/>
    <tableColumn id="7" xr3:uid="{00000000-0010-0000-0000-000007000000}" name="Hessen" dataDxfId="107"/>
    <tableColumn id="8" xr3:uid="{00000000-0010-0000-0000-000008000000}" name="Mecklenburg-Vorpommern" dataDxfId="106"/>
    <tableColumn id="9" xr3:uid="{00000000-0010-0000-0000-000009000000}" name="Niedersachsen" dataDxfId="105"/>
    <tableColumn id="10" xr3:uid="{00000000-0010-0000-0000-00000A000000}" name="Nordrhein-Westfalen" dataDxfId="104"/>
    <tableColumn id="11" xr3:uid="{00000000-0010-0000-0000-00000B000000}" name="Rheinland-Pfalz" dataDxfId="103"/>
    <tableColumn id="12" xr3:uid="{00000000-0010-0000-0000-00000C000000}" name="Saarland" dataDxfId="102"/>
    <tableColumn id="13" xr3:uid="{00000000-0010-0000-0000-00000D000000}" name="Sachsen" dataDxfId="101"/>
    <tableColumn id="14" xr3:uid="{00000000-0010-0000-0000-00000E000000}" name="Sachsen-Anhalt" dataDxfId="100"/>
    <tableColumn id="15" xr3:uid="{00000000-0010-0000-0000-00000F000000}" name="Schleswig-Holstein" dataDxfId="99"/>
    <tableColumn id="16" xr3:uid="{00000000-0010-0000-0000-000010000000}" name="Thüringen" dataDxfId="98"/>
    <tableColumn id="17" xr3:uid="{00000000-0010-0000-0000-000011000000}" name="Schweiz" dataDxfId="97"/>
    <tableColumn id="18" xr3:uid="{00000000-0010-0000-0000-000012000000}" name="Österreich" dataDxfId="96"/>
    <tableColumn id="19" xr3:uid="{00000000-0010-0000-0000-000013000000}" name="Italien" dataDxfId="9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Y47"/>
  <sheetViews>
    <sheetView showGridLines="0" tabSelected="1" zoomScaleNormal="100" zoomScaleSheetLayoutView="106" workbookViewId="0">
      <selection activeCell="C12" sqref="C12:G12"/>
    </sheetView>
  </sheetViews>
  <sheetFormatPr defaultColWidth="9.140625" defaultRowHeight="12.75" x14ac:dyDescent="0.2"/>
  <cols>
    <col min="1" max="1" width="1.140625" style="2" customWidth="1"/>
    <col min="2" max="2" width="20.28515625" style="2" customWidth="1"/>
    <col min="3" max="3" width="9.28515625" style="2" customWidth="1"/>
    <col min="4" max="4" width="2.28515625" style="2" customWidth="1"/>
    <col min="5" max="6" width="7.42578125" style="2" customWidth="1"/>
    <col min="7" max="9" width="7.28515625" style="2" customWidth="1"/>
    <col min="10" max="10" width="9.140625" style="2" customWidth="1"/>
    <col min="11" max="11" width="22" style="2" customWidth="1"/>
    <col min="12" max="12" width="12" style="2" customWidth="1"/>
    <col min="13" max="13" width="11.7109375" style="2" customWidth="1"/>
    <col min="14" max="14" width="3.28515625" style="2" customWidth="1"/>
    <col min="15" max="15" width="15" style="2" customWidth="1"/>
    <col min="16" max="16" width="2.28515625" style="2" customWidth="1"/>
    <col min="17" max="17" width="10.140625" style="2" hidden="1" customWidth="1"/>
    <col min="18" max="18" width="2.85546875" style="2" customWidth="1"/>
    <col min="19" max="16384" width="9.140625" style="2"/>
  </cols>
  <sheetData>
    <row r="1" spans="2:18" ht="6.75" customHeight="1" x14ac:dyDescent="0.2"/>
    <row r="2" spans="2:18" ht="12.75" customHeight="1" x14ac:dyDescent="0.2">
      <c r="B2" s="121" t="s">
        <v>676</v>
      </c>
      <c r="C2" s="121"/>
    </row>
    <row r="3" spans="2:18" ht="15.75" customHeight="1" x14ac:dyDescent="0.2">
      <c r="B3" s="3" t="s">
        <v>298</v>
      </c>
      <c r="C3" s="3"/>
      <c r="D3" s="3"/>
    </row>
    <row r="4" spans="2:18" ht="9" customHeight="1" x14ac:dyDescent="0.2"/>
    <row r="5" spans="2:18" ht="16.5" customHeight="1" x14ac:dyDescent="0.2"/>
    <row r="6" spans="2:18" ht="15.95" customHeight="1" x14ac:dyDescent="0.2">
      <c r="B6" s="121" t="s">
        <v>299</v>
      </c>
      <c r="C6" s="267" t="s">
        <v>326</v>
      </c>
      <c r="D6" s="268"/>
      <c r="E6" s="269"/>
      <c r="H6" s="112"/>
      <c r="I6" s="112"/>
      <c r="J6" s="76"/>
      <c r="K6" s="76"/>
      <c r="M6" s="252"/>
      <c r="N6" s="252"/>
      <c r="O6" s="252"/>
      <c r="P6" s="186"/>
      <c r="Q6" s="186"/>
      <c r="R6" s="186"/>
    </row>
    <row r="7" spans="2:18" ht="8.1" customHeight="1" x14ac:dyDescent="0.2">
      <c r="E7" s="76"/>
      <c r="F7" s="76"/>
      <c r="G7" s="76"/>
      <c r="H7" s="76"/>
      <c r="I7" s="76"/>
      <c r="J7" s="76"/>
      <c r="K7" s="76"/>
      <c r="L7" s="76"/>
      <c r="M7" s="76"/>
      <c r="N7" s="76"/>
      <c r="O7" s="76"/>
    </row>
    <row r="8" spans="2:18" ht="15.95" customHeight="1" x14ac:dyDescent="0.2">
      <c r="B8" s="121" t="s">
        <v>300</v>
      </c>
      <c r="C8" s="225"/>
      <c r="D8" s="226"/>
      <c r="E8" s="226"/>
      <c r="F8" s="226"/>
      <c r="G8" s="226"/>
      <c r="H8" s="226"/>
      <c r="I8" s="226"/>
      <c r="J8" s="226"/>
      <c r="K8" s="226"/>
      <c r="L8" s="226"/>
      <c r="M8" s="226"/>
      <c r="N8" s="226"/>
      <c r="O8" s="227"/>
      <c r="P8" s="76"/>
      <c r="Q8" s="76"/>
      <c r="R8" s="76"/>
    </row>
    <row r="9" spans="2:18" ht="8.1" customHeight="1" x14ac:dyDescent="0.2">
      <c r="E9" s="76"/>
      <c r="F9" s="76"/>
      <c r="G9" s="76"/>
      <c r="H9" s="76"/>
      <c r="I9" s="76"/>
      <c r="J9" s="76"/>
      <c r="K9" s="76"/>
      <c r="L9" s="76"/>
      <c r="M9" s="76"/>
      <c r="N9" s="76"/>
      <c r="O9" s="76"/>
    </row>
    <row r="10" spans="2:18" ht="15.95" customHeight="1" x14ac:dyDescent="0.2">
      <c r="B10" s="224" t="s">
        <v>301</v>
      </c>
      <c r="C10" s="225"/>
      <c r="D10" s="226"/>
      <c r="E10" s="226"/>
      <c r="F10" s="226"/>
      <c r="G10" s="226"/>
      <c r="H10" s="226"/>
      <c r="I10" s="226"/>
      <c r="J10" s="226"/>
      <c r="K10" s="226"/>
      <c r="L10" s="226"/>
      <c r="M10" s="226"/>
      <c r="N10" s="226"/>
      <c r="O10" s="227"/>
      <c r="P10" s="76"/>
      <c r="Q10" s="76"/>
      <c r="R10" s="76"/>
    </row>
    <row r="11" spans="2:18" ht="8.1" customHeight="1" x14ac:dyDescent="0.2">
      <c r="B11" s="228" t="s">
        <v>646</v>
      </c>
      <c r="E11" s="76"/>
      <c r="F11" s="76"/>
      <c r="G11" s="76"/>
      <c r="H11" s="76"/>
      <c r="I11" s="76"/>
      <c r="J11" s="76"/>
      <c r="K11" s="76"/>
      <c r="L11" s="76"/>
      <c r="M11" s="76"/>
      <c r="N11" s="76"/>
      <c r="O11" s="76"/>
    </row>
    <row r="12" spans="2:18" ht="15.95" customHeight="1" x14ac:dyDescent="0.2">
      <c r="B12" s="228"/>
      <c r="C12" s="225"/>
      <c r="D12" s="226"/>
      <c r="E12" s="226"/>
      <c r="F12" s="226"/>
      <c r="G12" s="227"/>
      <c r="H12" s="76"/>
      <c r="I12" s="76"/>
      <c r="J12" s="76"/>
      <c r="L12" s="176" t="s">
        <v>304</v>
      </c>
      <c r="N12" s="249"/>
      <c r="O12" s="249"/>
    </row>
    <row r="13" spans="2:18" ht="8.1" customHeight="1" x14ac:dyDescent="0.2">
      <c r="B13" s="228"/>
      <c r="K13" s="190"/>
    </row>
    <row r="14" spans="2:18" ht="15.95" customHeight="1" x14ac:dyDescent="0.2">
      <c r="B14" s="121" t="s">
        <v>648</v>
      </c>
      <c r="C14" s="225"/>
      <c r="D14" s="226"/>
      <c r="E14" s="226"/>
      <c r="F14" s="226"/>
      <c r="G14" s="227"/>
      <c r="L14" s="121" t="s">
        <v>303</v>
      </c>
      <c r="N14" s="250" t="str">
        <f>IF(C6="","",Datenquelle!F107)</f>
        <v>-----</v>
      </c>
      <c r="O14" s="251"/>
    </row>
    <row r="15" spans="2:18" ht="8.1" customHeight="1" x14ac:dyDescent="0.2">
      <c r="K15" s="190"/>
    </row>
    <row r="16" spans="2:18" ht="15.95" customHeight="1" x14ac:dyDescent="0.2">
      <c r="B16" s="121" t="s">
        <v>302</v>
      </c>
      <c r="C16" s="225"/>
      <c r="D16" s="226"/>
      <c r="E16" s="226"/>
      <c r="F16" s="226"/>
      <c r="G16" s="227"/>
      <c r="L16" s="121" t="s">
        <v>305</v>
      </c>
      <c r="N16" s="247">
        <v>2024</v>
      </c>
      <c r="O16" s="247"/>
      <c r="P16" s="76"/>
    </row>
    <row r="17" spans="2:25" ht="9.75" customHeight="1" x14ac:dyDescent="0.2">
      <c r="K17" s="113"/>
      <c r="L17" s="113"/>
      <c r="M17" s="113"/>
      <c r="N17" s="113"/>
      <c r="O17" s="113"/>
    </row>
    <row r="18" spans="2:25" s="76" customFormat="1" ht="3" customHeight="1" x14ac:dyDescent="0.25"/>
    <row r="19" spans="2:25" s="76" customFormat="1" ht="3" customHeight="1" x14ac:dyDescent="0.25"/>
    <row r="20" spans="2:25" s="76" customFormat="1" ht="15.95" customHeight="1" x14ac:dyDescent="0.25">
      <c r="B20" s="263" t="s">
        <v>306</v>
      </c>
      <c r="C20" s="256"/>
      <c r="D20" s="256"/>
      <c r="E20" s="256"/>
      <c r="F20" s="256"/>
      <c r="G20" s="257"/>
      <c r="H20" s="272"/>
      <c r="I20" s="272"/>
      <c r="J20" s="272"/>
      <c r="K20" s="272"/>
      <c r="L20" s="272"/>
      <c r="M20" s="272"/>
      <c r="N20" s="272"/>
      <c r="O20" s="273"/>
      <c r="P20" s="187"/>
      <c r="Q20" s="187"/>
      <c r="R20" s="187"/>
    </row>
    <row r="21" spans="2:25" s="76" customFormat="1" ht="15.95" customHeight="1" x14ac:dyDescent="0.25">
      <c r="B21" s="260"/>
      <c r="C21" s="261"/>
      <c r="D21" s="261"/>
      <c r="E21" s="261"/>
      <c r="F21" s="261"/>
      <c r="G21" s="262"/>
      <c r="H21" s="270"/>
      <c r="I21" s="270"/>
      <c r="J21" s="270"/>
      <c r="K21" s="270"/>
      <c r="L21" s="270"/>
      <c r="M21" s="270"/>
      <c r="N21" s="270"/>
      <c r="O21" s="271"/>
    </row>
    <row r="22" spans="2:25" s="76" customFormat="1" ht="15.95" customHeight="1" x14ac:dyDescent="0.25"/>
    <row r="23" spans="2:25" s="76" customFormat="1" ht="15.95" customHeight="1" x14ac:dyDescent="0.25">
      <c r="B23" s="258" t="s">
        <v>6</v>
      </c>
      <c r="C23" s="256"/>
      <c r="D23" s="256"/>
      <c r="E23" s="256"/>
      <c r="F23" s="256"/>
      <c r="G23" s="256"/>
      <c r="H23" s="246" t="s">
        <v>308</v>
      </c>
      <c r="I23" s="247"/>
      <c r="J23" s="247"/>
      <c r="K23" s="247"/>
      <c r="L23" s="247"/>
      <c r="M23" s="247"/>
      <c r="N23" s="247"/>
      <c r="O23" s="247"/>
      <c r="P23" s="188"/>
    </row>
    <row r="24" spans="2:25" ht="15.95" customHeight="1" x14ac:dyDescent="0.2">
      <c r="B24" s="263" t="s">
        <v>307</v>
      </c>
      <c r="C24" s="256"/>
      <c r="D24" s="256"/>
      <c r="E24" s="256"/>
      <c r="F24" s="256"/>
      <c r="G24" s="256"/>
      <c r="H24" s="248"/>
      <c r="I24" s="248"/>
      <c r="J24" s="248"/>
      <c r="K24" s="248"/>
      <c r="L24" s="248"/>
      <c r="M24" s="248"/>
      <c r="N24" s="248"/>
      <c r="O24" s="248"/>
      <c r="P24" s="188"/>
      <c r="Q24" s="76"/>
      <c r="R24" s="76"/>
    </row>
    <row r="25" spans="2:25" ht="12" customHeight="1" x14ac:dyDescent="0.2"/>
    <row r="26" spans="2:25" ht="11.25" customHeight="1" thickBot="1" x14ac:dyDescent="0.25">
      <c r="B26" s="274"/>
      <c r="C26" s="274"/>
      <c r="D26" s="274"/>
      <c r="E26" s="275"/>
      <c r="F26" s="275"/>
      <c r="G26" s="275"/>
      <c r="H26" s="275"/>
      <c r="I26" s="275"/>
      <c r="J26" s="275"/>
      <c r="K26" s="275"/>
      <c r="L26" s="275"/>
      <c r="M26" s="275"/>
      <c r="N26" s="275"/>
      <c r="O26" s="275"/>
    </row>
    <row r="27" spans="2:25" ht="32.25" customHeight="1" x14ac:dyDescent="0.2">
      <c r="B27" s="284" t="s">
        <v>309</v>
      </c>
      <c r="C27" s="285"/>
      <c r="D27" s="117"/>
      <c r="E27" s="278" t="s">
        <v>316</v>
      </c>
      <c r="F27" s="279"/>
      <c r="G27" s="279"/>
      <c r="H27" s="279"/>
      <c r="I27" s="279"/>
      <c r="J27" s="279"/>
      <c r="K27" s="279" t="s">
        <v>318</v>
      </c>
      <c r="L27" s="279"/>
      <c r="M27" s="280"/>
      <c r="N27" s="280"/>
      <c r="O27" s="281"/>
      <c r="Q27" s="276"/>
      <c r="R27" s="276"/>
    </row>
    <row r="28" spans="2:25" ht="26.25" customHeight="1" x14ac:dyDescent="0.2">
      <c r="B28" s="286"/>
      <c r="C28" s="287"/>
      <c r="D28" s="117"/>
      <c r="E28" s="292" t="s">
        <v>317</v>
      </c>
      <c r="F28" s="293"/>
      <c r="G28" s="293"/>
      <c r="H28" s="293"/>
      <c r="I28" s="294"/>
      <c r="J28" s="111" t="s">
        <v>242</v>
      </c>
      <c r="K28" s="297" t="s">
        <v>319</v>
      </c>
      <c r="L28" s="298"/>
      <c r="M28" s="298"/>
      <c r="N28" s="299"/>
      <c r="O28" s="282" t="s">
        <v>222</v>
      </c>
      <c r="Q28" s="276"/>
      <c r="R28" s="276"/>
      <c r="T28" s="189"/>
    </row>
    <row r="29" spans="2:25" ht="46.5" customHeight="1" thickBot="1" x14ac:dyDescent="0.25">
      <c r="B29" s="288"/>
      <c r="C29" s="289"/>
      <c r="D29" s="117"/>
      <c r="E29" s="114" t="s">
        <v>653</v>
      </c>
      <c r="F29" s="109" t="s">
        <v>654</v>
      </c>
      <c r="G29" s="109" t="s">
        <v>220</v>
      </c>
      <c r="H29" s="109" t="s">
        <v>240</v>
      </c>
      <c r="I29" s="109" t="s">
        <v>241</v>
      </c>
      <c r="J29" s="109" t="s">
        <v>221</v>
      </c>
      <c r="K29" s="109" t="s">
        <v>320</v>
      </c>
      <c r="L29" s="109" t="s">
        <v>321</v>
      </c>
      <c r="M29" s="295" t="s">
        <v>322</v>
      </c>
      <c r="N29" s="296"/>
      <c r="O29" s="283"/>
      <c r="Q29" s="276"/>
      <c r="R29" s="276"/>
      <c r="U29" s="121"/>
      <c r="V29" s="121"/>
      <c r="W29" s="121"/>
      <c r="Y29" s="121"/>
    </row>
    <row r="30" spans="2:25" ht="21.95" customHeight="1" thickBot="1" x14ac:dyDescent="0.25">
      <c r="B30" s="290" t="s">
        <v>523</v>
      </c>
      <c r="C30" s="266"/>
      <c r="D30" s="112"/>
      <c r="E30" s="115"/>
      <c r="F30" s="93"/>
      <c r="G30" s="93"/>
      <c r="H30" s="167"/>
      <c r="I30" s="167"/>
      <c r="J30" s="93"/>
      <c r="K30" s="93"/>
      <c r="L30" s="93"/>
      <c r="M30" s="300"/>
      <c r="N30" s="301"/>
      <c r="O30" s="116"/>
      <c r="Q30" s="277"/>
      <c r="R30" s="277"/>
    </row>
    <row r="31" spans="2:25" ht="21.95" customHeight="1" thickBot="1" x14ac:dyDescent="0.25">
      <c r="B31" s="291"/>
      <c r="C31" s="266"/>
      <c r="D31" s="112"/>
      <c r="E31" s="255" t="str">
        <f>IF(AND(E30="",F30="",G30="",J30=""),"",SUM(E30:J30))</f>
        <v/>
      </c>
      <c r="F31" s="256"/>
      <c r="G31" s="256"/>
      <c r="H31" s="256"/>
      <c r="I31" s="256"/>
      <c r="J31" s="257"/>
      <c r="K31" s="258" t="str">
        <f>IF(AND(K30="",L30="",O30=""),"",SUM(K30:O30))</f>
        <v/>
      </c>
      <c r="L31" s="256"/>
      <c r="M31" s="256"/>
      <c r="N31" s="256"/>
      <c r="O31" s="259"/>
      <c r="Q31" s="277"/>
      <c r="R31" s="277"/>
    </row>
    <row r="32" spans="2:25" ht="39.75" customHeight="1" thickBot="1" x14ac:dyDescent="0.25">
      <c r="B32" s="163" t="s">
        <v>310</v>
      </c>
      <c r="C32" s="118"/>
      <c r="D32" s="112"/>
      <c r="E32" s="231" t="str">
        <f>IF(OR(E31="",K31=""),"",(E31+K31))</f>
        <v/>
      </c>
      <c r="F32" s="232"/>
      <c r="G32" s="232"/>
      <c r="H32" s="232"/>
      <c r="I32" s="232"/>
      <c r="J32" s="232"/>
      <c r="K32" s="232"/>
      <c r="L32" s="232"/>
      <c r="M32" s="232"/>
      <c r="N32" s="232"/>
      <c r="O32" s="233"/>
      <c r="Q32" s="277"/>
      <c r="R32" s="277"/>
    </row>
    <row r="33" spans="2:18" ht="9" customHeight="1" thickBot="1" x14ac:dyDescent="0.25">
      <c r="B33" s="112"/>
      <c r="C33" s="112"/>
      <c r="D33" s="112"/>
      <c r="E33" s="112"/>
      <c r="F33" s="112"/>
      <c r="G33" s="112"/>
      <c r="H33" s="112"/>
      <c r="I33" s="112"/>
      <c r="J33" s="112"/>
      <c r="K33" s="112"/>
      <c r="L33" s="112"/>
      <c r="M33" s="112"/>
      <c r="N33" s="112"/>
      <c r="O33" s="112"/>
    </row>
    <row r="34" spans="2:18" ht="21.95" customHeight="1" thickBot="1" x14ac:dyDescent="0.25">
      <c r="B34" s="264" t="s">
        <v>311</v>
      </c>
      <c r="C34" s="266"/>
      <c r="D34" s="112"/>
      <c r="E34" s="165"/>
      <c r="F34" s="175"/>
      <c r="G34" s="175"/>
      <c r="H34" s="175"/>
      <c r="I34" s="175"/>
      <c r="J34" s="166"/>
      <c r="K34" s="175"/>
      <c r="L34" s="175"/>
      <c r="M34" s="253"/>
      <c r="N34" s="254"/>
      <c r="O34" s="174"/>
    </row>
    <row r="35" spans="2:18" ht="21.95" customHeight="1" thickBot="1" x14ac:dyDescent="0.25">
      <c r="B35" s="265"/>
      <c r="C35" s="266"/>
      <c r="D35" s="112"/>
      <c r="E35" s="255" t="str">
        <f>IF(AND(E34="",F34="",G34="",H34="",I34=""),"",SUM(E34:I34))</f>
        <v/>
      </c>
      <c r="F35" s="256"/>
      <c r="G35" s="256"/>
      <c r="H35" s="256"/>
      <c r="I35" s="256"/>
      <c r="J35" s="257"/>
      <c r="K35" s="258" t="str">
        <f>IF(AND(K34="",L34="",M34="",O34=""),"",SUM(K34:O34))</f>
        <v/>
      </c>
      <c r="L35" s="256"/>
      <c r="M35" s="256"/>
      <c r="N35" s="256"/>
      <c r="O35" s="259"/>
    </row>
    <row r="36" spans="2:18" ht="41.25" customHeight="1" thickBot="1" x14ac:dyDescent="0.25">
      <c r="B36" s="163" t="s">
        <v>310</v>
      </c>
      <c r="C36" s="118"/>
      <c r="D36" s="112"/>
      <c r="E36" s="231" t="str">
        <f>IF(OR(E35="",K35=""),"",(E35+K35))</f>
        <v/>
      </c>
      <c r="F36" s="232"/>
      <c r="G36" s="232"/>
      <c r="H36" s="232"/>
      <c r="I36" s="232"/>
      <c r="J36" s="232"/>
      <c r="K36" s="232"/>
      <c r="L36" s="232"/>
      <c r="M36" s="232"/>
      <c r="N36" s="232"/>
      <c r="O36" s="233"/>
    </row>
    <row r="37" spans="2:18" ht="9" customHeight="1" thickBot="1" x14ac:dyDescent="0.25">
      <c r="B37" s="112"/>
      <c r="C37" s="112"/>
      <c r="D37" s="112"/>
      <c r="E37" s="112"/>
      <c r="F37" s="112"/>
      <c r="G37" s="112"/>
      <c r="H37" s="112"/>
      <c r="I37" s="112"/>
      <c r="J37" s="112"/>
      <c r="K37" s="112"/>
      <c r="L37" s="112"/>
      <c r="M37" s="112"/>
      <c r="N37" s="112"/>
      <c r="O37" s="112"/>
    </row>
    <row r="38" spans="2:18" ht="27" customHeight="1" thickBot="1" x14ac:dyDescent="0.25">
      <c r="B38" s="243" t="s">
        <v>312</v>
      </c>
      <c r="C38" s="244"/>
      <c r="D38" s="244"/>
      <c r="E38" s="244"/>
      <c r="F38" s="244"/>
      <c r="G38" s="244"/>
      <c r="H38" s="244"/>
      <c r="I38" s="244"/>
      <c r="J38" s="244"/>
      <c r="K38" s="244"/>
      <c r="L38" s="244"/>
      <c r="M38" s="244"/>
      <c r="N38" s="245"/>
      <c r="O38" s="173"/>
    </row>
    <row r="39" spans="2:18" ht="27" customHeight="1" thickBot="1" x14ac:dyDescent="0.25">
      <c r="B39" s="234" t="s">
        <v>313</v>
      </c>
      <c r="C39" s="235"/>
      <c r="D39" s="235"/>
      <c r="E39" s="235"/>
      <c r="F39" s="235"/>
      <c r="G39" s="235"/>
      <c r="H39" s="235"/>
      <c r="I39" s="235"/>
      <c r="J39" s="235"/>
      <c r="K39" s="235"/>
      <c r="L39" s="235"/>
      <c r="M39" s="235"/>
      <c r="N39" s="236"/>
      <c r="O39" s="173"/>
      <c r="Q39" s="176"/>
    </row>
    <row r="40" spans="2:18" ht="27" customHeight="1" thickBot="1" x14ac:dyDescent="0.25">
      <c r="B40" s="237" t="s">
        <v>314</v>
      </c>
      <c r="C40" s="238"/>
      <c r="D40" s="238"/>
      <c r="E40" s="238"/>
      <c r="F40" s="238"/>
      <c r="G40" s="238"/>
      <c r="H40" s="238"/>
      <c r="I40" s="238"/>
      <c r="J40" s="238"/>
      <c r="K40" s="238"/>
      <c r="L40" s="238"/>
      <c r="M40" s="238"/>
      <c r="N40" s="239"/>
      <c r="O40" s="177" t="str">
        <f>Q40</f>
        <v/>
      </c>
      <c r="Q40" s="164" t="str">
        <f>IF(O39="","",IF(O39&gt;15,15,O39))</f>
        <v/>
      </c>
    </row>
    <row r="41" spans="2:18" ht="27" customHeight="1" thickBot="1" x14ac:dyDescent="0.25">
      <c r="B41" s="240" t="s">
        <v>315</v>
      </c>
      <c r="C41" s="241"/>
      <c r="D41" s="241"/>
      <c r="E41" s="241"/>
      <c r="F41" s="241"/>
      <c r="G41" s="241"/>
      <c r="H41" s="241"/>
      <c r="I41" s="241"/>
      <c r="J41" s="241"/>
      <c r="K41" s="241"/>
      <c r="L41" s="241"/>
      <c r="M41" s="241"/>
      <c r="N41" s="242"/>
      <c r="O41" s="177" t="str">
        <f>IF(OR(O38="",O40=""),"",(O38+O40))</f>
        <v/>
      </c>
      <c r="Q41" s="176"/>
    </row>
    <row r="42" spans="2:18" ht="9" customHeight="1" x14ac:dyDescent="0.2">
      <c r="B42" s="112"/>
      <c r="C42" s="112"/>
      <c r="D42" s="112"/>
      <c r="E42" s="112"/>
      <c r="F42" s="112"/>
      <c r="G42" s="112"/>
      <c r="H42" s="112"/>
      <c r="I42" s="112"/>
      <c r="J42" s="112"/>
      <c r="K42" s="112"/>
      <c r="L42" s="112"/>
      <c r="M42" s="112"/>
      <c r="N42" s="112"/>
      <c r="O42" s="112"/>
    </row>
    <row r="43" spans="2:18" ht="16.5" customHeight="1" x14ac:dyDescent="0.2">
      <c r="B43" s="230" t="s">
        <v>647</v>
      </c>
      <c r="C43" s="230"/>
      <c r="D43" s="230"/>
      <c r="E43" s="230"/>
      <c r="F43" s="230"/>
      <c r="G43" s="230"/>
      <c r="H43" s="230"/>
      <c r="I43" s="230"/>
      <c r="J43" s="230"/>
      <c r="K43" s="230"/>
      <c r="L43" s="230"/>
      <c r="M43" s="230"/>
      <c r="N43" s="230"/>
      <c r="O43" s="230"/>
      <c r="P43" s="172"/>
      <c r="Q43" s="172"/>
      <c r="R43" s="172"/>
    </row>
    <row r="44" spans="2:18" ht="4.5" customHeight="1" x14ac:dyDescent="0.2"/>
    <row r="45" spans="2:18" ht="114" customHeight="1" x14ac:dyDescent="0.2">
      <c r="B45" s="230" t="s">
        <v>636</v>
      </c>
      <c r="C45" s="230"/>
      <c r="D45" s="230"/>
      <c r="E45" s="230"/>
      <c r="F45" s="230"/>
      <c r="G45" s="230"/>
      <c r="H45" s="230"/>
      <c r="I45" s="230"/>
      <c r="J45" s="230"/>
      <c r="K45" s="230"/>
      <c r="L45" s="230"/>
      <c r="M45" s="230"/>
      <c r="N45" s="230"/>
      <c r="O45" s="230"/>
      <c r="P45" s="172"/>
      <c r="Q45" s="172"/>
      <c r="R45" s="172"/>
    </row>
    <row r="46" spans="2:18" x14ac:dyDescent="0.2">
      <c r="B46" s="122" t="s">
        <v>323</v>
      </c>
    </row>
    <row r="47" spans="2:18" ht="199.5" customHeight="1" x14ac:dyDescent="0.2">
      <c r="B47" s="229" t="s">
        <v>324</v>
      </c>
      <c r="C47" s="229"/>
      <c r="D47" s="229"/>
      <c r="E47" s="229"/>
      <c r="F47" s="229"/>
      <c r="G47" s="229"/>
      <c r="H47" s="229"/>
      <c r="I47" s="229"/>
      <c r="J47" s="229"/>
      <c r="K47" s="229"/>
      <c r="L47" s="229"/>
      <c r="M47" s="229"/>
      <c r="N47" s="229"/>
      <c r="O47" s="229"/>
    </row>
  </sheetData>
  <sheetProtection algorithmName="SHA-512" hashValue="weaNtHo1WTVqcEJoEB56Ffe80sV7XH8XAeYKbAhus+OHiE7ZtF4pIOjmFyO7aOVYJdglUn73zDsEMXtJRstz5A==" saltValue="fMDDV+ekpyb6a3jn1mFtlw==" spinCount="100000" sheet="1" objects="1" scenarios="1" selectLockedCells="1"/>
  <dataConsolidate/>
  <mergeCells count="48">
    <mergeCell ref="B26:O26"/>
    <mergeCell ref="Q27:R29"/>
    <mergeCell ref="Q30:R32"/>
    <mergeCell ref="E27:J27"/>
    <mergeCell ref="K27:O27"/>
    <mergeCell ref="O28:O29"/>
    <mergeCell ref="E31:J31"/>
    <mergeCell ref="K31:O31"/>
    <mergeCell ref="B27:C29"/>
    <mergeCell ref="B30:B31"/>
    <mergeCell ref="C30:C31"/>
    <mergeCell ref="E32:O32"/>
    <mergeCell ref="E28:I28"/>
    <mergeCell ref="M29:N29"/>
    <mergeCell ref="K28:N28"/>
    <mergeCell ref="M30:N30"/>
    <mergeCell ref="M6:O6"/>
    <mergeCell ref="M34:N34"/>
    <mergeCell ref="E35:J35"/>
    <mergeCell ref="K35:O35"/>
    <mergeCell ref="B21:G21"/>
    <mergeCell ref="B20:G20"/>
    <mergeCell ref="C12:G12"/>
    <mergeCell ref="B34:B35"/>
    <mergeCell ref="C34:C35"/>
    <mergeCell ref="C6:E6"/>
    <mergeCell ref="C8:O8"/>
    <mergeCell ref="C10:O10"/>
    <mergeCell ref="H21:O21"/>
    <mergeCell ref="H20:O20"/>
    <mergeCell ref="B23:G23"/>
    <mergeCell ref="B24:G24"/>
    <mergeCell ref="C14:G14"/>
    <mergeCell ref="C16:G16"/>
    <mergeCell ref="B11:B13"/>
    <mergeCell ref="B47:O47"/>
    <mergeCell ref="B45:O45"/>
    <mergeCell ref="E36:O36"/>
    <mergeCell ref="B39:N39"/>
    <mergeCell ref="B40:N40"/>
    <mergeCell ref="B41:N41"/>
    <mergeCell ref="B43:O43"/>
    <mergeCell ref="B38:N38"/>
    <mergeCell ref="H23:O23"/>
    <mergeCell ref="H24:O24"/>
    <mergeCell ref="N12:O12"/>
    <mergeCell ref="N14:O14"/>
    <mergeCell ref="N16:O16"/>
  </mergeCells>
  <conditionalFormatting sqref="B21">
    <cfRule type="expression" dxfId="94" priority="3" stopIfTrue="1">
      <formula>LEN(TRIM(B21))=0</formula>
    </cfRule>
  </conditionalFormatting>
  <conditionalFormatting sqref="C6">
    <cfRule type="expression" dxfId="93" priority="27" stopIfTrue="1">
      <formula>LEN(TRIM(C6))=0</formula>
    </cfRule>
  </conditionalFormatting>
  <conditionalFormatting sqref="C8">
    <cfRule type="expression" dxfId="92" priority="5" stopIfTrue="1">
      <formula>LEN(TRIM(C8))=0</formula>
    </cfRule>
  </conditionalFormatting>
  <conditionalFormatting sqref="C10">
    <cfRule type="expression" dxfId="91" priority="4" stopIfTrue="1">
      <formula>LEN(TRIM(C10))=0</formula>
    </cfRule>
  </conditionalFormatting>
  <conditionalFormatting sqref="C12 N12 H24">
    <cfRule type="expression" dxfId="90" priority="22" stopIfTrue="1">
      <formula>LEN(TRIM(C12))=0</formula>
    </cfRule>
  </conditionalFormatting>
  <conditionalFormatting sqref="C14">
    <cfRule type="expression" dxfId="89" priority="2" stopIfTrue="1">
      <formula>LEN(TRIM(C14))=0</formula>
    </cfRule>
  </conditionalFormatting>
  <conditionalFormatting sqref="C16">
    <cfRule type="expression" dxfId="88" priority="1" stopIfTrue="1">
      <formula>LEN(TRIM(C16))=0</formula>
    </cfRule>
  </conditionalFormatting>
  <conditionalFormatting sqref="C30">
    <cfRule type="expression" dxfId="87" priority="11" stopIfTrue="1">
      <formula>LEN(TRIM(C30))=0</formula>
    </cfRule>
    <cfRule type="cellIs" dxfId="86" priority="19" operator="greaterThan">
      <formula>$C$32+$E$32</formula>
    </cfRule>
  </conditionalFormatting>
  <conditionalFormatting sqref="C32">
    <cfRule type="expression" dxfId="85" priority="7" stopIfTrue="1">
      <formula>LEN(TRIM(C32))=0</formula>
    </cfRule>
  </conditionalFormatting>
  <conditionalFormatting sqref="C34">
    <cfRule type="expression" dxfId="84" priority="8" stopIfTrue="1">
      <formula>LEN(TRIM(C34))=0</formula>
    </cfRule>
    <cfRule type="cellIs" dxfId="83" priority="9" operator="greaterThan">
      <formula>$C$36+$E$36</formula>
    </cfRule>
  </conditionalFormatting>
  <conditionalFormatting sqref="C36">
    <cfRule type="expression" dxfId="82" priority="6" stopIfTrue="1">
      <formula>LEN(TRIM(C36))=0</formula>
    </cfRule>
  </conditionalFormatting>
  <conditionalFormatting sqref="E30:M30 O30">
    <cfRule type="expression" dxfId="81" priority="20" stopIfTrue="1">
      <formula>LEN(TRIM(E30))=0</formula>
    </cfRule>
  </conditionalFormatting>
  <conditionalFormatting sqref="E34:M34 O34">
    <cfRule type="expression" dxfId="80" priority="10" stopIfTrue="1">
      <formula>LEN(TRIM(E34))=0</formula>
    </cfRule>
  </conditionalFormatting>
  <conditionalFormatting sqref="E33:O33 E37:O37 E42:O42">
    <cfRule type="containsBlanks" dxfId="79" priority="16">
      <formula>LEN(TRIM(E33))=0</formula>
    </cfRule>
    <cfRule type="cellIs" dxfId="78" priority="18" operator="greaterThan">
      <formula>$B$30</formula>
    </cfRule>
  </conditionalFormatting>
  <conditionalFormatting sqref="O38:O39">
    <cfRule type="expression" dxfId="77" priority="12" stopIfTrue="1">
      <formula>LEN(TRIM(O38))=0</formula>
    </cfRule>
  </conditionalFormatting>
  <dataValidations count="17">
    <dataValidation type="textLength" allowBlank="1" showInputMessage="1" showErrorMessage="1" errorTitle="Eingabefehler" error="Nur Texteingabe bis 100 Zeichen möglich." sqref="J12" xr:uid="{00000000-0002-0000-0000-000000000000}">
      <formula1>0</formula1>
      <formula2>100</formula2>
    </dataValidation>
    <dataValidation type="whole" allowBlank="1" showInputMessage="1" showErrorMessage="1" errorTitle="Eingabefehler" error="Ganze Zahl zwischen 0-5000." sqref="H30:I30 M30 O40" xr:uid="{00000000-0002-0000-0000-000001000000}">
      <formula1>0</formula1>
      <formula2>5000</formula2>
    </dataValidation>
    <dataValidation allowBlank="1" showInputMessage="1" showErrorMessage="1" errorTitle="Eingabefehler" error="Anzahl der Primärfälle kann nicht kleiner sein als die Anzahl der &quot;davon Operative Primärfälle&quot;." sqref="E42:O42 E32 E31:J31 E35:I37 E33:I33 J33:J37 K33:O33 K35:O37" xr:uid="{00000000-0002-0000-0000-000002000000}"/>
    <dataValidation type="whole" allowBlank="1" showInputMessage="1" showErrorMessage="1" errorTitle="Eingabefehler" error="Ganze Zahl zwisschen 0-5000." sqref="B42:D42 D30:D37 B37:C37 B33:C33" xr:uid="{00000000-0002-0000-0000-000003000000}">
      <formula1>0</formula1>
      <formula2>5000</formula2>
    </dataValidation>
    <dataValidation allowBlank="1" showInputMessage="1" showErrorMessage="1" errorTitle="Eingabefehler" error="Ganze Zahl zwisschen 0-5000." sqref="Q27 B34:B36 B38:B41" xr:uid="{00000000-0002-0000-0000-000005000000}"/>
    <dataValidation allowBlank="1" showInputMessage="1" showErrorMessage="1" errorTitle="Eingabefehler" error="Ganze Zahl zwischen 0-5000." sqref="B30:B32 O41" xr:uid="{00000000-0002-0000-0000-000006000000}"/>
    <dataValidation type="list" allowBlank="1" showInputMessage="1" showErrorMessage="1" sqref="C6" xr:uid="{00000000-0002-0000-0000-000007000000}">
      <formula1>Zentrum</formula1>
    </dataValidation>
    <dataValidation type="list" allowBlank="1" showInputMessage="1" showErrorMessage="1" sqref="H24" xr:uid="{00000000-0002-0000-0000-000008000000}">
      <formula1>Tumordokumentation</formula1>
    </dataValidation>
    <dataValidation type="whole" allowBlank="1" showInputMessage="1" showErrorMessage="1" errorTitle="Eingabefehler" error="„Nicht operative Primärfälle“ können nicht größer als Anzahl der Primärfälle Leber sein." sqref="Q30:R32" xr:uid="{00000000-0002-0000-0000-00000A000000}">
      <formula1>0</formula1>
      <formula2>B30</formula2>
    </dataValidation>
    <dataValidation type="whole" allowBlank="1" showInputMessage="1" showErrorMessage="1" errorTitle="Input data error" error="Whole number between 0 and 5000." sqref="C30:C31 O30 O38:O39 E30:G30 J30:L30 E34:I34 K34:O34" xr:uid="{00000000-0002-0000-0000-00000B000000}">
      <formula1>0</formula1>
      <formula2>5000</formula2>
    </dataValidation>
    <dataValidation type="whole" showInputMessage="1" showErrorMessage="1" errorTitle="Input data error" error="&quot;of which non-surgical primary cases&quot; cannot be greater than Primary Cases HCC" sqref="C32" xr:uid="{00000000-0002-0000-0000-00000C000000}">
      <formula1>0</formula1>
      <formula2>C30</formula2>
    </dataValidation>
    <dataValidation type="whole" showInputMessage="1" showErrorMessage="1" errorTitle="Input data error" error="&quot;of which non-surgical primary cases&quot; cannot be greater than Primary cases of biliary cancer" sqref="C36" xr:uid="{00000000-0002-0000-0000-00000D000000}">
      <formula1>0</formula1>
      <formula2>C34</formula2>
    </dataValidation>
    <dataValidation allowBlank="1" showInputMessage="1" showErrorMessage="1" errorTitle="Eingabefehler" error="Der Wert in dem Feld „davon Operative Primärfälle Leber“ kann nicht größer sein als die Anzahl der Primärfälle Leber." sqref="K31:O31" xr:uid="{00000000-0002-0000-0000-00000E000000}"/>
    <dataValidation type="whole" allowBlank="1" showInputMessage="1" showErrorMessage="1" errorTitle="Eingabefehler" error="Whole number between 0 and 5000." sqref="C34:C35" xr:uid="{00000000-0002-0000-0000-00000F000000}">
      <formula1>0</formula1>
      <formula2>5000</formula2>
    </dataValidation>
    <dataValidation type="textLength" allowBlank="1" showInputMessage="1" showErrorMessage="1" errorTitle="Input data error" error="Text up to 100 characters." sqref="C10:O10 C12:G12 C14:G14 C16:G16" xr:uid="{FEECEBBA-0E79-4CFB-A02E-B498ED423026}">
      <formula1>0</formula1>
      <formula2>100</formula2>
    </dataValidation>
    <dataValidation type="date" allowBlank="1" showErrorMessage="1" errorTitle="Input data error" error="Format: dd.mm.yyyy_x000a__x000a_Time period between 01.10.2024 - 31.01.2026." sqref="N12:O12" xr:uid="{590071EC-720E-43D2-B30E-F61188CCFF0B}">
      <formula1>45566</formula1>
      <formula2>46053</formula2>
    </dataValidation>
    <dataValidation type="textLength" showInputMessage="1" showErrorMessage="1" errorTitle="Input data error" error="Text up to 100 characters." sqref="C8:O8" xr:uid="{2ED7AFCD-93E2-4D30-B5B3-A8021598ABA7}">
      <formula1>0</formula1>
      <formula2>100</formula2>
    </dataValidation>
  </dataValidations>
  <pageMargins left="0.25" right="0.25" top="0.75" bottom="0.75" header="0.3" footer="0.3"/>
  <pageSetup paperSize="9" scale="67" orientation="portrait" r:id="rId1"/>
  <headerFooter>
    <oddFooter xml:space="preserve">&amp;L&amp;"Arial,Regular"&amp;7&amp;F&amp;C&amp;"Arial,Regular"&amp;7© DKG  All rights reserved&amp;R&amp;"Arial,Regular"&amp;7&amp;P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Eingabefehler" error="Nur Texteingabe bis 100 Zeichen möglich." xr:uid="{9BDF313D-855C-4918-AF1D-CFDB7FCC204E}">
          <x14:formula1>
            <xm:f>Datenquelle!$A$114:$A$309</xm:f>
          </x14:formula1>
          <xm:sqref>B21:G21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5"/>
  <sheetViews>
    <sheetView topLeftCell="A18" zoomScale="110" zoomScaleNormal="110" workbookViewId="0">
      <selection activeCell="E9" sqref="E9"/>
    </sheetView>
  </sheetViews>
  <sheetFormatPr defaultColWidth="11.42578125" defaultRowHeight="12" x14ac:dyDescent="0.25"/>
  <cols>
    <col min="1" max="1" width="71.42578125" style="95" customWidth="1"/>
    <col min="2" max="2" width="19.5703125" style="95" customWidth="1"/>
    <col min="3" max="3" width="18.5703125" style="95" customWidth="1"/>
    <col min="4" max="4" width="14.85546875" style="95" customWidth="1"/>
    <col min="5" max="5" width="12" style="95" customWidth="1"/>
    <col min="6" max="6" width="14.28515625" style="95" customWidth="1"/>
    <col min="7" max="7" width="14" style="95" customWidth="1"/>
    <col min="8" max="13" width="18.28515625" style="95" customWidth="1"/>
    <col min="14" max="16384" width="11.42578125" style="95"/>
  </cols>
  <sheetData>
    <row r="1" spans="1:4" ht="30" customHeight="1" x14ac:dyDescent="0.25">
      <c r="A1" s="94"/>
      <c r="B1" s="99" t="s">
        <v>250</v>
      </c>
      <c r="C1" s="99" t="s">
        <v>291</v>
      </c>
      <c r="D1" s="99" t="s">
        <v>218</v>
      </c>
    </row>
    <row r="2" spans="1:4" x14ac:dyDescent="0.25">
      <c r="A2" s="182" t="s">
        <v>262</v>
      </c>
      <c r="B2" s="184"/>
      <c r="C2" s="184"/>
      <c r="D2" s="94">
        <f>'Basic data'!C30</f>
        <v>0</v>
      </c>
    </row>
    <row r="3" spans="1:4" x14ac:dyDescent="0.25">
      <c r="A3" s="182" t="s">
        <v>261</v>
      </c>
      <c r="B3" s="184"/>
      <c r="C3" s="184"/>
      <c r="D3" s="94">
        <f>'Basic data'!C32</f>
        <v>0</v>
      </c>
    </row>
    <row r="4" spans="1:4" x14ac:dyDescent="0.25">
      <c r="A4" s="182" t="s">
        <v>263</v>
      </c>
      <c r="B4" s="185"/>
      <c r="C4" s="185"/>
      <c r="D4" s="94">
        <f>'Basic data'!C34</f>
        <v>0</v>
      </c>
    </row>
    <row r="5" spans="1:4" x14ac:dyDescent="0.25">
      <c r="A5" s="182" t="s">
        <v>264</v>
      </c>
      <c r="B5" s="185"/>
      <c r="C5" s="185"/>
      <c r="D5" s="94">
        <f>'Basic data'!C36</f>
        <v>0</v>
      </c>
    </row>
    <row r="6" spans="1:4" x14ac:dyDescent="0.25">
      <c r="A6" s="183" t="s">
        <v>265</v>
      </c>
      <c r="B6" s="94">
        <f>'Basic data'!E30</f>
        <v>0</v>
      </c>
      <c r="C6" s="185"/>
      <c r="D6" s="185"/>
    </row>
    <row r="7" spans="1:4" x14ac:dyDescent="0.25">
      <c r="A7" s="183" t="s">
        <v>269</v>
      </c>
      <c r="B7" s="94">
        <f>'Basic data'!F30</f>
        <v>0</v>
      </c>
      <c r="C7" s="185"/>
      <c r="D7" s="185"/>
    </row>
    <row r="8" spans="1:4" x14ac:dyDescent="0.25">
      <c r="A8" s="183" t="s">
        <v>270</v>
      </c>
      <c r="B8" s="94">
        <f>'Basic data'!G30</f>
        <v>0</v>
      </c>
      <c r="C8" s="185"/>
      <c r="D8" s="185"/>
    </row>
    <row r="9" spans="1:4" x14ac:dyDescent="0.25">
      <c r="A9" s="183" t="s">
        <v>271</v>
      </c>
      <c r="B9" s="185"/>
      <c r="C9" s="185"/>
      <c r="D9" s="185"/>
    </row>
    <row r="10" spans="1:4" x14ac:dyDescent="0.25">
      <c r="A10" s="183" t="s">
        <v>272</v>
      </c>
      <c r="B10" s="185"/>
      <c r="C10" s="185"/>
      <c r="D10" s="185"/>
    </row>
    <row r="11" spans="1:4" ht="24" x14ac:dyDescent="0.25">
      <c r="A11" s="183" t="s">
        <v>273</v>
      </c>
      <c r="B11" s="94">
        <f>'Basic data'!J30</f>
        <v>0</v>
      </c>
      <c r="C11" s="185"/>
      <c r="D11" s="185"/>
    </row>
    <row r="12" spans="1:4" ht="19.5" customHeight="1" x14ac:dyDescent="0.25">
      <c r="A12" s="183" t="s">
        <v>266</v>
      </c>
      <c r="B12" s="185"/>
      <c r="C12" s="185"/>
      <c r="D12" s="94" t="str">
        <f>'Basic data'!E31</f>
        <v/>
      </c>
    </row>
    <row r="13" spans="1:4" ht="24" x14ac:dyDescent="0.25">
      <c r="A13" s="183" t="s">
        <v>281</v>
      </c>
      <c r="B13" s="185"/>
      <c r="C13" s="94">
        <f>'Basic data'!K30</f>
        <v>0</v>
      </c>
      <c r="D13" s="185"/>
    </row>
    <row r="14" spans="1:4" ht="24" x14ac:dyDescent="0.25">
      <c r="A14" s="183" t="s">
        <v>282</v>
      </c>
      <c r="B14" s="185"/>
      <c r="C14" s="94">
        <f>'Basic data'!L30</f>
        <v>0</v>
      </c>
      <c r="D14" s="185"/>
    </row>
    <row r="15" spans="1:4" ht="36" x14ac:dyDescent="0.25">
      <c r="A15" s="183" t="s">
        <v>283</v>
      </c>
      <c r="B15" s="185"/>
      <c r="C15" s="185"/>
      <c r="D15" s="185"/>
    </row>
    <row r="16" spans="1:4" x14ac:dyDescent="0.25">
      <c r="A16" s="183" t="s">
        <v>284</v>
      </c>
      <c r="B16" s="185"/>
      <c r="C16" s="94">
        <f>'Basic data'!O30</f>
        <v>0</v>
      </c>
      <c r="D16" s="185"/>
    </row>
    <row r="17" spans="1:4" x14ac:dyDescent="0.25">
      <c r="A17" s="183" t="s">
        <v>267</v>
      </c>
      <c r="B17" s="185"/>
      <c r="C17" s="185"/>
      <c r="D17" s="94" t="str">
        <f>'Basic data'!K31</f>
        <v/>
      </c>
    </row>
    <row r="18" spans="1:4" x14ac:dyDescent="0.25">
      <c r="A18" s="182" t="s">
        <v>268</v>
      </c>
      <c r="B18" s="185"/>
      <c r="C18" s="185"/>
      <c r="D18" s="94" t="str">
        <f>'Basic data'!E32</f>
        <v/>
      </c>
    </row>
    <row r="19" spans="1:4" x14ac:dyDescent="0.25">
      <c r="A19" s="183" t="s">
        <v>274</v>
      </c>
      <c r="B19" s="94">
        <f>'Basic data'!E34</f>
        <v>0</v>
      </c>
      <c r="C19" s="185"/>
      <c r="D19" s="185"/>
    </row>
    <row r="20" spans="1:4" x14ac:dyDescent="0.25">
      <c r="A20" s="183" t="s">
        <v>275</v>
      </c>
      <c r="B20" s="94">
        <f>'Basic data'!F34</f>
        <v>0</v>
      </c>
      <c r="C20" s="185"/>
      <c r="D20" s="185"/>
    </row>
    <row r="21" spans="1:4" x14ac:dyDescent="0.25">
      <c r="A21" s="183" t="s">
        <v>276</v>
      </c>
      <c r="B21" s="94">
        <f>'Basic data'!G34</f>
        <v>0</v>
      </c>
      <c r="C21" s="185"/>
      <c r="D21" s="185"/>
    </row>
    <row r="22" spans="1:4" x14ac:dyDescent="0.25">
      <c r="A22" s="183" t="s">
        <v>277</v>
      </c>
      <c r="B22" s="94">
        <f>'Basic data'!H34</f>
        <v>0</v>
      </c>
      <c r="C22" s="185"/>
      <c r="D22" s="185"/>
    </row>
    <row r="23" spans="1:4" x14ac:dyDescent="0.25">
      <c r="A23" s="183" t="s">
        <v>278</v>
      </c>
      <c r="B23" s="94">
        <f>'Basic data'!I34</f>
        <v>0</v>
      </c>
      <c r="C23" s="185"/>
      <c r="D23" s="185"/>
    </row>
    <row r="24" spans="1:4" ht="24" x14ac:dyDescent="0.25">
      <c r="A24" s="183" t="s">
        <v>279</v>
      </c>
      <c r="B24" s="185"/>
      <c r="C24" s="185"/>
      <c r="D24" s="185"/>
    </row>
    <row r="25" spans="1:4" x14ac:dyDescent="0.25">
      <c r="A25" s="183" t="s">
        <v>280</v>
      </c>
      <c r="B25" s="185"/>
      <c r="C25" s="185"/>
      <c r="D25" s="94" t="str">
        <f>'Basic data'!E35</f>
        <v/>
      </c>
    </row>
    <row r="26" spans="1:4" ht="24" x14ac:dyDescent="0.25">
      <c r="A26" s="183" t="s">
        <v>285</v>
      </c>
      <c r="B26" s="185"/>
      <c r="C26" s="94">
        <f>'Basic data'!K34</f>
        <v>0</v>
      </c>
      <c r="D26" s="185"/>
    </row>
    <row r="27" spans="1:4" ht="24" x14ac:dyDescent="0.25">
      <c r="A27" s="183" t="s">
        <v>286</v>
      </c>
      <c r="B27" s="185"/>
      <c r="C27" s="94">
        <f>'Basic data'!L34</f>
        <v>0</v>
      </c>
      <c r="D27" s="185"/>
    </row>
    <row r="28" spans="1:4" ht="36" x14ac:dyDescent="0.25">
      <c r="A28" s="183" t="s">
        <v>287</v>
      </c>
      <c r="B28" s="185"/>
      <c r="C28" s="94">
        <f>'Basic data'!M34</f>
        <v>0</v>
      </c>
      <c r="D28" s="185"/>
    </row>
    <row r="29" spans="1:4" x14ac:dyDescent="0.25">
      <c r="A29" s="183" t="s">
        <v>288</v>
      </c>
      <c r="B29" s="185"/>
      <c r="C29" s="94">
        <f>'Basic data'!O34</f>
        <v>0</v>
      </c>
      <c r="D29" s="185"/>
    </row>
    <row r="30" spans="1:4" x14ac:dyDescent="0.25">
      <c r="A30" s="183" t="s">
        <v>289</v>
      </c>
      <c r="B30" s="185"/>
      <c r="C30" s="94" t="str">
        <f>'Basic data'!K35</f>
        <v/>
      </c>
      <c r="D30" s="185"/>
    </row>
    <row r="31" spans="1:4" x14ac:dyDescent="0.25">
      <c r="A31" s="182" t="s">
        <v>290</v>
      </c>
      <c r="B31" s="185"/>
      <c r="C31" s="185"/>
      <c r="D31" s="94" t="str">
        <f>'Basic data'!E36</f>
        <v/>
      </c>
    </row>
    <row r="32" spans="1:4" ht="24" x14ac:dyDescent="0.25">
      <c r="A32" s="99" t="s">
        <v>259</v>
      </c>
      <c r="B32" s="185"/>
      <c r="C32" s="185"/>
      <c r="D32" s="94">
        <f>'Basic data'!O38</f>
        <v>0</v>
      </c>
    </row>
    <row r="33" spans="1:4" ht="24" x14ac:dyDescent="0.25">
      <c r="A33" s="99" t="s">
        <v>244</v>
      </c>
      <c r="B33" s="185"/>
      <c r="C33" s="185"/>
      <c r="D33" s="94">
        <f>'Basic data'!O39</f>
        <v>0</v>
      </c>
    </row>
    <row r="34" spans="1:4" x14ac:dyDescent="0.25">
      <c r="A34" s="94" t="s">
        <v>260</v>
      </c>
      <c r="B34" s="185"/>
      <c r="C34" s="185"/>
      <c r="D34" s="94" t="str">
        <f>'Basic data'!O40</f>
        <v/>
      </c>
    </row>
    <row r="35" spans="1:4" ht="24" x14ac:dyDescent="0.25">
      <c r="A35" s="99" t="s">
        <v>245</v>
      </c>
      <c r="B35" s="185"/>
      <c r="C35" s="185"/>
      <c r="D35" s="94" t="str">
        <f>'Basic data'!O41</f>
        <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6"/>
  <sheetViews>
    <sheetView workbookViewId="0">
      <selection activeCell="A10" sqref="A10"/>
    </sheetView>
  </sheetViews>
  <sheetFormatPr defaultColWidth="11.42578125" defaultRowHeight="15" x14ac:dyDescent="0.25"/>
  <cols>
    <col min="1" max="1" width="37.85546875" customWidth="1"/>
    <col min="2" max="2" width="47.140625" customWidth="1"/>
    <col min="3" max="3" width="42.42578125" customWidth="1"/>
    <col min="4" max="4" width="10.85546875" customWidth="1"/>
    <col min="5" max="6" width="25.7109375" customWidth="1"/>
  </cols>
  <sheetData>
    <row r="1" spans="1:6" x14ac:dyDescent="0.25">
      <c r="A1" s="97" t="s">
        <v>2</v>
      </c>
      <c r="B1" s="202" t="str">
        <f>IF('Basic data'!C16=0,"",'Basic data'!C16)</f>
        <v/>
      </c>
    </row>
    <row r="2" spans="1:6" x14ac:dyDescent="0.25">
      <c r="A2" s="97" t="s">
        <v>3</v>
      </c>
      <c r="B2" s="203" t="str">
        <f>IF('Basic data'!N12=0,"",'Basic data'!N12)</f>
        <v/>
      </c>
    </row>
    <row r="3" spans="1:6" x14ac:dyDescent="0.25">
      <c r="A3" s="97" t="s">
        <v>4</v>
      </c>
      <c r="B3" s="203" t="str">
        <f>IF('Basic data'!N14=0,"",'Basic data'!N14)</f>
        <v>-----</v>
      </c>
    </row>
    <row r="5" spans="1:6" ht="24.95" customHeight="1" x14ac:dyDescent="0.25">
      <c r="A5" s="98" t="s">
        <v>9</v>
      </c>
      <c r="B5" s="98" t="s">
        <v>5</v>
      </c>
      <c r="C5" s="98" t="s">
        <v>297</v>
      </c>
      <c r="D5" s="98" t="s">
        <v>216</v>
      </c>
      <c r="E5" s="200" t="s">
        <v>646</v>
      </c>
      <c r="F5" s="98" t="s">
        <v>648</v>
      </c>
    </row>
    <row r="6" spans="1:6" ht="24.95" customHeight="1" x14ac:dyDescent="0.25">
      <c r="A6" s="38" t="str">
        <f>IF('Basic data'!B21=0,"",'Basic data'!B21)</f>
        <v/>
      </c>
      <c r="B6" s="38" t="str">
        <f>IF('Basic data'!H24=0,"",'Basic data'!H24)</f>
        <v/>
      </c>
      <c r="C6" s="201" t="str">
        <f>IF('Basic data'!H21=0,"",'Basic data'!H21)</f>
        <v/>
      </c>
      <c r="D6" s="38" t="str">
        <f>IF('Basic data'!B24=0,"",'Basic data'!B24)</f>
        <v>No</v>
      </c>
      <c r="E6" s="204" t="str">
        <f>IF('Basic data'!C12=0,"",'Basic data'!C12)</f>
        <v/>
      </c>
      <c r="F6" s="204" t="str">
        <f>IF('Basic data'!C14=0,"",'Basic data'!C14)</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309"/>
  <sheetViews>
    <sheetView workbookViewId="0">
      <selection activeCell="A312" sqref="A312"/>
    </sheetView>
  </sheetViews>
  <sheetFormatPr defaultColWidth="9.140625" defaultRowHeight="11.25" x14ac:dyDescent="0.2"/>
  <cols>
    <col min="1" max="1" width="34.140625" style="15" customWidth="1"/>
    <col min="2" max="2" width="50.42578125" style="15" customWidth="1"/>
    <col min="3" max="3" width="69.28515625" style="15" customWidth="1"/>
    <col min="4" max="4" width="20.42578125" style="15" customWidth="1"/>
    <col min="5" max="5" width="9.140625" style="15" customWidth="1"/>
    <col min="6" max="6" width="23.7109375" style="15" customWidth="1"/>
    <col min="7" max="7" width="9.140625" style="15" customWidth="1"/>
    <col min="8" max="8" width="24.7109375" style="15" customWidth="1"/>
    <col min="9" max="9" width="14.85546875" style="15" customWidth="1"/>
    <col min="10" max="10" width="19.28515625" style="15" customWidth="1"/>
    <col min="11" max="11" width="15" style="15" customWidth="1"/>
    <col min="12" max="13" width="9.140625" style="15" customWidth="1"/>
    <col min="14" max="14" width="15.28515625" style="15" customWidth="1"/>
    <col min="15" max="15" width="18.140625" style="15" customWidth="1"/>
    <col min="16" max="16384" width="9.140625" style="15"/>
  </cols>
  <sheetData>
    <row r="1" spans="1:6" x14ac:dyDescent="0.2">
      <c r="A1" s="27" t="s">
        <v>10</v>
      </c>
      <c r="B1" s="125" t="s">
        <v>325</v>
      </c>
      <c r="D1" s="126"/>
    </row>
    <row r="2" spans="1:6" x14ac:dyDescent="0.2">
      <c r="A2" s="28" t="s">
        <v>650</v>
      </c>
      <c r="B2" s="125" t="s">
        <v>11</v>
      </c>
      <c r="D2" s="31"/>
      <c r="E2" s="15" t="s">
        <v>54</v>
      </c>
    </row>
    <row r="3" spans="1:6" x14ac:dyDescent="0.2">
      <c r="B3" s="125" t="s">
        <v>12</v>
      </c>
      <c r="D3" s="31"/>
      <c r="E3" s="75" t="str">
        <f>'Basic data'!N14</f>
        <v>-----</v>
      </c>
      <c r="F3" s="15">
        <f>IF(E3&gt;E4,0,DATEDIF(E3,E4,"y"))</f>
        <v>0</v>
      </c>
    </row>
    <row r="4" spans="1:6" x14ac:dyDescent="0.2">
      <c r="B4" s="125" t="s">
        <v>227</v>
      </c>
      <c r="D4" s="31"/>
      <c r="E4" s="12">
        <v>46022</v>
      </c>
    </row>
    <row r="5" spans="1:6" x14ac:dyDescent="0.2">
      <c r="B5" s="125" t="s">
        <v>13</v>
      </c>
      <c r="D5" s="31"/>
    </row>
    <row r="6" spans="1:6" x14ac:dyDescent="0.2">
      <c r="B6" s="125" t="s">
        <v>14</v>
      </c>
      <c r="D6" s="31"/>
    </row>
    <row r="7" spans="1:6" x14ac:dyDescent="0.2">
      <c r="B7" s="125" t="s">
        <v>228</v>
      </c>
      <c r="D7" s="31"/>
    </row>
    <row r="8" spans="1:6" x14ac:dyDescent="0.2">
      <c r="B8" s="125" t="s">
        <v>15</v>
      </c>
      <c r="D8" s="31"/>
    </row>
    <row r="9" spans="1:6" x14ac:dyDescent="0.2">
      <c r="B9" s="125" t="s">
        <v>229</v>
      </c>
      <c r="D9" s="31"/>
    </row>
    <row r="10" spans="1:6" x14ac:dyDescent="0.2">
      <c r="B10" s="125" t="s">
        <v>16</v>
      </c>
      <c r="D10" s="31"/>
    </row>
    <row r="11" spans="1:6" x14ac:dyDescent="0.2">
      <c r="B11" s="125" t="s">
        <v>232</v>
      </c>
      <c r="D11" s="31"/>
    </row>
    <row r="12" spans="1:6" x14ac:dyDescent="0.2">
      <c r="B12" s="125" t="s">
        <v>17</v>
      </c>
      <c r="D12" s="31"/>
    </row>
    <row r="13" spans="1:6" x14ac:dyDescent="0.2">
      <c r="B13" s="125" t="s">
        <v>18</v>
      </c>
      <c r="D13" s="31"/>
    </row>
    <row r="14" spans="1:6" x14ac:dyDescent="0.2">
      <c r="B14" s="125" t="s">
        <v>19</v>
      </c>
      <c r="D14" s="31"/>
    </row>
    <row r="15" spans="1:6" x14ac:dyDescent="0.2">
      <c r="B15" s="125" t="s">
        <v>21</v>
      </c>
      <c r="D15" s="31"/>
    </row>
    <row r="16" spans="1:6" x14ac:dyDescent="0.2">
      <c r="B16" s="125" t="s">
        <v>20</v>
      </c>
      <c r="D16" s="31"/>
    </row>
    <row r="17" spans="2:4" x14ac:dyDescent="0.2">
      <c r="B17" s="125" t="s">
        <v>22</v>
      </c>
      <c r="D17" s="31"/>
    </row>
    <row r="18" spans="2:4" x14ac:dyDescent="0.2">
      <c r="B18" s="125" t="s">
        <v>23</v>
      </c>
      <c r="D18" s="80"/>
    </row>
    <row r="19" spans="2:4" x14ac:dyDescent="0.2">
      <c r="B19" s="125" t="s">
        <v>24</v>
      </c>
      <c r="D19" s="31"/>
    </row>
    <row r="20" spans="2:4" x14ac:dyDescent="0.2">
      <c r="B20" s="125" t="s">
        <v>25</v>
      </c>
      <c r="D20" s="31"/>
    </row>
    <row r="21" spans="2:4" x14ac:dyDescent="0.2">
      <c r="B21" s="125" t="s">
        <v>26</v>
      </c>
      <c r="D21" s="31"/>
    </row>
    <row r="22" spans="2:4" x14ac:dyDescent="0.2">
      <c r="B22" s="125" t="s">
        <v>28</v>
      </c>
      <c r="D22" s="31"/>
    </row>
    <row r="23" spans="2:4" x14ac:dyDescent="0.2">
      <c r="B23" s="125" t="s">
        <v>27</v>
      </c>
      <c r="D23" s="31"/>
    </row>
    <row r="24" spans="2:4" x14ac:dyDescent="0.2">
      <c r="B24" s="125" t="s">
        <v>30</v>
      </c>
      <c r="D24" s="31"/>
    </row>
    <row r="25" spans="2:4" x14ac:dyDescent="0.2">
      <c r="B25" s="125" t="s">
        <v>225</v>
      </c>
      <c r="D25" s="31"/>
    </row>
    <row r="26" spans="2:4" x14ac:dyDescent="0.2">
      <c r="B26" s="125" t="s">
        <v>649</v>
      </c>
      <c r="D26" s="31"/>
    </row>
    <row r="27" spans="2:4" x14ac:dyDescent="0.2">
      <c r="B27" s="125" t="s">
        <v>29</v>
      </c>
      <c r="D27" s="31"/>
    </row>
    <row r="28" spans="2:4" x14ac:dyDescent="0.2">
      <c r="B28" s="125" t="s">
        <v>31</v>
      </c>
      <c r="D28" s="31"/>
    </row>
    <row r="29" spans="2:4" x14ac:dyDescent="0.2">
      <c r="B29" s="125" t="s">
        <v>32</v>
      </c>
      <c r="D29" s="31"/>
    </row>
    <row r="30" spans="2:4" x14ac:dyDescent="0.2">
      <c r="B30" s="125" t="s">
        <v>33</v>
      </c>
      <c r="D30" s="31"/>
    </row>
    <row r="31" spans="2:4" x14ac:dyDescent="0.2">
      <c r="B31" s="125" t="s">
        <v>230</v>
      </c>
      <c r="D31" s="31"/>
    </row>
    <row r="32" spans="2:4" x14ac:dyDescent="0.2">
      <c r="B32" s="125" t="s">
        <v>35</v>
      </c>
      <c r="D32" s="31"/>
    </row>
    <row r="33" spans="2:4" x14ac:dyDescent="0.2">
      <c r="B33" s="125" t="s">
        <v>36</v>
      </c>
      <c r="D33" s="31"/>
    </row>
    <row r="34" spans="2:4" x14ac:dyDescent="0.2">
      <c r="B34" s="125" t="s">
        <v>38</v>
      </c>
      <c r="D34" s="31"/>
    </row>
    <row r="35" spans="2:4" x14ac:dyDescent="0.2">
      <c r="B35" s="125" t="s">
        <v>39</v>
      </c>
      <c r="D35" s="31"/>
    </row>
    <row r="36" spans="2:4" x14ac:dyDescent="0.2">
      <c r="B36" s="125" t="s">
        <v>40</v>
      </c>
      <c r="D36" s="31"/>
    </row>
    <row r="37" spans="2:4" x14ac:dyDescent="0.2">
      <c r="B37" s="125" t="s">
        <v>41</v>
      </c>
      <c r="D37" s="31"/>
    </row>
    <row r="38" spans="2:4" x14ac:dyDescent="0.2">
      <c r="B38" s="125" t="s">
        <v>42</v>
      </c>
      <c r="D38" s="31"/>
    </row>
    <row r="39" spans="2:4" x14ac:dyDescent="0.2">
      <c r="B39" s="125" t="s">
        <v>37</v>
      </c>
      <c r="D39" s="31"/>
    </row>
    <row r="40" spans="2:4" x14ac:dyDescent="0.2">
      <c r="B40" s="125" t="s">
        <v>43</v>
      </c>
      <c r="D40" s="31"/>
    </row>
    <row r="41" spans="2:4" x14ac:dyDescent="0.2">
      <c r="B41" s="125" t="s">
        <v>34</v>
      </c>
      <c r="D41" s="31"/>
    </row>
    <row r="42" spans="2:4" x14ac:dyDescent="0.2">
      <c r="B42" s="17" t="s">
        <v>47</v>
      </c>
      <c r="D42" s="31"/>
    </row>
    <row r="43" spans="2:4" x14ac:dyDescent="0.2">
      <c r="B43" s="125" t="s">
        <v>44</v>
      </c>
      <c r="D43" s="31"/>
    </row>
    <row r="44" spans="2:4" x14ac:dyDescent="0.2">
      <c r="B44" s="17" t="s">
        <v>233</v>
      </c>
      <c r="D44" s="31"/>
    </row>
    <row r="45" spans="2:4" x14ac:dyDescent="0.2">
      <c r="B45" s="125" t="s">
        <v>45</v>
      </c>
      <c r="D45" s="31"/>
    </row>
    <row r="46" spans="2:4" x14ac:dyDescent="0.2">
      <c r="B46" s="125" t="s">
        <v>46</v>
      </c>
      <c r="D46" s="31"/>
    </row>
    <row r="47" spans="2:4" x14ac:dyDescent="0.2">
      <c r="B47" s="17" t="s">
        <v>48</v>
      </c>
      <c r="D47" s="31"/>
    </row>
    <row r="48" spans="2:4" x14ac:dyDescent="0.2">
      <c r="B48" s="17" t="s">
        <v>49</v>
      </c>
      <c r="D48" s="96"/>
    </row>
    <row r="49" spans="2:4" x14ac:dyDescent="0.2">
      <c r="B49" s="17" t="s">
        <v>231</v>
      </c>
      <c r="D49" s="31"/>
    </row>
    <row r="50" spans="2:4" x14ac:dyDescent="0.2">
      <c r="B50" s="17" t="s">
        <v>51</v>
      </c>
      <c r="D50" s="34"/>
    </row>
    <row r="51" spans="2:4" x14ac:dyDescent="0.2">
      <c r="B51" s="17" t="s">
        <v>50</v>
      </c>
      <c r="D51" s="31"/>
    </row>
    <row r="52" spans="2:4" x14ac:dyDescent="0.2">
      <c r="B52" s="195" t="s">
        <v>326</v>
      </c>
      <c r="D52" s="31"/>
    </row>
    <row r="53" spans="2:4" x14ac:dyDescent="0.2">
      <c r="B53" s="195" t="s">
        <v>327</v>
      </c>
      <c r="D53" s="31"/>
    </row>
    <row r="54" spans="2:4" x14ac:dyDescent="0.2">
      <c r="D54" s="31"/>
    </row>
    <row r="55" spans="2:4" x14ac:dyDescent="0.2">
      <c r="D55" s="127"/>
    </row>
    <row r="56" spans="2:4" x14ac:dyDescent="0.2">
      <c r="D56" s="127"/>
    </row>
    <row r="57" spans="2:4" x14ac:dyDescent="0.2">
      <c r="D57" s="127"/>
    </row>
    <row r="58" spans="2:4" x14ac:dyDescent="0.2">
      <c r="B58" s="34"/>
      <c r="D58" s="127"/>
    </row>
    <row r="59" spans="2:4" x14ac:dyDescent="0.2">
      <c r="B59" s="81"/>
      <c r="D59" s="127"/>
    </row>
    <row r="60" spans="2:4" x14ac:dyDescent="0.2">
      <c r="B60" s="81"/>
      <c r="D60" s="31"/>
    </row>
    <row r="61" spans="2:4" x14ac:dyDescent="0.2">
      <c r="B61" s="81"/>
      <c r="D61" s="127"/>
    </row>
    <row r="62" spans="2:4" x14ac:dyDescent="0.2">
      <c r="B62" s="81"/>
      <c r="D62" s="127"/>
    </row>
    <row r="63" spans="2:4" x14ac:dyDescent="0.2">
      <c r="B63" s="81"/>
    </row>
    <row r="64" spans="2:4" x14ac:dyDescent="0.2">
      <c r="B64" s="81"/>
    </row>
    <row r="65" spans="1:19" x14ac:dyDescent="0.2">
      <c r="B65" s="81"/>
    </row>
    <row r="66" spans="1:19" x14ac:dyDescent="0.2">
      <c r="B66" s="81"/>
    </row>
    <row r="67" spans="1:19" x14ac:dyDescent="0.2">
      <c r="B67" s="81"/>
      <c r="C67" s="34"/>
      <c r="D67" s="127"/>
    </row>
    <row r="68" spans="1:19" x14ac:dyDescent="0.2">
      <c r="C68" s="81"/>
      <c r="D68" s="31"/>
    </row>
    <row r="69" spans="1:19" x14ac:dyDescent="0.2">
      <c r="A69" s="21" t="s">
        <v>55</v>
      </c>
      <c r="B69" s="22" t="s">
        <v>56</v>
      </c>
      <c r="C69" s="23" t="s">
        <v>57</v>
      </c>
      <c r="D69" s="22" t="s">
        <v>58</v>
      </c>
      <c r="E69" s="22" t="s">
        <v>59</v>
      </c>
      <c r="F69" s="22" t="s">
        <v>60</v>
      </c>
      <c r="G69" s="22" t="s">
        <v>61</v>
      </c>
      <c r="H69" s="22" t="s">
        <v>62</v>
      </c>
      <c r="I69" s="22" t="s">
        <v>63</v>
      </c>
      <c r="J69" s="22" t="s">
        <v>64</v>
      </c>
      <c r="K69" s="22" t="s">
        <v>65</v>
      </c>
      <c r="L69" s="22" t="s">
        <v>66</v>
      </c>
      <c r="M69" s="22" t="s">
        <v>67</v>
      </c>
      <c r="N69" s="22" t="s">
        <v>68</v>
      </c>
      <c r="O69" s="22" t="s">
        <v>69</v>
      </c>
      <c r="P69" s="22" t="s">
        <v>70</v>
      </c>
      <c r="Q69" s="22" t="s">
        <v>71</v>
      </c>
      <c r="R69" s="22" t="s">
        <v>72</v>
      </c>
      <c r="S69" s="23" t="s">
        <v>73</v>
      </c>
    </row>
    <row r="70" spans="1:19" x14ac:dyDescent="0.2">
      <c r="A70" s="18" t="s">
        <v>74</v>
      </c>
      <c r="B70" s="16" t="s">
        <v>75</v>
      </c>
      <c r="C70" s="19" t="s">
        <v>76</v>
      </c>
      <c r="D70" s="16" t="s">
        <v>77</v>
      </c>
      <c r="E70" s="16" t="s">
        <v>78</v>
      </c>
      <c r="F70" s="16" t="s">
        <v>79</v>
      </c>
      <c r="G70" s="16" t="s">
        <v>80</v>
      </c>
      <c r="H70" s="16" t="s">
        <v>81</v>
      </c>
      <c r="I70" s="16" t="s">
        <v>82</v>
      </c>
      <c r="J70" s="16" t="s">
        <v>83</v>
      </c>
      <c r="K70" s="16" t="s">
        <v>84</v>
      </c>
      <c r="L70" s="16" t="s">
        <v>85</v>
      </c>
      <c r="M70" s="16" t="s">
        <v>86</v>
      </c>
      <c r="N70" s="16" t="s">
        <v>87</v>
      </c>
      <c r="O70" s="16" t="s">
        <v>88</v>
      </c>
      <c r="P70" s="16" t="s">
        <v>89</v>
      </c>
      <c r="Q70" s="29" t="s">
        <v>90</v>
      </c>
      <c r="R70" s="16" t="s">
        <v>91</v>
      </c>
      <c r="S70" s="30" t="s">
        <v>92</v>
      </c>
    </row>
    <row r="71" spans="1:19" x14ac:dyDescent="0.2">
      <c r="A71" s="18" t="s">
        <v>93</v>
      </c>
      <c r="B71" s="16" t="s">
        <v>94</v>
      </c>
      <c r="C71" s="19" t="s">
        <v>77</v>
      </c>
      <c r="D71" s="16" t="s">
        <v>95</v>
      </c>
      <c r="E71" s="16" t="s">
        <v>96</v>
      </c>
      <c r="F71" s="16" t="s">
        <v>96</v>
      </c>
      <c r="G71" s="16" t="s">
        <v>97</v>
      </c>
      <c r="H71" s="16" t="s">
        <v>98</v>
      </c>
      <c r="I71" s="16" t="s">
        <v>99</v>
      </c>
      <c r="J71" s="16" t="s">
        <v>100</v>
      </c>
      <c r="K71" s="16" t="s">
        <v>101</v>
      </c>
      <c r="L71" s="16" t="s">
        <v>102</v>
      </c>
      <c r="M71" s="16" t="s">
        <v>103</v>
      </c>
      <c r="N71" s="16" t="s">
        <v>104</v>
      </c>
      <c r="O71" s="16" t="s">
        <v>105</v>
      </c>
      <c r="P71" s="16" t="s">
        <v>106</v>
      </c>
      <c r="Q71" s="16" t="s">
        <v>52</v>
      </c>
      <c r="R71" s="17" t="s">
        <v>52</v>
      </c>
      <c r="S71" s="19" t="s">
        <v>52</v>
      </c>
    </row>
    <row r="72" spans="1:19" x14ac:dyDescent="0.2">
      <c r="A72" s="18" t="s">
        <v>107</v>
      </c>
      <c r="B72" s="16" t="s">
        <v>108</v>
      </c>
      <c r="C72" s="19" t="s">
        <v>109</v>
      </c>
      <c r="D72" s="16" t="s">
        <v>110</v>
      </c>
      <c r="E72" s="16" t="s">
        <v>52</v>
      </c>
      <c r="F72" s="16" t="s">
        <v>52</v>
      </c>
      <c r="G72" s="16" t="s">
        <v>111</v>
      </c>
      <c r="H72" s="16" t="s">
        <v>112</v>
      </c>
      <c r="I72" s="16" t="s">
        <v>113</v>
      </c>
      <c r="J72" s="16" t="s">
        <v>114</v>
      </c>
      <c r="K72" s="16" t="s">
        <v>115</v>
      </c>
      <c r="L72" s="16" t="s">
        <v>96</v>
      </c>
      <c r="M72" s="16" t="s">
        <v>116</v>
      </c>
      <c r="N72" s="16" t="s">
        <v>117</v>
      </c>
      <c r="O72" s="16" t="s">
        <v>118</v>
      </c>
      <c r="P72" s="16" t="s">
        <v>119</v>
      </c>
      <c r="Q72" s="17"/>
      <c r="R72" s="17"/>
      <c r="S72" s="20"/>
    </row>
    <row r="73" spans="1:19" x14ac:dyDescent="0.2">
      <c r="A73" s="18" t="s">
        <v>120</v>
      </c>
      <c r="B73" s="16" t="s">
        <v>121</v>
      </c>
      <c r="C73" s="19" t="s">
        <v>122</v>
      </c>
      <c r="D73" s="16" t="s">
        <v>96</v>
      </c>
      <c r="E73" s="16" t="s">
        <v>53</v>
      </c>
      <c r="F73" s="16" t="s">
        <v>53</v>
      </c>
      <c r="G73" s="16" t="s">
        <v>123</v>
      </c>
      <c r="H73" s="16" t="s">
        <v>124</v>
      </c>
      <c r="I73" s="16" t="s">
        <v>125</v>
      </c>
      <c r="J73" s="16" t="s">
        <v>126</v>
      </c>
      <c r="K73" s="16" t="s">
        <v>96</v>
      </c>
      <c r="L73" s="16" t="s">
        <v>52</v>
      </c>
      <c r="M73" s="16" t="s">
        <v>127</v>
      </c>
      <c r="N73" s="16" t="s">
        <v>110</v>
      </c>
      <c r="O73" s="16" t="s">
        <v>96</v>
      </c>
      <c r="P73" s="16" t="s">
        <v>128</v>
      </c>
      <c r="Q73" s="17"/>
      <c r="R73" s="17"/>
      <c r="S73" s="20"/>
    </row>
    <row r="74" spans="1:19" x14ac:dyDescent="0.2">
      <c r="A74" s="18" t="s">
        <v>129</v>
      </c>
      <c r="B74" s="16" t="s">
        <v>130</v>
      </c>
      <c r="C74" s="19" t="s">
        <v>131</v>
      </c>
      <c r="D74" s="16" t="s">
        <v>52</v>
      </c>
      <c r="E74" s="16"/>
      <c r="F74" s="16"/>
      <c r="G74" s="16" t="s">
        <v>132</v>
      </c>
      <c r="H74" s="16" t="s">
        <v>110</v>
      </c>
      <c r="I74" s="16" t="s">
        <v>133</v>
      </c>
      <c r="J74" s="16" t="s">
        <v>134</v>
      </c>
      <c r="K74" s="16" t="s">
        <v>52</v>
      </c>
      <c r="L74" s="16" t="s">
        <v>53</v>
      </c>
      <c r="M74" s="16" t="s">
        <v>135</v>
      </c>
      <c r="N74" s="17" t="s">
        <v>96</v>
      </c>
      <c r="O74" s="16" t="s">
        <v>52</v>
      </c>
      <c r="P74" s="16" t="s">
        <v>136</v>
      </c>
      <c r="Q74" s="17"/>
      <c r="R74" s="17"/>
      <c r="S74" s="20"/>
    </row>
    <row r="75" spans="1:19" x14ac:dyDescent="0.2">
      <c r="A75" s="18" t="s">
        <v>137</v>
      </c>
      <c r="B75" s="16" t="s">
        <v>138</v>
      </c>
      <c r="C75" s="19" t="s">
        <v>139</v>
      </c>
      <c r="D75" s="16" t="s">
        <v>53</v>
      </c>
      <c r="E75" s="17"/>
      <c r="F75" s="17"/>
      <c r="G75" s="16" t="s">
        <v>96</v>
      </c>
      <c r="H75" s="16" t="s">
        <v>96</v>
      </c>
      <c r="I75" s="16" t="s">
        <v>140</v>
      </c>
      <c r="J75" s="16" t="s">
        <v>141</v>
      </c>
      <c r="K75" s="16" t="s">
        <v>53</v>
      </c>
      <c r="L75" s="16"/>
      <c r="M75" s="16" t="s">
        <v>110</v>
      </c>
      <c r="N75" s="17" t="s">
        <v>52</v>
      </c>
      <c r="O75" s="16" t="s">
        <v>53</v>
      </c>
      <c r="P75" s="16" t="s">
        <v>142</v>
      </c>
      <c r="Q75" s="17"/>
      <c r="R75" s="17"/>
      <c r="S75" s="20"/>
    </row>
    <row r="76" spans="1:19" x14ac:dyDescent="0.2">
      <c r="A76" s="18" t="s">
        <v>143</v>
      </c>
      <c r="B76" s="16" t="s">
        <v>144</v>
      </c>
      <c r="C76" s="19" t="s">
        <v>110</v>
      </c>
      <c r="D76" s="17"/>
      <c r="E76" s="17"/>
      <c r="F76" s="17"/>
      <c r="G76" s="16" t="s">
        <v>52</v>
      </c>
      <c r="H76" s="16" t="s">
        <v>52</v>
      </c>
      <c r="I76" s="16" t="s">
        <v>96</v>
      </c>
      <c r="J76" s="16" t="s">
        <v>96</v>
      </c>
      <c r="K76" s="16"/>
      <c r="L76" s="17"/>
      <c r="M76" s="16" t="s">
        <v>96</v>
      </c>
      <c r="N76" s="17" t="s">
        <v>53</v>
      </c>
      <c r="O76" s="16"/>
      <c r="P76" s="16" t="s">
        <v>110</v>
      </c>
      <c r="Q76" s="17"/>
      <c r="R76" s="17"/>
      <c r="S76" s="20"/>
    </row>
    <row r="77" spans="1:19" x14ac:dyDescent="0.2">
      <c r="A77" s="18" t="s">
        <v>145</v>
      </c>
      <c r="B77" s="16" t="s">
        <v>96</v>
      </c>
      <c r="C77" s="19" t="s">
        <v>96</v>
      </c>
      <c r="D77" s="17"/>
      <c r="E77" s="17"/>
      <c r="F77" s="17"/>
      <c r="G77" s="16" t="s">
        <v>53</v>
      </c>
      <c r="H77" s="16" t="s">
        <v>53</v>
      </c>
      <c r="I77" s="16" t="s">
        <v>52</v>
      </c>
      <c r="J77" s="16" t="s">
        <v>52</v>
      </c>
      <c r="K77" s="17"/>
      <c r="L77" s="17"/>
      <c r="M77" s="16" t="s">
        <v>52</v>
      </c>
      <c r="N77" s="17"/>
      <c r="O77" s="17"/>
      <c r="P77" s="16" t="s">
        <v>96</v>
      </c>
      <c r="Q77" s="17"/>
      <c r="R77" s="17"/>
      <c r="S77" s="20"/>
    </row>
    <row r="78" spans="1:19" x14ac:dyDescent="0.2">
      <c r="A78" s="18" t="s">
        <v>146</v>
      </c>
      <c r="B78" s="16" t="s">
        <v>52</v>
      </c>
      <c r="C78" s="19" t="s">
        <v>52</v>
      </c>
      <c r="D78" s="17"/>
      <c r="E78" s="17"/>
      <c r="F78" s="17"/>
      <c r="G78" s="16"/>
      <c r="H78" s="17"/>
      <c r="I78" s="16" t="s">
        <v>53</v>
      </c>
      <c r="J78" s="16" t="s">
        <v>53</v>
      </c>
      <c r="K78" s="17"/>
      <c r="L78" s="17"/>
      <c r="M78" s="17" t="s">
        <v>53</v>
      </c>
      <c r="N78" s="16"/>
      <c r="O78" s="16"/>
      <c r="P78" s="16" t="s">
        <v>52</v>
      </c>
      <c r="Q78" s="17"/>
      <c r="R78" s="17"/>
      <c r="S78" s="20"/>
    </row>
    <row r="79" spans="1:19" x14ac:dyDescent="0.2">
      <c r="A79" s="18" t="s">
        <v>147</v>
      </c>
      <c r="B79" s="16" t="s">
        <v>53</v>
      </c>
      <c r="C79" s="19" t="s">
        <v>53</v>
      </c>
      <c r="D79" s="17"/>
      <c r="E79" s="17"/>
      <c r="F79" s="17"/>
      <c r="G79" s="17"/>
      <c r="H79" s="17"/>
      <c r="I79" s="17"/>
      <c r="J79" s="16"/>
      <c r="K79" s="17"/>
      <c r="L79" s="17"/>
      <c r="M79" s="17"/>
      <c r="N79" s="17"/>
      <c r="O79" s="17"/>
      <c r="P79" s="16" t="s">
        <v>53</v>
      </c>
      <c r="Q79" s="17"/>
      <c r="R79" s="17"/>
      <c r="S79" s="20"/>
    </row>
    <row r="80" spans="1:19" x14ac:dyDescent="0.2">
      <c r="A80" s="18" t="s">
        <v>148</v>
      </c>
      <c r="B80" s="16"/>
      <c r="C80" s="20"/>
      <c r="D80" s="17"/>
      <c r="E80" s="17"/>
      <c r="F80" s="17"/>
      <c r="G80" s="17"/>
      <c r="H80" s="17"/>
      <c r="I80" s="17"/>
      <c r="J80" s="17"/>
      <c r="K80" s="17"/>
      <c r="L80" s="17"/>
      <c r="M80" s="17"/>
      <c r="N80" s="17"/>
      <c r="O80" s="17"/>
      <c r="P80" s="17"/>
      <c r="Q80" s="17"/>
      <c r="R80" s="17"/>
      <c r="S80" s="20"/>
    </row>
    <row r="81" spans="1:19" x14ac:dyDescent="0.2">
      <c r="A81" s="18" t="s">
        <v>149</v>
      </c>
      <c r="B81" s="17"/>
      <c r="C81" s="20"/>
      <c r="D81" s="17"/>
      <c r="E81" s="17"/>
      <c r="F81" s="17"/>
      <c r="G81" s="17"/>
      <c r="H81" s="17"/>
      <c r="I81" s="17"/>
      <c r="J81" s="17"/>
      <c r="K81" s="17"/>
      <c r="L81" s="17"/>
      <c r="M81" s="17"/>
      <c r="N81" s="17"/>
      <c r="O81" s="17"/>
      <c r="P81" s="17"/>
      <c r="Q81" s="17"/>
      <c r="R81" s="17"/>
      <c r="S81" s="20"/>
    </row>
    <row r="82" spans="1:19" x14ac:dyDescent="0.2">
      <c r="A82" s="18" t="s">
        <v>150</v>
      </c>
      <c r="B82" s="17"/>
      <c r="C82" s="20"/>
      <c r="D82" s="17"/>
      <c r="E82" s="17"/>
      <c r="F82" s="17"/>
      <c r="G82" s="17"/>
      <c r="H82" s="17"/>
      <c r="I82" s="17"/>
      <c r="J82" s="17"/>
      <c r="K82" s="17"/>
      <c r="L82" s="17"/>
      <c r="M82" s="17"/>
      <c r="N82" s="17"/>
      <c r="O82" s="17"/>
      <c r="P82" s="17"/>
      <c r="Q82" s="17"/>
      <c r="R82" s="17"/>
      <c r="S82" s="20"/>
    </row>
    <row r="83" spans="1:19" x14ac:dyDescent="0.2">
      <c r="A83" s="18" t="s">
        <v>151</v>
      </c>
      <c r="B83" s="17"/>
      <c r="C83" s="20"/>
      <c r="D83" s="17"/>
      <c r="E83" s="17"/>
      <c r="F83" s="17"/>
      <c r="G83" s="17"/>
      <c r="H83" s="17"/>
      <c r="I83" s="17"/>
      <c r="J83" s="17"/>
      <c r="K83" s="17"/>
      <c r="L83" s="17"/>
      <c r="M83" s="17"/>
      <c r="N83" s="17"/>
      <c r="O83" s="17"/>
      <c r="P83" s="17"/>
      <c r="Q83" s="17"/>
      <c r="R83" s="17"/>
      <c r="S83" s="20"/>
    </row>
    <row r="84" spans="1:19" x14ac:dyDescent="0.2">
      <c r="A84" s="18" t="s">
        <v>152</v>
      </c>
      <c r="B84" s="17"/>
      <c r="C84" s="20"/>
      <c r="D84" s="17"/>
      <c r="E84" s="17"/>
      <c r="F84" s="17"/>
      <c r="G84" s="17"/>
      <c r="H84" s="17"/>
      <c r="I84" s="17"/>
      <c r="J84" s="17"/>
      <c r="K84" s="17"/>
      <c r="L84" s="17"/>
      <c r="M84" s="17"/>
      <c r="N84" s="17"/>
      <c r="O84" s="17"/>
      <c r="P84" s="17"/>
      <c r="Q84" s="17"/>
      <c r="R84" s="17"/>
      <c r="S84" s="20"/>
    </row>
    <row r="85" spans="1:19" x14ac:dyDescent="0.2">
      <c r="A85" s="18" t="s">
        <v>153</v>
      </c>
      <c r="B85" s="17"/>
      <c r="C85" s="20"/>
      <c r="D85" s="17"/>
      <c r="E85" s="17"/>
      <c r="F85" s="17"/>
      <c r="G85" s="17"/>
      <c r="H85" s="17"/>
      <c r="I85" s="17"/>
      <c r="J85" s="17"/>
      <c r="K85" s="17"/>
      <c r="L85" s="17"/>
      <c r="M85" s="17"/>
      <c r="N85" s="17"/>
      <c r="O85" s="17"/>
      <c r="P85" s="17"/>
      <c r="Q85" s="17"/>
      <c r="R85" s="17"/>
      <c r="S85" s="20"/>
    </row>
    <row r="86" spans="1:19" x14ac:dyDescent="0.2">
      <c r="A86" s="18" t="s">
        <v>154</v>
      </c>
      <c r="B86" s="17"/>
      <c r="C86" s="20"/>
      <c r="D86" s="17"/>
      <c r="E86" s="17"/>
      <c r="F86" s="17"/>
      <c r="G86" s="17"/>
      <c r="H86" s="17"/>
      <c r="I86" s="17"/>
      <c r="J86" s="17"/>
      <c r="K86" s="17"/>
      <c r="L86" s="17"/>
      <c r="M86" s="17"/>
      <c r="N86" s="17"/>
      <c r="O86" s="17"/>
      <c r="P86" s="17"/>
      <c r="Q86" s="17"/>
      <c r="R86" s="17"/>
      <c r="S86" s="20"/>
    </row>
    <row r="87" spans="1:19" x14ac:dyDescent="0.2">
      <c r="A87" s="18" t="s">
        <v>155</v>
      </c>
      <c r="B87" s="17"/>
      <c r="C87" s="20"/>
      <c r="D87" s="17"/>
      <c r="E87" s="17"/>
      <c r="F87" s="17"/>
      <c r="G87" s="17"/>
      <c r="H87" s="17"/>
      <c r="I87" s="17"/>
      <c r="J87" s="17"/>
      <c r="K87" s="17"/>
      <c r="L87" s="17"/>
      <c r="M87" s="17"/>
      <c r="N87" s="17"/>
      <c r="O87" s="17"/>
      <c r="P87" s="17"/>
      <c r="Q87" s="17"/>
      <c r="R87" s="17"/>
      <c r="S87" s="20"/>
    </row>
    <row r="88" spans="1:19" x14ac:dyDescent="0.2">
      <c r="A88" s="18" t="s">
        <v>96</v>
      </c>
      <c r="B88" s="17"/>
      <c r="C88" s="20"/>
      <c r="D88" s="17"/>
      <c r="E88" s="17"/>
      <c r="F88" s="17"/>
      <c r="G88" s="17"/>
      <c r="H88" s="17"/>
      <c r="I88" s="17"/>
      <c r="J88" s="17"/>
      <c r="K88" s="17"/>
      <c r="L88" s="17"/>
      <c r="M88" s="17"/>
      <c r="N88" s="17"/>
      <c r="O88" s="17"/>
      <c r="P88" s="17"/>
      <c r="Q88" s="17"/>
      <c r="R88" s="17"/>
      <c r="S88" s="20"/>
    </row>
    <row r="89" spans="1:19" x14ac:dyDescent="0.2">
      <c r="A89" s="18" t="s">
        <v>52</v>
      </c>
      <c r="B89" s="17"/>
      <c r="C89" s="20"/>
      <c r="D89" s="17"/>
      <c r="E89" s="17"/>
      <c r="F89" s="17"/>
      <c r="G89" s="17"/>
      <c r="H89" s="17"/>
      <c r="I89" s="17"/>
      <c r="J89" s="17"/>
      <c r="K89" s="17"/>
      <c r="L89" s="17"/>
      <c r="M89" s="17"/>
      <c r="N89" s="17"/>
      <c r="O89" s="17"/>
      <c r="P89" s="17"/>
      <c r="Q89" s="17"/>
      <c r="R89" s="17"/>
      <c r="S89" s="20"/>
    </row>
    <row r="90" spans="1:19" x14ac:dyDescent="0.2">
      <c r="A90" s="24" t="s">
        <v>53</v>
      </c>
      <c r="B90" s="25"/>
      <c r="C90" s="26"/>
      <c r="D90" s="17"/>
      <c r="E90" s="17"/>
      <c r="F90" s="17"/>
      <c r="G90" s="17"/>
      <c r="H90" s="17"/>
      <c r="I90" s="17"/>
      <c r="J90" s="17"/>
      <c r="K90" s="17"/>
      <c r="L90" s="17"/>
      <c r="M90" s="17"/>
      <c r="N90" s="17"/>
      <c r="O90" s="17"/>
      <c r="P90" s="17"/>
      <c r="Q90" s="17"/>
      <c r="R90" s="17"/>
      <c r="S90" s="20"/>
    </row>
    <row r="93" spans="1:19" x14ac:dyDescent="0.2">
      <c r="A93" s="15" t="s">
        <v>156</v>
      </c>
      <c r="B93" s="15" t="s">
        <v>157</v>
      </c>
    </row>
    <row r="94" spans="1:19" x14ac:dyDescent="0.2">
      <c r="B94" s="15" t="s">
        <v>8</v>
      </c>
    </row>
    <row r="98" spans="1:12" ht="22.5" x14ac:dyDescent="0.2">
      <c r="A98" s="15" t="s">
        <v>158</v>
      </c>
      <c r="B98" s="178" t="s">
        <v>292</v>
      </c>
    </row>
    <row r="99" spans="1:12" ht="22.5" x14ac:dyDescent="0.2">
      <c r="B99" s="178" t="s">
        <v>293</v>
      </c>
    </row>
    <row r="100" spans="1:12" ht="22.5" x14ac:dyDescent="0.2">
      <c r="B100" s="178" t="s">
        <v>294</v>
      </c>
    </row>
    <row r="101" spans="1:12" ht="22.5" x14ac:dyDescent="0.2">
      <c r="B101" s="178" t="s">
        <v>295</v>
      </c>
    </row>
    <row r="102" spans="1:12" ht="22.5" x14ac:dyDescent="0.2">
      <c r="B102" s="178" t="s">
        <v>296</v>
      </c>
    </row>
    <row r="103" spans="1:12" x14ac:dyDescent="0.2">
      <c r="B103" s="178" t="s">
        <v>243</v>
      </c>
    </row>
    <row r="105" spans="1:12" x14ac:dyDescent="0.2">
      <c r="F105" s="52" t="s">
        <v>258</v>
      </c>
    </row>
    <row r="106" spans="1:12" ht="15" x14ac:dyDescent="0.25">
      <c r="A106" s="32" t="s">
        <v>7</v>
      </c>
      <c r="B106" s="32" t="s">
        <v>1</v>
      </c>
      <c r="C106" s="32" t="s">
        <v>159</v>
      </c>
      <c r="D106" s="32" t="s">
        <v>9</v>
      </c>
      <c r="E106" s="32"/>
      <c r="F106" s="33" t="s">
        <v>160</v>
      </c>
      <c r="G106"/>
      <c r="H106" s="32"/>
      <c r="I106" s="32"/>
      <c r="J106" s="32"/>
      <c r="K106" s="32"/>
    </row>
    <row r="107" spans="1:12" s="11" customFormat="1" ht="12.75" customHeight="1" x14ac:dyDescent="0.2">
      <c r="A107" s="11" t="str">
        <f>IF('Basic data'!C6="","",'Basic data'!C6)</f>
        <v>Not listed</v>
      </c>
      <c r="B107" s="11" t="str">
        <f>IF($A$107="","",VLOOKUP($A$107,$A$110:$F$110,2,FALSE))</f>
        <v>Nicht gelistet</v>
      </c>
      <c r="C107" s="11" t="str">
        <f>IF($A$107="","",VLOOKUP($A$107,$A$110:$F$110,3,FALSE))</f>
        <v>-----</v>
      </c>
      <c r="D107" s="11" t="str">
        <f>IF($A$107="","",VLOOKUP($A$107,$A$110:$F$110,4,FALSE))</f>
        <v>-----</v>
      </c>
      <c r="F107" s="63" t="str">
        <f>IF($A$107="","",VLOOKUP($A$107,$A$110:$F$110,6,FALSE))</f>
        <v>-----</v>
      </c>
    </row>
    <row r="109" spans="1:12" ht="15" x14ac:dyDescent="0.25">
      <c r="A109" s="158" t="s">
        <v>7</v>
      </c>
      <c r="B109" s="158" t="s">
        <v>1</v>
      </c>
      <c r="C109" s="158" t="s">
        <v>159</v>
      </c>
      <c r="D109" s="158" t="s">
        <v>9</v>
      </c>
      <c r="E109" s="158" t="s">
        <v>257</v>
      </c>
      <c r="F109" s="47" t="s">
        <v>160</v>
      </c>
      <c r="G109"/>
      <c r="H109" s="32"/>
      <c r="I109" s="32"/>
      <c r="J109" s="32"/>
      <c r="K109" s="32"/>
      <c r="L109" s="32"/>
    </row>
    <row r="110" spans="1:12" ht="15" x14ac:dyDescent="0.25">
      <c r="A110" s="17" t="s">
        <v>326</v>
      </c>
      <c r="B110" s="17" t="s">
        <v>52</v>
      </c>
      <c r="C110" s="17" t="s">
        <v>161</v>
      </c>
      <c r="D110" s="17" t="s">
        <v>161</v>
      </c>
      <c r="E110" s="38"/>
      <c r="F110" s="123" t="s">
        <v>161</v>
      </c>
      <c r="G110"/>
      <c r="H110"/>
      <c r="I110"/>
      <c r="J110"/>
      <c r="K110"/>
      <c r="L110"/>
    </row>
    <row r="113" spans="1:1" ht="12" x14ac:dyDescent="0.2">
      <c r="A113" s="199" t="s">
        <v>328</v>
      </c>
    </row>
    <row r="114" spans="1:1" x14ac:dyDescent="0.2">
      <c r="A114" s="42" t="s">
        <v>329</v>
      </c>
    </row>
    <row r="115" spans="1:1" x14ac:dyDescent="0.2">
      <c r="A115" s="42" t="s">
        <v>330</v>
      </c>
    </row>
    <row r="116" spans="1:1" x14ac:dyDescent="0.2">
      <c r="A116" s="42" t="s">
        <v>331</v>
      </c>
    </row>
    <row r="117" spans="1:1" x14ac:dyDescent="0.2">
      <c r="A117" s="42" t="s">
        <v>332</v>
      </c>
    </row>
    <row r="118" spans="1:1" x14ac:dyDescent="0.2">
      <c r="A118" s="42" t="s">
        <v>333</v>
      </c>
    </row>
    <row r="119" spans="1:1" x14ac:dyDescent="0.2">
      <c r="A119" s="42" t="s">
        <v>334</v>
      </c>
    </row>
    <row r="120" spans="1:1" x14ac:dyDescent="0.2">
      <c r="A120" s="42" t="s">
        <v>335</v>
      </c>
    </row>
    <row r="121" spans="1:1" x14ac:dyDescent="0.2">
      <c r="A121" s="42" t="s">
        <v>336</v>
      </c>
    </row>
    <row r="122" spans="1:1" x14ac:dyDescent="0.2">
      <c r="A122" s="42" t="s">
        <v>337</v>
      </c>
    </row>
    <row r="123" spans="1:1" x14ac:dyDescent="0.2">
      <c r="A123" s="42" t="s">
        <v>338</v>
      </c>
    </row>
    <row r="124" spans="1:1" x14ac:dyDescent="0.2">
      <c r="A124" s="42" t="s">
        <v>339</v>
      </c>
    </row>
    <row r="125" spans="1:1" x14ac:dyDescent="0.2">
      <c r="A125" s="42" t="s">
        <v>340</v>
      </c>
    </row>
    <row r="126" spans="1:1" x14ac:dyDescent="0.2">
      <c r="A126" s="42" t="s">
        <v>341</v>
      </c>
    </row>
    <row r="127" spans="1:1" x14ac:dyDescent="0.2">
      <c r="A127" s="42" t="s">
        <v>342</v>
      </c>
    </row>
    <row r="128" spans="1:1" x14ac:dyDescent="0.2">
      <c r="A128" s="42" t="s">
        <v>343</v>
      </c>
    </row>
    <row r="129" spans="1:1" x14ac:dyDescent="0.2">
      <c r="A129" s="42" t="s">
        <v>344</v>
      </c>
    </row>
    <row r="130" spans="1:1" x14ac:dyDescent="0.2">
      <c r="A130" s="42" t="s">
        <v>345</v>
      </c>
    </row>
    <row r="131" spans="1:1" x14ac:dyDescent="0.2">
      <c r="A131" s="42" t="s">
        <v>346</v>
      </c>
    </row>
    <row r="132" spans="1:1" x14ac:dyDescent="0.2">
      <c r="A132" s="42" t="s">
        <v>347</v>
      </c>
    </row>
    <row r="133" spans="1:1" x14ac:dyDescent="0.2">
      <c r="A133" s="42" t="s">
        <v>348</v>
      </c>
    </row>
    <row r="134" spans="1:1" x14ac:dyDescent="0.2">
      <c r="A134" s="42" t="s">
        <v>349</v>
      </c>
    </row>
    <row r="135" spans="1:1" x14ac:dyDescent="0.2">
      <c r="A135" s="42" t="s">
        <v>350</v>
      </c>
    </row>
    <row r="136" spans="1:1" x14ac:dyDescent="0.2">
      <c r="A136" s="42" t="s">
        <v>351</v>
      </c>
    </row>
    <row r="137" spans="1:1" x14ac:dyDescent="0.2">
      <c r="A137" s="42" t="s">
        <v>352</v>
      </c>
    </row>
    <row r="138" spans="1:1" x14ac:dyDescent="0.2">
      <c r="A138" s="42" t="s">
        <v>353</v>
      </c>
    </row>
    <row r="139" spans="1:1" x14ac:dyDescent="0.2">
      <c r="A139" s="42" t="s">
        <v>354</v>
      </c>
    </row>
    <row r="140" spans="1:1" x14ac:dyDescent="0.2">
      <c r="A140" s="42" t="s">
        <v>355</v>
      </c>
    </row>
    <row r="141" spans="1:1" x14ac:dyDescent="0.2">
      <c r="A141" s="42" t="s">
        <v>356</v>
      </c>
    </row>
    <row r="142" spans="1:1" x14ac:dyDescent="0.2">
      <c r="A142" s="42" t="s">
        <v>357</v>
      </c>
    </row>
    <row r="143" spans="1:1" x14ac:dyDescent="0.2">
      <c r="A143" s="42" t="s">
        <v>358</v>
      </c>
    </row>
    <row r="144" spans="1:1" x14ac:dyDescent="0.2">
      <c r="A144" s="42" t="s">
        <v>359</v>
      </c>
    </row>
    <row r="145" spans="1:1" x14ac:dyDescent="0.2">
      <c r="A145" s="42" t="s">
        <v>360</v>
      </c>
    </row>
    <row r="146" spans="1:1" x14ac:dyDescent="0.2">
      <c r="A146" s="42" t="s">
        <v>361</v>
      </c>
    </row>
    <row r="147" spans="1:1" x14ac:dyDescent="0.2">
      <c r="A147" s="42" t="s">
        <v>362</v>
      </c>
    </row>
    <row r="148" spans="1:1" x14ac:dyDescent="0.2">
      <c r="A148" s="42" t="s">
        <v>363</v>
      </c>
    </row>
    <row r="149" spans="1:1" x14ac:dyDescent="0.2">
      <c r="A149" s="42" t="s">
        <v>364</v>
      </c>
    </row>
    <row r="150" spans="1:1" x14ac:dyDescent="0.2">
      <c r="A150" s="42" t="s">
        <v>365</v>
      </c>
    </row>
    <row r="151" spans="1:1" x14ac:dyDescent="0.2">
      <c r="A151" s="42" t="s">
        <v>366</v>
      </c>
    </row>
    <row r="152" spans="1:1" x14ac:dyDescent="0.2">
      <c r="A152" s="42" t="s">
        <v>367</v>
      </c>
    </row>
    <row r="153" spans="1:1" x14ac:dyDescent="0.2">
      <c r="A153" s="42" t="s">
        <v>368</v>
      </c>
    </row>
    <row r="154" spans="1:1" x14ac:dyDescent="0.2">
      <c r="A154" s="42" t="s">
        <v>369</v>
      </c>
    </row>
    <row r="155" spans="1:1" x14ac:dyDescent="0.2">
      <c r="A155" s="42" t="s">
        <v>370</v>
      </c>
    </row>
    <row r="156" spans="1:1" x14ac:dyDescent="0.2">
      <c r="A156" s="42" t="s">
        <v>371</v>
      </c>
    </row>
    <row r="157" spans="1:1" x14ac:dyDescent="0.2">
      <c r="A157" s="42" t="s">
        <v>372</v>
      </c>
    </row>
    <row r="158" spans="1:1" x14ac:dyDescent="0.2">
      <c r="A158" s="42" t="s">
        <v>373</v>
      </c>
    </row>
    <row r="159" spans="1:1" x14ac:dyDescent="0.2">
      <c r="A159" s="42" t="s">
        <v>374</v>
      </c>
    </row>
    <row r="160" spans="1:1" x14ac:dyDescent="0.2">
      <c r="A160" s="42" t="s">
        <v>375</v>
      </c>
    </row>
    <row r="161" spans="1:1" x14ac:dyDescent="0.2">
      <c r="A161" s="42" t="s">
        <v>376</v>
      </c>
    </row>
    <row r="162" spans="1:1" x14ac:dyDescent="0.2">
      <c r="A162" s="42" t="s">
        <v>377</v>
      </c>
    </row>
    <row r="163" spans="1:1" x14ac:dyDescent="0.2">
      <c r="A163" s="42" t="s">
        <v>378</v>
      </c>
    </row>
    <row r="164" spans="1:1" x14ac:dyDescent="0.2">
      <c r="A164" s="42" t="s">
        <v>379</v>
      </c>
    </row>
    <row r="165" spans="1:1" x14ac:dyDescent="0.2">
      <c r="A165" s="42" t="s">
        <v>380</v>
      </c>
    </row>
    <row r="166" spans="1:1" x14ac:dyDescent="0.2">
      <c r="A166" s="42" t="s">
        <v>381</v>
      </c>
    </row>
    <row r="167" spans="1:1" x14ac:dyDescent="0.2">
      <c r="A167" s="42" t="s">
        <v>382</v>
      </c>
    </row>
    <row r="168" spans="1:1" x14ac:dyDescent="0.2">
      <c r="A168" s="42" t="s">
        <v>383</v>
      </c>
    </row>
    <row r="169" spans="1:1" x14ac:dyDescent="0.2">
      <c r="A169" s="42" t="s">
        <v>384</v>
      </c>
    </row>
    <row r="170" spans="1:1" x14ac:dyDescent="0.2">
      <c r="A170" s="42" t="s">
        <v>385</v>
      </c>
    </row>
    <row r="171" spans="1:1" x14ac:dyDescent="0.2">
      <c r="A171" s="42" t="s">
        <v>386</v>
      </c>
    </row>
    <row r="172" spans="1:1" x14ac:dyDescent="0.2">
      <c r="A172" s="42" t="s">
        <v>387</v>
      </c>
    </row>
    <row r="173" spans="1:1" x14ac:dyDescent="0.2">
      <c r="A173" s="42" t="s">
        <v>388</v>
      </c>
    </row>
    <row r="174" spans="1:1" x14ac:dyDescent="0.2">
      <c r="A174" s="42" t="s">
        <v>389</v>
      </c>
    </row>
    <row r="175" spans="1:1" x14ac:dyDescent="0.2">
      <c r="A175" s="42" t="s">
        <v>390</v>
      </c>
    </row>
    <row r="176" spans="1:1" x14ac:dyDescent="0.2">
      <c r="A176" s="42" t="s">
        <v>391</v>
      </c>
    </row>
    <row r="177" spans="1:1" x14ac:dyDescent="0.2">
      <c r="A177" s="42" t="s">
        <v>392</v>
      </c>
    </row>
    <row r="178" spans="1:1" x14ac:dyDescent="0.2">
      <c r="A178" s="42" t="s">
        <v>393</v>
      </c>
    </row>
    <row r="179" spans="1:1" x14ac:dyDescent="0.2">
      <c r="A179" s="42" t="s">
        <v>394</v>
      </c>
    </row>
    <row r="180" spans="1:1" x14ac:dyDescent="0.2">
      <c r="A180" s="42" t="s">
        <v>395</v>
      </c>
    </row>
    <row r="181" spans="1:1" x14ac:dyDescent="0.2">
      <c r="A181" s="42" t="s">
        <v>396</v>
      </c>
    </row>
    <row r="182" spans="1:1" x14ac:dyDescent="0.2">
      <c r="A182" s="42" t="s">
        <v>397</v>
      </c>
    </row>
    <row r="183" spans="1:1" x14ac:dyDescent="0.2">
      <c r="A183" s="42" t="s">
        <v>398</v>
      </c>
    </row>
    <row r="184" spans="1:1" x14ac:dyDescent="0.2">
      <c r="A184" s="42" t="s">
        <v>399</v>
      </c>
    </row>
    <row r="185" spans="1:1" x14ac:dyDescent="0.2">
      <c r="A185" s="42" t="s">
        <v>400</v>
      </c>
    </row>
    <row r="186" spans="1:1" x14ac:dyDescent="0.2">
      <c r="A186" s="42" t="s">
        <v>401</v>
      </c>
    </row>
    <row r="187" spans="1:1" x14ac:dyDescent="0.2">
      <c r="A187" s="42" t="s">
        <v>402</v>
      </c>
    </row>
    <row r="188" spans="1:1" x14ac:dyDescent="0.2">
      <c r="A188" s="42" t="s">
        <v>403</v>
      </c>
    </row>
    <row r="189" spans="1:1" x14ac:dyDescent="0.2">
      <c r="A189" s="42" t="s">
        <v>404</v>
      </c>
    </row>
    <row r="190" spans="1:1" x14ac:dyDescent="0.2">
      <c r="A190" s="42" t="s">
        <v>405</v>
      </c>
    </row>
    <row r="191" spans="1:1" x14ac:dyDescent="0.2">
      <c r="A191" s="42" t="s">
        <v>406</v>
      </c>
    </row>
    <row r="192" spans="1:1" x14ac:dyDescent="0.2">
      <c r="A192" s="42" t="s">
        <v>407</v>
      </c>
    </row>
    <row r="193" spans="1:1" x14ac:dyDescent="0.2">
      <c r="A193" s="42" t="s">
        <v>408</v>
      </c>
    </row>
    <row r="194" spans="1:1" x14ac:dyDescent="0.2">
      <c r="A194" s="42" t="s">
        <v>409</v>
      </c>
    </row>
    <row r="195" spans="1:1" x14ac:dyDescent="0.2">
      <c r="A195" s="42" t="s">
        <v>410</v>
      </c>
    </row>
    <row r="196" spans="1:1" x14ac:dyDescent="0.2">
      <c r="A196" s="42" t="s">
        <v>411</v>
      </c>
    </row>
    <row r="197" spans="1:1" x14ac:dyDescent="0.2">
      <c r="A197" s="42" t="s">
        <v>412</v>
      </c>
    </row>
    <row r="198" spans="1:1" x14ac:dyDescent="0.2">
      <c r="A198" s="42" t="s">
        <v>413</v>
      </c>
    </row>
    <row r="199" spans="1:1" x14ac:dyDescent="0.2">
      <c r="A199" s="42" t="s">
        <v>414</v>
      </c>
    </row>
    <row r="200" spans="1:1" x14ac:dyDescent="0.2">
      <c r="A200" s="42" t="s">
        <v>415</v>
      </c>
    </row>
    <row r="201" spans="1:1" x14ac:dyDescent="0.2">
      <c r="A201" s="42" t="s">
        <v>416</v>
      </c>
    </row>
    <row r="202" spans="1:1" x14ac:dyDescent="0.2">
      <c r="A202" s="42" t="s">
        <v>417</v>
      </c>
    </row>
    <row r="203" spans="1:1" x14ac:dyDescent="0.2">
      <c r="A203" s="42" t="s">
        <v>418</v>
      </c>
    </row>
    <row r="204" spans="1:1" x14ac:dyDescent="0.2">
      <c r="A204" s="42" t="s">
        <v>419</v>
      </c>
    </row>
    <row r="205" spans="1:1" x14ac:dyDescent="0.2">
      <c r="A205" s="42" t="s">
        <v>420</v>
      </c>
    </row>
    <row r="206" spans="1:1" x14ac:dyDescent="0.2">
      <c r="A206" s="42" t="s">
        <v>421</v>
      </c>
    </row>
    <row r="207" spans="1:1" x14ac:dyDescent="0.2">
      <c r="A207" s="42" t="s">
        <v>422</v>
      </c>
    </row>
    <row r="208" spans="1:1" x14ac:dyDescent="0.2">
      <c r="A208" s="42" t="s">
        <v>423</v>
      </c>
    </row>
    <row r="209" spans="1:1" x14ac:dyDescent="0.2">
      <c r="A209" s="42" t="s">
        <v>424</v>
      </c>
    </row>
    <row r="210" spans="1:1" x14ac:dyDescent="0.2">
      <c r="A210" s="42" t="s">
        <v>425</v>
      </c>
    </row>
    <row r="211" spans="1:1" x14ac:dyDescent="0.2">
      <c r="A211" s="42" t="s">
        <v>426</v>
      </c>
    </row>
    <row r="212" spans="1:1" x14ac:dyDescent="0.2">
      <c r="A212" s="42" t="s">
        <v>427</v>
      </c>
    </row>
    <row r="213" spans="1:1" x14ac:dyDescent="0.2">
      <c r="A213" s="42" t="s">
        <v>428</v>
      </c>
    </row>
    <row r="214" spans="1:1" x14ac:dyDescent="0.2">
      <c r="A214" s="42" t="s">
        <v>429</v>
      </c>
    </row>
    <row r="215" spans="1:1" x14ac:dyDescent="0.2">
      <c r="A215" s="42" t="s">
        <v>430</v>
      </c>
    </row>
    <row r="216" spans="1:1" x14ac:dyDescent="0.2">
      <c r="A216" s="42" t="s">
        <v>431</v>
      </c>
    </row>
    <row r="217" spans="1:1" x14ac:dyDescent="0.2">
      <c r="A217" s="42" t="s">
        <v>432</v>
      </c>
    </row>
    <row r="218" spans="1:1" x14ac:dyDescent="0.2">
      <c r="A218" s="42" t="s">
        <v>433</v>
      </c>
    </row>
    <row r="219" spans="1:1" x14ac:dyDescent="0.2">
      <c r="A219" s="42" t="s">
        <v>434</v>
      </c>
    </row>
    <row r="220" spans="1:1" x14ac:dyDescent="0.2">
      <c r="A220" s="42" t="s">
        <v>435</v>
      </c>
    </row>
    <row r="221" spans="1:1" x14ac:dyDescent="0.2">
      <c r="A221" s="42" t="s">
        <v>436</v>
      </c>
    </row>
    <row r="222" spans="1:1" x14ac:dyDescent="0.2">
      <c r="A222" s="42" t="s">
        <v>437</v>
      </c>
    </row>
    <row r="223" spans="1:1" x14ac:dyDescent="0.2">
      <c r="A223" s="42" t="s">
        <v>438</v>
      </c>
    </row>
    <row r="224" spans="1:1" x14ac:dyDescent="0.2">
      <c r="A224" s="42" t="s">
        <v>439</v>
      </c>
    </row>
    <row r="225" spans="1:1" x14ac:dyDescent="0.2">
      <c r="A225" s="42" t="s">
        <v>440</v>
      </c>
    </row>
    <row r="226" spans="1:1" x14ac:dyDescent="0.2">
      <c r="A226" s="42" t="s">
        <v>441</v>
      </c>
    </row>
    <row r="227" spans="1:1" x14ac:dyDescent="0.2">
      <c r="A227" s="42" t="s">
        <v>442</v>
      </c>
    </row>
    <row r="228" spans="1:1" x14ac:dyDescent="0.2">
      <c r="A228" s="42" t="s">
        <v>443</v>
      </c>
    </row>
    <row r="229" spans="1:1" x14ac:dyDescent="0.2">
      <c r="A229" s="42" t="s">
        <v>444</v>
      </c>
    </row>
    <row r="230" spans="1:1" x14ac:dyDescent="0.2">
      <c r="A230" s="42" t="s">
        <v>445</v>
      </c>
    </row>
    <row r="231" spans="1:1" x14ac:dyDescent="0.2">
      <c r="A231" s="42" t="s">
        <v>446</v>
      </c>
    </row>
    <row r="232" spans="1:1" x14ac:dyDescent="0.2">
      <c r="A232" s="42" t="s">
        <v>447</v>
      </c>
    </row>
    <row r="233" spans="1:1" x14ac:dyDescent="0.2">
      <c r="A233" s="42" t="s">
        <v>448</v>
      </c>
    </row>
    <row r="234" spans="1:1" x14ac:dyDescent="0.2">
      <c r="A234" s="42" t="s">
        <v>449</v>
      </c>
    </row>
    <row r="235" spans="1:1" x14ac:dyDescent="0.2">
      <c r="A235" s="42" t="s">
        <v>450</v>
      </c>
    </row>
    <row r="236" spans="1:1" x14ac:dyDescent="0.2">
      <c r="A236" s="42" t="s">
        <v>451</v>
      </c>
    </row>
    <row r="237" spans="1:1" x14ac:dyDescent="0.2">
      <c r="A237" s="42" t="s">
        <v>452</v>
      </c>
    </row>
    <row r="238" spans="1:1" x14ac:dyDescent="0.2">
      <c r="A238" s="42" t="s">
        <v>453</v>
      </c>
    </row>
    <row r="239" spans="1:1" x14ac:dyDescent="0.2">
      <c r="A239" s="42" t="s">
        <v>454</v>
      </c>
    </row>
    <row r="240" spans="1:1" x14ac:dyDescent="0.2">
      <c r="A240" s="42" t="s">
        <v>455</v>
      </c>
    </row>
    <row r="241" spans="1:1" x14ac:dyDescent="0.2">
      <c r="A241" s="42" t="s">
        <v>456</v>
      </c>
    </row>
    <row r="242" spans="1:1" x14ac:dyDescent="0.2">
      <c r="A242" s="42" t="s">
        <v>457</v>
      </c>
    </row>
    <row r="243" spans="1:1" x14ac:dyDescent="0.2">
      <c r="A243" s="42" t="s">
        <v>458</v>
      </c>
    </row>
    <row r="244" spans="1:1" x14ac:dyDescent="0.2">
      <c r="A244" s="42" t="s">
        <v>459</v>
      </c>
    </row>
    <row r="245" spans="1:1" x14ac:dyDescent="0.2">
      <c r="A245" s="42" t="s">
        <v>460</v>
      </c>
    </row>
    <row r="246" spans="1:1" x14ac:dyDescent="0.2">
      <c r="A246" s="42" t="s">
        <v>461</v>
      </c>
    </row>
    <row r="247" spans="1:1" x14ac:dyDescent="0.2">
      <c r="A247" s="42" t="s">
        <v>462</v>
      </c>
    </row>
    <row r="248" spans="1:1" x14ac:dyDescent="0.2">
      <c r="A248" s="42" t="s">
        <v>463</v>
      </c>
    </row>
    <row r="249" spans="1:1" x14ac:dyDescent="0.2">
      <c r="A249" s="42" t="s">
        <v>464</v>
      </c>
    </row>
    <row r="250" spans="1:1" x14ac:dyDescent="0.2">
      <c r="A250" s="42" t="s">
        <v>465</v>
      </c>
    </row>
    <row r="251" spans="1:1" x14ac:dyDescent="0.2">
      <c r="A251" s="42" t="s">
        <v>466</v>
      </c>
    </row>
    <row r="252" spans="1:1" x14ac:dyDescent="0.2">
      <c r="A252" s="42" t="s">
        <v>467</v>
      </c>
    </row>
    <row r="253" spans="1:1" x14ac:dyDescent="0.2">
      <c r="A253" s="42" t="s">
        <v>468</v>
      </c>
    </row>
    <row r="254" spans="1:1" x14ac:dyDescent="0.2">
      <c r="A254" s="42" t="s">
        <v>469</v>
      </c>
    </row>
    <row r="255" spans="1:1" x14ac:dyDescent="0.2">
      <c r="A255" s="42" t="s">
        <v>470</v>
      </c>
    </row>
    <row r="256" spans="1:1" x14ac:dyDescent="0.2">
      <c r="A256" s="42" t="s">
        <v>471</v>
      </c>
    </row>
    <row r="257" spans="1:1" x14ac:dyDescent="0.2">
      <c r="A257" s="42" t="s">
        <v>472</v>
      </c>
    </row>
    <row r="258" spans="1:1" x14ac:dyDescent="0.2">
      <c r="A258" s="42" t="s">
        <v>473</v>
      </c>
    </row>
    <row r="259" spans="1:1" x14ac:dyDescent="0.2">
      <c r="A259" s="42" t="s">
        <v>474</v>
      </c>
    </row>
    <row r="260" spans="1:1" x14ac:dyDescent="0.2">
      <c r="A260" s="42" t="s">
        <v>475</v>
      </c>
    </row>
    <row r="261" spans="1:1" x14ac:dyDescent="0.2">
      <c r="A261" s="42" t="s">
        <v>476</v>
      </c>
    </row>
    <row r="262" spans="1:1" x14ac:dyDescent="0.2">
      <c r="A262" s="42" t="s">
        <v>477</v>
      </c>
    </row>
    <row r="263" spans="1:1" x14ac:dyDescent="0.2">
      <c r="A263" s="42" t="s">
        <v>478</v>
      </c>
    </row>
    <row r="264" spans="1:1" x14ac:dyDescent="0.2">
      <c r="A264" s="42" t="s">
        <v>479</v>
      </c>
    </row>
    <row r="265" spans="1:1" x14ac:dyDescent="0.2">
      <c r="A265" s="42" t="s">
        <v>480</v>
      </c>
    </row>
    <row r="266" spans="1:1" x14ac:dyDescent="0.2">
      <c r="A266" s="42" t="s">
        <v>481</v>
      </c>
    </row>
    <row r="267" spans="1:1" x14ac:dyDescent="0.2">
      <c r="A267" s="42" t="s">
        <v>482</v>
      </c>
    </row>
    <row r="268" spans="1:1" x14ac:dyDescent="0.2">
      <c r="A268" s="42" t="s">
        <v>483</v>
      </c>
    </row>
    <row r="269" spans="1:1" x14ac:dyDescent="0.2">
      <c r="A269" s="42" t="s">
        <v>484</v>
      </c>
    </row>
    <row r="270" spans="1:1" x14ac:dyDescent="0.2">
      <c r="A270" s="42" t="s">
        <v>485</v>
      </c>
    </row>
    <row r="271" spans="1:1" x14ac:dyDescent="0.2">
      <c r="A271" s="42" t="s">
        <v>486</v>
      </c>
    </row>
    <row r="272" spans="1:1" x14ac:dyDescent="0.2">
      <c r="A272" s="42" t="s">
        <v>487</v>
      </c>
    </row>
    <row r="273" spans="1:1" x14ac:dyDescent="0.2">
      <c r="A273" s="42" t="s">
        <v>488</v>
      </c>
    </row>
    <row r="274" spans="1:1" x14ac:dyDescent="0.2">
      <c r="A274" s="42" t="s">
        <v>489</v>
      </c>
    </row>
    <row r="275" spans="1:1" x14ac:dyDescent="0.2">
      <c r="A275" s="42" t="s">
        <v>490</v>
      </c>
    </row>
    <row r="276" spans="1:1" x14ac:dyDescent="0.2">
      <c r="A276" s="42" t="s">
        <v>491</v>
      </c>
    </row>
    <row r="277" spans="1:1" x14ac:dyDescent="0.2">
      <c r="A277" s="42" t="s">
        <v>492</v>
      </c>
    </row>
    <row r="278" spans="1:1" x14ac:dyDescent="0.2">
      <c r="A278" s="42" t="s">
        <v>493</v>
      </c>
    </row>
    <row r="279" spans="1:1" x14ac:dyDescent="0.2">
      <c r="A279" s="42" t="s">
        <v>494</v>
      </c>
    </row>
    <row r="280" spans="1:1" x14ac:dyDescent="0.2">
      <c r="A280" s="42" t="s">
        <v>495</v>
      </c>
    </row>
    <row r="281" spans="1:1" x14ac:dyDescent="0.2">
      <c r="A281" s="42" t="s">
        <v>496</v>
      </c>
    </row>
    <row r="282" spans="1:1" x14ac:dyDescent="0.2">
      <c r="A282" s="42" t="s">
        <v>497</v>
      </c>
    </row>
    <row r="283" spans="1:1" x14ac:dyDescent="0.2">
      <c r="A283" s="42" t="s">
        <v>498</v>
      </c>
    </row>
    <row r="284" spans="1:1" x14ac:dyDescent="0.2">
      <c r="A284" s="42" t="s">
        <v>499</v>
      </c>
    </row>
    <row r="285" spans="1:1" x14ac:dyDescent="0.2">
      <c r="A285" s="42" t="s">
        <v>500</v>
      </c>
    </row>
    <row r="286" spans="1:1" x14ac:dyDescent="0.2">
      <c r="A286" s="42" t="s">
        <v>501</v>
      </c>
    </row>
    <row r="287" spans="1:1" x14ac:dyDescent="0.2">
      <c r="A287" s="42" t="s">
        <v>502</v>
      </c>
    </row>
    <row r="288" spans="1:1" x14ac:dyDescent="0.2">
      <c r="A288" s="42" t="s">
        <v>503</v>
      </c>
    </row>
    <row r="289" spans="1:1" x14ac:dyDescent="0.2">
      <c r="A289" s="42" t="s">
        <v>504</v>
      </c>
    </row>
    <row r="290" spans="1:1" x14ac:dyDescent="0.2">
      <c r="A290" s="42" t="s">
        <v>505</v>
      </c>
    </row>
    <row r="291" spans="1:1" x14ac:dyDescent="0.2">
      <c r="A291" s="42" t="s">
        <v>506</v>
      </c>
    </row>
    <row r="292" spans="1:1" x14ac:dyDescent="0.2">
      <c r="A292" s="42" t="s">
        <v>507</v>
      </c>
    </row>
    <row r="293" spans="1:1" x14ac:dyDescent="0.2">
      <c r="A293" s="42" t="s">
        <v>508</v>
      </c>
    </row>
    <row r="294" spans="1:1" x14ac:dyDescent="0.2">
      <c r="A294" s="42" t="s">
        <v>509</v>
      </c>
    </row>
    <row r="295" spans="1:1" x14ac:dyDescent="0.2">
      <c r="A295" s="42" t="s">
        <v>510</v>
      </c>
    </row>
    <row r="296" spans="1:1" x14ac:dyDescent="0.2">
      <c r="A296" s="42" t="s">
        <v>511</v>
      </c>
    </row>
    <row r="297" spans="1:1" x14ac:dyDescent="0.2">
      <c r="A297" s="42" t="s">
        <v>512</v>
      </c>
    </row>
    <row r="298" spans="1:1" x14ac:dyDescent="0.2">
      <c r="A298" s="42" t="s">
        <v>513</v>
      </c>
    </row>
    <row r="299" spans="1:1" x14ac:dyDescent="0.2">
      <c r="A299" s="42" t="s">
        <v>514</v>
      </c>
    </row>
    <row r="300" spans="1:1" x14ac:dyDescent="0.2">
      <c r="A300" s="42" t="s">
        <v>515</v>
      </c>
    </row>
    <row r="301" spans="1:1" x14ac:dyDescent="0.2">
      <c r="A301" s="42" t="s">
        <v>516</v>
      </c>
    </row>
    <row r="302" spans="1:1" x14ac:dyDescent="0.2">
      <c r="A302" s="42" t="s">
        <v>517</v>
      </c>
    </row>
    <row r="303" spans="1:1" x14ac:dyDescent="0.2">
      <c r="A303" s="42" t="s">
        <v>518</v>
      </c>
    </row>
    <row r="304" spans="1:1" x14ac:dyDescent="0.2">
      <c r="A304" s="42" t="s">
        <v>519</v>
      </c>
    </row>
    <row r="305" spans="1:1" x14ac:dyDescent="0.2">
      <c r="A305" s="42" t="s">
        <v>520</v>
      </c>
    </row>
    <row r="306" spans="1:1" x14ac:dyDescent="0.2">
      <c r="A306" s="42" t="s">
        <v>521</v>
      </c>
    </row>
    <row r="307" spans="1:1" x14ac:dyDescent="0.2">
      <c r="A307" s="42" t="s">
        <v>522</v>
      </c>
    </row>
    <row r="308" spans="1:1" x14ac:dyDescent="0.2">
      <c r="A308" s="42" t="s">
        <v>651</v>
      </c>
    </row>
    <row r="309" spans="1:1" x14ac:dyDescent="0.2">
      <c r="A309" s="42" t="s">
        <v>652</v>
      </c>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E1B0-C4D0-4741-9301-9985163C559B}">
  <sheetPr>
    <pageSetUpPr fitToPage="1"/>
  </sheetPr>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4" width="21" customWidth="1"/>
    <col min="5" max="5" width="20.7109375" customWidth="1"/>
    <col min="9" max="11" width="9.140625" style="13" hidden="1" customWidth="1"/>
  </cols>
  <sheetData>
    <row r="1" spans="1:11" ht="7.5" customHeight="1" x14ac:dyDescent="0.25"/>
    <row r="2" spans="1:11" x14ac:dyDescent="0.25">
      <c r="A2" s="121" t="str">
        <f>'Basic data'!B2</f>
        <v>Annex CR Version O1.1 (Audit year 2025 / Indicator year 2024)</v>
      </c>
    </row>
    <row r="3" spans="1:11" ht="15.75" x14ac:dyDescent="0.25">
      <c r="A3" s="74" t="s">
        <v>655</v>
      </c>
    </row>
    <row r="4" spans="1:11" ht="15.95" customHeight="1" thickBot="1" x14ac:dyDescent="0.3"/>
    <row r="5" spans="1:11" ht="18" customHeight="1" thickBot="1" x14ac:dyDescent="0.3">
      <c r="D5" s="205" t="s">
        <v>656</v>
      </c>
      <c r="E5" s="206">
        <f>SUM(K11:K60)</f>
        <v>0</v>
      </c>
    </row>
    <row r="6" spans="1:11" ht="12" customHeight="1" x14ac:dyDescent="0.25">
      <c r="A6" s="207"/>
    </row>
    <row r="7" spans="1:11" ht="21.75" customHeight="1" x14ac:dyDescent="0.25">
      <c r="A7" s="302" t="s">
        <v>677</v>
      </c>
      <c r="B7" s="303"/>
      <c r="C7" s="303"/>
      <c r="D7" s="303"/>
      <c r="E7" s="303"/>
    </row>
    <row r="8" spans="1:11" ht="10.5" customHeight="1" thickBot="1" x14ac:dyDescent="0.3"/>
    <row r="9" spans="1:11" ht="18.75" customHeight="1" x14ac:dyDescent="0.25">
      <c r="A9" s="304" t="s">
        <v>657</v>
      </c>
      <c r="B9" s="306" t="s">
        <v>658</v>
      </c>
      <c r="C9" s="306" t="s">
        <v>659</v>
      </c>
      <c r="D9" s="306"/>
      <c r="E9" s="308"/>
    </row>
    <row r="10" spans="1:11" ht="51.75" customHeight="1" thickBot="1" x14ac:dyDescent="0.3">
      <c r="A10" s="305"/>
      <c r="B10" s="307"/>
      <c r="C10" s="208" t="s">
        <v>660</v>
      </c>
      <c r="D10" s="208" t="s">
        <v>661</v>
      </c>
      <c r="E10" s="209" t="s">
        <v>662</v>
      </c>
    </row>
    <row r="11" spans="1:11" ht="26.1" customHeight="1" x14ac:dyDescent="0.25">
      <c r="A11" s="210"/>
      <c r="B11" s="211"/>
      <c r="C11" s="212"/>
      <c r="D11" s="212"/>
      <c r="E11" s="213"/>
      <c r="I11" s="13">
        <f>IF(A11&lt;&gt;"",1,0)</f>
        <v>0</v>
      </c>
      <c r="J11" s="13">
        <f>IF(B11&lt;&gt;"",1,0)</f>
        <v>0</v>
      </c>
      <c r="K11" s="13" t="str">
        <f>IF(AND(SUM($C$11:$C$60)&gt;=1,SUM(I11:J11)=2),SUM(C11:E11),"")</f>
        <v/>
      </c>
    </row>
    <row r="12" spans="1:11" ht="26.1" customHeight="1" x14ac:dyDescent="0.25">
      <c r="A12" s="210"/>
      <c r="B12" s="211"/>
      <c r="C12" s="212"/>
      <c r="D12" s="212"/>
      <c r="E12" s="213"/>
      <c r="I12" s="13">
        <f t="shared" ref="I12:I60" si="0">IF(A12&lt;&gt;"",1,0)</f>
        <v>0</v>
      </c>
      <c r="J12" s="13">
        <f t="shared" ref="J12:J60" si="1">IF(B12&lt;&gt;"",1,0)</f>
        <v>0</v>
      </c>
      <c r="K12" s="13" t="str">
        <f t="shared" ref="K12:K60" si="2">IF(AND(SUM($C$11:$C$60)&gt;=1,SUM(I12:J12)=2),SUM(C12:E12),"")</f>
        <v/>
      </c>
    </row>
    <row r="13" spans="1:11" ht="26.1" customHeight="1" x14ac:dyDescent="0.25">
      <c r="A13" s="210"/>
      <c r="B13" s="211"/>
      <c r="C13" s="212"/>
      <c r="D13" s="212"/>
      <c r="E13" s="213"/>
      <c r="I13" s="13">
        <f t="shared" si="0"/>
        <v>0</v>
      </c>
      <c r="J13" s="13">
        <f t="shared" si="1"/>
        <v>0</v>
      </c>
      <c r="K13" s="13" t="str">
        <f t="shared" si="2"/>
        <v/>
      </c>
    </row>
    <row r="14" spans="1:11" ht="26.1" customHeight="1" x14ac:dyDescent="0.25">
      <c r="A14" s="210"/>
      <c r="B14" s="211"/>
      <c r="C14" s="212"/>
      <c r="D14" s="212"/>
      <c r="E14" s="213"/>
      <c r="I14" s="13">
        <f t="shared" si="0"/>
        <v>0</v>
      </c>
      <c r="J14" s="13">
        <f t="shared" si="1"/>
        <v>0</v>
      </c>
      <c r="K14" s="13" t="str">
        <f t="shared" si="2"/>
        <v/>
      </c>
    </row>
    <row r="15" spans="1:11" ht="26.1" customHeight="1" x14ac:dyDescent="0.25">
      <c r="A15" s="210"/>
      <c r="B15" s="211"/>
      <c r="C15" s="212"/>
      <c r="D15" s="212"/>
      <c r="E15" s="213"/>
      <c r="I15" s="13">
        <f t="shared" si="0"/>
        <v>0</v>
      </c>
      <c r="J15" s="13">
        <f t="shared" si="1"/>
        <v>0</v>
      </c>
      <c r="K15" s="13" t="str">
        <f t="shared" si="2"/>
        <v/>
      </c>
    </row>
    <row r="16" spans="1:11" ht="26.1" customHeight="1" x14ac:dyDescent="0.25">
      <c r="A16" s="210"/>
      <c r="B16" s="211"/>
      <c r="C16" s="212"/>
      <c r="D16" s="212"/>
      <c r="E16" s="213"/>
      <c r="I16" s="13">
        <f t="shared" si="0"/>
        <v>0</v>
      </c>
      <c r="J16" s="13">
        <f t="shared" si="1"/>
        <v>0</v>
      </c>
      <c r="K16" s="13" t="str">
        <f t="shared" si="2"/>
        <v/>
      </c>
    </row>
    <row r="17" spans="1:11" ht="26.1" customHeight="1" x14ac:dyDescent="0.25">
      <c r="A17" s="210"/>
      <c r="B17" s="211"/>
      <c r="C17" s="212"/>
      <c r="D17" s="212"/>
      <c r="E17" s="213"/>
      <c r="I17" s="13">
        <f t="shared" si="0"/>
        <v>0</v>
      </c>
      <c r="J17" s="13">
        <f t="shared" si="1"/>
        <v>0</v>
      </c>
      <c r="K17" s="13" t="str">
        <f t="shared" si="2"/>
        <v/>
      </c>
    </row>
    <row r="18" spans="1:11" ht="26.1" customHeight="1" x14ac:dyDescent="0.25">
      <c r="A18" s="210"/>
      <c r="B18" s="211"/>
      <c r="C18" s="212"/>
      <c r="D18" s="212"/>
      <c r="E18" s="213"/>
      <c r="I18" s="13">
        <f t="shared" si="0"/>
        <v>0</v>
      </c>
      <c r="J18" s="13">
        <f t="shared" si="1"/>
        <v>0</v>
      </c>
      <c r="K18" s="13" t="str">
        <f t="shared" si="2"/>
        <v/>
      </c>
    </row>
    <row r="19" spans="1:11" ht="26.1" customHeight="1" x14ac:dyDescent="0.25">
      <c r="A19" s="210"/>
      <c r="B19" s="211"/>
      <c r="C19" s="212"/>
      <c r="D19" s="212"/>
      <c r="E19" s="213"/>
      <c r="I19" s="13">
        <f t="shared" si="0"/>
        <v>0</v>
      </c>
      <c r="J19" s="13">
        <f t="shared" si="1"/>
        <v>0</v>
      </c>
      <c r="K19" s="13" t="str">
        <f t="shared" si="2"/>
        <v/>
      </c>
    </row>
    <row r="20" spans="1:11" ht="26.1" customHeight="1" x14ac:dyDescent="0.25">
      <c r="A20" s="210"/>
      <c r="B20" s="211"/>
      <c r="C20" s="212"/>
      <c r="D20" s="212"/>
      <c r="E20" s="213"/>
      <c r="I20" s="13">
        <f t="shared" si="0"/>
        <v>0</v>
      </c>
      <c r="J20" s="13">
        <f t="shared" si="1"/>
        <v>0</v>
      </c>
      <c r="K20" s="13" t="str">
        <f t="shared" si="2"/>
        <v/>
      </c>
    </row>
    <row r="21" spans="1:11" ht="26.1" customHeight="1" x14ac:dyDescent="0.25">
      <c r="A21" s="210"/>
      <c r="B21" s="211"/>
      <c r="C21" s="212"/>
      <c r="D21" s="212"/>
      <c r="E21" s="213"/>
      <c r="I21" s="13">
        <f t="shared" si="0"/>
        <v>0</v>
      </c>
      <c r="J21" s="13">
        <f t="shared" si="1"/>
        <v>0</v>
      </c>
      <c r="K21" s="13" t="str">
        <f t="shared" si="2"/>
        <v/>
      </c>
    </row>
    <row r="22" spans="1:11" ht="26.1" customHeight="1" x14ac:dyDescent="0.25">
      <c r="A22" s="210"/>
      <c r="B22" s="211"/>
      <c r="C22" s="212"/>
      <c r="D22" s="212"/>
      <c r="E22" s="213"/>
      <c r="I22" s="13">
        <f t="shared" si="0"/>
        <v>0</v>
      </c>
      <c r="J22" s="13">
        <f t="shared" si="1"/>
        <v>0</v>
      </c>
      <c r="K22" s="13" t="str">
        <f t="shared" si="2"/>
        <v/>
      </c>
    </row>
    <row r="23" spans="1:11" ht="26.1" customHeight="1" x14ac:dyDescent="0.25">
      <c r="A23" s="210"/>
      <c r="B23" s="211"/>
      <c r="C23" s="212"/>
      <c r="D23" s="212"/>
      <c r="E23" s="213"/>
      <c r="I23" s="13">
        <f t="shared" si="0"/>
        <v>0</v>
      </c>
      <c r="J23" s="13">
        <f t="shared" si="1"/>
        <v>0</v>
      </c>
      <c r="K23" s="13" t="str">
        <f t="shared" si="2"/>
        <v/>
      </c>
    </row>
    <row r="24" spans="1:11" ht="26.1" customHeight="1" x14ac:dyDescent="0.25">
      <c r="A24" s="210"/>
      <c r="B24" s="211"/>
      <c r="C24" s="212"/>
      <c r="D24" s="212"/>
      <c r="E24" s="213"/>
      <c r="I24" s="13">
        <f t="shared" si="0"/>
        <v>0</v>
      </c>
      <c r="J24" s="13">
        <f t="shared" si="1"/>
        <v>0</v>
      </c>
      <c r="K24" s="13" t="str">
        <f t="shared" si="2"/>
        <v/>
      </c>
    </row>
    <row r="25" spans="1:11" ht="26.1" customHeight="1" x14ac:dyDescent="0.25">
      <c r="A25" s="210"/>
      <c r="B25" s="211"/>
      <c r="C25" s="212"/>
      <c r="D25" s="212"/>
      <c r="E25" s="213"/>
      <c r="I25" s="13">
        <f t="shared" si="0"/>
        <v>0</v>
      </c>
      <c r="J25" s="13">
        <f t="shared" si="1"/>
        <v>0</v>
      </c>
      <c r="K25" s="13" t="str">
        <f t="shared" si="2"/>
        <v/>
      </c>
    </row>
    <row r="26" spans="1:11" ht="26.1" customHeight="1" x14ac:dyDescent="0.25">
      <c r="A26" s="210"/>
      <c r="B26" s="211"/>
      <c r="C26" s="212"/>
      <c r="D26" s="212"/>
      <c r="E26" s="213"/>
      <c r="I26" s="13">
        <f t="shared" si="0"/>
        <v>0</v>
      </c>
      <c r="J26" s="13">
        <f t="shared" si="1"/>
        <v>0</v>
      </c>
      <c r="K26" s="13" t="str">
        <f t="shared" si="2"/>
        <v/>
      </c>
    </row>
    <row r="27" spans="1:11" ht="26.1" customHeight="1" x14ac:dyDescent="0.25">
      <c r="A27" s="210"/>
      <c r="B27" s="211"/>
      <c r="C27" s="212"/>
      <c r="D27" s="212"/>
      <c r="E27" s="213"/>
      <c r="I27" s="13">
        <f t="shared" si="0"/>
        <v>0</v>
      </c>
      <c r="J27" s="13">
        <f t="shared" si="1"/>
        <v>0</v>
      </c>
      <c r="K27" s="13" t="str">
        <f t="shared" si="2"/>
        <v/>
      </c>
    </row>
    <row r="28" spans="1:11" ht="26.1" customHeight="1" x14ac:dyDescent="0.25">
      <c r="A28" s="210"/>
      <c r="B28" s="211"/>
      <c r="C28" s="212"/>
      <c r="D28" s="212"/>
      <c r="E28" s="213"/>
      <c r="I28" s="13">
        <f t="shared" si="0"/>
        <v>0</v>
      </c>
      <c r="J28" s="13">
        <f t="shared" si="1"/>
        <v>0</v>
      </c>
      <c r="K28" s="13" t="str">
        <f t="shared" si="2"/>
        <v/>
      </c>
    </row>
    <row r="29" spans="1:11" ht="26.1" customHeight="1" x14ac:dyDescent="0.25">
      <c r="A29" s="210"/>
      <c r="B29" s="211"/>
      <c r="C29" s="212"/>
      <c r="D29" s="212"/>
      <c r="E29" s="213"/>
      <c r="I29" s="13">
        <f t="shared" si="0"/>
        <v>0</v>
      </c>
      <c r="J29" s="13">
        <f t="shared" si="1"/>
        <v>0</v>
      </c>
      <c r="K29" s="13" t="str">
        <f t="shared" si="2"/>
        <v/>
      </c>
    </row>
    <row r="30" spans="1:11" ht="26.1" customHeight="1" x14ac:dyDescent="0.25">
      <c r="A30" s="210"/>
      <c r="B30" s="211"/>
      <c r="C30" s="212"/>
      <c r="D30" s="212"/>
      <c r="E30" s="213"/>
      <c r="I30" s="13">
        <f t="shared" si="0"/>
        <v>0</v>
      </c>
      <c r="J30" s="13">
        <f t="shared" si="1"/>
        <v>0</v>
      </c>
      <c r="K30" s="13" t="str">
        <f t="shared" si="2"/>
        <v/>
      </c>
    </row>
    <row r="31" spans="1:11" ht="26.1" customHeight="1" x14ac:dyDescent="0.25">
      <c r="A31" s="210"/>
      <c r="B31" s="211"/>
      <c r="C31" s="212"/>
      <c r="D31" s="212"/>
      <c r="E31" s="213"/>
      <c r="I31" s="13">
        <f t="shared" si="0"/>
        <v>0</v>
      </c>
      <c r="J31" s="13">
        <f t="shared" si="1"/>
        <v>0</v>
      </c>
      <c r="K31" s="13" t="str">
        <f t="shared" si="2"/>
        <v/>
      </c>
    </row>
    <row r="32" spans="1:11" ht="26.1" customHeight="1" x14ac:dyDescent="0.25">
      <c r="A32" s="210"/>
      <c r="B32" s="211"/>
      <c r="C32" s="212"/>
      <c r="D32" s="212"/>
      <c r="E32" s="213"/>
      <c r="I32" s="13">
        <f t="shared" si="0"/>
        <v>0</v>
      </c>
      <c r="J32" s="13">
        <f t="shared" si="1"/>
        <v>0</v>
      </c>
      <c r="K32" s="13" t="str">
        <f t="shared" si="2"/>
        <v/>
      </c>
    </row>
    <row r="33" spans="1:11" ht="26.1" customHeight="1" x14ac:dyDescent="0.25">
      <c r="A33" s="210"/>
      <c r="B33" s="211"/>
      <c r="C33" s="212"/>
      <c r="D33" s="212"/>
      <c r="E33" s="213"/>
      <c r="I33" s="13">
        <f t="shared" si="0"/>
        <v>0</v>
      </c>
      <c r="J33" s="13">
        <f t="shared" si="1"/>
        <v>0</v>
      </c>
      <c r="K33" s="13" t="str">
        <f t="shared" si="2"/>
        <v/>
      </c>
    </row>
    <row r="34" spans="1:11" ht="26.1" customHeight="1" x14ac:dyDescent="0.25">
      <c r="A34" s="210"/>
      <c r="B34" s="211"/>
      <c r="C34" s="212"/>
      <c r="D34" s="212"/>
      <c r="E34" s="213"/>
      <c r="I34" s="13">
        <f t="shared" si="0"/>
        <v>0</v>
      </c>
      <c r="J34" s="13">
        <f t="shared" si="1"/>
        <v>0</v>
      </c>
      <c r="K34" s="13" t="str">
        <f t="shared" si="2"/>
        <v/>
      </c>
    </row>
    <row r="35" spans="1:11" ht="26.1" customHeight="1" x14ac:dyDescent="0.25">
      <c r="A35" s="210"/>
      <c r="B35" s="211"/>
      <c r="C35" s="212"/>
      <c r="D35" s="212"/>
      <c r="E35" s="213"/>
      <c r="I35" s="13">
        <f t="shared" si="0"/>
        <v>0</v>
      </c>
      <c r="J35" s="13">
        <f t="shared" si="1"/>
        <v>0</v>
      </c>
      <c r="K35" s="13" t="str">
        <f t="shared" si="2"/>
        <v/>
      </c>
    </row>
    <row r="36" spans="1:11" ht="26.1" customHeight="1" x14ac:dyDescent="0.25">
      <c r="A36" s="210"/>
      <c r="B36" s="211"/>
      <c r="C36" s="212"/>
      <c r="D36" s="212"/>
      <c r="E36" s="213"/>
      <c r="I36" s="13">
        <f t="shared" si="0"/>
        <v>0</v>
      </c>
      <c r="J36" s="13">
        <f t="shared" si="1"/>
        <v>0</v>
      </c>
      <c r="K36" s="13" t="str">
        <f t="shared" si="2"/>
        <v/>
      </c>
    </row>
    <row r="37" spans="1:11" ht="26.1" customHeight="1" x14ac:dyDescent="0.25">
      <c r="A37" s="210"/>
      <c r="B37" s="211"/>
      <c r="C37" s="212"/>
      <c r="D37" s="212"/>
      <c r="E37" s="213"/>
      <c r="I37" s="13">
        <f t="shared" si="0"/>
        <v>0</v>
      </c>
      <c r="J37" s="13">
        <f t="shared" si="1"/>
        <v>0</v>
      </c>
      <c r="K37" s="13" t="str">
        <f t="shared" si="2"/>
        <v/>
      </c>
    </row>
    <row r="38" spans="1:11" ht="26.1" customHeight="1" x14ac:dyDescent="0.25">
      <c r="A38" s="210"/>
      <c r="B38" s="211"/>
      <c r="C38" s="212"/>
      <c r="D38" s="212"/>
      <c r="E38" s="213"/>
      <c r="I38" s="13">
        <f t="shared" si="0"/>
        <v>0</v>
      </c>
      <c r="J38" s="13">
        <f t="shared" si="1"/>
        <v>0</v>
      </c>
      <c r="K38" s="13" t="str">
        <f t="shared" si="2"/>
        <v/>
      </c>
    </row>
    <row r="39" spans="1:11" ht="26.1" customHeight="1" x14ac:dyDescent="0.25">
      <c r="A39" s="210"/>
      <c r="B39" s="211"/>
      <c r="C39" s="212"/>
      <c r="D39" s="212"/>
      <c r="E39" s="213"/>
      <c r="I39" s="13">
        <f t="shared" si="0"/>
        <v>0</v>
      </c>
      <c r="J39" s="13">
        <f t="shared" si="1"/>
        <v>0</v>
      </c>
      <c r="K39" s="13" t="str">
        <f t="shared" si="2"/>
        <v/>
      </c>
    </row>
    <row r="40" spans="1:11" ht="26.1" customHeight="1" x14ac:dyDescent="0.25">
      <c r="A40" s="210"/>
      <c r="B40" s="211"/>
      <c r="C40" s="212"/>
      <c r="D40" s="212"/>
      <c r="E40" s="213"/>
      <c r="I40" s="13">
        <f t="shared" si="0"/>
        <v>0</v>
      </c>
      <c r="J40" s="13">
        <f t="shared" si="1"/>
        <v>0</v>
      </c>
      <c r="K40" s="13" t="str">
        <f t="shared" si="2"/>
        <v/>
      </c>
    </row>
    <row r="41" spans="1:11" ht="26.1" customHeight="1" x14ac:dyDescent="0.25">
      <c r="A41" s="210"/>
      <c r="B41" s="211"/>
      <c r="C41" s="212"/>
      <c r="D41" s="212"/>
      <c r="E41" s="213"/>
      <c r="I41" s="13">
        <f t="shared" si="0"/>
        <v>0</v>
      </c>
      <c r="J41" s="13">
        <f t="shared" si="1"/>
        <v>0</v>
      </c>
      <c r="K41" s="13" t="str">
        <f t="shared" si="2"/>
        <v/>
      </c>
    </row>
    <row r="42" spans="1:11" ht="26.1" customHeight="1" x14ac:dyDescent="0.25">
      <c r="A42" s="210"/>
      <c r="B42" s="211"/>
      <c r="C42" s="212"/>
      <c r="D42" s="212"/>
      <c r="E42" s="213"/>
      <c r="I42" s="13">
        <f t="shared" si="0"/>
        <v>0</v>
      </c>
      <c r="J42" s="13">
        <f t="shared" si="1"/>
        <v>0</v>
      </c>
      <c r="K42" s="13" t="str">
        <f t="shared" si="2"/>
        <v/>
      </c>
    </row>
    <row r="43" spans="1:11" ht="26.1" customHeight="1" x14ac:dyDescent="0.25">
      <c r="A43" s="210"/>
      <c r="B43" s="211"/>
      <c r="C43" s="212"/>
      <c r="D43" s="212"/>
      <c r="E43" s="213"/>
      <c r="I43" s="13">
        <f t="shared" si="0"/>
        <v>0</v>
      </c>
      <c r="J43" s="13">
        <f t="shared" si="1"/>
        <v>0</v>
      </c>
      <c r="K43" s="13" t="str">
        <f t="shared" si="2"/>
        <v/>
      </c>
    </row>
    <row r="44" spans="1:11" ht="26.1" customHeight="1" x14ac:dyDescent="0.25">
      <c r="A44" s="210"/>
      <c r="B44" s="211"/>
      <c r="C44" s="212"/>
      <c r="D44" s="212"/>
      <c r="E44" s="213"/>
      <c r="I44" s="13">
        <f t="shared" si="0"/>
        <v>0</v>
      </c>
      <c r="J44" s="13">
        <f t="shared" si="1"/>
        <v>0</v>
      </c>
      <c r="K44" s="13" t="str">
        <f t="shared" si="2"/>
        <v/>
      </c>
    </row>
    <row r="45" spans="1:11" ht="26.1" customHeight="1" x14ac:dyDescent="0.25">
      <c r="A45" s="210"/>
      <c r="B45" s="211"/>
      <c r="C45" s="212"/>
      <c r="D45" s="212"/>
      <c r="E45" s="213"/>
      <c r="I45" s="13">
        <f t="shared" si="0"/>
        <v>0</v>
      </c>
      <c r="J45" s="13">
        <f t="shared" si="1"/>
        <v>0</v>
      </c>
      <c r="K45" s="13" t="str">
        <f t="shared" si="2"/>
        <v/>
      </c>
    </row>
    <row r="46" spans="1:11" ht="26.1" customHeight="1" x14ac:dyDescent="0.25">
      <c r="A46" s="210"/>
      <c r="B46" s="211"/>
      <c r="C46" s="212"/>
      <c r="D46" s="212"/>
      <c r="E46" s="213"/>
      <c r="I46" s="13">
        <f t="shared" si="0"/>
        <v>0</v>
      </c>
      <c r="J46" s="13">
        <f t="shared" si="1"/>
        <v>0</v>
      </c>
      <c r="K46" s="13" t="str">
        <f t="shared" si="2"/>
        <v/>
      </c>
    </row>
    <row r="47" spans="1:11" ht="26.1" customHeight="1" x14ac:dyDescent="0.25">
      <c r="A47" s="210"/>
      <c r="B47" s="211"/>
      <c r="C47" s="212"/>
      <c r="D47" s="212"/>
      <c r="E47" s="213"/>
      <c r="I47" s="13">
        <f t="shared" si="0"/>
        <v>0</v>
      </c>
      <c r="J47" s="13">
        <f t="shared" si="1"/>
        <v>0</v>
      </c>
      <c r="K47" s="13" t="str">
        <f t="shared" si="2"/>
        <v/>
      </c>
    </row>
    <row r="48" spans="1:11" ht="26.1" customHeight="1" x14ac:dyDescent="0.25">
      <c r="A48" s="210"/>
      <c r="B48" s="211"/>
      <c r="C48" s="212"/>
      <c r="D48" s="212"/>
      <c r="E48" s="213"/>
      <c r="I48" s="13">
        <f t="shared" si="0"/>
        <v>0</v>
      </c>
      <c r="J48" s="13">
        <f t="shared" si="1"/>
        <v>0</v>
      </c>
      <c r="K48" s="13" t="str">
        <f t="shared" si="2"/>
        <v/>
      </c>
    </row>
    <row r="49" spans="1:11" ht="26.1" customHeight="1" x14ac:dyDescent="0.25">
      <c r="A49" s="210"/>
      <c r="B49" s="211"/>
      <c r="C49" s="212"/>
      <c r="D49" s="212"/>
      <c r="E49" s="213"/>
      <c r="I49" s="13">
        <f t="shared" si="0"/>
        <v>0</v>
      </c>
      <c r="J49" s="13">
        <f t="shared" si="1"/>
        <v>0</v>
      </c>
      <c r="K49" s="13" t="str">
        <f t="shared" si="2"/>
        <v/>
      </c>
    </row>
    <row r="50" spans="1:11" ht="26.1" customHeight="1" x14ac:dyDescent="0.25">
      <c r="A50" s="210"/>
      <c r="B50" s="211"/>
      <c r="C50" s="212"/>
      <c r="D50" s="212"/>
      <c r="E50" s="213"/>
      <c r="I50" s="13">
        <f t="shared" si="0"/>
        <v>0</v>
      </c>
      <c r="J50" s="13">
        <f t="shared" si="1"/>
        <v>0</v>
      </c>
      <c r="K50" s="13" t="str">
        <f t="shared" si="2"/>
        <v/>
      </c>
    </row>
    <row r="51" spans="1:11" ht="26.1" customHeight="1" x14ac:dyDescent="0.25">
      <c r="A51" s="210"/>
      <c r="B51" s="211"/>
      <c r="C51" s="212"/>
      <c r="D51" s="212"/>
      <c r="E51" s="213"/>
      <c r="I51" s="13">
        <f t="shared" si="0"/>
        <v>0</v>
      </c>
      <c r="J51" s="13">
        <f t="shared" si="1"/>
        <v>0</v>
      </c>
      <c r="K51" s="13" t="str">
        <f t="shared" si="2"/>
        <v/>
      </c>
    </row>
    <row r="52" spans="1:11" ht="26.1" customHeight="1" x14ac:dyDescent="0.25">
      <c r="A52" s="210"/>
      <c r="B52" s="211"/>
      <c r="C52" s="212"/>
      <c r="D52" s="212"/>
      <c r="E52" s="213"/>
      <c r="I52" s="13">
        <f t="shared" si="0"/>
        <v>0</v>
      </c>
      <c r="J52" s="13">
        <f t="shared" si="1"/>
        <v>0</v>
      </c>
      <c r="K52" s="13" t="str">
        <f t="shared" si="2"/>
        <v/>
      </c>
    </row>
    <row r="53" spans="1:11" ht="26.1" customHeight="1" x14ac:dyDescent="0.25">
      <c r="A53" s="210"/>
      <c r="B53" s="211"/>
      <c r="C53" s="212"/>
      <c r="D53" s="212"/>
      <c r="E53" s="213"/>
      <c r="I53" s="13">
        <f t="shared" si="0"/>
        <v>0</v>
      </c>
      <c r="J53" s="13">
        <f t="shared" si="1"/>
        <v>0</v>
      </c>
      <c r="K53" s="13" t="str">
        <f t="shared" si="2"/>
        <v/>
      </c>
    </row>
    <row r="54" spans="1:11" ht="26.1" customHeight="1" x14ac:dyDescent="0.25">
      <c r="A54" s="210"/>
      <c r="B54" s="211"/>
      <c r="C54" s="212"/>
      <c r="D54" s="212"/>
      <c r="E54" s="213"/>
      <c r="I54" s="13">
        <f t="shared" si="0"/>
        <v>0</v>
      </c>
      <c r="J54" s="13">
        <f t="shared" si="1"/>
        <v>0</v>
      </c>
      <c r="K54" s="13" t="str">
        <f t="shared" si="2"/>
        <v/>
      </c>
    </row>
    <row r="55" spans="1:11" ht="26.1" customHeight="1" x14ac:dyDescent="0.25">
      <c r="A55" s="210"/>
      <c r="B55" s="211"/>
      <c r="C55" s="212"/>
      <c r="D55" s="212"/>
      <c r="E55" s="213"/>
      <c r="I55" s="13">
        <f t="shared" si="0"/>
        <v>0</v>
      </c>
      <c r="J55" s="13">
        <f t="shared" si="1"/>
        <v>0</v>
      </c>
      <c r="K55" s="13" t="str">
        <f t="shared" si="2"/>
        <v/>
      </c>
    </row>
    <row r="56" spans="1:11" ht="26.1" customHeight="1" x14ac:dyDescent="0.25">
      <c r="A56" s="210"/>
      <c r="B56" s="211"/>
      <c r="C56" s="212"/>
      <c r="D56" s="212"/>
      <c r="E56" s="213"/>
      <c r="I56" s="13">
        <f t="shared" si="0"/>
        <v>0</v>
      </c>
      <c r="J56" s="13">
        <f t="shared" si="1"/>
        <v>0</v>
      </c>
      <c r="K56" s="13" t="str">
        <f t="shared" si="2"/>
        <v/>
      </c>
    </row>
    <row r="57" spans="1:11" ht="26.1" customHeight="1" x14ac:dyDescent="0.25">
      <c r="A57" s="210"/>
      <c r="B57" s="211"/>
      <c r="C57" s="212"/>
      <c r="D57" s="212"/>
      <c r="E57" s="213"/>
      <c r="I57" s="13">
        <f t="shared" si="0"/>
        <v>0</v>
      </c>
      <c r="J57" s="13">
        <f t="shared" si="1"/>
        <v>0</v>
      </c>
      <c r="K57" s="13" t="str">
        <f t="shared" si="2"/>
        <v/>
      </c>
    </row>
    <row r="58" spans="1:11" ht="26.1" customHeight="1" x14ac:dyDescent="0.25">
      <c r="A58" s="210"/>
      <c r="B58" s="211"/>
      <c r="C58" s="212"/>
      <c r="D58" s="212"/>
      <c r="E58" s="213"/>
      <c r="I58" s="13">
        <f t="shared" si="0"/>
        <v>0</v>
      </c>
      <c r="J58" s="13">
        <f t="shared" si="1"/>
        <v>0</v>
      </c>
      <c r="K58" s="13" t="str">
        <f t="shared" si="2"/>
        <v/>
      </c>
    </row>
    <row r="59" spans="1:11" ht="26.1" customHeight="1" x14ac:dyDescent="0.25">
      <c r="A59" s="210"/>
      <c r="B59" s="211"/>
      <c r="C59" s="212"/>
      <c r="D59" s="212"/>
      <c r="E59" s="213"/>
      <c r="I59" s="13">
        <f t="shared" si="0"/>
        <v>0</v>
      </c>
      <c r="J59" s="13">
        <f t="shared" si="1"/>
        <v>0</v>
      </c>
      <c r="K59" s="13" t="str">
        <f t="shared" si="2"/>
        <v/>
      </c>
    </row>
    <row r="60" spans="1:11" ht="26.1" customHeight="1" thickBot="1" x14ac:dyDescent="0.3">
      <c r="A60" s="214"/>
      <c r="B60" s="221"/>
      <c r="C60" s="215"/>
      <c r="D60" s="215"/>
      <c r="E60" s="216"/>
      <c r="I60" s="13">
        <f t="shared" si="0"/>
        <v>0</v>
      </c>
      <c r="J60" s="13">
        <f t="shared" si="1"/>
        <v>0</v>
      </c>
      <c r="K60" s="13" t="str">
        <f t="shared" si="2"/>
        <v/>
      </c>
    </row>
  </sheetData>
  <sheetProtection algorithmName="SHA-512" hashValue="nEAaziQl1OgZIABb0gv0p9CE/2G+1pq1Jx9+LQIFzDRQiqQiUTn3qSyqxtnXXU8bFnWIv36vfSKN/9VQ9JVAyw==" saltValue="9zQMoQbC1f1tbb5y2/0kPQ==" spinCount="100000" sheet="1" objects="1" scenarios="1" selectLockedCells="1"/>
  <mergeCells count="4">
    <mergeCell ref="A7:E7"/>
    <mergeCell ref="A9:A10"/>
    <mergeCell ref="B9:B10"/>
    <mergeCell ref="C9:E9"/>
  </mergeCells>
  <phoneticPr fontId="105" type="noConversion"/>
  <conditionalFormatting sqref="A11:E60">
    <cfRule type="expression" dxfId="76" priority="3" stopIfTrue="1">
      <formula>LEN(TRIM(A11))=0</formula>
    </cfRule>
  </conditionalFormatting>
  <dataValidations count="4">
    <dataValidation type="whole" allowBlank="1" showInputMessage="1" showErrorMessage="1" errorTitle="Input data error" error="Whole number between 0 and 5000." sqref="C11:C60" xr:uid="{10196E87-C5E5-43FA-BC84-F4B57BC3C8BA}">
      <formula1>0</formula1>
      <formula2>5000</formula2>
    </dataValidation>
    <dataValidation type="whole" showInputMessage="1" showErrorMessage="1" errorTitle="Input data error" error="Whole number between 0 and 5000." sqref="D11:E60" xr:uid="{C9E4C76C-211A-4087-88EC-9140B50C7BBF}">
      <formula1>0</formula1>
      <formula2>5000</formula2>
    </dataValidation>
    <dataValidation type="textLength" showInputMessage="1" showErrorMessage="1" errorTitle="Character length" error="Only text input up to 200 characters possible." sqref="A11:A60" xr:uid="{B939AAA1-3FBD-4E2D-BADB-7BE54B5AB8C3}">
      <formula1>2</formula1>
      <formula2>200</formula2>
    </dataValidation>
    <dataValidation type="textLength" allowBlank="1" showInputMessage="1" showErrorMessage="1" errorTitle="Character length" error="Only text input up to 200 characters possible." sqref="B11:B60" xr:uid="{8DA5226E-8E8F-4911-B90B-BE19AAC643B8}">
      <formula1>2</formula1>
      <formula2>200</formula2>
    </dataValidation>
  </dataValidations>
  <pageMargins left="0.7" right="0.7" top="0.75" bottom="0.75" header="0.3" footer="0.3"/>
  <pageSetup scale="47"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B0066-E148-4883-9AFB-C5C0446CD220}">
  <dimension ref="A1:M31"/>
  <sheetViews>
    <sheetView workbookViewId="0">
      <selection activeCell="C16" sqref="C16:C25"/>
    </sheetView>
  </sheetViews>
  <sheetFormatPr defaultColWidth="9.140625" defaultRowHeight="15" x14ac:dyDescent="0.25"/>
  <cols>
    <col min="1" max="5" width="37.7109375" customWidth="1"/>
  </cols>
  <sheetData>
    <row r="1" spans="1:13" ht="41.25" customHeight="1" x14ac:dyDescent="0.25">
      <c r="A1" s="217" t="s">
        <v>663</v>
      </c>
      <c r="B1" s="217" t="s">
        <v>664</v>
      </c>
      <c r="C1" s="217" t="s">
        <v>665</v>
      </c>
      <c r="D1" s="217" t="s">
        <v>666</v>
      </c>
      <c r="E1" s="217" t="s">
        <v>667</v>
      </c>
      <c r="F1" s="218" t="s">
        <v>668</v>
      </c>
      <c r="G1" s="218" t="s">
        <v>669</v>
      </c>
      <c r="H1" s="218" t="s">
        <v>670</v>
      </c>
      <c r="I1" s="218" t="s">
        <v>671</v>
      </c>
      <c r="J1" s="218" t="s">
        <v>672</v>
      </c>
      <c r="K1" s="218" t="s">
        <v>673</v>
      </c>
      <c r="L1" s="218" t="s">
        <v>674</v>
      </c>
      <c r="M1" s="218" t="s">
        <v>675</v>
      </c>
    </row>
    <row r="2" spans="1:13" x14ac:dyDescent="0.25">
      <c r="A2" s="219" t="str">
        <f>IF(AND(SUM(Studies!I11:J11)=2,Studies!K11&lt;&gt;0),Studies!A11,"")</f>
        <v/>
      </c>
      <c r="B2" s="219" t="str">
        <f>IF(AND(SUM(Studies!I11:J11)=2,Studies!K11&lt;&gt;0),Studies!B11,"")</f>
        <v/>
      </c>
      <c r="C2" s="219" t="str">
        <f>IF(AND(SUM(Studies!I11:J11)=2,Studies!K11&lt;&gt;0),Studies!C11,"")</f>
        <v/>
      </c>
      <c r="D2" s="219" t="str">
        <f>IF(AND(SUM(Studies!I11:J11)=2,Studies!K11&lt;&gt;0),Studies!D11,"")</f>
        <v/>
      </c>
      <c r="E2" s="219" t="str">
        <f>IF(AND(SUM(Studies!I11:J11)=2,Studies!K11&lt;&gt;0),Studies!E11,"")</f>
        <v/>
      </c>
      <c r="F2" s="220"/>
      <c r="G2" s="220"/>
      <c r="H2" s="220"/>
      <c r="I2" s="220"/>
      <c r="J2" s="220"/>
      <c r="K2" s="220"/>
      <c r="L2" s="220"/>
      <c r="M2" s="220"/>
    </row>
    <row r="3" spans="1:13" x14ac:dyDescent="0.25">
      <c r="A3" s="219" t="str">
        <f>IF(AND(SUM(Studies!I12:J12)=2,Studies!K12&lt;&gt;0),Studies!A12,"")</f>
        <v/>
      </c>
      <c r="B3" s="219" t="str">
        <f>IF(AND(SUM(Studies!I12:J12)=2,Studies!K12&lt;&gt;0),Studies!B12,"")</f>
        <v/>
      </c>
      <c r="C3" s="219" t="str">
        <f>IF(AND(SUM(Studies!I12:J12)=2,Studies!K12&lt;&gt;0),Studies!C12,"")</f>
        <v/>
      </c>
      <c r="D3" s="219" t="str">
        <f>IF(AND(SUM(Studies!I12:J12)=2,Studies!K12&lt;&gt;0),Studies!D12,"")</f>
        <v/>
      </c>
      <c r="E3" s="219" t="str">
        <f>IF(AND(SUM(Studies!I12:J12)=2,Studies!K12&lt;&gt;0),Studies!E12,"")</f>
        <v/>
      </c>
      <c r="F3" s="220"/>
      <c r="G3" s="220"/>
      <c r="H3" s="220"/>
      <c r="I3" s="220"/>
      <c r="J3" s="220"/>
      <c r="K3" s="220"/>
      <c r="L3" s="220"/>
      <c r="M3" s="220"/>
    </row>
    <row r="4" spans="1:13" x14ac:dyDescent="0.25">
      <c r="A4" s="219" t="str">
        <f>IF(AND(SUM(Studies!I13:J13)=2,Studies!K13&lt;&gt;0),Studies!A13,"")</f>
        <v/>
      </c>
      <c r="B4" s="219" t="str">
        <f>IF(AND(SUM(Studies!I13:J13)=2,Studies!K13&lt;&gt;0),Studies!B13,"")</f>
        <v/>
      </c>
      <c r="C4" s="219" t="str">
        <f>IF(AND(SUM(Studies!I13:J13)=2,Studies!K13&lt;&gt;0),Studies!C13,"")</f>
        <v/>
      </c>
      <c r="D4" s="219" t="str">
        <f>IF(AND(SUM(Studies!I13:J13)=2,Studies!K13&lt;&gt;0),Studies!D13,"")</f>
        <v/>
      </c>
      <c r="E4" s="219" t="str">
        <f>IF(AND(SUM(Studies!I13:J13)=2,Studies!K13&lt;&gt;0),Studies!E13,"")</f>
        <v/>
      </c>
      <c r="F4" s="220"/>
      <c r="G4" s="220"/>
      <c r="H4" s="220"/>
      <c r="I4" s="220"/>
      <c r="J4" s="220"/>
      <c r="K4" s="220"/>
      <c r="L4" s="220"/>
      <c r="M4" s="220"/>
    </row>
    <row r="5" spans="1:13" x14ac:dyDescent="0.25">
      <c r="A5" s="219" t="str">
        <f>IF(AND(SUM(Studies!I14:J14)=2,Studies!K14&lt;&gt;0),Studies!A14,"")</f>
        <v/>
      </c>
      <c r="B5" s="219" t="str">
        <f>IF(AND(SUM(Studies!I14:J14)=2,Studies!K14&lt;&gt;0),Studies!B14,"")</f>
        <v/>
      </c>
      <c r="C5" s="219" t="str">
        <f>IF(AND(SUM(Studies!I14:J14)=2,Studies!K14&lt;&gt;0),Studies!C14,"")</f>
        <v/>
      </c>
      <c r="D5" s="219" t="str">
        <f>IF(AND(SUM(Studies!I14:J14)=2,Studies!K14&lt;&gt;0),Studies!D14,"")</f>
        <v/>
      </c>
      <c r="E5" s="219" t="str">
        <f>IF(AND(SUM(Studies!I14:J14)=2,Studies!K14&lt;&gt;0),Studies!E14,"")</f>
        <v/>
      </c>
      <c r="F5" s="220"/>
      <c r="G5" s="220"/>
      <c r="H5" s="220"/>
      <c r="I5" s="220"/>
      <c r="J5" s="220"/>
      <c r="K5" s="220"/>
      <c r="L5" s="220"/>
      <c r="M5" s="220"/>
    </row>
    <row r="6" spans="1:13" x14ac:dyDescent="0.25">
      <c r="A6" s="219" t="str">
        <f>IF(AND(SUM(Studies!I15:J15)=2,Studies!K15&lt;&gt;0),Studies!A15,"")</f>
        <v/>
      </c>
      <c r="B6" s="219" t="str">
        <f>IF(AND(SUM(Studies!I15:J15)=2,Studies!K15&lt;&gt;0),Studies!B15,"")</f>
        <v/>
      </c>
      <c r="C6" s="219" t="str">
        <f>IF(AND(SUM(Studies!I15:J15)=2,Studies!K15&lt;&gt;0),Studies!C15,"")</f>
        <v/>
      </c>
      <c r="D6" s="219" t="str">
        <f>IF(AND(SUM(Studies!I15:J15)=2,Studies!K15&lt;&gt;0),Studies!D15,"")</f>
        <v/>
      </c>
      <c r="E6" s="219" t="str">
        <f>IF(AND(SUM(Studies!I15:J15)=2,Studies!K15&lt;&gt;0),Studies!E15,"")</f>
        <v/>
      </c>
      <c r="F6" s="220"/>
      <c r="G6" s="220"/>
      <c r="H6" s="220"/>
      <c r="I6" s="220"/>
      <c r="J6" s="220"/>
      <c r="K6" s="220"/>
      <c r="L6" s="220"/>
      <c r="M6" s="220"/>
    </row>
    <row r="7" spans="1:13" x14ac:dyDescent="0.25">
      <c r="A7" s="219" t="str">
        <f>IF(AND(SUM(Studies!I16:J16)=2,Studies!K16&lt;&gt;0),Studies!A16,"")</f>
        <v/>
      </c>
      <c r="B7" s="219" t="str">
        <f>IF(AND(SUM(Studies!I16:J16)=2,Studies!K16&lt;&gt;0),Studies!B16,"")</f>
        <v/>
      </c>
      <c r="C7" s="219" t="str">
        <f>IF(AND(SUM(Studies!I16:J16)=2,Studies!K16&lt;&gt;0),Studies!C16,"")</f>
        <v/>
      </c>
      <c r="D7" s="219" t="str">
        <f>IF(AND(SUM(Studies!I16:J16)=2,Studies!K16&lt;&gt;0),Studies!D16,"")</f>
        <v/>
      </c>
      <c r="E7" s="219" t="str">
        <f>IF(AND(SUM(Studies!I16:J16)=2,Studies!K16&lt;&gt;0),Studies!E16,"")</f>
        <v/>
      </c>
      <c r="F7" s="220"/>
      <c r="G7" s="220"/>
      <c r="H7" s="220"/>
      <c r="I7" s="220"/>
      <c r="J7" s="220"/>
      <c r="K7" s="220"/>
      <c r="L7" s="220"/>
      <c r="M7" s="220"/>
    </row>
    <row r="8" spans="1:13" x14ac:dyDescent="0.25">
      <c r="A8" s="219" t="str">
        <f>IF(AND(SUM(Studies!I17:J17)=2,Studies!K17&lt;&gt;0),Studies!A17,"")</f>
        <v/>
      </c>
      <c r="B8" s="219" t="str">
        <f>IF(AND(SUM(Studies!I17:J17)=2,Studies!K17&lt;&gt;0),Studies!B17,"")</f>
        <v/>
      </c>
      <c r="C8" s="219" t="str">
        <f>IF(AND(SUM(Studies!I17:J17)=2,Studies!K17&lt;&gt;0),Studies!C17,"")</f>
        <v/>
      </c>
      <c r="D8" s="219" t="str">
        <f>IF(AND(SUM(Studies!I17:J17)=2,Studies!K17&lt;&gt;0),Studies!D17,"")</f>
        <v/>
      </c>
      <c r="E8" s="219" t="str">
        <f>IF(AND(SUM(Studies!I17:J17)=2,Studies!K17&lt;&gt;0),Studies!E17,"")</f>
        <v/>
      </c>
      <c r="F8" s="220"/>
      <c r="G8" s="220"/>
      <c r="H8" s="220"/>
      <c r="I8" s="220"/>
      <c r="J8" s="220"/>
      <c r="K8" s="220"/>
      <c r="L8" s="220"/>
      <c r="M8" s="220"/>
    </row>
    <row r="9" spans="1:13" x14ac:dyDescent="0.25">
      <c r="A9" s="219" t="str">
        <f>IF(AND(SUM(Studies!I18:J18)=2,Studies!K18&lt;&gt;0),Studies!A18,"")</f>
        <v/>
      </c>
      <c r="B9" s="219" t="str">
        <f>IF(AND(SUM(Studies!I18:J18)=2,Studies!K18&lt;&gt;0),Studies!B18,"")</f>
        <v/>
      </c>
      <c r="C9" s="219" t="str">
        <f>IF(AND(SUM(Studies!I18:J18)=2,Studies!K18&lt;&gt;0),Studies!C18,"")</f>
        <v/>
      </c>
      <c r="D9" s="219" t="str">
        <f>IF(AND(SUM(Studies!I18:J18)=2,Studies!K18&lt;&gt;0),Studies!D18,"")</f>
        <v/>
      </c>
      <c r="E9" s="219" t="str">
        <f>IF(AND(SUM(Studies!I18:J18)=2,Studies!K18&lt;&gt;0),Studies!E18,"")</f>
        <v/>
      </c>
      <c r="F9" s="220"/>
      <c r="G9" s="220"/>
      <c r="H9" s="220"/>
      <c r="I9" s="220"/>
      <c r="J9" s="220"/>
      <c r="K9" s="220"/>
      <c r="L9" s="220"/>
      <c r="M9" s="220"/>
    </row>
    <row r="10" spans="1:13" x14ac:dyDescent="0.25">
      <c r="A10" s="219" t="str">
        <f>IF(AND(SUM(Studies!I19:J19)=2,Studies!K19&lt;&gt;0),Studies!A19,"")</f>
        <v/>
      </c>
      <c r="B10" s="219" t="str">
        <f>IF(AND(SUM(Studies!I19:J19)=2,Studies!K19&lt;&gt;0),Studies!B19,"")</f>
        <v/>
      </c>
      <c r="C10" s="219" t="str">
        <f>IF(AND(SUM(Studies!I19:J19)=2,Studies!K19&lt;&gt;0),Studies!C19,"")</f>
        <v/>
      </c>
      <c r="D10" s="219" t="str">
        <f>IF(AND(SUM(Studies!I19:J19)=2,Studies!K19&lt;&gt;0),Studies!D19,"")</f>
        <v/>
      </c>
      <c r="E10" s="219" t="str">
        <f>IF(AND(SUM(Studies!I19:J19)=2,Studies!K19&lt;&gt;0),Studies!E19,"")</f>
        <v/>
      </c>
      <c r="F10" s="220"/>
      <c r="G10" s="220"/>
      <c r="H10" s="220"/>
      <c r="I10" s="220"/>
      <c r="J10" s="220"/>
      <c r="K10" s="220"/>
      <c r="L10" s="220"/>
      <c r="M10" s="220"/>
    </row>
    <row r="11" spans="1:13" x14ac:dyDescent="0.25">
      <c r="A11" s="219" t="str">
        <f>IF(AND(SUM(Studies!I20:J20)=2,Studies!K20&lt;&gt;0),Studies!A20,"")</f>
        <v/>
      </c>
      <c r="B11" s="219" t="str">
        <f>IF(AND(SUM(Studies!I20:J20)=2,Studies!K20&lt;&gt;0),Studies!B20,"")</f>
        <v/>
      </c>
      <c r="C11" s="219" t="str">
        <f>IF(AND(SUM(Studies!I20:J20)=2,Studies!K20&lt;&gt;0),Studies!C20,"")</f>
        <v/>
      </c>
      <c r="D11" s="219" t="str">
        <f>IF(AND(SUM(Studies!I20:J20)=2,Studies!K20&lt;&gt;0),Studies!D20,"")</f>
        <v/>
      </c>
      <c r="E11" s="219" t="str">
        <f>IF(AND(SUM(Studies!I20:J20)=2,Studies!K20&lt;&gt;0),Studies!E20,"")</f>
        <v/>
      </c>
      <c r="F11" s="220"/>
      <c r="G11" s="220"/>
      <c r="H11" s="220"/>
      <c r="I11" s="220"/>
      <c r="J11" s="220"/>
      <c r="K11" s="220"/>
      <c r="L11" s="220"/>
      <c r="M11" s="220"/>
    </row>
    <row r="12" spans="1:13" x14ac:dyDescent="0.25">
      <c r="A12" s="219" t="str">
        <f>IF(AND(SUM(Studies!I21:J21)=2,Studies!K21&lt;&gt;0),Studies!A21,"")</f>
        <v/>
      </c>
      <c r="B12" s="219" t="str">
        <f>IF(AND(SUM(Studies!I21:J21)=2,Studies!K21&lt;&gt;0),Studies!B21,"")</f>
        <v/>
      </c>
      <c r="C12" s="219" t="str">
        <f>IF(AND(SUM(Studies!I21:J21)=2,Studies!K21&lt;&gt;0),Studies!C21,"")</f>
        <v/>
      </c>
      <c r="D12" s="219" t="str">
        <f>IF(AND(SUM(Studies!I21:J21)=2,Studies!K21&lt;&gt;0),Studies!D21,"")</f>
        <v/>
      </c>
      <c r="E12" s="219" t="str">
        <f>IF(AND(SUM(Studies!I21:J21)=2,Studies!K21&lt;&gt;0),Studies!E21,"")</f>
        <v/>
      </c>
      <c r="F12" s="220"/>
      <c r="G12" s="220"/>
      <c r="H12" s="220"/>
      <c r="I12" s="220"/>
      <c r="J12" s="220"/>
      <c r="K12" s="220"/>
      <c r="L12" s="220"/>
      <c r="M12" s="220"/>
    </row>
    <row r="13" spans="1:13" x14ac:dyDescent="0.25">
      <c r="A13" s="219" t="str">
        <f>IF(AND(SUM(Studies!I22:J22)=2,Studies!K22&lt;&gt;0),Studies!A22,"")</f>
        <v/>
      </c>
      <c r="B13" s="219" t="str">
        <f>IF(AND(SUM(Studies!I22:J22)=2,Studies!K22&lt;&gt;0),Studies!B22,"")</f>
        <v/>
      </c>
      <c r="C13" s="219" t="str">
        <f>IF(AND(SUM(Studies!I22:J22)=2,Studies!K22&lt;&gt;0),Studies!C22,"")</f>
        <v/>
      </c>
      <c r="D13" s="219" t="str">
        <f>IF(AND(SUM(Studies!I22:J22)=2,Studies!K22&lt;&gt;0),Studies!D22,"")</f>
        <v/>
      </c>
      <c r="E13" s="219" t="str">
        <f>IF(AND(SUM(Studies!I22:J22)=2,Studies!K22&lt;&gt;0),Studies!E22,"")</f>
        <v/>
      </c>
      <c r="F13" s="220"/>
      <c r="G13" s="220"/>
      <c r="H13" s="220"/>
      <c r="I13" s="220"/>
      <c r="J13" s="220"/>
      <c r="K13" s="220"/>
      <c r="L13" s="220"/>
      <c r="M13" s="220"/>
    </row>
    <row r="14" spans="1:13" x14ac:dyDescent="0.25">
      <c r="A14" s="219" t="str">
        <f>IF(AND(SUM(Studies!I23:J23)=2,Studies!K23&lt;&gt;0),Studies!A23,"")</f>
        <v/>
      </c>
      <c r="B14" s="219" t="str">
        <f>IF(AND(SUM(Studies!I23:J23)=2,Studies!K23&lt;&gt;0),Studies!B23,"")</f>
        <v/>
      </c>
      <c r="C14" s="219" t="str">
        <f>IF(AND(SUM(Studies!I23:J23)=2,Studies!K23&lt;&gt;0),Studies!C23,"")</f>
        <v/>
      </c>
      <c r="D14" s="219" t="str">
        <f>IF(AND(SUM(Studies!I23:J23)=2,Studies!K23&lt;&gt;0),Studies!D23,"")</f>
        <v/>
      </c>
      <c r="E14" s="219" t="str">
        <f>IF(AND(SUM(Studies!I23:J23)=2,Studies!K23&lt;&gt;0),Studies!E23,"")</f>
        <v/>
      </c>
      <c r="F14" s="220"/>
      <c r="G14" s="220"/>
      <c r="H14" s="220"/>
      <c r="I14" s="220"/>
      <c r="J14" s="220"/>
      <c r="K14" s="220"/>
      <c r="L14" s="220"/>
      <c r="M14" s="220"/>
    </row>
    <row r="15" spans="1:13" x14ac:dyDescent="0.25">
      <c r="A15" s="219" t="str">
        <f>IF(AND(SUM(Studies!I24:J24)=2,Studies!K24&lt;&gt;0),Studies!A24,"")</f>
        <v/>
      </c>
      <c r="B15" s="219" t="str">
        <f>IF(AND(SUM(Studies!I24:J24)=2,Studies!K24&lt;&gt;0),Studies!B24,"")</f>
        <v/>
      </c>
      <c r="C15" s="219" t="str">
        <f>IF(AND(SUM(Studies!I24:J24)=2,Studies!K24&lt;&gt;0),Studies!C24,"")</f>
        <v/>
      </c>
      <c r="D15" s="219" t="str">
        <f>IF(AND(SUM(Studies!I24:J24)=2,Studies!K24&lt;&gt;0),Studies!D24,"")</f>
        <v/>
      </c>
      <c r="E15" s="219" t="str">
        <f>IF(AND(SUM(Studies!I24:J24)=2,Studies!K24&lt;&gt;0),Studies!E24,"")</f>
        <v/>
      </c>
      <c r="F15" s="220"/>
      <c r="G15" s="220"/>
      <c r="H15" s="220"/>
      <c r="I15" s="220"/>
      <c r="J15" s="220"/>
      <c r="K15" s="220"/>
      <c r="L15" s="220"/>
      <c r="M15" s="220"/>
    </row>
    <row r="16" spans="1:13" x14ac:dyDescent="0.25">
      <c r="A16" s="219" t="str">
        <f>IF(AND(SUM(Studies!I25:J25)=2,Studies!K25&lt;&gt;0),Studies!A25,"")</f>
        <v/>
      </c>
      <c r="B16" s="219" t="str">
        <f>IF(AND(SUM(Studies!I25:J25)=2,Studies!K25&lt;&gt;0),Studies!B25,"")</f>
        <v/>
      </c>
      <c r="C16" s="219" t="str">
        <f>IF(AND(SUM(Studies!I25:J25)=2,Studies!K25&lt;&gt;0),Studies!C25,"")</f>
        <v/>
      </c>
      <c r="D16" s="219" t="str">
        <f>IF(AND(SUM(Studies!I25:J25)=2,Studies!K25&lt;&gt;0),Studies!D25,"")</f>
        <v/>
      </c>
      <c r="E16" s="219" t="str">
        <f>IF(AND(SUM(Studies!I25:J25)=2,Studies!K25&lt;&gt;0),Studies!E25,"")</f>
        <v/>
      </c>
      <c r="F16" s="220"/>
      <c r="G16" s="220"/>
      <c r="H16" s="220"/>
      <c r="I16" s="220"/>
      <c r="J16" s="220"/>
      <c r="K16" s="220"/>
      <c r="L16" s="220"/>
      <c r="M16" s="220"/>
    </row>
    <row r="17" spans="1:13" x14ac:dyDescent="0.25">
      <c r="A17" s="219" t="str">
        <f>IF(AND(SUM(Studies!I26:J26)=2,Studies!K26&lt;&gt;0),Studies!A26,"")</f>
        <v/>
      </c>
      <c r="B17" s="219" t="str">
        <f>IF(AND(SUM(Studies!I26:J26)=2,Studies!K26&lt;&gt;0),Studies!B26,"")</f>
        <v/>
      </c>
      <c r="C17" s="219" t="str">
        <f>IF(AND(SUM(Studies!I26:J26)=2,Studies!K26&lt;&gt;0),Studies!C26,"")</f>
        <v/>
      </c>
      <c r="D17" s="219" t="str">
        <f>IF(AND(SUM(Studies!I26:J26)=2,Studies!K26&lt;&gt;0),Studies!D26,"")</f>
        <v/>
      </c>
      <c r="E17" s="219" t="str">
        <f>IF(AND(SUM(Studies!I26:J26)=2,Studies!K26&lt;&gt;0),Studies!E26,"")</f>
        <v/>
      </c>
      <c r="F17" s="220"/>
      <c r="G17" s="220"/>
      <c r="H17" s="220"/>
      <c r="I17" s="220"/>
      <c r="J17" s="220"/>
      <c r="K17" s="220"/>
      <c r="L17" s="220"/>
      <c r="M17" s="220"/>
    </row>
    <row r="18" spans="1:13" x14ac:dyDescent="0.25">
      <c r="A18" s="219" t="str">
        <f>IF(AND(SUM(Studies!I27:J27)=2,Studies!K27&lt;&gt;0),Studies!A27,"")</f>
        <v/>
      </c>
      <c r="B18" s="219" t="str">
        <f>IF(AND(SUM(Studies!I27:J27)=2,Studies!K27&lt;&gt;0),Studies!B27,"")</f>
        <v/>
      </c>
      <c r="C18" s="219" t="str">
        <f>IF(AND(SUM(Studies!I27:J27)=2,Studies!K27&lt;&gt;0),Studies!C27,"")</f>
        <v/>
      </c>
      <c r="D18" s="219" t="str">
        <f>IF(AND(SUM(Studies!I27:J27)=2,Studies!K27&lt;&gt;0),Studies!D27,"")</f>
        <v/>
      </c>
      <c r="E18" s="219" t="str">
        <f>IF(AND(SUM(Studies!I27:J27)=2,Studies!K27&lt;&gt;0),Studies!E27,"")</f>
        <v/>
      </c>
      <c r="F18" s="220"/>
      <c r="G18" s="220"/>
      <c r="H18" s="220"/>
      <c r="I18" s="220"/>
      <c r="J18" s="220"/>
      <c r="K18" s="220"/>
      <c r="L18" s="220"/>
      <c r="M18" s="220"/>
    </row>
    <row r="19" spans="1:13" x14ac:dyDescent="0.25">
      <c r="A19" s="219" t="str">
        <f>IF(AND(SUM(Studies!I28:J28)=2,Studies!K28&lt;&gt;0),Studies!A28,"")</f>
        <v/>
      </c>
      <c r="B19" s="219" t="str">
        <f>IF(AND(SUM(Studies!I28:J28)=2,Studies!K28&lt;&gt;0),Studies!B28,"")</f>
        <v/>
      </c>
      <c r="C19" s="219" t="str">
        <f>IF(AND(SUM(Studies!I28:J28)=2,Studies!K28&lt;&gt;0),Studies!C28,"")</f>
        <v/>
      </c>
      <c r="D19" s="219" t="str">
        <f>IF(AND(SUM(Studies!I28:J28)=2,Studies!K28&lt;&gt;0),Studies!D28,"")</f>
        <v/>
      </c>
      <c r="E19" s="219" t="str">
        <f>IF(AND(SUM(Studies!I28:J28)=2,Studies!K28&lt;&gt;0),Studies!E28,"")</f>
        <v/>
      </c>
      <c r="F19" s="220"/>
      <c r="G19" s="220"/>
      <c r="H19" s="220"/>
      <c r="I19" s="220"/>
      <c r="J19" s="220"/>
      <c r="K19" s="220"/>
      <c r="L19" s="220"/>
      <c r="M19" s="220"/>
    </row>
    <row r="20" spans="1:13" x14ac:dyDescent="0.25">
      <c r="A20" s="219" t="str">
        <f>IF(AND(SUM(Studies!I29:J29)=2,Studies!K29&lt;&gt;0),Studies!A29,"")</f>
        <v/>
      </c>
      <c r="B20" s="219" t="str">
        <f>IF(AND(SUM(Studies!I29:J29)=2,Studies!K29&lt;&gt;0),Studies!B29,"")</f>
        <v/>
      </c>
      <c r="C20" s="219" t="str">
        <f>IF(AND(SUM(Studies!I29:J29)=2,Studies!K29&lt;&gt;0),Studies!C29,"")</f>
        <v/>
      </c>
      <c r="D20" s="219" t="str">
        <f>IF(AND(SUM(Studies!I29:J29)=2,Studies!K29&lt;&gt;0),Studies!D29,"")</f>
        <v/>
      </c>
      <c r="E20" s="219" t="str">
        <f>IF(AND(SUM(Studies!I29:J29)=2,Studies!K29&lt;&gt;0),Studies!E29,"")</f>
        <v/>
      </c>
      <c r="F20" s="220"/>
      <c r="G20" s="220"/>
      <c r="H20" s="220"/>
      <c r="I20" s="220"/>
      <c r="J20" s="220"/>
      <c r="K20" s="220"/>
      <c r="L20" s="220"/>
      <c r="M20" s="220"/>
    </row>
    <row r="21" spans="1:13" x14ac:dyDescent="0.25">
      <c r="A21" s="219" t="str">
        <f>IF(AND(SUM(Studies!I30:J30)=2,Studies!K30&lt;&gt;0),Studies!A30,"")</f>
        <v/>
      </c>
      <c r="B21" s="219" t="str">
        <f>IF(AND(SUM(Studies!I30:J30)=2,Studies!K30&lt;&gt;0),Studies!B30,"")</f>
        <v/>
      </c>
      <c r="C21" s="219" t="str">
        <f>IF(AND(SUM(Studies!I30:J30)=2,Studies!K30&lt;&gt;0),Studies!C30,"")</f>
        <v/>
      </c>
      <c r="D21" s="219" t="str">
        <f>IF(AND(SUM(Studies!I30:J30)=2,Studies!K30&lt;&gt;0),Studies!D30,"")</f>
        <v/>
      </c>
      <c r="E21" s="219" t="str">
        <f>IF(AND(SUM(Studies!I30:J30)=2,Studies!K30&lt;&gt;0),Studies!E30,"")</f>
        <v/>
      </c>
      <c r="F21" s="220"/>
      <c r="G21" s="220"/>
      <c r="H21" s="220"/>
      <c r="I21" s="220"/>
      <c r="J21" s="220"/>
      <c r="K21" s="220"/>
      <c r="L21" s="220"/>
      <c r="M21" s="220"/>
    </row>
    <row r="22" spans="1:13" x14ac:dyDescent="0.25">
      <c r="A22" s="219" t="str">
        <f>IF(AND(SUM(Studies!I31:J31)=2,Studies!K31&lt;&gt;0),Studies!A31,"")</f>
        <v/>
      </c>
      <c r="B22" s="219" t="str">
        <f>IF(AND(SUM(Studies!I31:J31)=2,Studies!K31&lt;&gt;0),Studies!B31,"")</f>
        <v/>
      </c>
      <c r="C22" s="219" t="str">
        <f>IF(AND(SUM(Studies!I31:J31)=2,Studies!K31&lt;&gt;0),Studies!C31,"")</f>
        <v/>
      </c>
      <c r="D22" s="219" t="str">
        <f>IF(AND(SUM(Studies!I31:J31)=2,Studies!K31&lt;&gt;0),Studies!D31,"")</f>
        <v/>
      </c>
      <c r="E22" s="219" t="str">
        <f>IF(AND(SUM(Studies!I31:J31)=2,Studies!K31&lt;&gt;0),Studies!E31,"")</f>
        <v/>
      </c>
      <c r="F22" s="220"/>
      <c r="G22" s="220"/>
      <c r="H22" s="220"/>
      <c r="I22" s="220"/>
      <c r="J22" s="220"/>
      <c r="K22" s="220"/>
      <c r="L22" s="220"/>
      <c r="M22" s="220"/>
    </row>
    <row r="23" spans="1:13" x14ac:dyDescent="0.25">
      <c r="A23" s="219" t="str">
        <f>IF(AND(SUM(Studies!I32:J32)=2,Studies!K32&lt;&gt;0),Studies!A32,"")</f>
        <v/>
      </c>
      <c r="B23" s="219" t="str">
        <f>IF(AND(SUM(Studies!I32:J32)=2,Studies!K32&lt;&gt;0),Studies!B32,"")</f>
        <v/>
      </c>
      <c r="C23" s="219" t="str">
        <f>IF(AND(SUM(Studies!I32:J32)=2,Studies!K32&lt;&gt;0),Studies!C32,"")</f>
        <v/>
      </c>
      <c r="D23" s="219" t="str">
        <f>IF(AND(SUM(Studies!I32:J32)=2,Studies!K32&lt;&gt;0),Studies!D32,"")</f>
        <v/>
      </c>
      <c r="E23" s="219" t="str">
        <f>IF(AND(SUM(Studies!I32:J32)=2,Studies!K32&lt;&gt;0),Studies!E32,"")</f>
        <v/>
      </c>
      <c r="F23" s="220"/>
      <c r="G23" s="220"/>
      <c r="H23" s="220"/>
      <c r="I23" s="220"/>
      <c r="J23" s="220"/>
      <c r="K23" s="220"/>
      <c r="L23" s="220"/>
      <c r="M23" s="220"/>
    </row>
    <row r="24" spans="1:13" x14ac:dyDescent="0.25">
      <c r="A24" s="219" t="str">
        <f>IF(AND(SUM(Studies!I33:J33)=2,Studies!K33&lt;&gt;0),Studies!A33,"")</f>
        <v/>
      </c>
      <c r="B24" s="219" t="str">
        <f>IF(AND(SUM(Studies!I33:J33)=2,Studies!K33&lt;&gt;0),Studies!B33,"")</f>
        <v/>
      </c>
      <c r="C24" s="219" t="str">
        <f>IF(AND(SUM(Studies!I33:J33)=2,Studies!K33&lt;&gt;0),Studies!C33,"")</f>
        <v/>
      </c>
      <c r="D24" s="219" t="str">
        <f>IF(AND(SUM(Studies!I33:J33)=2,Studies!K33&lt;&gt;0),Studies!D33,"")</f>
        <v/>
      </c>
      <c r="E24" s="219" t="str">
        <f>IF(AND(SUM(Studies!I33:J33)=2,Studies!K33&lt;&gt;0),Studies!E33,"")</f>
        <v/>
      </c>
      <c r="F24" s="220"/>
      <c r="G24" s="220"/>
      <c r="H24" s="220"/>
      <c r="I24" s="220"/>
      <c r="J24" s="220"/>
      <c r="K24" s="220"/>
      <c r="L24" s="220"/>
      <c r="M24" s="220"/>
    </row>
    <row r="25" spans="1:13" x14ac:dyDescent="0.25">
      <c r="A25" s="219" t="str">
        <f>IF(AND(SUM(Studies!I34:J34)=2,Studies!K34&lt;&gt;0),Studies!A34,"")</f>
        <v/>
      </c>
      <c r="B25" s="219" t="str">
        <f>IF(AND(SUM(Studies!I34:J34)=2,Studies!K34&lt;&gt;0),Studies!B34,"")</f>
        <v/>
      </c>
      <c r="C25" s="219" t="str">
        <f>IF(AND(SUM(Studies!I34:J34)=2,Studies!K34&lt;&gt;0),Studies!C34,"")</f>
        <v/>
      </c>
      <c r="D25" s="219" t="str">
        <f>IF(AND(SUM(Studies!I34:J34)=2,Studies!K34&lt;&gt;0),Studies!D34,"")</f>
        <v/>
      </c>
      <c r="E25" s="219" t="str">
        <f>IF(AND(SUM(Studies!I34:J34)=2,Studies!K34&lt;&gt;0),Studies!E34,"")</f>
        <v/>
      </c>
      <c r="F25" s="220"/>
      <c r="G25" s="220"/>
      <c r="H25" s="220"/>
      <c r="I25" s="220"/>
      <c r="J25" s="220"/>
      <c r="K25" s="220"/>
      <c r="L25" s="220"/>
      <c r="M25" s="220"/>
    </row>
    <row r="26" spans="1:13" x14ac:dyDescent="0.25">
      <c r="A26" s="219" t="str">
        <f>IF(AND(SUM(Studies!I35:J35)=2,Studies!K35&lt;&gt;0),Studies!A35,"")</f>
        <v/>
      </c>
      <c r="B26" s="219" t="str">
        <f>IF(AND(SUM(Studies!I35:J35)=2,Studies!K35&lt;&gt;0),Studies!B35,"")</f>
        <v/>
      </c>
      <c r="C26" s="219" t="str">
        <f>IF(AND(SUM(Studies!I35:J35)=2,Studies!K35&lt;&gt;0),Studies!C35,"")</f>
        <v/>
      </c>
      <c r="D26" s="219" t="str">
        <f>IF(AND(SUM(Studies!I35:J35)=2,Studies!K35&lt;&gt;0),Studies!D35,"")</f>
        <v/>
      </c>
      <c r="E26" s="219" t="str">
        <f>IF(AND(SUM(Studies!I35:J35)=2,Studies!K35&lt;&gt;0),Studies!E35,"")</f>
        <v/>
      </c>
      <c r="F26" s="220"/>
      <c r="G26" s="220"/>
      <c r="H26" s="220"/>
      <c r="I26" s="220"/>
      <c r="J26" s="220"/>
      <c r="K26" s="220"/>
      <c r="L26" s="220"/>
      <c r="M26" s="220"/>
    </row>
    <row r="27" spans="1:13" x14ac:dyDescent="0.25">
      <c r="A27" s="219" t="str">
        <f>IF(AND(SUM(Studies!I36:J36)=2,Studies!K36&lt;&gt;0),Studies!A36,"")</f>
        <v/>
      </c>
      <c r="B27" s="219" t="str">
        <f>IF(AND(SUM(Studies!I36:J36)=2,Studies!K36&lt;&gt;0),Studies!B36,"")</f>
        <v/>
      </c>
      <c r="C27" s="219" t="str">
        <f>IF(AND(SUM(Studies!I36:J36)=2,Studies!K36&lt;&gt;0),Studies!C36,"")</f>
        <v/>
      </c>
      <c r="D27" s="219" t="str">
        <f>IF(AND(SUM(Studies!I36:J36)=2,Studies!K36&lt;&gt;0),Studies!D36,"")</f>
        <v/>
      </c>
      <c r="E27" s="219" t="str">
        <f>IF(AND(SUM(Studies!I36:J36)=2,Studies!K36&lt;&gt;0),Studies!E36,"")</f>
        <v/>
      </c>
      <c r="F27" s="220"/>
      <c r="G27" s="220"/>
      <c r="H27" s="220"/>
      <c r="I27" s="220"/>
      <c r="J27" s="220"/>
      <c r="K27" s="220"/>
      <c r="L27" s="220"/>
      <c r="M27" s="220"/>
    </row>
    <row r="28" spans="1:13" x14ac:dyDescent="0.25">
      <c r="A28" s="219" t="str">
        <f>IF(AND(SUM(Studies!I37:J37)=2,Studies!K37&lt;&gt;0),Studies!A37,"")</f>
        <v/>
      </c>
      <c r="B28" s="219" t="str">
        <f>IF(AND(SUM(Studies!I37:J37)=2,Studies!K37&lt;&gt;0),Studies!B37,"")</f>
        <v/>
      </c>
      <c r="C28" s="219" t="str">
        <f>IF(AND(SUM(Studies!I37:J37)=2,Studies!K37&lt;&gt;0),Studies!C37,"")</f>
        <v/>
      </c>
      <c r="D28" s="219" t="str">
        <f>IF(AND(SUM(Studies!I37:J37)=2,Studies!K37&lt;&gt;0),Studies!D37,"")</f>
        <v/>
      </c>
      <c r="E28" s="219" t="str">
        <f>IF(AND(SUM(Studies!I37:J37)=2,Studies!K37&lt;&gt;0),Studies!E37,"")</f>
        <v/>
      </c>
      <c r="F28" s="220"/>
      <c r="G28" s="220"/>
      <c r="H28" s="220"/>
      <c r="I28" s="220"/>
      <c r="J28" s="220"/>
      <c r="K28" s="220"/>
      <c r="L28" s="220"/>
      <c r="M28" s="220"/>
    </row>
    <row r="29" spans="1:13" x14ac:dyDescent="0.25">
      <c r="A29" s="219" t="str">
        <f>IF(AND(SUM(Studies!I38:J38)=2,Studies!K38&lt;&gt;0),Studies!A38,"")</f>
        <v/>
      </c>
      <c r="B29" s="219" t="str">
        <f>IF(AND(SUM(Studies!I38:J38)=2,Studies!K38&lt;&gt;0),Studies!B38,"")</f>
        <v/>
      </c>
      <c r="C29" s="219" t="str">
        <f>IF(AND(SUM(Studies!I38:J38)=2,Studies!K38&lt;&gt;0),Studies!C38,"")</f>
        <v/>
      </c>
      <c r="D29" s="219" t="str">
        <f>IF(AND(SUM(Studies!I38:J38)=2,Studies!K38&lt;&gt;0),Studies!D38,"")</f>
        <v/>
      </c>
      <c r="E29" s="219" t="str">
        <f>IF(AND(SUM(Studies!I38:J38)=2,Studies!K38&lt;&gt;0),Studies!E38,"")</f>
        <v/>
      </c>
      <c r="F29" s="220"/>
      <c r="G29" s="220"/>
      <c r="H29" s="220"/>
      <c r="I29" s="220"/>
      <c r="J29" s="220"/>
      <c r="K29" s="220"/>
      <c r="L29" s="220"/>
      <c r="M29" s="220"/>
    </row>
    <row r="30" spans="1:13" x14ac:dyDescent="0.25">
      <c r="A30" s="219" t="str">
        <f>IF(AND(SUM(Studies!I39:J39)=2,Studies!K39&lt;&gt;0),Studies!A39,"")</f>
        <v/>
      </c>
      <c r="B30" s="219" t="str">
        <f>IF(AND(SUM(Studies!I39:J39)=2,Studies!K39&lt;&gt;0),Studies!B39,"")</f>
        <v/>
      </c>
      <c r="C30" s="219" t="str">
        <f>IF(AND(SUM(Studies!I39:J39)=2,Studies!K39&lt;&gt;0),Studies!C39,"")</f>
        <v/>
      </c>
      <c r="D30" s="219" t="str">
        <f>IF(AND(SUM(Studies!I39:J39)=2,Studies!K39&lt;&gt;0),Studies!D39,"")</f>
        <v/>
      </c>
      <c r="E30" s="219" t="str">
        <f>IF(AND(SUM(Studies!I39:J39)=2,Studies!K39&lt;&gt;0),Studies!E39,"")</f>
        <v/>
      </c>
      <c r="F30" s="220"/>
      <c r="G30" s="220"/>
      <c r="H30" s="220"/>
      <c r="I30" s="220"/>
      <c r="J30" s="220"/>
      <c r="K30" s="220"/>
      <c r="L30" s="220"/>
      <c r="M30" s="220"/>
    </row>
    <row r="31" spans="1:13" x14ac:dyDescent="0.25">
      <c r="A31" s="219" t="str">
        <f>IF(AND(SUM(Studies!I40:J40)=2,Studies!K40&lt;&gt;0),Studies!A40,"")</f>
        <v/>
      </c>
      <c r="B31" s="219" t="str">
        <f>IF(AND(SUM(Studies!I40:J40)=2,Studies!K40&lt;&gt;0),Studies!B40,"")</f>
        <v/>
      </c>
      <c r="C31" s="219" t="str">
        <f>IF(AND(SUM(Studies!I40:J40)=2,Studies!K40&lt;&gt;0),Studies!C40,"")</f>
        <v/>
      </c>
      <c r="D31" s="219" t="str">
        <f>IF(AND(SUM(Studies!I40:J40)=2,Studies!K40&lt;&gt;0),Studies!D40,"")</f>
        <v/>
      </c>
      <c r="E31" s="219" t="str">
        <f>IF(AND(SUM(Studies!I40:J40)=2,Studies!K40&lt;&gt;0),Studies!E40,"")</f>
        <v/>
      </c>
      <c r="F31" s="220"/>
      <c r="G31" s="220"/>
      <c r="H31" s="220"/>
      <c r="I31" s="220"/>
      <c r="J31" s="220"/>
      <c r="K31" s="220"/>
      <c r="L31" s="220"/>
      <c r="M31" s="22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83"/>
  <sheetViews>
    <sheetView showGridLines="0" zoomScaleNormal="100" workbookViewId="0">
      <selection activeCell="R8" sqref="R8:R10"/>
    </sheetView>
  </sheetViews>
  <sheetFormatPr defaultColWidth="9.140625" defaultRowHeight="12.75" x14ac:dyDescent="0.2"/>
  <cols>
    <col min="1" max="1" width="4" style="2" customWidth="1"/>
    <col min="2" max="2" width="3.140625" style="2" customWidth="1"/>
    <col min="3" max="3" width="4.42578125" style="2" customWidth="1"/>
    <col min="4" max="4" width="19.28515625" style="2" customWidth="1"/>
    <col min="5" max="5" width="13.28515625" style="2" customWidth="1"/>
    <col min="6" max="6" width="10.140625" style="2" customWidth="1"/>
    <col min="7" max="7" width="12.7109375" style="2" customWidth="1"/>
    <col min="8" max="8" width="15.140625" style="2" customWidth="1"/>
    <col min="9" max="9" width="13.85546875" style="2" customWidth="1"/>
    <col min="10" max="10" width="8.28515625" style="2" customWidth="1"/>
    <col min="11" max="11" width="6.5703125" style="2" customWidth="1"/>
    <col min="12" max="12" width="3.85546875" style="2" customWidth="1"/>
    <col min="13" max="13" width="3.28515625" style="2" customWidth="1"/>
    <col min="14" max="14" width="6.5703125" style="2" customWidth="1"/>
    <col min="15" max="15" width="9.42578125" style="2" customWidth="1"/>
    <col min="16" max="16" width="8" style="2" customWidth="1"/>
    <col min="17" max="17" width="8.28515625" style="2" customWidth="1"/>
    <col min="18" max="19" width="73" style="2" customWidth="1"/>
    <col min="20" max="20" width="9.140625" style="136" hidden="1" customWidth="1"/>
    <col min="21" max="16384" width="9.140625" style="2"/>
  </cols>
  <sheetData>
    <row r="1" spans="1:20" ht="9.75" customHeight="1" x14ac:dyDescent="0.2"/>
    <row r="2" spans="1:20" ht="12.75" customHeight="1" x14ac:dyDescent="0.2">
      <c r="A2" s="168" t="str">
        <f>'Basic data'!B2</f>
        <v>Annex CR Version O1.1 (Audit year 2025 / Indicator year 2024)</v>
      </c>
    </row>
    <row r="3" spans="1:20" ht="16.5" customHeight="1" x14ac:dyDescent="0.25">
      <c r="A3" s="169" t="s">
        <v>524</v>
      </c>
      <c r="B3" s="74"/>
    </row>
    <row r="4" spans="1:20" ht="15" customHeight="1" x14ac:dyDescent="0.2">
      <c r="A4" s="10" t="s">
        <v>525</v>
      </c>
      <c r="D4" s="171" t="str">
        <f>IF('Basic data'!C6=0,"",'Basic data'!C6)</f>
        <v>Not listed</v>
      </c>
      <c r="E4" s="170" t="s">
        <v>300</v>
      </c>
      <c r="F4" s="346" t="str">
        <f>IF('Basic data'!C8=0,"",'Basic data'!C8)</f>
        <v/>
      </c>
      <c r="G4" s="346"/>
      <c r="H4" s="346"/>
      <c r="I4" s="346"/>
      <c r="J4" s="346"/>
      <c r="K4" s="346"/>
      <c r="L4" s="346"/>
      <c r="M4" s="346"/>
      <c r="N4" s="346"/>
    </row>
    <row r="5" spans="1:20" ht="9" customHeight="1" thickBot="1" x14ac:dyDescent="0.25"/>
    <row r="6" spans="1:20" ht="16.5" customHeight="1" thickBot="1" x14ac:dyDescent="0.25">
      <c r="A6" s="422" t="s">
        <v>526</v>
      </c>
      <c r="B6" s="423"/>
      <c r="C6" s="432" t="s">
        <v>527</v>
      </c>
      <c r="D6" s="434" t="s">
        <v>528</v>
      </c>
      <c r="E6" s="434" t="s">
        <v>529</v>
      </c>
      <c r="F6" s="434"/>
      <c r="G6" s="434" t="s">
        <v>530</v>
      </c>
      <c r="H6" s="434"/>
      <c r="I6" s="432" t="s">
        <v>531</v>
      </c>
      <c r="J6" s="434"/>
      <c r="K6" s="445" t="s">
        <v>532</v>
      </c>
      <c r="L6" s="447" t="s">
        <v>533</v>
      </c>
      <c r="M6" s="448"/>
      <c r="N6" s="445" t="s">
        <v>532</v>
      </c>
      <c r="O6" s="434" t="s">
        <v>534</v>
      </c>
      <c r="P6" s="451"/>
      <c r="Q6" s="453" t="s">
        <v>535</v>
      </c>
      <c r="R6" s="444" t="s">
        <v>536</v>
      </c>
      <c r="S6" s="444"/>
    </row>
    <row r="7" spans="1:20" ht="25.5" customHeight="1" thickBot="1" x14ac:dyDescent="0.25">
      <c r="A7" s="424"/>
      <c r="B7" s="425"/>
      <c r="C7" s="433"/>
      <c r="D7" s="433"/>
      <c r="E7" s="433"/>
      <c r="F7" s="433"/>
      <c r="G7" s="433"/>
      <c r="H7" s="433"/>
      <c r="I7" s="433"/>
      <c r="J7" s="433"/>
      <c r="K7" s="446"/>
      <c r="L7" s="449"/>
      <c r="M7" s="450"/>
      <c r="N7" s="446"/>
      <c r="O7" s="433"/>
      <c r="P7" s="452"/>
      <c r="Q7" s="454"/>
      <c r="R7" s="62" t="s">
        <v>537</v>
      </c>
      <c r="S7" s="62" t="s">
        <v>538</v>
      </c>
    </row>
    <row r="8" spans="1:20" ht="27" customHeight="1" thickBot="1" x14ac:dyDescent="0.25">
      <c r="A8" s="426" t="s">
        <v>234</v>
      </c>
      <c r="B8" s="427"/>
      <c r="C8" s="353" t="s">
        <v>539</v>
      </c>
      <c r="D8" s="381" t="s">
        <v>540</v>
      </c>
      <c r="E8" s="362" t="s">
        <v>541</v>
      </c>
      <c r="F8" s="363"/>
      <c r="G8" s="362" t="s">
        <v>542</v>
      </c>
      <c r="H8" s="363"/>
      <c r="I8" s="455" t="s">
        <v>543</v>
      </c>
      <c r="J8" s="363"/>
      <c r="K8" s="356"/>
      <c r="L8" s="337" t="s">
        <v>247</v>
      </c>
      <c r="M8" s="338"/>
      <c r="N8" s="356"/>
      <c r="O8" s="459" t="s">
        <v>611</v>
      </c>
      <c r="P8" s="456">
        <f>$T$9</f>
        <v>0</v>
      </c>
      <c r="Q8" s="438" t="str">
        <f>IF(P8=0,Berechnung1!$F$5,IF(OR(P8&lt; Berechnung1!E27,P8&gt; Berechnung1!F27),Berechnung1!$G$5,IF(OR(ROUND(P8,4)&lt;Berechnung1!J27,ROUND(P8,4)&gt;Berechnung1!K27),Berechnung1!$D$5,IF(OR(ROUND(P8,4)&lt;Berechnung1!G27,ROUND(P8,4)&gt;Berechnung1!H27),Berechnung1!$E$5,Berechnung1!$C$5))))</f>
        <v>Incomplete</v>
      </c>
      <c r="R8" s="441"/>
      <c r="S8" s="441"/>
    </row>
    <row r="9" spans="1:20" ht="27" customHeight="1" thickBot="1" x14ac:dyDescent="0.25">
      <c r="A9" s="428"/>
      <c r="B9" s="429"/>
      <c r="C9" s="354"/>
      <c r="D9" s="382"/>
      <c r="E9" s="364"/>
      <c r="F9" s="365"/>
      <c r="G9" s="364"/>
      <c r="H9" s="365"/>
      <c r="I9" s="364"/>
      <c r="J9" s="365"/>
      <c r="K9" s="357"/>
      <c r="L9" s="339"/>
      <c r="M9" s="340"/>
      <c r="N9" s="357"/>
      <c r="O9" s="459"/>
      <c r="P9" s="457"/>
      <c r="Q9" s="439"/>
      <c r="R9" s="310"/>
      <c r="S9" s="310"/>
      <c r="T9" s="180">
        <f>IF(OR('Basic data'!C30="",'Basic data'!C34=""),0,('Basic data'!C30+'Basic data'!C34))</f>
        <v>0</v>
      </c>
    </row>
    <row r="10" spans="1:20" ht="27" customHeight="1" thickBot="1" x14ac:dyDescent="0.25">
      <c r="A10" s="430"/>
      <c r="B10" s="431"/>
      <c r="C10" s="355"/>
      <c r="D10" s="383"/>
      <c r="E10" s="366"/>
      <c r="F10" s="367"/>
      <c r="G10" s="366"/>
      <c r="H10" s="367"/>
      <c r="I10" s="366"/>
      <c r="J10" s="367"/>
      <c r="K10" s="358"/>
      <c r="L10" s="341"/>
      <c r="M10" s="342"/>
      <c r="N10" s="358"/>
      <c r="O10" s="459"/>
      <c r="P10" s="458"/>
      <c r="Q10" s="440"/>
      <c r="R10" s="311"/>
      <c r="S10" s="311"/>
    </row>
    <row r="11" spans="1:20" ht="27" customHeight="1" thickBot="1" x14ac:dyDescent="0.25">
      <c r="A11" s="507" t="s">
        <v>235</v>
      </c>
      <c r="B11" s="508"/>
      <c r="C11" s="197"/>
      <c r="D11" s="359" t="s">
        <v>544</v>
      </c>
      <c r="E11" s="513" t="s">
        <v>161</v>
      </c>
      <c r="F11" s="514"/>
      <c r="G11" s="519" t="s">
        <v>544</v>
      </c>
      <c r="H11" s="520"/>
      <c r="I11" s="513" t="s">
        <v>161</v>
      </c>
      <c r="J11" s="514"/>
      <c r="K11" s="196"/>
      <c r="L11" s="337" t="s">
        <v>545</v>
      </c>
      <c r="M11" s="525"/>
      <c r="N11" s="193"/>
      <c r="O11" s="459" t="s">
        <v>611</v>
      </c>
      <c r="P11" s="530"/>
      <c r="Q11" s="438" t="str">
        <f>IF(P11="",Berechnung1!$F$5,IF(P11=0,Berechnung1!H5,IF(OR(P11&lt;Berechnung1!E30,P11&gt;Berechnung1!F30),Berechnung1!$G$5,IF(OR(ROUND(P11,4)&lt;Berechnung1!J30,ROUND(P11,4)&gt;Berechnung1!K30),Berechnung1!$D$5,IF(OR(ROUND(P11,4)&lt;Berechnung1!G30,ROUND(P11,4)&gt;Berechnung1!H30),Berechnung1!$E$5,Berechnung1!$C$5)))))</f>
        <v>Incomplete</v>
      </c>
      <c r="R11" s="441"/>
      <c r="S11" s="437"/>
    </row>
    <row r="12" spans="1:20" ht="27" customHeight="1" thickBot="1" x14ac:dyDescent="0.25">
      <c r="A12" s="509"/>
      <c r="B12" s="510"/>
      <c r="C12" s="197"/>
      <c r="D12" s="360"/>
      <c r="E12" s="515"/>
      <c r="F12" s="516"/>
      <c r="G12" s="521"/>
      <c r="H12" s="522"/>
      <c r="I12" s="515"/>
      <c r="J12" s="516"/>
      <c r="K12" s="196"/>
      <c r="L12" s="526"/>
      <c r="M12" s="527"/>
      <c r="N12" s="193"/>
      <c r="O12" s="459"/>
      <c r="P12" s="531"/>
      <c r="Q12" s="439"/>
      <c r="R12" s="310"/>
      <c r="S12" s="310"/>
    </row>
    <row r="13" spans="1:20" ht="27" customHeight="1" thickBot="1" x14ac:dyDescent="0.25">
      <c r="A13" s="511"/>
      <c r="B13" s="512"/>
      <c r="C13" s="197"/>
      <c r="D13" s="361"/>
      <c r="E13" s="517"/>
      <c r="F13" s="518"/>
      <c r="G13" s="523"/>
      <c r="H13" s="524"/>
      <c r="I13" s="517"/>
      <c r="J13" s="518"/>
      <c r="K13" s="196"/>
      <c r="L13" s="528"/>
      <c r="M13" s="529"/>
      <c r="N13" s="193"/>
      <c r="O13" s="459"/>
      <c r="P13" s="532"/>
      <c r="Q13" s="440"/>
      <c r="R13" s="311"/>
      <c r="S13" s="311"/>
    </row>
    <row r="14" spans="1:20" ht="27" customHeight="1" thickBot="1" x14ac:dyDescent="0.25">
      <c r="A14" s="368">
        <v>2</v>
      </c>
      <c r="B14" s="369"/>
      <c r="C14" s="384" t="s">
        <v>546</v>
      </c>
      <c r="D14" s="387" t="s">
        <v>547</v>
      </c>
      <c r="E14" s="347" t="s">
        <v>548</v>
      </c>
      <c r="F14" s="348"/>
      <c r="G14" s="347" t="s">
        <v>549</v>
      </c>
      <c r="H14" s="348"/>
      <c r="I14" s="347" t="s">
        <v>637</v>
      </c>
      <c r="J14" s="348"/>
      <c r="K14" s="334"/>
      <c r="L14" s="337" t="s">
        <v>165</v>
      </c>
      <c r="M14" s="338"/>
      <c r="N14" s="356"/>
      <c r="O14" s="35" t="s">
        <v>612</v>
      </c>
      <c r="P14" s="61"/>
      <c r="Q14" s="438" t="str">
        <f>IF(P16=Berechnung1!D33,Berechnung1!$F$5,IF(OR(P16&lt; Berechnung1!E33,P16&gt; Berechnung1!F33),Berechnung1!$G$5,IF(OR(ROUND(P16,4)&lt;Berechnung1!J33,ROUND(P16,4)&gt;Berechnung1!K33),Berechnung1!$D$5,IF(OR(ROUND(P16,4)&lt;Berechnung1!G33,ROUND(P16,4)&gt;Berechnung1!H33),Berechnung1!$E$5,Berechnung1!$C$5))))</f>
        <v>Incomplete</v>
      </c>
      <c r="R14" s="437"/>
      <c r="S14" s="309"/>
    </row>
    <row r="15" spans="1:20" ht="27" customHeight="1" thickBot="1" x14ac:dyDescent="0.25">
      <c r="A15" s="370"/>
      <c r="B15" s="371"/>
      <c r="C15" s="379"/>
      <c r="D15" s="435"/>
      <c r="E15" s="349"/>
      <c r="F15" s="350"/>
      <c r="G15" s="349"/>
      <c r="H15" s="350"/>
      <c r="I15" s="349"/>
      <c r="J15" s="350"/>
      <c r="K15" s="335"/>
      <c r="L15" s="339"/>
      <c r="M15" s="340"/>
      <c r="N15" s="357"/>
      <c r="O15" s="35" t="s">
        <v>613</v>
      </c>
      <c r="P15" s="85">
        <f>P8</f>
        <v>0</v>
      </c>
      <c r="Q15" s="442"/>
      <c r="R15" s="310"/>
      <c r="S15" s="310"/>
    </row>
    <row r="16" spans="1:20" ht="27" customHeight="1" thickBot="1" x14ac:dyDescent="0.25">
      <c r="A16" s="372"/>
      <c r="B16" s="373"/>
      <c r="C16" s="380"/>
      <c r="D16" s="436"/>
      <c r="E16" s="351"/>
      <c r="F16" s="352"/>
      <c r="G16" s="351"/>
      <c r="H16" s="352"/>
      <c r="I16" s="351"/>
      <c r="J16" s="352"/>
      <c r="K16" s="336"/>
      <c r="L16" s="341"/>
      <c r="M16" s="342"/>
      <c r="N16" s="358"/>
      <c r="O16" s="35" t="s">
        <v>167</v>
      </c>
      <c r="P16" s="65" t="str">
        <f>IF(P14="","n.d.",IF(P15="","n.d.",IF(P15=0,"",P14/P15)))</f>
        <v>n.d.</v>
      </c>
      <c r="Q16" s="443"/>
      <c r="R16" s="311"/>
      <c r="S16" s="311"/>
    </row>
    <row r="17" spans="1:19" ht="30" customHeight="1" thickBot="1" x14ac:dyDescent="0.25">
      <c r="A17" s="315">
        <v>3</v>
      </c>
      <c r="B17" s="315" t="s">
        <v>213</v>
      </c>
      <c r="C17" s="403"/>
      <c r="D17" s="387" t="s">
        <v>550</v>
      </c>
      <c r="E17" s="347" t="s">
        <v>552</v>
      </c>
      <c r="F17" s="348"/>
      <c r="G17" s="347" t="s">
        <v>549</v>
      </c>
      <c r="H17" s="348"/>
      <c r="I17" s="347" t="s">
        <v>553</v>
      </c>
      <c r="J17" s="348"/>
      <c r="K17" s="334"/>
      <c r="L17" s="337" t="s">
        <v>165</v>
      </c>
      <c r="M17" s="338"/>
      <c r="N17" s="334"/>
      <c r="O17" s="35" t="s">
        <v>612</v>
      </c>
      <c r="P17" s="61"/>
      <c r="Q17" s="477" t="str">
        <f>IF(P19=Berechnung1!D36,Berechnung1!$F$5,IF(OR(P19&lt; Berechnung1!E36,P19&gt; Berechnung1!F36),Berechnung1!$G$5,IF(OR(ROUND(P19,4)&lt;Berechnung1!J36,ROUND(P19,4)&gt;Berechnung1!K36),Berechnung1!$D$5,IF(OR(ROUND(P19,4)&lt;Berechnung1!G36,ROUND(P19,4)&gt;Berechnung1!H36),Berechnung1!$E$5,Berechnung1!$C$5))))</f>
        <v>Incomplete</v>
      </c>
      <c r="R17" s="506"/>
      <c r="S17" s="309"/>
    </row>
    <row r="18" spans="1:19" ht="30" customHeight="1" thickBot="1" x14ac:dyDescent="0.25">
      <c r="A18" s="316"/>
      <c r="B18" s="316"/>
      <c r="C18" s="404"/>
      <c r="D18" s="435"/>
      <c r="E18" s="349"/>
      <c r="F18" s="350"/>
      <c r="G18" s="349"/>
      <c r="H18" s="350"/>
      <c r="I18" s="349"/>
      <c r="J18" s="350"/>
      <c r="K18" s="335"/>
      <c r="L18" s="339"/>
      <c r="M18" s="340"/>
      <c r="N18" s="335"/>
      <c r="O18" s="35" t="s">
        <v>613</v>
      </c>
      <c r="P18" s="85">
        <f>IF(OR('Basic data'!E31="",'Basic data'!E35=""),0,SUM('Basic data'!E31,'Basic data'!E35))</f>
        <v>0</v>
      </c>
      <c r="Q18" s="439"/>
      <c r="R18" s="475"/>
      <c r="S18" s="310"/>
    </row>
    <row r="19" spans="1:19" ht="30" customHeight="1" thickBot="1" x14ac:dyDescent="0.25">
      <c r="A19" s="316"/>
      <c r="B19" s="317"/>
      <c r="C19" s="404"/>
      <c r="D19" s="436"/>
      <c r="E19" s="351"/>
      <c r="F19" s="352"/>
      <c r="G19" s="351"/>
      <c r="H19" s="352"/>
      <c r="I19" s="351"/>
      <c r="J19" s="352"/>
      <c r="K19" s="336"/>
      <c r="L19" s="341"/>
      <c r="M19" s="342"/>
      <c r="N19" s="336"/>
      <c r="O19" s="35" t="s">
        <v>167</v>
      </c>
      <c r="P19" s="64" t="str">
        <f>IF(P17="","n.d.",IF(P18="","n.d.",IF(P18=0,"",P17/P18)))</f>
        <v>n.d.</v>
      </c>
      <c r="Q19" s="440"/>
      <c r="R19" s="476"/>
      <c r="S19" s="311"/>
    </row>
    <row r="20" spans="1:19" ht="30" customHeight="1" thickBot="1" x14ac:dyDescent="0.25">
      <c r="A20" s="316"/>
      <c r="B20" s="499" t="s">
        <v>223</v>
      </c>
      <c r="C20" s="404"/>
      <c r="D20" s="387" t="s">
        <v>551</v>
      </c>
      <c r="E20" s="347" t="s">
        <v>552</v>
      </c>
      <c r="F20" s="348"/>
      <c r="G20" s="347" t="s">
        <v>554</v>
      </c>
      <c r="H20" s="348"/>
      <c r="I20" s="533" t="s">
        <v>555</v>
      </c>
      <c r="J20" s="348"/>
      <c r="K20" s="334"/>
      <c r="L20" s="337" t="s">
        <v>165</v>
      </c>
      <c r="M20" s="338"/>
      <c r="N20" s="334"/>
      <c r="O20" s="35" t="s">
        <v>612</v>
      </c>
      <c r="P20" s="61"/>
      <c r="Q20" s="477" t="str">
        <f>IF(P22=Berechnung1!D39,Berechnung1!$F$5,IF(OR(P22&lt; Berechnung1!E39,P22&gt; Berechnung1!F39),Berechnung1!$G$5,IF(OR(ROUND(P22,4)&lt;Berechnung1!J39,ROUND(P22,4)&gt;Berechnung1!K39),Berechnung1!$D$5,IF(OR(ROUND(P22,4)&lt;Berechnung1!G39,ROUND(P22,4)&gt;Berechnung1!H39),Berechnung1!$E$5,Berechnung1!$C$5))))</f>
        <v>Incomplete</v>
      </c>
      <c r="R20" s="471"/>
      <c r="S20" s="309"/>
    </row>
    <row r="21" spans="1:19" ht="30" customHeight="1" thickBot="1" x14ac:dyDescent="0.25">
      <c r="A21" s="316"/>
      <c r="B21" s="500"/>
      <c r="C21" s="404"/>
      <c r="D21" s="435"/>
      <c r="E21" s="349"/>
      <c r="F21" s="350"/>
      <c r="G21" s="349"/>
      <c r="H21" s="350"/>
      <c r="I21" s="349"/>
      <c r="J21" s="350"/>
      <c r="K21" s="335"/>
      <c r="L21" s="339"/>
      <c r="M21" s="340"/>
      <c r="N21" s="335"/>
      <c r="O21" s="35" t="s">
        <v>613</v>
      </c>
      <c r="P21" s="85">
        <f>IF(OR('Basic data'!K31="",'Basic data'!K35=""),0,SUM('Basic data'!K31,'Basic data'!K35))</f>
        <v>0</v>
      </c>
      <c r="Q21" s="439"/>
      <c r="R21" s="472"/>
      <c r="S21" s="310"/>
    </row>
    <row r="22" spans="1:19" ht="30" customHeight="1" thickBot="1" x14ac:dyDescent="0.25">
      <c r="A22" s="317"/>
      <c r="B22" s="501"/>
      <c r="C22" s="405"/>
      <c r="D22" s="436"/>
      <c r="E22" s="351"/>
      <c r="F22" s="352"/>
      <c r="G22" s="351"/>
      <c r="H22" s="352"/>
      <c r="I22" s="351"/>
      <c r="J22" s="352"/>
      <c r="K22" s="336"/>
      <c r="L22" s="341"/>
      <c r="M22" s="342"/>
      <c r="N22" s="336"/>
      <c r="O22" s="35" t="s">
        <v>167</v>
      </c>
      <c r="P22" s="64" t="str">
        <f>IF(P20="","n.d.",IF(P21="","n.d.",IF(P21=0,"",P20/P21)))</f>
        <v>n.d.</v>
      </c>
      <c r="Q22" s="440"/>
      <c r="R22" s="473"/>
      <c r="S22" s="311"/>
    </row>
    <row r="23" spans="1:19" ht="30" customHeight="1" thickBot="1" x14ac:dyDescent="0.25">
      <c r="A23" s="368">
        <v>4</v>
      </c>
      <c r="B23" s="369"/>
      <c r="C23" s="480"/>
      <c r="D23" s="381" t="s">
        <v>556</v>
      </c>
      <c r="E23" s="362" t="s">
        <v>557</v>
      </c>
      <c r="F23" s="363"/>
      <c r="G23" s="362" t="s">
        <v>558</v>
      </c>
      <c r="H23" s="363"/>
      <c r="I23" s="455" t="s">
        <v>638</v>
      </c>
      <c r="J23" s="363"/>
      <c r="K23" s="356"/>
      <c r="L23" s="486" t="s">
        <v>559</v>
      </c>
      <c r="M23" s="487"/>
      <c r="N23" s="356"/>
      <c r="O23" s="35" t="s">
        <v>612</v>
      </c>
      <c r="P23" s="61"/>
      <c r="Q23" s="477" t="str">
        <f>IF(AND(P23&lt;&gt;"",P24&lt;&gt;"",P23=0,P24=0),Berechnung1!$H$5,IF(P25=Berechnung1!D42,Berechnung1!$F$5,IF(OR(P25&lt;Berechnung1!E42,P25&gt;Berechnung1!F42),Berechnung1!$G$5,IF(OR(ROUND(P25,4)&lt;Berechnung1!J42,ROUND(P25,4)&gt;Berechnung1!K42),Berechnung1!$D$5,IF(OR(ROUND(P25,4)&lt;Berechnung1!G42,ROUND(P25,4)&gt;Berechnung1!H42),Berechnung1!$E$5,Berechnung1!$C$5)))))</f>
        <v>Incomplete</v>
      </c>
      <c r="R23" s="460"/>
      <c r="S23" s="309"/>
    </row>
    <row r="24" spans="1:19" ht="30" customHeight="1" thickBot="1" x14ac:dyDescent="0.25">
      <c r="A24" s="370"/>
      <c r="B24" s="371"/>
      <c r="C24" s="481"/>
      <c r="D24" s="382"/>
      <c r="E24" s="364"/>
      <c r="F24" s="365"/>
      <c r="G24" s="364"/>
      <c r="H24" s="365"/>
      <c r="I24" s="364"/>
      <c r="J24" s="365"/>
      <c r="K24" s="357"/>
      <c r="L24" s="488"/>
      <c r="M24" s="489"/>
      <c r="N24" s="357"/>
      <c r="O24" s="35" t="s">
        <v>613</v>
      </c>
      <c r="P24" s="85">
        <f>$P$11</f>
        <v>0</v>
      </c>
      <c r="Q24" s="439"/>
      <c r="R24" s="461"/>
      <c r="S24" s="310"/>
    </row>
    <row r="25" spans="1:19" ht="30" customHeight="1" thickBot="1" x14ac:dyDescent="0.25">
      <c r="A25" s="372"/>
      <c r="B25" s="373"/>
      <c r="C25" s="482"/>
      <c r="D25" s="383"/>
      <c r="E25" s="366"/>
      <c r="F25" s="367"/>
      <c r="G25" s="366"/>
      <c r="H25" s="367"/>
      <c r="I25" s="366"/>
      <c r="J25" s="367"/>
      <c r="K25" s="358"/>
      <c r="L25" s="490"/>
      <c r="M25" s="491"/>
      <c r="N25" s="358"/>
      <c r="O25" s="35" t="s">
        <v>167</v>
      </c>
      <c r="P25" s="64" t="str">
        <f>IF(P23="","n.d.",IF(P24="","n.d.",IF(P24=0,"",P23/P24)))</f>
        <v>n.d.</v>
      </c>
      <c r="Q25" s="440"/>
      <c r="R25" s="462"/>
      <c r="S25" s="311"/>
    </row>
    <row r="26" spans="1:19" ht="30" customHeight="1" thickBot="1" x14ac:dyDescent="0.25">
      <c r="A26" s="312" t="s">
        <v>678</v>
      </c>
      <c r="B26" s="503"/>
      <c r="C26" s="384"/>
      <c r="D26" s="387" t="s">
        <v>560</v>
      </c>
      <c r="E26" s="347" t="s">
        <v>561</v>
      </c>
      <c r="F26" s="390"/>
      <c r="G26" s="347" t="s">
        <v>562</v>
      </c>
      <c r="H26" s="390"/>
      <c r="I26" s="347" t="s">
        <v>563</v>
      </c>
      <c r="J26" s="390"/>
      <c r="K26" s="334"/>
      <c r="L26" s="337" t="s">
        <v>248</v>
      </c>
      <c r="M26" s="338"/>
      <c r="N26" s="334"/>
      <c r="O26" s="128" t="s">
        <v>612</v>
      </c>
      <c r="P26" s="129"/>
      <c r="Q26" s="477" t="str">
        <f>IF(P28=Berechnung1!D45,Berechnung1!$F$5,IF(OR(P28&lt; Berechnung1!E45,P28&gt; Berechnung1!F45),Berechnung1!$G$5,IF(OR(ROUND(P28,4)&lt;Berechnung1!J45,ROUND(P28,4)&gt;Berechnung1!K45),Berechnung1!$D$5,IF(OR(ROUND(P28,4)&lt;Berechnung1!G45,ROUND(P28,4)&gt;Berechnung1!H45),Berechnung1!$E$5,Berechnung1!$C$5))))</f>
        <v>Incomplete</v>
      </c>
      <c r="R26" s="471"/>
      <c r="S26" s="474"/>
    </row>
    <row r="27" spans="1:19" ht="30" customHeight="1" thickBot="1" x14ac:dyDescent="0.25">
      <c r="A27" s="313"/>
      <c r="B27" s="504"/>
      <c r="C27" s="478"/>
      <c r="D27" s="388"/>
      <c r="E27" s="391"/>
      <c r="F27" s="392"/>
      <c r="G27" s="391"/>
      <c r="H27" s="392"/>
      <c r="I27" s="391"/>
      <c r="J27" s="392"/>
      <c r="K27" s="335"/>
      <c r="L27" s="339"/>
      <c r="M27" s="340"/>
      <c r="N27" s="335"/>
      <c r="O27" s="157" t="s">
        <v>613</v>
      </c>
      <c r="P27" s="130">
        <f>IF(OR(P8="",P11=""),0,SUM(P8+P11))</f>
        <v>0</v>
      </c>
      <c r="Q27" s="439"/>
      <c r="R27" s="472"/>
      <c r="S27" s="475"/>
    </row>
    <row r="28" spans="1:19" ht="30" customHeight="1" thickBot="1" x14ac:dyDescent="0.25">
      <c r="A28" s="314"/>
      <c r="B28" s="505"/>
      <c r="C28" s="479"/>
      <c r="D28" s="389"/>
      <c r="E28" s="393"/>
      <c r="F28" s="394"/>
      <c r="G28" s="393"/>
      <c r="H28" s="394"/>
      <c r="I28" s="393"/>
      <c r="J28" s="394"/>
      <c r="K28" s="336"/>
      <c r="L28" s="341"/>
      <c r="M28" s="342"/>
      <c r="N28" s="336"/>
      <c r="O28" s="157" t="s">
        <v>167</v>
      </c>
      <c r="P28" s="131" t="str">
        <f>IF(P26="","n.d.",IF(P27="","n.d.",IF(P27=0,"",P26/P27)))</f>
        <v>n.d.</v>
      </c>
      <c r="Q28" s="440"/>
      <c r="R28" s="473"/>
      <c r="S28" s="476"/>
    </row>
    <row r="29" spans="1:19" ht="30" customHeight="1" thickBot="1" x14ac:dyDescent="0.25">
      <c r="A29" s="368">
        <v>6</v>
      </c>
      <c r="B29" s="369"/>
      <c r="C29" s="480"/>
      <c r="D29" s="381" t="s">
        <v>564</v>
      </c>
      <c r="E29" s="362" t="s">
        <v>565</v>
      </c>
      <c r="F29" s="363"/>
      <c r="G29" s="362" t="s">
        <v>566</v>
      </c>
      <c r="H29" s="363"/>
      <c r="I29" s="347" t="s">
        <v>563</v>
      </c>
      <c r="J29" s="348"/>
      <c r="K29" s="356" t="s">
        <v>567</v>
      </c>
      <c r="L29" s="486" t="s">
        <v>545</v>
      </c>
      <c r="M29" s="487"/>
      <c r="N29" s="502"/>
      <c r="O29" s="35" t="s">
        <v>612</v>
      </c>
      <c r="P29" s="61"/>
      <c r="Q29" s="477" t="str">
        <f>IF(P31=Berechnung1!D48,Berechnung1!$F$5,IF(OR(P31&lt; Berechnung1!E48,P31&gt; Berechnung1!F48),Berechnung1!$G$5,IF(OR(ROUND(P31,4)&lt;Berechnung1!J48,ROUND(P31,4)&gt;Berechnung1!K48),Berechnung1!$D$5,IF(OR(ROUND(P31,4)&lt;Berechnung1!G48,ROUND(P31,4)&gt;Berechnung1!H48),Berechnung1!$E$5,Berechnung1!$C$5))))</f>
        <v>Incomplete</v>
      </c>
      <c r="R29" s="460"/>
      <c r="S29" s="309"/>
    </row>
    <row r="30" spans="1:19" ht="30" customHeight="1" thickBot="1" x14ac:dyDescent="0.25">
      <c r="A30" s="370"/>
      <c r="B30" s="371"/>
      <c r="C30" s="481"/>
      <c r="D30" s="382"/>
      <c r="E30" s="364"/>
      <c r="F30" s="365"/>
      <c r="G30" s="364"/>
      <c r="H30" s="365"/>
      <c r="I30" s="349"/>
      <c r="J30" s="350"/>
      <c r="K30" s="357"/>
      <c r="L30" s="488"/>
      <c r="M30" s="489"/>
      <c r="N30" s="357"/>
      <c r="O30" s="35" t="s">
        <v>613</v>
      </c>
      <c r="P30" s="85">
        <f>IF(OR(P8="",P11=""),0,SUM(P8+P11))</f>
        <v>0</v>
      </c>
      <c r="Q30" s="439"/>
      <c r="R30" s="461"/>
      <c r="S30" s="310"/>
    </row>
    <row r="31" spans="1:19" ht="30" customHeight="1" thickBot="1" x14ac:dyDescent="0.25">
      <c r="A31" s="372"/>
      <c r="B31" s="373"/>
      <c r="C31" s="482"/>
      <c r="D31" s="383"/>
      <c r="E31" s="366"/>
      <c r="F31" s="367"/>
      <c r="G31" s="366"/>
      <c r="H31" s="367"/>
      <c r="I31" s="351"/>
      <c r="J31" s="352"/>
      <c r="K31" s="358"/>
      <c r="L31" s="490"/>
      <c r="M31" s="491"/>
      <c r="N31" s="358"/>
      <c r="O31" s="35" t="s">
        <v>167</v>
      </c>
      <c r="P31" s="64" t="str">
        <f>IF(P29="","n.d.",IF(P30="","n.d.",IF(P30=0,"",P29/P30)))</f>
        <v>n.d.</v>
      </c>
      <c r="Q31" s="440"/>
      <c r="R31" s="462"/>
      <c r="S31" s="311"/>
    </row>
    <row r="32" spans="1:19" ht="30" customHeight="1" thickBot="1" x14ac:dyDescent="0.25">
      <c r="A32" s="368">
        <v>7</v>
      </c>
      <c r="B32" s="369"/>
      <c r="C32" s="384" t="s">
        <v>168</v>
      </c>
      <c r="D32" s="381" t="s">
        <v>568</v>
      </c>
      <c r="E32" s="362" t="s">
        <v>569</v>
      </c>
      <c r="F32" s="363"/>
      <c r="G32" s="362" t="s">
        <v>570</v>
      </c>
      <c r="H32" s="363"/>
      <c r="I32" s="362" t="s">
        <v>637</v>
      </c>
      <c r="J32" s="363"/>
      <c r="K32" s="356"/>
      <c r="L32" s="486" t="s">
        <v>169</v>
      </c>
      <c r="M32" s="487"/>
      <c r="N32" s="492"/>
      <c r="O32" s="35" t="s">
        <v>612</v>
      </c>
      <c r="P32" s="85">
        <f>IF(Studies!E5="",0,Studies!E5)</f>
        <v>0</v>
      </c>
      <c r="Q32" s="477" t="str">
        <f>IF(P34=Berechnung1!D51,Berechnung1!$F$5,IF(OR(P34&lt; Berechnung1!E51,P34&gt; Berechnung1!F51),Berechnung1!$G$5,IF(OR(ROUND(P34,4)&lt;Berechnung1!J51,ROUND(P34,4)&gt;Berechnung1!K51),Berechnung1!$D$5,IF(OR(ROUND(P34,4)&lt;Berechnung1!G51,ROUND(P34,4)&gt;Berechnung1!H51),Berechnung1!$E$5,Berechnung1!$C$5))))</f>
        <v>Incomplete</v>
      </c>
      <c r="R32" s="460"/>
      <c r="S32" s="309"/>
    </row>
    <row r="33" spans="1:20" ht="30" customHeight="1" thickBot="1" x14ac:dyDescent="0.25">
      <c r="A33" s="370"/>
      <c r="B33" s="371"/>
      <c r="C33" s="379"/>
      <c r="D33" s="382"/>
      <c r="E33" s="364"/>
      <c r="F33" s="365"/>
      <c r="G33" s="364"/>
      <c r="H33" s="365"/>
      <c r="I33" s="364"/>
      <c r="J33" s="365"/>
      <c r="K33" s="357"/>
      <c r="L33" s="488"/>
      <c r="M33" s="489"/>
      <c r="N33" s="493"/>
      <c r="O33" s="35" t="s">
        <v>613</v>
      </c>
      <c r="P33" s="85">
        <f>P8</f>
        <v>0</v>
      </c>
      <c r="Q33" s="439"/>
      <c r="R33" s="461"/>
      <c r="S33" s="310"/>
    </row>
    <row r="34" spans="1:20" ht="30" customHeight="1" thickBot="1" x14ac:dyDescent="0.25">
      <c r="A34" s="372"/>
      <c r="B34" s="373"/>
      <c r="C34" s="380"/>
      <c r="D34" s="383"/>
      <c r="E34" s="366"/>
      <c r="F34" s="367"/>
      <c r="G34" s="366"/>
      <c r="H34" s="367"/>
      <c r="I34" s="366"/>
      <c r="J34" s="367"/>
      <c r="K34" s="358"/>
      <c r="L34" s="490"/>
      <c r="M34" s="491"/>
      <c r="N34" s="494"/>
      <c r="O34" s="35" t="s">
        <v>167</v>
      </c>
      <c r="P34" s="64" t="str">
        <f>IF(P32="0","n.d.",IF(P33="0","n.d.",IF(P33=0,"n.d.",P32/P33)))</f>
        <v>n.d.</v>
      </c>
      <c r="Q34" s="440"/>
      <c r="R34" s="462"/>
      <c r="S34" s="311"/>
    </row>
    <row r="35" spans="1:20" ht="30" customHeight="1" thickBot="1" x14ac:dyDescent="0.25">
      <c r="A35" s="368">
        <v>8</v>
      </c>
      <c r="B35" s="369"/>
      <c r="C35" s="378" t="s">
        <v>546</v>
      </c>
      <c r="D35" s="381" t="s">
        <v>571</v>
      </c>
      <c r="E35" s="362" t="s">
        <v>572</v>
      </c>
      <c r="F35" s="363"/>
      <c r="G35" s="362" t="s">
        <v>573</v>
      </c>
      <c r="H35" s="363"/>
      <c r="I35" s="347" t="s">
        <v>574</v>
      </c>
      <c r="J35" s="348"/>
      <c r="K35" s="356"/>
      <c r="L35" s="486" t="s">
        <v>559</v>
      </c>
      <c r="M35" s="487"/>
      <c r="N35" s="356"/>
      <c r="O35" s="35" t="s">
        <v>612</v>
      </c>
      <c r="P35" s="61"/>
      <c r="Q35" s="477" t="str">
        <f>IF(P37=Berechnung1!D54,Berechnung1!$F$5,IF(OR(P37&lt; Berechnung1!E54,P37&gt; Berechnung1!F54),Berechnung1!$G$5,IF(OR(ROUND(P37,4)&lt;Berechnung1!J54,ROUND(P37,4)&gt;Berechnung1!K54),Berechnung1!$D$5,IF(OR(ROUND(P37,4)&lt;Berechnung1!G54,ROUND(P37,4)&gt;Berechnung1!H54),Berechnung1!$E$5,Berechnung1!$C$5))))</f>
        <v>Incomplete</v>
      </c>
      <c r="R35" s="460"/>
      <c r="S35" s="309"/>
    </row>
    <row r="36" spans="1:20" ht="30" customHeight="1" thickBot="1" x14ac:dyDescent="0.25">
      <c r="A36" s="370"/>
      <c r="B36" s="371"/>
      <c r="C36" s="379"/>
      <c r="D36" s="382"/>
      <c r="E36" s="364"/>
      <c r="F36" s="365"/>
      <c r="G36" s="364"/>
      <c r="H36" s="365"/>
      <c r="I36" s="349"/>
      <c r="J36" s="350"/>
      <c r="K36" s="357"/>
      <c r="L36" s="488"/>
      <c r="M36" s="489"/>
      <c r="N36" s="357"/>
      <c r="O36" s="35" t="s">
        <v>613</v>
      </c>
      <c r="P36" s="61"/>
      <c r="Q36" s="439"/>
      <c r="R36" s="461"/>
      <c r="S36" s="310"/>
      <c r="T36" s="181">
        <f>IF(OR('Basic data'!C30="",'Basic data'!C34=""),0,('Basic data'!C30+'Basic data'!C34))</f>
        <v>0</v>
      </c>
    </row>
    <row r="37" spans="1:20" ht="30" customHeight="1" thickBot="1" x14ac:dyDescent="0.25">
      <c r="A37" s="372"/>
      <c r="B37" s="373"/>
      <c r="C37" s="380"/>
      <c r="D37" s="383"/>
      <c r="E37" s="366"/>
      <c r="F37" s="367"/>
      <c r="G37" s="366"/>
      <c r="H37" s="367"/>
      <c r="I37" s="351"/>
      <c r="J37" s="352"/>
      <c r="K37" s="358"/>
      <c r="L37" s="490"/>
      <c r="M37" s="491"/>
      <c r="N37" s="358"/>
      <c r="O37" s="35" t="s">
        <v>167</v>
      </c>
      <c r="P37" s="64" t="str">
        <f>IF(P35="","n.d.",IF(P36="","n.d.",IF(P36=0,"",P35/P36)))</f>
        <v>n.d.</v>
      </c>
      <c r="Q37" s="440"/>
      <c r="R37" s="462"/>
      <c r="S37" s="311"/>
    </row>
    <row r="38" spans="1:20" ht="36" customHeight="1" thickBot="1" x14ac:dyDescent="0.25">
      <c r="A38" s="368">
        <v>9</v>
      </c>
      <c r="B38" s="315" t="s">
        <v>213</v>
      </c>
      <c r="C38" s="378" t="s">
        <v>546</v>
      </c>
      <c r="D38" s="387" t="s">
        <v>580</v>
      </c>
      <c r="E38" s="347" t="s">
        <v>575</v>
      </c>
      <c r="F38" s="390"/>
      <c r="G38" s="347" t="s">
        <v>576</v>
      </c>
      <c r="H38" s="390"/>
      <c r="I38" s="347" t="s">
        <v>581</v>
      </c>
      <c r="J38" s="390"/>
      <c r="K38" s="334"/>
      <c r="L38" s="337" t="s">
        <v>165</v>
      </c>
      <c r="M38" s="338"/>
      <c r="N38" s="334"/>
      <c r="O38" s="35" t="s">
        <v>612</v>
      </c>
      <c r="P38" s="61"/>
      <c r="Q38" s="477" t="str">
        <f>IF(AND(P38&lt;&gt;"",P39&lt;&gt;"",P38=0,P39=0),Berechnung1!$H$5,IF(P40=Berechnung1!D57,Berechnung1!$F$5,IF(OR(P40&lt;Berechnung1!E57,P40&gt;Berechnung1!F57),Berechnung1!$G$5,IF(OR(ROUND(P40,4)&lt;Berechnung1!J57,ROUND(P40,4)&gt;Berechnung1!K57),Berechnung1!$D$5,IF(OR(ROUND(P40,4)&lt;Berechnung1!G57,ROUND(P40,4)&gt;Berechnung1!H57),Berechnung1!$E$5,Berechnung1!$C$5)))))</f>
        <v>Incomplete</v>
      </c>
      <c r="R38" s="460"/>
      <c r="S38" s="309"/>
    </row>
    <row r="39" spans="1:20" ht="36" customHeight="1" thickBot="1" x14ac:dyDescent="0.25">
      <c r="A39" s="370"/>
      <c r="B39" s="316"/>
      <c r="C39" s="385"/>
      <c r="D39" s="388"/>
      <c r="E39" s="391"/>
      <c r="F39" s="392"/>
      <c r="G39" s="391"/>
      <c r="H39" s="392"/>
      <c r="I39" s="391"/>
      <c r="J39" s="392"/>
      <c r="K39" s="335"/>
      <c r="L39" s="339"/>
      <c r="M39" s="340"/>
      <c r="N39" s="335"/>
      <c r="O39" s="35" t="s">
        <v>613</v>
      </c>
      <c r="P39" s="85">
        <f>IF('Basic data'!E31="",0,'Basic data'!E31)</f>
        <v>0</v>
      </c>
      <c r="Q39" s="439"/>
      <c r="R39" s="461"/>
      <c r="S39" s="310"/>
    </row>
    <row r="40" spans="1:20" ht="36" customHeight="1" thickBot="1" x14ac:dyDescent="0.25">
      <c r="A40" s="370"/>
      <c r="B40" s="317"/>
      <c r="C40" s="386"/>
      <c r="D40" s="389"/>
      <c r="E40" s="393"/>
      <c r="F40" s="394"/>
      <c r="G40" s="393"/>
      <c r="H40" s="394"/>
      <c r="I40" s="393"/>
      <c r="J40" s="394"/>
      <c r="K40" s="336"/>
      <c r="L40" s="341"/>
      <c r="M40" s="342"/>
      <c r="N40" s="336"/>
      <c r="O40" s="35" t="s">
        <v>167</v>
      </c>
      <c r="P40" s="64" t="str">
        <f>IF(P38="","n.d.",IF(P39="","n.d.",IF(P39=0,"",P38/P39)))</f>
        <v>n.d.</v>
      </c>
      <c r="Q40" s="440"/>
      <c r="R40" s="462"/>
      <c r="S40" s="311"/>
    </row>
    <row r="41" spans="1:20" ht="39.75" customHeight="1" thickBot="1" x14ac:dyDescent="0.25">
      <c r="A41" s="370"/>
      <c r="B41" s="315" t="s">
        <v>223</v>
      </c>
      <c r="C41" s="384" t="s">
        <v>546</v>
      </c>
      <c r="D41" s="387" t="s">
        <v>577</v>
      </c>
      <c r="E41" s="347" t="s">
        <v>575</v>
      </c>
      <c r="F41" s="390"/>
      <c r="G41" s="347" t="s">
        <v>578</v>
      </c>
      <c r="H41" s="390"/>
      <c r="I41" s="347" t="s">
        <v>579</v>
      </c>
      <c r="J41" s="390"/>
      <c r="K41" s="334"/>
      <c r="L41" s="337" t="s">
        <v>165</v>
      </c>
      <c r="M41" s="338"/>
      <c r="N41" s="334"/>
      <c r="O41" s="128" t="s">
        <v>612</v>
      </c>
      <c r="P41" s="129"/>
      <c r="Q41" s="477" t="str">
        <f>IF(AND(P41&lt;&gt;"",P42&lt;&gt;"",P41=0,P42=0),Berechnung1!$H$5,IF(P43=Berechnung1!D60,Berechnung1!$F$5,IF(OR(P43&lt;Berechnung1!E60,P43&gt;Berechnung1!F60),Berechnung1!$G$5,IF(OR(ROUND(P43,4)&lt;Berechnung1!J60,ROUND(P43,4)&gt;Berechnung1!K60),Berechnung1!$D$5,IF(OR(ROUND(P43,4)&lt;Berechnung1!G60,ROUND(P43,4)&gt;Berechnung1!H60),Berechnung1!$E$5,Berechnung1!$C$5)))))</f>
        <v>Incomplete</v>
      </c>
      <c r="R41" s="471"/>
      <c r="S41" s="474"/>
    </row>
    <row r="42" spans="1:20" ht="39.75" customHeight="1" thickBot="1" x14ac:dyDescent="0.25">
      <c r="A42" s="370"/>
      <c r="B42" s="316"/>
      <c r="C42" s="385"/>
      <c r="D42" s="388"/>
      <c r="E42" s="391"/>
      <c r="F42" s="392"/>
      <c r="G42" s="391"/>
      <c r="H42" s="392"/>
      <c r="I42" s="391"/>
      <c r="J42" s="392"/>
      <c r="K42" s="335"/>
      <c r="L42" s="339"/>
      <c r="M42" s="340"/>
      <c r="N42" s="335"/>
      <c r="O42" s="157" t="s">
        <v>613</v>
      </c>
      <c r="P42" s="130">
        <f>IF('Basic data'!E35="",0,'Basic data'!E35)</f>
        <v>0</v>
      </c>
      <c r="Q42" s="439"/>
      <c r="R42" s="472"/>
      <c r="S42" s="475"/>
    </row>
    <row r="43" spans="1:20" ht="39.75" customHeight="1" thickBot="1" x14ac:dyDescent="0.25">
      <c r="A43" s="372"/>
      <c r="B43" s="317"/>
      <c r="C43" s="386"/>
      <c r="D43" s="389"/>
      <c r="E43" s="393"/>
      <c r="F43" s="394"/>
      <c r="G43" s="393"/>
      <c r="H43" s="394"/>
      <c r="I43" s="393"/>
      <c r="J43" s="394"/>
      <c r="K43" s="336"/>
      <c r="L43" s="341"/>
      <c r="M43" s="342"/>
      <c r="N43" s="336"/>
      <c r="O43" s="157" t="s">
        <v>167</v>
      </c>
      <c r="P43" s="131" t="str">
        <f>IF(P41="","n.d.",IF(P42="","n.d.",IF(P42=0,"",P41/P42)))</f>
        <v>n.d.</v>
      </c>
      <c r="Q43" s="440"/>
      <c r="R43" s="473"/>
      <c r="S43" s="476"/>
    </row>
    <row r="44" spans="1:20" ht="30" customHeight="1" thickBot="1" x14ac:dyDescent="0.25">
      <c r="A44" s="368">
        <v>10</v>
      </c>
      <c r="B44" s="369"/>
      <c r="C44" s="318" t="s">
        <v>582</v>
      </c>
      <c r="D44" s="321" t="s">
        <v>583</v>
      </c>
      <c r="E44" s="324" t="s">
        <v>584</v>
      </c>
      <c r="F44" s="325"/>
      <c r="G44" s="324" t="s">
        <v>585</v>
      </c>
      <c r="H44" s="325"/>
      <c r="I44" s="324" t="s">
        <v>587</v>
      </c>
      <c r="J44" s="331"/>
      <c r="K44" s="463"/>
      <c r="L44" s="337" t="s">
        <v>586</v>
      </c>
      <c r="M44" s="338"/>
      <c r="N44" s="334"/>
      <c r="O44" s="35" t="s">
        <v>612</v>
      </c>
      <c r="P44" s="61"/>
      <c r="Q44" s="477" t="str">
        <f>IF(AND(P44&lt;&gt;"",P45&lt;&gt;"",P44=0,P45=0),Berechnung1!$H$5,IF(P46=Berechnung1!D63,Berechnung1!$F$5,IF(OR(P46&lt; Berechnung1!E63,P46&gt; Berechnung1!F63),Berechnung1!$G$5,IF(OR(ROUND(P46,4)&lt;Berechnung1!J63,ROUND(P46,4)&gt;Berechnung1!K63),Berechnung1!$D$5,IF(OR(ROUND(P46,4)&lt;Berechnung1!G63,ROUND(P46,4)&gt;Berechnung1!H63),Berechnung1!$E$5,Berechnung1!$C$5)))))</f>
        <v>Incomplete</v>
      </c>
      <c r="R44" s="408"/>
      <c r="S44" s="309"/>
    </row>
    <row r="45" spans="1:20" ht="30" customHeight="1" thickBot="1" x14ac:dyDescent="0.25">
      <c r="A45" s="370"/>
      <c r="B45" s="371"/>
      <c r="C45" s="319"/>
      <c r="D45" s="322"/>
      <c r="E45" s="326"/>
      <c r="F45" s="327"/>
      <c r="G45" s="326"/>
      <c r="H45" s="327"/>
      <c r="I45" s="326"/>
      <c r="J45" s="332"/>
      <c r="K45" s="464"/>
      <c r="L45" s="339"/>
      <c r="M45" s="340"/>
      <c r="N45" s="335"/>
      <c r="O45" s="35" t="s">
        <v>613</v>
      </c>
      <c r="P45" s="85">
        <f>IF('Basic data'!O30="",0,'Basic data'!O30)</f>
        <v>0</v>
      </c>
      <c r="Q45" s="439"/>
      <c r="R45" s="461"/>
      <c r="S45" s="310"/>
    </row>
    <row r="46" spans="1:20" ht="30" customHeight="1" thickBot="1" x14ac:dyDescent="0.25">
      <c r="A46" s="372"/>
      <c r="B46" s="373"/>
      <c r="C46" s="320"/>
      <c r="D46" s="323"/>
      <c r="E46" s="328"/>
      <c r="F46" s="329"/>
      <c r="G46" s="328"/>
      <c r="H46" s="329"/>
      <c r="I46" s="328"/>
      <c r="J46" s="333"/>
      <c r="K46" s="465"/>
      <c r="L46" s="341"/>
      <c r="M46" s="342"/>
      <c r="N46" s="336"/>
      <c r="O46" s="35" t="s">
        <v>167</v>
      </c>
      <c r="P46" s="64" t="str">
        <f>IF(P44="","n.d.",IF(P45="","n.d.",IF(P45=0,"",P44/P45)))</f>
        <v>n.d.</v>
      </c>
      <c r="Q46" s="440"/>
      <c r="R46" s="462"/>
      <c r="S46" s="311"/>
    </row>
    <row r="47" spans="1:20" ht="38.25" customHeight="1" thickBot="1" x14ac:dyDescent="0.25">
      <c r="A47" s="312" t="s">
        <v>588</v>
      </c>
      <c r="B47" s="374" t="s">
        <v>213</v>
      </c>
      <c r="C47" s="318"/>
      <c r="D47" s="321" t="s">
        <v>589</v>
      </c>
      <c r="E47" s="324" t="s">
        <v>590</v>
      </c>
      <c r="F47" s="483"/>
      <c r="G47" s="324" t="s">
        <v>597</v>
      </c>
      <c r="H47" s="483"/>
      <c r="I47" s="324" t="s">
        <v>591</v>
      </c>
      <c r="J47" s="483"/>
      <c r="K47" s="334"/>
      <c r="L47" s="337" t="s">
        <v>170</v>
      </c>
      <c r="M47" s="338"/>
      <c r="N47" s="334"/>
      <c r="O47" s="35" t="s">
        <v>612</v>
      </c>
      <c r="P47" s="129"/>
      <c r="Q47" s="495" t="str">
        <f>IF(AND(P47&lt;&gt;"",P48&lt;&gt;"",P47=0,P48=0),Berechnung1!$H$5,IF(P49="",Berechnung1!$D$17,IF(P49=Berechnung1!D66,Berechnung1!$F$5,IF(OR(P49&lt;Berechnung1!E66,P49&gt;Berechnung1!F66),Berechnung1!$G$5,IF(OR(ROUND(P49,4)&lt;Berechnung1!J66,ROUND(P49,4)&gt;Berechnung1!K66),Berechnung1!$D$5,IF(OR(ROUND(P49,4)&lt;Berechnung1!G66,ROUND(P49,4)&gt;Berechnung1!H66),Berechnung1!$E$5,Berechnung1!$C$5))))))</f>
        <v>Incomplete</v>
      </c>
      <c r="R47" s="408"/>
      <c r="S47" s="309"/>
    </row>
    <row r="48" spans="1:20" ht="38.25" customHeight="1" thickBot="1" x14ac:dyDescent="0.25">
      <c r="A48" s="313"/>
      <c r="B48" s="374"/>
      <c r="C48" s="319"/>
      <c r="D48" s="322"/>
      <c r="E48" s="326"/>
      <c r="F48" s="484"/>
      <c r="G48" s="326"/>
      <c r="H48" s="484"/>
      <c r="I48" s="326"/>
      <c r="J48" s="484"/>
      <c r="K48" s="335"/>
      <c r="L48" s="339"/>
      <c r="M48" s="340"/>
      <c r="N48" s="335"/>
      <c r="O48" s="35" t="s">
        <v>613</v>
      </c>
      <c r="P48" s="130">
        <f>IF('Basic data'!O30="",0,SUM('Basic data'!O30,'Basic data'!O34))</f>
        <v>0</v>
      </c>
      <c r="Q48" s="404"/>
      <c r="R48" s="461"/>
      <c r="S48" s="310"/>
    </row>
    <row r="49" spans="1:20" ht="38.25" customHeight="1" thickBot="1" x14ac:dyDescent="0.25">
      <c r="A49" s="313"/>
      <c r="B49" s="374"/>
      <c r="C49" s="320"/>
      <c r="D49" s="323"/>
      <c r="E49" s="328"/>
      <c r="F49" s="485"/>
      <c r="G49" s="328"/>
      <c r="H49" s="485"/>
      <c r="I49" s="328"/>
      <c r="J49" s="485"/>
      <c r="K49" s="336"/>
      <c r="L49" s="341"/>
      <c r="M49" s="342"/>
      <c r="N49" s="336"/>
      <c r="O49" s="128" t="s">
        <v>167</v>
      </c>
      <c r="P49" s="131" t="str">
        <f>IF(P47="","n.d.",IF(AND(P47=0,P48=0),"",P47/P48))</f>
        <v>n.d.</v>
      </c>
      <c r="Q49" s="405"/>
      <c r="R49" s="462"/>
      <c r="S49" s="311"/>
    </row>
    <row r="50" spans="1:20" ht="39" customHeight="1" thickBot="1" x14ac:dyDescent="0.25">
      <c r="A50" s="313"/>
      <c r="B50" s="374" t="s">
        <v>223</v>
      </c>
      <c r="C50" s="496"/>
      <c r="D50" s="321" t="s">
        <v>598</v>
      </c>
      <c r="E50" s="324" t="s">
        <v>639</v>
      </c>
      <c r="F50" s="468"/>
      <c r="G50" s="324" t="s">
        <v>599</v>
      </c>
      <c r="H50" s="468"/>
      <c r="I50" s="324" t="s">
        <v>600</v>
      </c>
      <c r="J50" s="375"/>
      <c r="K50" s="356"/>
      <c r="L50" s="486" t="s">
        <v>592</v>
      </c>
      <c r="M50" s="487"/>
      <c r="N50" s="356"/>
      <c r="O50" s="35" t="s">
        <v>612</v>
      </c>
      <c r="P50" s="61"/>
      <c r="Q50" s="495" t="str">
        <f>IF(AND(P50&lt;&gt;"",P51&lt;&gt;"",P50=0,P51=0),Berechnung1!$H$5,IF(P52="",Berechnung1!$D$5,IF(P52=Berechnung1!D69,Berechnung1!$F$5,IF(OR(P52&lt;Berechnung1!E69,P52&gt;Berechnung1!F69),Berechnung1!$G$5,IF(OR(ROUND(P52,4)&lt;Berechnung1!J69,ROUND(P52,4)&gt;Berechnung1!K69),Berechnung1!$D$5,IF(OR(ROUND(P52,4)&lt;Berechnung1!G69,ROUND(P52,4)&gt;Berechnung1!H69),Berechnung1!$E$5,Berechnung1!$C$5))))))</f>
        <v>Incomplete</v>
      </c>
      <c r="R50" s="466"/>
      <c r="S50" s="309"/>
    </row>
    <row r="51" spans="1:20" ht="39" customHeight="1" thickBot="1" x14ac:dyDescent="0.25">
      <c r="A51" s="313"/>
      <c r="B51" s="374"/>
      <c r="C51" s="319"/>
      <c r="D51" s="322"/>
      <c r="E51" s="326"/>
      <c r="F51" s="469"/>
      <c r="G51" s="326"/>
      <c r="H51" s="469"/>
      <c r="I51" s="326"/>
      <c r="J51" s="376"/>
      <c r="K51" s="357"/>
      <c r="L51" s="488"/>
      <c r="M51" s="489"/>
      <c r="N51" s="357"/>
      <c r="O51" s="35" t="s">
        <v>613</v>
      </c>
      <c r="P51" s="85">
        <f>IF(OR('Basic data'!L30="",'Basic data'!L34="",'Basic data'!M34=""),0,SUM('Basic data'!L30,'Basic data'!L34,'Basic data'!M34))</f>
        <v>0</v>
      </c>
      <c r="Q51" s="404"/>
      <c r="R51" s="461"/>
      <c r="S51" s="310"/>
    </row>
    <row r="52" spans="1:20" ht="39" customHeight="1" thickBot="1" x14ac:dyDescent="0.25">
      <c r="A52" s="314"/>
      <c r="B52" s="374"/>
      <c r="C52" s="320"/>
      <c r="D52" s="323"/>
      <c r="E52" s="328"/>
      <c r="F52" s="470"/>
      <c r="G52" s="328"/>
      <c r="H52" s="470"/>
      <c r="I52" s="328"/>
      <c r="J52" s="377"/>
      <c r="K52" s="358"/>
      <c r="L52" s="490"/>
      <c r="M52" s="491"/>
      <c r="N52" s="358"/>
      <c r="O52" s="35" t="s">
        <v>167</v>
      </c>
      <c r="P52" s="64" t="str">
        <f>IF(P50="","n.d.",IF(AND(P50=0,P51=0),"",P50/P51))</f>
        <v>n.d.</v>
      </c>
      <c r="Q52" s="405"/>
      <c r="R52" s="462"/>
      <c r="S52" s="311"/>
    </row>
    <row r="53" spans="1:20" ht="30" customHeight="1" thickBot="1" x14ac:dyDescent="0.25">
      <c r="A53" s="312">
        <v>12</v>
      </c>
      <c r="B53" s="315" t="s">
        <v>213</v>
      </c>
      <c r="C53" s="318" t="s">
        <v>171</v>
      </c>
      <c r="D53" s="321" t="s">
        <v>596</v>
      </c>
      <c r="E53" s="324" t="s">
        <v>595</v>
      </c>
      <c r="F53" s="325"/>
      <c r="G53" s="324" t="s">
        <v>640</v>
      </c>
      <c r="H53" s="325"/>
      <c r="I53" s="330" t="s">
        <v>161</v>
      </c>
      <c r="J53" s="331"/>
      <c r="K53" s="334"/>
      <c r="L53" s="337" t="s">
        <v>217</v>
      </c>
      <c r="M53" s="338"/>
      <c r="N53" s="334"/>
      <c r="O53" s="459" t="s">
        <v>611</v>
      </c>
      <c r="P53" s="343">
        <f>IF('Basic data'!O38="",0,'Basic data'!O38)</f>
        <v>0</v>
      </c>
      <c r="Q53" s="438" t="str">
        <f>IF(P53=0,Berechnung1!$F$5,IF(OR(P53&lt; Berechnung1!E72,P53&gt; Berechnung1!F72),Berechnung1!$G$5,IF(OR(ROUND(P53,4)&lt;Berechnung1!J72,ROUND(P53,4)&gt;Berechnung1!K72),Berechnung1!$D$5,IF(OR(ROUND(P53,4)&lt;Berechnung1!G72,ROUND(P53,4)&gt;Berechnung1!H72),Berechnung1!$E$5,Berechnung1!$C$5))))</f>
        <v>Incomplete</v>
      </c>
      <c r="R53" s="466"/>
      <c r="S53" s="309"/>
    </row>
    <row r="54" spans="1:20" ht="30" customHeight="1" thickBot="1" x14ac:dyDescent="0.25">
      <c r="A54" s="313"/>
      <c r="B54" s="316"/>
      <c r="C54" s="319"/>
      <c r="D54" s="322"/>
      <c r="E54" s="326"/>
      <c r="F54" s="327"/>
      <c r="G54" s="326"/>
      <c r="H54" s="327"/>
      <c r="I54" s="326"/>
      <c r="J54" s="332"/>
      <c r="K54" s="335"/>
      <c r="L54" s="339"/>
      <c r="M54" s="340"/>
      <c r="N54" s="335"/>
      <c r="O54" s="459"/>
      <c r="P54" s="344"/>
      <c r="Q54" s="439"/>
      <c r="R54" s="461"/>
      <c r="S54" s="310"/>
    </row>
    <row r="55" spans="1:20" ht="30" customHeight="1" thickBot="1" x14ac:dyDescent="0.25">
      <c r="A55" s="313"/>
      <c r="B55" s="317"/>
      <c r="C55" s="320"/>
      <c r="D55" s="323"/>
      <c r="E55" s="328"/>
      <c r="F55" s="329"/>
      <c r="G55" s="328"/>
      <c r="H55" s="329"/>
      <c r="I55" s="328"/>
      <c r="J55" s="333"/>
      <c r="K55" s="336"/>
      <c r="L55" s="341"/>
      <c r="M55" s="342"/>
      <c r="N55" s="336"/>
      <c r="O55" s="459"/>
      <c r="P55" s="345"/>
      <c r="Q55" s="440"/>
      <c r="R55" s="462"/>
      <c r="S55" s="311"/>
    </row>
    <row r="56" spans="1:20" ht="30" customHeight="1" thickBot="1" x14ac:dyDescent="0.25">
      <c r="A56" s="313"/>
      <c r="B56" s="315" t="s">
        <v>223</v>
      </c>
      <c r="C56" s="318" t="s">
        <v>171</v>
      </c>
      <c r="D56" s="321" t="s">
        <v>593</v>
      </c>
      <c r="E56" s="330" t="s">
        <v>161</v>
      </c>
      <c r="F56" s="325"/>
      <c r="G56" s="324" t="s">
        <v>641</v>
      </c>
      <c r="H56" s="325"/>
      <c r="I56" s="330" t="s">
        <v>161</v>
      </c>
      <c r="J56" s="325"/>
      <c r="K56" s="334"/>
      <c r="L56" s="337" t="s">
        <v>545</v>
      </c>
      <c r="M56" s="338"/>
      <c r="N56" s="334"/>
      <c r="O56" s="459" t="s">
        <v>611</v>
      </c>
      <c r="P56" s="343">
        <f>IF('Basic data'!O39="",0,'Basic data'!O39)</f>
        <v>0</v>
      </c>
      <c r="Q56" s="438" t="str">
        <f>IF(P56=0,Berechnung1!$F$5,IF(OR(P56&lt; Berechnung1!E75,P56&gt; Berechnung1!F75),Berechnung1!$G$5,IF(OR(ROUND(P56,4)&lt;Berechnung1!J75,ROUND(P56,4)&gt;Berechnung1!K75),Berechnung1!$D$5,IF(OR(ROUND(P56,4)&lt;Berechnung1!G75,ROUND(P56,4)&gt;Berechnung1!H75),Berechnung1!$E$5,Berechnung1!$C$5))))</f>
        <v>Incomplete</v>
      </c>
      <c r="R56" s="466"/>
      <c r="S56" s="309"/>
    </row>
    <row r="57" spans="1:20" ht="30" customHeight="1" thickBot="1" x14ac:dyDescent="0.25">
      <c r="A57" s="313"/>
      <c r="B57" s="316"/>
      <c r="C57" s="319"/>
      <c r="D57" s="322"/>
      <c r="E57" s="326"/>
      <c r="F57" s="327"/>
      <c r="G57" s="326"/>
      <c r="H57" s="327"/>
      <c r="I57" s="326"/>
      <c r="J57" s="327"/>
      <c r="K57" s="335"/>
      <c r="L57" s="339"/>
      <c r="M57" s="340"/>
      <c r="N57" s="335"/>
      <c r="O57" s="459"/>
      <c r="P57" s="344"/>
      <c r="Q57" s="442"/>
      <c r="R57" s="461"/>
      <c r="S57" s="310"/>
    </row>
    <row r="58" spans="1:20" ht="30" customHeight="1" thickBot="1" x14ac:dyDescent="0.25">
      <c r="A58" s="313"/>
      <c r="B58" s="317"/>
      <c r="C58" s="320"/>
      <c r="D58" s="323"/>
      <c r="E58" s="328"/>
      <c r="F58" s="329"/>
      <c r="G58" s="328"/>
      <c r="H58" s="329"/>
      <c r="I58" s="328"/>
      <c r="J58" s="329"/>
      <c r="K58" s="336"/>
      <c r="L58" s="341"/>
      <c r="M58" s="342"/>
      <c r="N58" s="336"/>
      <c r="O58" s="459"/>
      <c r="P58" s="345"/>
      <c r="Q58" s="443"/>
      <c r="R58" s="462"/>
      <c r="S58" s="311"/>
    </row>
    <row r="59" spans="1:20" ht="30" customHeight="1" thickBot="1" x14ac:dyDescent="0.25">
      <c r="A59" s="313"/>
      <c r="B59" s="315" t="s">
        <v>249</v>
      </c>
      <c r="C59" s="318" t="s">
        <v>171</v>
      </c>
      <c r="D59" s="321" t="s">
        <v>594</v>
      </c>
      <c r="E59" s="324" t="s">
        <v>595</v>
      </c>
      <c r="F59" s="325"/>
      <c r="G59" s="324" t="s">
        <v>642</v>
      </c>
      <c r="H59" s="325"/>
      <c r="I59" s="330" t="s">
        <v>161</v>
      </c>
      <c r="J59" s="331"/>
      <c r="K59" s="334"/>
      <c r="L59" s="337" t="s">
        <v>247</v>
      </c>
      <c r="M59" s="338"/>
      <c r="N59" s="334"/>
      <c r="O59" s="459" t="s">
        <v>611</v>
      </c>
      <c r="P59" s="343">
        <f>$P$53+$T$60</f>
        <v>0</v>
      </c>
      <c r="Q59" s="438" t="str">
        <f>IF(P59=0,Berechnung1!$F$5,IF(OR(P59&lt; Berechnung1!E78,P59&gt; Berechnung1!F78),Berechnung1!$G$5,IF(OR(ROUND(P59,4)&lt;Berechnung1!J78,ROUND(P59,4)&gt;Berechnung1!K78),Berechnung1!$D$5,IF(OR(ROUND(P59,4)&lt;Berechnung1!G78,ROUND(P59,4)&gt;Berechnung1!H78),Berechnung1!$E$5,Berechnung1!$C$5))))</f>
        <v>Incomplete</v>
      </c>
      <c r="R59" s="466"/>
      <c r="S59" s="309"/>
    </row>
    <row r="60" spans="1:20" ht="30" customHeight="1" thickBot="1" x14ac:dyDescent="0.25">
      <c r="A60" s="313"/>
      <c r="B60" s="316"/>
      <c r="C60" s="319"/>
      <c r="D60" s="322"/>
      <c r="E60" s="326"/>
      <c r="F60" s="327"/>
      <c r="G60" s="326"/>
      <c r="H60" s="327"/>
      <c r="I60" s="326"/>
      <c r="J60" s="332"/>
      <c r="K60" s="335"/>
      <c r="L60" s="339"/>
      <c r="M60" s="340"/>
      <c r="N60" s="335"/>
      <c r="O60" s="459"/>
      <c r="P60" s="344"/>
      <c r="Q60" s="439"/>
      <c r="R60" s="461"/>
      <c r="S60" s="310"/>
      <c r="T60" s="136">
        <f>IF('Basic data'!O40="",0,'Basic data'!O40)</f>
        <v>0</v>
      </c>
    </row>
    <row r="61" spans="1:20" ht="30" customHeight="1" thickBot="1" x14ac:dyDescent="0.25">
      <c r="A61" s="314"/>
      <c r="B61" s="317"/>
      <c r="C61" s="320"/>
      <c r="D61" s="323"/>
      <c r="E61" s="328"/>
      <c r="F61" s="329"/>
      <c r="G61" s="328"/>
      <c r="H61" s="329"/>
      <c r="I61" s="328"/>
      <c r="J61" s="333"/>
      <c r="K61" s="336"/>
      <c r="L61" s="341"/>
      <c r="M61" s="342"/>
      <c r="N61" s="336"/>
      <c r="O61" s="459"/>
      <c r="P61" s="345"/>
      <c r="Q61" s="440"/>
      <c r="R61" s="462"/>
      <c r="S61" s="311"/>
    </row>
    <row r="62" spans="1:20" ht="30" customHeight="1" thickBot="1" x14ac:dyDescent="0.25">
      <c r="A62" s="368">
        <v>13</v>
      </c>
      <c r="B62" s="369"/>
      <c r="C62" s="318"/>
      <c r="D62" s="467" t="s">
        <v>607</v>
      </c>
      <c r="E62" s="324" t="s">
        <v>601</v>
      </c>
      <c r="F62" s="468"/>
      <c r="G62" s="324" t="s">
        <v>608</v>
      </c>
      <c r="H62" s="468"/>
      <c r="I62" s="324" t="s">
        <v>643</v>
      </c>
      <c r="J62" s="375"/>
      <c r="K62" s="334"/>
      <c r="L62" s="337" t="s">
        <v>224</v>
      </c>
      <c r="M62" s="338"/>
      <c r="N62" s="334"/>
      <c r="O62" s="35" t="s">
        <v>612</v>
      </c>
      <c r="P62" s="61"/>
      <c r="Q62" s="477" t="str">
        <f>IF(P64=Berechnung1!D81,Berechnung1!$F$5,IF(OR(P64&lt; Berechnung1!E81,P64&gt; Berechnung1!F81),Berechnung1!$G$5,IF(OR(P64&lt;Berechnung1!J81,P64&gt;Berechnung1!K81),Berechnung1!$D$5,IF(OR(ROUND(P64,4)&lt;Berechnung1!G81,ROUND(P64,4)&gt;Berechnung1!H81),Berechnung1!$E$5,Berechnung1!$C$5))))</f>
        <v>Incomplete</v>
      </c>
      <c r="R62" s="498"/>
      <c r="S62" s="309"/>
    </row>
    <row r="63" spans="1:20" ht="30" customHeight="1" thickBot="1" x14ac:dyDescent="0.25">
      <c r="A63" s="370"/>
      <c r="B63" s="371"/>
      <c r="C63" s="319"/>
      <c r="D63" s="467"/>
      <c r="E63" s="326"/>
      <c r="F63" s="469"/>
      <c r="G63" s="326"/>
      <c r="H63" s="469"/>
      <c r="I63" s="326"/>
      <c r="J63" s="376"/>
      <c r="K63" s="335"/>
      <c r="L63" s="339"/>
      <c r="M63" s="340"/>
      <c r="N63" s="335"/>
      <c r="O63" s="35" t="s">
        <v>613</v>
      </c>
      <c r="P63" s="85">
        <f>IF(OR('Basic data'!E30="",'Basic data'!F30="",'Basic data'!G30="",'Basic data'!E34="",'Basic data'!F34="",'Basic data'!G34=""),0,SUM('Basic data'!E30:G30,'Basic data'!E34:G34))</f>
        <v>0</v>
      </c>
      <c r="Q63" s="439"/>
      <c r="R63" s="461"/>
      <c r="S63" s="310"/>
    </row>
    <row r="64" spans="1:20" ht="30" customHeight="1" thickBot="1" x14ac:dyDescent="0.25">
      <c r="A64" s="372"/>
      <c r="B64" s="373"/>
      <c r="C64" s="320"/>
      <c r="D64" s="467"/>
      <c r="E64" s="328"/>
      <c r="F64" s="470"/>
      <c r="G64" s="328"/>
      <c r="H64" s="470"/>
      <c r="I64" s="328"/>
      <c r="J64" s="377"/>
      <c r="K64" s="336"/>
      <c r="L64" s="341"/>
      <c r="M64" s="342"/>
      <c r="N64" s="336"/>
      <c r="O64" s="35" t="s">
        <v>167</v>
      </c>
      <c r="P64" s="64" t="str">
        <f>IF(P62="","n.d.",IF(P63="","n.d.",IF(P63=0,"",P62/P63)))</f>
        <v>n.d.</v>
      </c>
      <c r="Q64" s="440"/>
      <c r="R64" s="462"/>
      <c r="S64" s="311"/>
    </row>
    <row r="65" spans="1:20" ht="30" customHeight="1" thickBot="1" x14ac:dyDescent="0.25">
      <c r="A65" s="368">
        <v>14</v>
      </c>
      <c r="B65" s="369"/>
      <c r="C65" s="318"/>
      <c r="D65" s="321" t="s">
        <v>609</v>
      </c>
      <c r="E65" s="324" t="s">
        <v>602</v>
      </c>
      <c r="F65" s="325"/>
      <c r="G65" s="324" t="s">
        <v>610</v>
      </c>
      <c r="H65" s="325"/>
      <c r="I65" s="324" t="s">
        <v>644</v>
      </c>
      <c r="J65" s="375"/>
      <c r="K65" s="334"/>
      <c r="L65" s="337" t="s">
        <v>236</v>
      </c>
      <c r="M65" s="338"/>
      <c r="N65" s="334"/>
      <c r="O65" s="35" t="s">
        <v>612</v>
      </c>
      <c r="P65" s="61"/>
      <c r="Q65" s="477" t="str">
        <f>IF(P67=Berechnung1!D84,Berechnung1!$F$5,IF(OR(P67&lt; Berechnung1!E84,P67&gt; Berechnung1!F84),Berechnung1!$G$5,IF(OR(P67&lt;Berechnung1!J84,P67&gt;Berechnung1!K84),Berechnung1!$D$5,IF(OR(ROUND(P67,4)&lt;Berechnung1!G84,ROUND(P67,3)&gt;Berechnung1!H84),Berechnung1!$E$5,Berechnung1!$C$5))))</f>
        <v>Incomplete</v>
      </c>
      <c r="R65" s="408"/>
      <c r="S65" s="497"/>
    </row>
    <row r="66" spans="1:20" ht="30" customHeight="1" thickBot="1" x14ac:dyDescent="0.25">
      <c r="A66" s="370"/>
      <c r="B66" s="371"/>
      <c r="C66" s="319"/>
      <c r="D66" s="322"/>
      <c r="E66" s="326"/>
      <c r="F66" s="327"/>
      <c r="G66" s="326"/>
      <c r="H66" s="327"/>
      <c r="I66" s="326"/>
      <c r="J66" s="376"/>
      <c r="K66" s="335"/>
      <c r="L66" s="339"/>
      <c r="M66" s="340"/>
      <c r="N66" s="335"/>
      <c r="O66" s="35" t="s">
        <v>613</v>
      </c>
      <c r="P66" s="129"/>
      <c r="Q66" s="439"/>
      <c r="R66" s="461"/>
      <c r="S66" s="310"/>
      <c r="T66" s="136">
        <f>IF(OR('Basic data'!E30="",'Basic data'!F30="",'Basic data'!G30="",'Basic data'!E34="",'Basic data'!F34="",'Basic data'!G34=""),0,SUM('Basic data'!E30:G30,'Basic data'!E34:G34))</f>
        <v>0</v>
      </c>
    </row>
    <row r="67" spans="1:20" ht="30" customHeight="1" thickBot="1" x14ac:dyDescent="0.25">
      <c r="A67" s="372"/>
      <c r="B67" s="373"/>
      <c r="C67" s="320"/>
      <c r="D67" s="323"/>
      <c r="E67" s="328"/>
      <c r="F67" s="329"/>
      <c r="G67" s="328"/>
      <c r="H67" s="329"/>
      <c r="I67" s="328"/>
      <c r="J67" s="377"/>
      <c r="K67" s="336"/>
      <c r="L67" s="341"/>
      <c r="M67" s="342"/>
      <c r="N67" s="336"/>
      <c r="O67" s="35" t="s">
        <v>167</v>
      </c>
      <c r="P67" s="64" t="str">
        <f>IF(P65="","n.d.",IF(P66="","n.d.",IF(P66=0,"",P65/P66)))</f>
        <v>n.d.</v>
      </c>
      <c r="Q67" s="440"/>
      <c r="R67" s="462"/>
      <c r="S67" s="311"/>
    </row>
    <row r="68" spans="1:20" s="136" customFormat="1" ht="30" customHeight="1" thickBot="1" x14ac:dyDescent="0.25">
      <c r="A68" s="312">
        <v>15</v>
      </c>
      <c r="B68" s="369"/>
      <c r="C68" s="318" t="s">
        <v>546</v>
      </c>
      <c r="D68" s="321" t="s">
        <v>603</v>
      </c>
      <c r="E68" s="324" t="s">
        <v>606</v>
      </c>
      <c r="F68" s="325"/>
      <c r="G68" s="324" t="s">
        <v>604</v>
      </c>
      <c r="H68" s="325"/>
      <c r="I68" s="324" t="s">
        <v>605</v>
      </c>
      <c r="J68" s="375"/>
      <c r="K68" s="334" t="s">
        <v>251</v>
      </c>
      <c r="L68" s="337" t="s">
        <v>545</v>
      </c>
      <c r="M68" s="338"/>
      <c r="N68" s="334"/>
      <c r="O68" s="35" t="s">
        <v>612</v>
      </c>
      <c r="P68" s="129"/>
      <c r="Q68" s="403" t="str">
        <f>IF(AND(P68&lt;&gt;"",P69&lt;&gt;"",P68=0,P69=0),Berechnung1!$H$5,IF(P70="",Berechnung1!$D$5,IF(P70=Berechnung1!D87,Berechnung1!$F$5,IF(OR(P70&lt;Berechnung1!E87,P70&gt;Berechnung1!F87),Berechnung1!$G$5,IF(OR(ROUND(P70,4)&lt;Berechnung1!J87,ROUND(P70,4)&gt;Berechnung1!K87),Berechnung1!$D$5,IF(OR(ROUND(P70,4)&lt;Berechnung1!G87,ROUND(P70,4)&gt;Berechnung1!H87),Berechnung1!$E$5,Berechnung1!$C$5))))))</f>
        <v>Incomplete</v>
      </c>
      <c r="R68" s="408"/>
      <c r="S68" s="411"/>
    </row>
    <row r="69" spans="1:20" s="136" customFormat="1" ht="30" customHeight="1" thickBot="1" x14ac:dyDescent="0.25">
      <c r="A69" s="370"/>
      <c r="B69" s="371"/>
      <c r="C69" s="319"/>
      <c r="D69" s="322"/>
      <c r="E69" s="326"/>
      <c r="F69" s="327"/>
      <c r="G69" s="326"/>
      <c r="H69" s="327"/>
      <c r="I69" s="326"/>
      <c r="J69" s="376"/>
      <c r="K69" s="335"/>
      <c r="L69" s="339"/>
      <c r="M69" s="340"/>
      <c r="N69" s="335"/>
      <c r="O69" s="35" t="s">
        <v>613</v>
      </c>
      <c r="P69" s="129"/>
      <c r="Q69" s="404"/>
      <c r="R69" s="409"/>
      <c r="S69" s="412"/>
    </row>
    <row r="70" spans="1:20" s="136" customFormat="1" ht="30" customHeight="1" thickBot="1" x14ac:dyDescent="0.25">
      <c r="A70" s="372"/>
      <c r="B70" s="373"/>
      <c r="C70" s="320"/>
      <c r="D70" s="323"/>
      <c r="E70" s="328"/>
      <c r="F70" s="329"/>
      <c r="G70" s="328"/>
      <c r="H70" s="329"/>
      <c r="I70" s="328"/>
      <c r="J70" s="377"/>
      <c r="K70" s="336"/>
      <c r="L70" s="341"/>
      <c r="M70" s="342"/>
      <c r="N70" s="336"/>
      <c r="O70" s="157" t="s">
        <v>167</v>
      </c>
      <c r="P70" s="131" t="str">
        <f>IF(P68="","n.d.",IF(P69="","n.d.",IF(P69=0,"",P68/P69)))</f>
        <v>n.d.</v>
      </c>
      <c r="Q70" s="405"/>
      <c r="R70" s="410"/>
      <c r="S70" s="413"/>
    </row>
    <row r="71" spans="1:20" s="136" customFormat="1" ht="7.5" customHeight="1" x14ac:dyDescent="0.25">
      <c r="A71" s="137"/>
      <c r="B71" s="137"/>
      <c r="C71" s="138"/>
      <c r="D71" s="139"/>
      <c r="E71" s="139"/>
      <c r="F71" s="140"/>
      <c r="G71" s="139"/>
      <c r="H71" s="140"/>
      <c r="I71" s="139"/>
      <c r="J71" s="141"/>
      <c r="K71" s="142"/>
      <c r="L71" s="142"/>
      <c r="M71" s="142"/>
      <c r="N71" s="142"/>
      <c r="O71" s="143"/>
      <c r="P71" s="144"/>
      <c r="Q71" s="145"/>
      <c r="R71" s="191"/>
      <c r="S71" s="191"/>
    </row>
    <row r="72" spans="1:20" s="136" customFormat="1" ht="18" customHeight="1" thickBot="1" x14ac:dyDescent="0.3">
      <c r="A72" s="414" t="s">
        <v>628</v>
      </c>
      <c r="B72" s="414"/>
      <c r="C72" s="414"/>
      <c r="D72" s="414"/>
      <c r="E72" s="139"/>
      <c r="F72" s="140"/>
      <c r="G72" s="139"/>
      <c r="H72" s="140"/>
      <c r="I72" s="139"/>
      <c r="J72" s="141"/>
      <c r="K72" s="142"/>
      <c r="L72" s="142"/>
      <c r="M72" s="142"/>
      <c r="N72" s="142"/>
      <c r="O72" s="143"/>
      <c r="P72" s="144"/>
      <c r="Q72" s="145"/>
      <c r="R72" s="191"/>
      <c r="S72" s="191"/>
    </row>
    <row r="73" spans="1:20" s="136" customFormat="1" ht="18" customHeight="1" thickBot="1" x14ac:dyDescent="0.25">
      <c r="A73" s="137"/>
      <c r="B73" s="137"/>
      <c r="C73" s="415" t="s">
        <v>616</v>
      </c>
      <c r="D73" s="416"/>
      <c r="E73" s="146" t="s">
        <v>631</v>
      </c>
      <c r="F73" s="147" t="str">
        <f>CONCATENATE(TEXT(Berechnung1!C9,"0,00%")," (",Berechnung1!C6,")")</f>
        <v>0,00% (0)</v>
      </c>
      <c r="G73" s="400" t="str">
        <f>CONCATENATE(TEXT(Berechnung1!D10,"0,00%")," (",Berechnung1!D7,")")</f>
        <v>0,00% (0)</v>
      </c>
      <c r="H73" s="401" t="s">
        <v>237</v>
      </c>
      <c r="I73" s="139"/>
      <c r="J73" s="141"/>
      <c r="K73" s="142"/>
      <c r="L73" s="142"/>
      <c r="M73" s="142"/>
      <c r="N73" s="142"/>
      <c r="O73" s="143"/>
      <c r="P73" s="144"/>
      <c r="Q73" s="145"/>
      <c r="R73" s="191"/>
      <c r="S73" s="191"/>
    </row>
    <row r="74" spans="1:20" s="136" customFormat="1" ht="33.75" customHeight="1" thickBot="1" x14ac:dyDescent="0.25">
      <c r="A74" s="137"/>
      <c r="B74" s="137"/>
      <c r="C74" s="417"/>
      <c r="D74" s="418"/>
      <c r="E74" s="194" t="s">
        <v>632</v>
      </c>
      <c r="F74" s="148" t="str">
        <f>CONCATENATE(TEXT(Berechnung1!K9,"0,00%")," (",Berechnung1!K6,")")</f>
        <v>0,00% (0)</v>
      </c>
      <c r="G74" s="400"/>
      <c r="H74" s="402"/>
      <c r="I74" s="139"/>
      <c r="J74" s="141"/>
      <c r="K74" s="142"/>
      <c r="L74" s="142"/>
      <c r="M74" s="142"/>
      <c r="N74" s="142"/>
      <c r="O74" s="143"/>
      <c r="P74" s="144"/>
      <c r="Q74" s="145"/>
      <c r="R74" s="191"/>
      <c r="S74" s="191"/>
    </row>
    <row r="75" spans="1:20" s="136" customFormat="1" ht="18" customHeight="1" thickBot="1" x14ac:dyDescent="0.25">
      <c r="A75" s="137"/>
      <c r="B75" s="137"/>
      <c r="C75" s="419" t="s">
        <v>629</v>
      </c>
      <c r="D75" s="420"/>
      <c r="E75" s="420"/>
      <c r="F75" s="421"/>
      <c r="G75" s="149" t="str">
        <f>CONCATENATE(TEXT(Berechnung1!E10,"0,00%")," (",Berechnung1!E7,")")</f>
        <v>0,00% (0)</v>
      </c>
      <c r="H75" s="154" t="str">
        <f>CONCATENATE(TEXT(Berechnung1!E11,"0,00%")," (",Berechnung1!E8,")")</f>
        <v>0,00% (0)</v>
      </c>
      <c r="I75" s="139"/>
      <c r="J75" s="141"/>
      <c r="K75" s="142"/>
      <c r="L75" s="142"/>
      <c r="M75" s="142"/>
      <c r="N75" s="142"/>
      <c r="O75" s="143"/>
      <c r="P75" s="144"/>
      <c r="Q75" s="145"/>
      <c r="R75" s="192"/>
      <c r="S75" s="191"/>
    </row>
    <row r="76" spans="1:20" s="136" customFormat="1" ht="18" customHeight="1" thickBot="1" x14ac:dyDescent="0.25">
      <c r="A76" s="137"/>
      <c r="B76" s="137"/>
      <c r="C76" s="396" t="s">
        <v>630</v>
      </c>
      <c r="D76" s="397"/>
      <c r="E76" s="150" t="s">
        <v>619</v>
      </c>
      <c r="F76" s="151" t="str">
        <f>CONCATENATE(TEXT(Berechnung1!G9,"0,00%")," (",Berechnung1!G6,")")</f>
        <v>0,00% (0)</v>
      </c>
      <c r="G76" s="400" t="str">
        <f>CONCATENATE(TEXT(Berechnung1!G10,"0,00%")," (",Berechnung1!G8,")")</f>
        <v>100,00% (21)</v>
      </c>
      <c r="H76" s="400"/>
      <c r="I76" s="139"/>
      <c r="J76" s="141"/>
      <c r="K76" s="142"/>
      <c r="L76" s="142"/>
      <c r="M76" s="142"/>
      <c r="N76" s="142"/>
      <c r="O76" s="143"/>
      <c r="P76" s="144"/>
      <c r="Q76" s="145"/>
      <c r="R76" s="191"/>
      <c r="S76" s="191"/>
    </row>
    <row r="77" spans="1:20" s="136" customFormat="1" ht="18" customHeight="1" thickBot="1" x14ac:dyDescent="0.25">
      <c r="A77" s="137"/>
      <c r="B77" s="137"/>
      <c r="C77" s="398"/>
      <c r="D77" s="399"/>
      <c r="E77" s="152" t="s">
        <v>618</v>
      </c>
      <c r="F77" s="153" t="str">
        <f>CONCATENATE(TEXT(Berechnung1!F9,"0,00%")," (",Berechnung1!F6,")")</f>
        <v>100,00% (21)</v>
      </c>
      <c r="G77" s="400"/>
      <c r="H77" s="400"/>
      <c r="I77" s="139"/>
      <c r="J77" s="141"/>
      <c r="K77" s="142"/>
      <c r="L77" s="142"/>
      <c r="M77" s="142"/>
      <c r="N77" s="142"/>
      <c r="O77" s="143"/>
      <c r="P77" s="144"/>
      <c r="Q77" s="145"/>
      <c r="R77" s="191"/>
      <c r="S77" s="191"/>
    </row>
    <row r="78" spans="1:20" ht="14.25" customHeight="1" x14ac:dyDescent="0.2"/>
    <row r="79" spans="1:20" ht="13.5" customHeight="1" x14ac:dyDescent="0.2">
      <c r="A79" s="122" t="s">
        <v>634</v>
      </c>
      <c r="B79" s="36"/>
    </row>
    <row r="80" spans="1:20" ht="28.5" customHeight="1" x14ac:dyDescent="0.2">
      <c r="A80" s="407" t="s">
        <v>633</v>
      </c>
      <c r="B80" s="407"/>
      <c r="C80" s="407"/>
      <c r="D80" s="407"/>
      <c r="E80" s="407"/>
      <c r="F80" s="407"/>
      <c r="G80" s="407"/>
      <c r="H80" s="407"/>
      <c r="I80" s="407"/>
      <c r="J80" s="407"/>
      <c r="K80" s="407"/>
      <c r="L80" s="407"/>
      <c r="M80" s="407"/>
      <c r="N80" s="407"/>
      <c r="O80" s="407"/>
      <c r="P80" s="407"/>
      <c r="Q80" s="407"/>
    </row>
    <row r="81" spans="1:17" ht="108.75" customHeight="1" x14ac:dyDescent="0.2">
      <c r="A81" s="406" t="s">
        <v>635</v>
      </c>
      <c r="B81" s="406"/>
      <c r="C81" s="406"/>
      <c r="D81" s="406"/>
      <c r="E81" s="406"/>
      <c r="F81" s="406"/>
      <c r="G81" s="406"/>
      <c r="H81" s="406"/>
      <c r="I81" s="406"/>
      <c r="J81" s="406"/>
      <c r="K81" s="406"/>
      <c r="L81" s="406"/>
      <c r="M81" s="406"/>
      <c r="N81" s="406"/>
      <c r="O81" s="406"/>
      <c r="P81" s="406"/>
      <c r="Q81" s="406"/>
    </row>
    <row r="82" spans="1:17" x14ac:dyDescent="0.2">
      <c r="A82" s="122" t="s">
        <v>323</v>
      </c>
    </row>
    <row r="83" spans="1:17" ht="198.75" customHeight="1" x14ac:dyDescent="0.2">
      <c r="A83" s="395" t="s">
        <v>645</v>
      </c>
      <c r="B83" s="395"/>
      <c r="C83" s="395"/>
      <c r="D83" s="395"/>
      <c r="E83" s="395"/>
      <c r="F83" s="395"/>
      <c r="G83" s="395"/>
      <c r="H83" s="395"/>
      <c r="I83" s="395"/>
      <c r="J83" s="395"/>
      <c r="K83" s="395"/>
      <c r="L83" s="395"/>
      <c r="M83" s="395"/>
      <c r="N83" s="395"/>
      <c r="O83" s="395"/>
      <c r="P83" s="395"/>
      <c r="Q83" s="395"/>
    </row>
  </sheetData>
  <sheetProtection algorithmName="SHA-512" hashValue="WP3CCsMcLVLPDXFgj7I6q9XOB9i7OJ//33L++ORH5/mlPQFi58NLh4c3+SofO5pBmiT1diL8E6dFycp6XAl02w==" saltValue="6JS6STzr5/ZiEwADI7t6dA==" spinCount="100000" sheet="1" objects="1" scenarios="1" selectLockedCells="1"/>
  <mergeCells count="285">
    <mergeCell ref="S17:S19"/>
    <mergeCell ref="E35:F37"/>
    <mergeCell ref="N35:N37"/>
    <mergeCell ref="L35:M37"/>
    <mergeCell ref="G35:H37"/>
    <mergeCell ref="I26:J28"/>
    <mergeCell ref="L26:M28"/>
    <mergeCell ref="K26:K28"/>
    <mergeCell ref="N26:N28"/>
    <mergeCell ref="L32:M34"/>
    <mergeCell ref="E29:F31"/>
    <mergeCell ref="G29:H31"/>
    <mergeCell ref="I29:J31"/>
    <mergeCell ref="Q26:Q28"/>
    <mergeCell ref="S29:S31"/>
    <mergeCell ref="S35:S37"/>
    <mergeCell ref="I35:J37"/>
    <mergeCell ref="S26:S28"/>
    <mergeCell ref="Q20:Q22"/>
    <mergeCell ref="R20:R22"/>
    <mergeCell ref="R26:R28"/>
    <mergeCell ref="S20:S22"/>
    <mergeCell ref="R32:R34"/>
    <mergeCell ref="S32:S34"/>
    <mergeCell ref="A26:B28"/>
    <mergeCell ref="R17:R19"/>
    <mergeCell ref="G17:H19"/>
    <mergeCell ref="L17:M19"/>
    <mergeCell ref="K17:K19"/>
    <mergeCell ref="D20:D22"/>
    <mergeCell ref="E20:F22"/>
    <mergeCell ref="R11:R13"/>
    <mergeCell ref="A11:B13"/>
    <mergeCell ref="E11:F13"/>
    <mergeCell ref="G11:H13"/>
    <mergeCell ref="I11:J13"/>
    <mergeCell ref="L11:M13"/>
    <mergeCell ref="P11:P13"/>
    <mergeCell ref="Q11:Q13"/>
    <mergeCell ref="A23:B25"/>
    <mergeCell ref="G20:H22"/>
    <mergeCell ref="I20:J22"/>
    <mergeCell ref="K20:K22"/>
    <mergeCell ref="C17:C22"/>
    <mergeCell ref="O11:O13"/>
    <mergeCell ref="A29:B31"/>
    <mergeCell ref="A32:B34"/>
    <mergeCell ref="A35:B37"/>
    <mergeCell ref="A17:A22"/>
    <mergeCell ref="B17:B19"/>
    <mergeCell ref="B20:B22"/>
    <mergeCell ref="E26:F28"/>
    <mergeCell ref="Q17:Q19"/>
    <mergeCell ref="G26:H28"/>
    <mergeCell ref="D17:D19"/>
    <mergeCell ref="C23:C25"/>
    <mergeCell ref="K29:K31"/>
    <mergeCell ref="L29:M31"/>
    <mergeCell ref="N29:N31"/>
    <mergeCell ref="Q29:Q31"/>
    <mergeCell ref="C32:C34"/>
    <mergeCell ref="D32:D34"/>
    <mergeCell ref="E32:F34"/>
    <mergeCell ref="G32:H34"/>
    <mergeCell ref="I32:J34"/>
    <mergeCell ref="K32:K34"/>
    <mergeCell ref="D23:D25"/>
    <mergeCell ref="G23:H25"/>
    <mergeCell ref="I23:J25"/>
    <mergeCell ref="S65:S67"/>
    <mergeCell ref="Q65:Q67"/>
    <mergeCell ref="L62:M64"/>
    <mergeCell ref="N62:N64"/>
    <mergeCell ref="G65:H67"/>
    <mergeCell ref="I65:J67"/>
    <mergeCell ref="E65:F67"/>
    <mergeCell ref="L65:M67"/>
    <mergeCell ref="Q62:Q64"/>
    <mergeCell ref="K62:K64"/>
    <mergeCell ref="R62:R64"/>
    <mergeCell ref="S62:S64"/>
    <mergeCell ref="I62:J64"/>
    <mergeCell ref="N65:N67"/>
    <mergeCell ref="R65:R67"/>
    <mergeCell ref="K65:K67"/>
    <mergeCell ref="S50:S52"/>
    <mergeCell ref="L50:M52"/>
    <mergeCell ref="C50:C52"/>
    <mergeCell ref="D50:D52"/>
    <mergeCell ref="E50:F52"/>
    <mergeCell ref="K50:K52"/>
    <mergeCell ref="N50:N52"/>
    <mergeCell ref="G50:H52"/>
    <mergeCell ref="Q50:Q52"/>
    <mergeCell ref="S23:S25"/>
    <mergeCell ref="Q23:Q25"/>
    <mergeCell ref="R23:R25"/>
    <mergeCell ref="C26:C28"/>
    <mergeCell ref="D26:D28"/>
    <mergeCell ref="R29:R31"/>
    <mergeCell ref="C29:C31"/>
    <mergeCell ref="D29:D31"/>
    <mergeCell ref="S47:S49"/>
    <mergeCell ref="C47:C49"/>
    <mergeCell ref="D47:D49"/>
    <mergeCell ref="E47:F49"/>
    <mergeCell ref="G47:H49"/>
    <mergeCell ref="I47:J49"/>
    <mergeCell ref="K47:K49"/>
    <mergeCell ref="L23:M25"/>
    <mergeCell ref="N23:N25"/>
    <mergeCell ref="K23:K25"/>
    <mergeCell ref="N32:N34"/>
    <mergeCell ref="K35:K37"/>
    <mergeCell ref="Q32:Q34"/>
    <mergeCell ref="Q47:Q49"/>
    <mergeCell ref="Q38:Q40"/>
    <mergeCell ref="Q35:Q37"/>
    <mergeCell ref="R35:R37"/>
    <mergeCell ref="C38:C40"/>
    <mergeCell ref="D38:D40"/>
    <mergeCell ref="Q56:Q58"/>
    <mergeCell ref="R56:R58"/>
    <mergeCell ref="O59:O61"/>
    <mergeCell ref="P59:P61"/>
    <mergeCell ref="Q59:Q61"/>
    <mergeCell ref="R59:R61"/>
    <mergeCell ref="N47:N49"/>
    <mergeCell ref="R47:R49"/>
    <mergeCell ref="L47:M49"/>
    <mergeCell ref="K41:K43"/>
    <mergeCell ref="Q44:Q46"/>
    <mergeCell ref="R44:R46"/>
    <mergeCell ref="Q53:Q55"/>
    <mergeCell ref="R53:R55"/>
    <mergeCell ref="O53:O55"/>
    <mergeCell ref="N53:N55"/>
    <mergeCell ref="Q41:Q43"/>
    <mergeCell ref="S44:S46"/>
    <mergeCell ref="R38:R40"/>
    <mergeCell ref="S38:S40"/>
    <mergeCell ref="K44:K46"/>
    <mergeCell ref="N44:N46"/>
    <mergeCell ref="E38:F40"/>
    <mergeCell ref="G38:H40"/>
    <mergeCell ref="R50:R52"/>
    <mergeCell ref="C62:C64"/>
    <mergeCell ref="D62:D64"/>
    <mergeCell ref="E62:F64"/>
    <mergeCell ref="G62:H64"/>
    <mergeCell ref="R41:R43"/>
    <mergeCell ref="S41:S43"/>
    <mergeCell ref="C56:C58"/>
    <mergeCell ref="D56:D58"/>
    <mergeCell ref="E56:F58"/>
    <mergeCell ref="G56:H58"/>
    <mergeCell ref="I56:J58"/>
    <mergeCell ref="K56:K58"/>
    <mergeCell ref="L56:M58"/>
    <mergeCell ref="N56:N58"/>
    <mergeCell ref="O56:O58"/>
    <mergeCell ref="P56:P58"/>
    <mergeCell ref="S14:S16"/>
    <mergeCell ref="R14:R16"/>
    <mergeCell ref="Q8:Q10"/>
    <mergeCell ref="R8:R10"/>
    <mergeCell ref="S8:S10"/>
    <mergeCell ref="Q14:Q16"/>
    <mergeCell ref="R6:S6"/>
    <mergeCell ref="E8:F10"/>
    <mergeCell ref="L8:M10"/>
    <mergeCell ref="G8:H10"/>
    <mergeCell ref="E14:F16"/>
    <mergeCell ref="S11:S13"/>
    <mergeCell ref="I6:J7"/>
    <mergeCell ref="K6:K7"/>
    <mergeCell ref="L6:M7"/>
    <mergeCell ref="N6:N7"/>
    <mergeCell ref="O6:P7"/>
    <mergeCell ref="Q6:Q7"/>
    <mergeCell ref="I8:J10"/>
    <mergeCell ref="G14:H16"/>
    <mergeCell ref="I14:J16"/>
    <mergeCell ref="P8:P10"/>
    <mergeCell ref="N8:N10"/>
    <mergeCell ref="O8:O10"/>
    <mergeCell ref="A6:B7"/>
    <mergeCell ref="A8:B10"/>
    <mergeCell ref="A14:B16"/>
    <mergeCell ref="I38:J40"/>
    <mergeCell ref="N38:N40"/>
    <mergeCell ref="C44:C46"/>
    <mergeCell ref="D44:D46"/>
    <mergeCell ref="E44:F46"/>
    <mergeCell ref="G44:H46"/>
    <mergeCell ref="I44:J46"/>
    <mergeCell ref="L44:M46"/>
    <mergeCell ref="K38:K40"/>
    <mergeCell ref="A44:B46"/>
    <mergeCell ref="L38:M40"/>
    <mergeCell ref="C6:C7"/>
    <mergeCell ref="D6:D7"/>
    <mergeCell ref="E6:F7"/>
    <mergeCell ref="G6:H7"/>
    <mergeCell ref="L14:M16"/>
    <mergeCell ref="K14:K16"/>
    <mergeCell ref="K8:K10"/>
    <mergeCell ref="D8:D10"/>
    <mergeCell ref="C14:C16"/>
    <mergeCell ref="D14:D16"/>
    <mergeCell ref="R68:R70"/>
    <mergeCell ref="S68:S70"/>
    <mergeCell ref="A72:D72"/>
    <mergeCell ref="C73:D74"/>
    <mergeCell ref="G73:G74"/>
    <mergeCell ref="C75:F75"/>
    <mergeCell ref="A68:B70"/>
    <mergeCell ref="C68:C70"/>
    <mergeCell ref="D68:D70"/>
    <mergeCell ref="E68:F70"/>
    <mergeCell ref="G68:H70"/>
    <mergeCell ref="I68:J70"/>
    <mergeCell ref="K68:K70"/>
    <mergeCell ref="A83:Q83"/>
    <mergeCell ref="C76:D77"/>
    <mergeCell ref="G76:H77"/>
    <mergeCell ref="H73:H74"/>
    <mergeCell ref="L68:M70"/>
    <mergeCell ref="N68:N70"/>
    <mergeCell ref="Q68:Q70"/>
    <mergeCell ref="A81:Q81"/>
    <mergeCell ref="A80:Q80"/>
    <mergeCell ref="A62:B64"/>
    <mergeCell ref="A65:B67"/>
    <mergeCell ref="C65:C67"/>
    <mergeCell ref="D65:D67"/>
    <mergeCell ref="B50:B52"/>
    <mergeCell ref="A47:A52"/>
    <mergeCell ref="I50:J52"/>
    <mergeCell ref="C35:C37"/>
    <mergeCell ref="D35:D37"/>
    <mergeCell ref="A38:A43"/>
    <mergeCell ref="B38:B40"/>
    <mergeCell ref="B41:B43"/>
    <mergeCell ref="C41:C43"/>
    <mergeCell ref="D41:D43"/>
    <mergeCell ref="E41:F43"/>
    <mergeCell ref="G41:H43"/>
    <mergeCell ref="I41:J43"/>
    <mergeCell ref="C53:C55"/>
    <mergeCell ref="G53:H55"/>
    <mergeCell ref="B47:B49"/>
    <mergeCell ref="F4:N4"/>
    <mergeCell ref="L41:M43"/>
    <mergeCell ref="N41:N43"/>
    <mergeCell ref="E17:F19"/>
    <mergeCell ref="L20:M22"/>
    <mergeCell ref="N20:N22"/>
    <mergeCell ref="N17:N19"/>
    <mergeCell ref="C8:C10"/>
    <mergeCell ref="N14:N16"/>
    <mergeCell ref="D11:D13"/>
    <mergeCell ref="I17:J19"/>
    <mergeCell ref="E23:F25"/>
    <mergeCell ref="S59:S61"/>
    <mergeCell ref="A53:A61"/>
    <mergeCell ref="B53:B55"/>
    <mergeCell ref="B56:B58"/>
    <mergeCell ref="B59:B61"/>
    <mergeCell ref="C59:C61"/>
    <mergeCell ref="D59:D61"/>
    <mergeCell ref="E59:F61"/>
    <mergeCell ref="G59:H61"/>
    <mergeCell ref="I59:J61"/>
    <mergeCell ref="K59:K61"/>
    <mergeCell ref="L59:M61"/>
    <mergeCell ref="N59:N61"/>
    <mergeCell ref="D53:D55"/>
    <mergeCell ref="E53:F55"/>
    <mergeCell ref="I53:J55"/>
    <mergeCell ref="L53:M55"/>
    <mergeCell ref="K53:K55"/>
    <mergeCell ref="P53:P55"/>
    <mergeCell ref="S56:S58"/>
    <mergeCell ref="S53:S55"/>
  </mergeCells>
  <phoneticPr fontId="105" type="noConversion"/>
  <conditionalFormatting sqref="P11">
    <cfRule type="expression" dxfId="75" priority="28" stopIfTrue="1">
      <formula>LEN(TRIM(P11))=0</formula>
    </cfRule>
  </conditionalFormatting>
  <conditionalFormatting sqref="P14">
    <cfRule type="expression" dxfId="74" priority="184" stopIfTrue="1">
      <formula>LEN(TRIM(P14))=0</formula>
    </cfRule>
  </conditionalFormatting>
  <conditionalFormatting sqref="P17">
    <cfRule type="expression" dxfId="73" priority="183" stopIfTrue="1">
      <formula>LEN(TRIM(P17))=0</formula>
    </cfRule>
  </conditionalFormatting>
  <conditionalFormatting sqref="P20">
    <cfRule type="expression" dxfId="72" priority="65" stopIfTrue="1">
      <formula>LEN(TRIM(P20))=0</formula>
    </cfRule>
  </conditionalFormatting>
  <conditionalFormatting sqref="P23">
    <cfRule type="expression" dxfId="71" priority="182" stopIfTrue="1">
      <formula>LEN(TRIM(P23))=0</formula>
    </cfRule>
  </conditionalFormatting>
  <conditionalFormatting sqref="P26">
    <cfRule type="expression" dxfId="70" priority="180" stopIfTrue="1">
      <formula>LEN(TRIM(P26))=0</formula>
    </cfRule>
  </conditionalFormatting>
  <conditionalFormatting sqref="P29">
    <cfRule type="expression" dxfId="69" priority="179" stopIfTrue="1">
      <formula>LEN(TRIM(P29))=0</formula>
    </cfRule>
  </conditionalFormatting>
  <conditionalFormatting sqref="P35:P36">
    <cfRule type="expression" dxfId="68" priority="176" stopIfTrue="1">
      <formula>LEN(TRIM(P35))=0</formula>
    </cfRule>
  </conditionalFormatting>
  <conditionalFormatting sqref="P38">
    <cfRule type="expression" dxfId="67" priority="175" stopIfTrue="1">
      <formula>LEN(TRIM(P38))=0</formula>
    </cfRule>
  </conditionalFormatting>
  <conditionalFormatting sqref="P41">
    <cfRule type="expression" dxfId="66" priority="8" stopIfTrue="1">
      <formula>LEN(TRIM(P41))=0</formula>
    </cfRule>
  </conditionalFormatting>
  <conditionalFormatting sqref="P44">
    <cfRule type="expression" dxfId="65" priority="170" stopIfTrue="1">
      <formula>LEN(TRIM(P44))=0</formula>
    </cfRule>
  </conditionalFormatting>
  <conditionalFormatting sqref="P47">
    <cfRule type="expression" dxfId="64" priority="46" stopIfTrue="1">
      <formula>LEN(TRIM(P47))=0</formula>
    </cfRule>
  </conditionalFormatting>
  <conditionalFormatting sqref="P50">
    <cfRule type="expression" dxfId="63" priority="52" stopIfTrue="1">
      <formula>LEN(TRIM(P50))=0</formula>
    </cfRule>
  </conditionalFormatting>
  <conditionalFormatting sqref="P62">
    <cfRule type="expression" dxfId="62" priority="165" stopIfTrue="1">
      <formula>LEN(TRIM(P62))=0</formula>
    </cfRule>
  </conditionalFormatting>
  <conditionalFormatting sqref="P65:P66">
    <cfRule type="expression" dxfId="61" priority="1" stopIfTrue="1">
      <formula>LEN(TRIM(P65))=0</formula>
    </cfRule>
  </conditionalFormatting>
  <conditionalFormatting sqref="P68:P69">
    <cfRule type="expression" dxfId="60" priority="15" stopIfTrue="1">
      <formula>LEN(TRIM(P68))=0</formula>
    </cfRule>
  </conditionalFormatting>
  <conditionalFormatting sqref="Q8:Q10">
    <cfRule type="cellIs" dxfId="59" priority="129" stopIfTrue="1" operator="equal">
      <formula>"OK"</formula>
    </cfRule>
    <cfRule type="cellIs" dxfId="58" priority="127" stopIfTrue="1" operator="equal">
      <formula>"OK (Plausibility unclear)"</formula>
    </cfRule>
  </conditionalFormatting>
  <conditionalFormatting sqref="Q8:Q70">
    <cfRule type="cellIs" dxfId="57" priority="128" stopIfTrue="1" operator="equal">
      <formula>"Target value not met"</formula>
    </cfRule>
  </conditionalFormatting>
  <conditionalFormatting sqref="Q8:Q170">
    <cfRule type="expression" dxfId="56" priority="126" stopIfTrue="1">
      <formula>OR(Q8="Incomplete",Q8="Incorrect")</formula>
    </cfRule>
  </conditionalFormatting>
  <conditionalFormatting sqref="Q11:Q13">
    <cfRule type="cellIs" dxfId="55" priority="32" stopIfTrue="1" operator="equal">
      <formula>"Exception (Plausibility unclear)"</formula>
    </cfRule>
    <cfRule type="cellIs" dxfId="54" priority="34" stopIfTrue="1" operator="equal">
      <formula>"OK"</formula>
    </cfRule>
  </conditionalFormatting>
  <conditionalFormatting sqref="Q14:Q16">
    <cfRule type="expression" dxfId="53" priority="19" stopIfTrue="1">
      <formula>OR(Q14=E76,Q14=E77)</formula>
    </cfRule>
  </conditionalFormatting>
  <conditionalFormatting sqref="Q14:Q37">
    <cfRule type="cellIs" dxfId="52" priority="105" stopIfTrue="1" operator="equal">
      <formula>"OK"</formula>
    </cfRule>
    <cfRule type="cellIs" dxfId="51" priority="103" stopIfTrue="1" operator="equal">
      <formula>"OK (Plausibility unclear)"</formula>
    </cfRule>
  </conditionalFormatting>
  <conditionalFormatting sqref="Q17:Q19">
    <cfRule type="expression" dxfId="50" priority="18" stopIfTrue="1">
      <formula>OR(Q17=E76,Q17=E77)</formula>
    </cfRule>
  </conditionalFormatting>
  <conditionalFormatting sqref="Q20:Q22">
    <cfRule type="expression" dxfId="49" priority="17" stopIfTrue="1">
      <formula>OR(Q20=E76,Q20=E77)</formula>
    </cfRule>
  </conditionalFormatting>
  <conditionalFormatting sqref="Q23:Q25">
    <cfRule type="cellIs" dxfId="48" priority="27" operator="equal">
      <formula>"Exception (Plausibility unclear)"</formula>
    </cfRule>
  </conditionalFormatting>
  <conditionalFormatting sqref="Q26:Q28">
    <cfRule type="cellIs" dxfId="47" priority="10" operator="equal">
      <formula>"optional - Target value not met"</formula>
    </cfRule>
    <cfRule type="cellIs" dxfId="46" priority="11" operator="equal">
      <formula>"optional - OK"</formula>
    </cfRule>
    <cfRule type="cellIs" dxfId="45" priority="9" operator="equal">
      <formula>"optional - incorrect"</formula>
    </cfRule>
  </conditionalFormatting>
  <conditionalFormatting sqref="Q38:Q40">
    <cfRule type="cellIs" dxfId="44" priority="101" stopIfTrue="1" operator="equal">
      <formula>"OK"</formula>
    </cfRule>
    <cfRule type="cellIs" dxfId="43" priority="99" stopIfTrue="1" operator="equal">
      <formula>"Exception (Plausibility unclear)"</formula>
    </cfRule>
    <cfRule type="expression" dxfId="42" priority="98" stopIfTrue="1">
      <formula>OR(Q38=E76,Q38=E77)</formula>
    </cfRule>
  </conditionalFormatting>
  <conditionalFormatting sqref="Q41:Q43">
    <cfRule type="cellIs" dxfId="41" priority="4" operator="equal">
      <formula>"optional - incorrect"</formula>
    </cfRule>
    <cfRule type="cellIs" dxfId="40" priority="5" operator="equal">
      <formula>"optional - Exception (Plausibility unclear)"</formula>
    </cfRule>
    <cfRule type="cellIs" dxfId="39" priority="6" operator="equal">
      <formula>"optional - Target value not met"</formula>
    </cfRule>
    <cfRule type="cellIs" dxfId="38" priority="7" operator="equal">
      <formula>"optional - OK"</formula>
    </cfRule>
  </conditionalFormatting>
  <conditionalFormatting sqref="Q41:Q46">
    <cfRule type="expression" dxfId="37" priority="12" stopIfTrue="1">
      <formula>OR(Q41=E73,Q41=E74)</formula>
    </cfRule>
    <cfRule type="cellIs" dxfId="36" priority="87" stopIfTrue="1" operator="equal">
      <formula>"Exception (Plausibility unclear)"</formula>
    </cfRule>
    <cfRule type="cellIs" dxfId="35" priority="89" stopIfTrue="1" operator="equal">
      <formula>"OK"</formula>
    </cfRule>
  </conditionalFormatting>
  <conditionalFormatting sqref="Q41:Q49">
    <cfRule type="cellIs" dxfId="34" priority="83" stopIfTrue="1" operator="equal">
      <formula>"OK (Plausibility unclear)"</formula>
    </cfRule>
  </conditionalFormatting>
  <conditionalFormatting sqref="Q47:Q49">
    <cfRule type="cellIs" dxfId="33" priority="85" stopIfTrue="1" operator="equal">
      <formula>"OK"</formula>
    </cfRule>
    <cfRule type="cellIs" dxfId="32" priority="82" operator="equal">
      <formula>"Exception (Plausibility unclear)"</formula>
    </cfRule>
    <cfRule type="expression" dxfId="31" priority="49" stopIfTrue="1">
      <formula>OR(Q47=E76,Q47=E77)</formula>
    </cfRule>
  </conditionalFormatting>
  <conditionalFormatting sqref="Q50:Q52">
    <cfRule type="expression" dxfId="30" priority="41" stopIfTrue="1">
      <formula>OR(Q50=E76,Q50=E77)</formula>
    </cfRule>
  </conditionalFormatting>
  <conditionalFormatting sqref="Q50:Q70">
    <cfRule type="cellIs" dxfId="29" priority="42" operator="equal">
      <formula>"Exception (Plausibility unclear)"</formula>
    </cfRule>
    <cfRule type="cellIs" dxfId="28" priority="43" stopIfTrue="1" operator="equal">
      <formula>"OK (Plausibility unclear)"</formula>
    </cfRule>
    <cfRule type="cellIs" dxfId="27" priority="45" stopIfTrue="1" operator="equal">
      <formula>"OK"</formula>
    </cfRule>
  </conditionalFormatting>
  <conditionalFormatting sqref="Q53:Q61">
    <cfRule type="cellIs" dxfId="26" priority="187" stopIfTrue="1" operator="equal">
      <formula>"I.O."</formula>
    </cfRule>
    <cfRule type="cellIs" dxfId="25" priority="3" stopIfTrue="1" operator="equal">
      <formula>"Inkorrekt"</formula>
    </cfRule>
    <cfRule type="cellIs" dxfId="24" priority="185" stopIfTrue="1" operator="equal">
      <formula>"Unvollständig"</formula>
    </cfRule>
    <cfRule type="cellIs" dxfId="23" priority="186" stopIfTrue="1" operator="equal">
      <formula>"I.O. (Plausibilität unklar)"</formula>
    </cfRule>
  </conditionalFormatting>
  <conditionalFormatting sqref="Q62:Q64">
    <cfRule type="cellIs" dxfId="22" priority="77" stopIfTrue="1" operator="equal">
      <formula>"I.O."</formula>
    </cfRule>
    <cfRule type="expression" dxfId="21" priority="74" stopIfTrue="1">
      <formula>OR(Q62=E76,Q62=E77)</formula>
    </cfRule>
    <cfRule type="cellIs" dxfId="20" priority="75" stopIfTrue="1" operator="equal">
      <formula>"I.O. (Plausibilität unklar)"</formula>
    </cfRule>
  </conditionalFormatting>
  <conditionalFormatting sqref="Q65:Q67">
    <cfRule type="expression" dxfId="19" priority="70" stopIfTrue="1">
      <formula>OR(Q65=E76,Q65=E77)</formula>
    </cfRule>
    <cfRule type="cellIs" dxfId="18" priority="73" stopIfTrue="1" operator="equal">
      <formula>"I.O."</formula>
    </cfRule>
    <cfRule type="cellIs" dxfId="17" priority="71" stopIfTrue="1" operator="equal">
      <formula>"I.O. (Plausibilität unklar)"</formula>
    </cfRule>
  </conditionalFormatting>
  <conditionalFormatting sqref="Q68:Q70">
    <cfRule type="cellIs" dxfId="16" priority="2" stopIfTrue="1" operator="equal">
      <formula>"I.O. (Plausibilität unklar)"</formula>
    </cfRule>
    <cfRule type="cellIs" dxfId="15" priority="13" stopIfTrue="1" operator="equal">
      <formula>"Unvollständig"</formula>
    </cfRule>
    <cfRule type="cellIs" dxfId="14" priority="25" stopIfTrue="1" operator="equal">
      <formula>"I.O."</formula>
    </cfRule>
    <cfRule type="cellIs" dxfId="13" priority="23" stopIfTrue="1" operator="equal">
      <formula>"Ausnahme (Plausibilität unklar)"</formula>
    </cfRule>
    <cfRule type="cellIs" dxfId="12" priority="22" stopIfTrue="1" operator="equal">
      <formula>"Inkorrekt"</formula>
    </cfRule>
  </conditionalFormatting>
  <conditionalFormatting sqref="R8:R70">
    <cfRule type="expression" dxfId="11" priority="30">
      <formula>OR($Q8="Incomplete",$Q8="optional - Incomplete",$Q8="Target value not met",$Q8="optional - Target value not met",$Q8="OK (Plausibility unclear)",$Q8="Ausnahme (Plausibilität unklar)",$Q8="optional - unvollständig",$Q8="optional - Sollvorgabe nicht erfüllt",$Q8="optional - I.O. (Plausibilität unklar)", $Q8="optional - OK (Plausibility unclear)",$Q8="optional - Exception (Plausibility unclear)")</formula>
    </cfRule>
    <cfRule type="notContainsBlanks" dxfId="10" priority="29">
      <formula>LEN(TRIM(R8))&gt;0</formula>
    </cfRule>
  </conditionalFormatting>
  <conditionalFormatting sqref="R50:R65">
    <cfRule type="notContainsBlanks" dxfId="9" priority="47">
      <formula>LEN(TRIM(R50))&gt;0</formula>
    </cfRule>
    <cfRule type="expression" dxfId="8" priority="48">
      <formula>OR($Q50="Unvollständig",$Q50="Sollvorgabe nicht erfüllt",$Q50="I.O. (Plausibilität unklar)",$Q50="Ausnahme (Plausibilität unklar)",$Q50="optional - unvollständig",$Q50="optional - Sollvorgabe nicht erfüllt",$Q50="optional - I.O. (Plausibilität unklar)", $Q50="optional - I.O. (Plausibilität unklar)",$Q50="optional - Ausnahme (Plausibilität unklar)")</formula>
    </cfRule>
  </conditionalFormatting>
  <conditionalFormatting sqref="R68">
    <cfRule type="notContainsBlanks" dxfId="7" priority="20">
      <formula>LEN(TRIM(R68))&gt;0</formula>
    </cfRule>
    <cfRule type="expression" dxfId="6" priority="21">
      <formula>OR($Q68="Unvollständig",$Q68="Sollvorgabe nicht erfüllt",$Q68="I.O. (Plausibilität unklar)",$Q68="Ausnahme (Plausibilität unklar)",$Q68="optional - unvollständig",$Q68="optional - Sollvorgabe nicht erfüllt",$Q68="optional - I.O. (Plausibilität unklar)", $Q68="optional - I.O. (Plausibilität unklar)",$Q68="optional - Ausnahme (Plausibilität unklar)")</formula>
    </cfRule>
  </conditionalFormatting>
  <dataValidations count="14">
    <dataValidation type="whole" showInputMessage="1" showErrorMessage="1" errorTitle="Input data error" error="1. Sheet „Basic data“ has to be filled out completely._x000a_2. Numerator has to be a positive whole number._x000a_3. Numerator cannot be greater than denominator." sqref="P29 P14 P17 P26" xr:uid="{00000000-0002-0000-0400-000000000000}">
      <formula1>0</formula1>
      <formula2>IF(P15="",0,P15)</formula2>
    </dataValidation>
    <dataValidation type="whole" showInputMessage="1" showErrorMessage="1" errorTitle="Input data error" error="1. Numerator has to be a positive whole number._x000a_2. Numerator cannot be greater than denominator." sqref="P68 P35" xr:uid="{00000000-0002-0000-0400-000001000000}">
      <formula1>0</formula1>
      <formula2>IF(P36="",5000,P36)</formula2>
    </dataValidation>
    <dataValidation showInputMessage="1" showErrorMessage="1" errorTitle="Eingabefehler" error="1. Nenner muss eine positive ganze Zahl sein. _x000a_2. Nenner kann nicht kleiner als Zähler sein." sqref="P24" xr:uid="{00000000-0002-0000-0400-000002000000}"/>
    <dataValidation type="custom" showInputMessage="1" showErrorMessage="1" errorTitle="Input data error" error="1. Denominator has to be a positive whole number._x000a_3. Denominator cannot be smaller than numerator._x000a_3. Denominator cannot be bigger than primary cases." sqref="P36" xr:uid="{00000000-0002-0000-0400-000003000000}">
      <formula1>IF(ISNUMBER(P36),IF(P36&gt;0,IF(AND(P36&gt;=P35,P36&lt;=T36),P36,FALSE),FALSE),FALSE)</formula1>
    </dataValidation>
    <dataValidation type="whole" allowBlank="1" showInputMessage="1" showErrorMessage="1" errorTitle="Input data error" error="1. Sheet „Basic data“ has to be filled out completely._x000a_2. Numerator has to be a positive whole number._x000a_3. Numerator cannot be greater than denominator." sqref="P47 P41 P44" xr:uid="{00000000-0002-0000-0400-000004000000}">
      <formula1>0</formula1>
      <formula2>IF(P42="",5000,P42)</formula2>
    </dataValidation>
    <dataValidation type="textLength" allowBlank="1" showInputMessage="1" showErrorMessage="1" errorTitle="Zeichenlänge" error="Minimal 30 Zeichen und max. 500 Zeichen." sqref="R71:S77" xr:uid="{00000000-0002-0000-0400-000005000000}">
      <formula1>30</formula1>
      <formula2>500</formula2>
    </dataValidation>
    <dataValidation type="textLength" allowBlank="1" showInputMessage="1" showErrorMessage="1" errorTitle="Characters" error="Minimum 30 characters and maximum 500 characters." promptTitle="Hinweis" prompt="Wenn die Datenqualität nicht &quot;I.O.&quot; ist, ist der Kennzahlenwert zu begründen." sqref="R8:R10" xr:uid="{00000000-0002-0000-0400-000006000000}">
      <formula1>30</formula1>
      <formula2>500</formula2>
    </dataValidation>
    <dataValidation type="whole" showInputMessage="1" showErrorMessage="1" errorTitle="Input data error" error="1. Sheet „Basic data“ has to be filled out completely._x000a_2. Numerator has to be a positive whole number._x000a_3. Numerator cannot be greater than denominator." sqref="P65 P38 P20 P23 P50 P62" xr:uid="{00000000-0002-0000-0400-000007000000}">
      <formula1>0</formula1>
      <formula2>IF(P21="",5000,P21)</formula2>
    </dataValidation>
    <dataValidation type="whole" allowBlank="1" showInputMessage="1" showErrorMessage="1" errorTitle="Eingabefehler" error="Ganze Zahl bitte eintragen zwischen 0 und 10000." sqref="P53" xr:uid="{00000000-0002-0000-0400-000008000000}">
      <formula1>0</formula1>
      <formula2>10000</formula2>
    </dataValidation>
    <dataValidation type="whole" showInputMessage="1" showErrorMessage="1" errorTitle="Input data error" error="1. Sheet „Basic data“ has to be filled out completely._x000a_2. Numerator has to be a positive whole number." sqref="P32" xr:uid="{00000000-0002-0000-0400-000009000000}">
      <formula1>0</formula1>
      <formula2>5000</formula2>
    </dataValidation>
    <dataValidation type="whole" allowBlank="1" showInputMessage="1" showErrorMessage="1" errorTitle="Input data error" error="Whole number between 0 and 5000." sqref="P69 P11:P13" xr:uid="{00000000-0002-0000-0400-00000A000000}">
      <formula1>0</formula1>
      <formula2>5000</formula2>
    </dataValidation>
    <dataValidation type="custom" showInputMessage="1" showErrorMessage="1" errorTitle="Input data error" error="1. Denominator has to be a positive whole number._x000a_2. Denominator cannot be less than numerator._x000a_3. Denominator cannot be greater than the Sum spreadsheet Basic Data cells E30:G30 + cells E34:G34" sqref="P66" xr:uid="{00000000-0002-0000-0400-00000B000000}">
      <formula1>IF(ISNUMBER(P66),IF(P66&gt;0,IF(AND(P66&gt;=P65,P66&lt;=T66),P66,FALSE),FALSE),FALSE)</formula1>
    </dataValidation>
    <dataValidation type="textLength" allowBlank="1" showErrorMessage="1" errorTitle="Characters" error="Minimum 30 characters and maximum 500 characters." promptTitle="Hinweis" prompt="Wenn die Datenqualität nicht &quot;I.O.&quot; ist, ist der Kennzahlenwert zu begründen." sqref="R11:R13" xr:uid="{00000000-0002-0000-0400-00000C000000}">
      <formula1>30</formula1>
      <formula2>500</formula2>
    </dataValidation>
    <dataValidation type="textLength" allowBlank="1" showInputMessage="1" showErrorMessage="1" errorTitle="Characters" error="Minimum 30 characters and maximum 500 characters." sqref="R14:R70 S8:S70" xr:uid="{DB4B5147-03EE-4E58-B4E3-EA6C2459981A}">
      <formula1>30</formula1>
      <formula2>500</formula2>
    </dataValidation>
  </dataValidations>
  <pageMargins left="0.43307086614173229" right="7.874015748031496E-2" top="0.59055118110236227" bottom="0.39370078740157483" header="0.11811023622047245" footer="0.11811023622047245"/>
  <pageSetup paperSize="9" scale="84" orientation="landscape" r:id="rId1"/>
  <headerFooter>
    <oddFooter>&amp;L&amp;"Arial,Regular"&amp;7&amp;F&amp;C&amp;"Arial,Regular"&amp;7© DKG  All rights reserved&amp;R
&amp;"Arial,Regular"&amp;7&amp;P</oddFooter>
  </headerFooter>
  <rowBreaks count="4" manualBreakCount="4">
    <brk id="22" max="16" man="1"/>
    <brk id="37" max="16" man="1"/>
    <brk id="52" max="16" man="1"/>
    <brk id="67" max="1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3:O89"/>
  <sheetViews>
    <sheetView topLeftCell="B1" workbookViewId="0">
      <selection activeCell="B9" sqref="B9"/>
    </sheetView>
  </sheetViews>
  <sheetFormatPr defaultColWidth="9.140625" defaultRowHeight="11.25" x14ac:dyDescent="0.2"/>
  <cols>
    <col min="1" max="2" width="9.140625" style="15" customWidth="1"/>
    <col min="3" max="5" width="14.28515625" style="15" customWidth="1"/>
    <col min="6" max="6" width="15.42578125" style="15" customWidth="1"/>
    <col min="7" max="7" width="16.7109375" style="15" customWidth="1"/>
    <col min="8" max="8" width="17.28515625" style="15" customWidth="1"/>
    <col min="9" max="10" width="9.140625" style="15" customWidth="1"/>
    <col min="11" max="11" width="16.7109375" style="15" customWidth="1"/>
    <col min="12" max="12" width="9.140625" style="100"/>
    <col min="13" max="16384" width="9.140625" style="15"/>
  </cols>
  <sheetData>
    <row r="3" spans="2:12" x14ac:dyDescent="0.2">
      <c r="C3" s="36" t="s">
        <v>189</v>
      </c>
    </row>
    <row r="4" spans="2:12" x14ac:dyDescent="0.2">
      <c r="D4" s="42" t="s">
        <v>614</v>
      </c>
    </row>
    <row r="5" spans="2:12" ht="22.5" x14ac:dyDescent="0.2">
      <c r="C5" s="43" t="s">
        <v>616</v>
      </c>
      <c r="D5" s="43" t="s">
        <v>615</v>
      </c>
      <c r="E5" s="43" t="s">
        <v>617</v>
      </c>
      <c r="F5" s="43" t="s">
        <v>618</v>
      </c>
      <c r="G5" s="43" t="s">
        <v>619</v>
      </c>
      <c r="H5" s="43" t="s">
        <v>620</v>
      </c>
      <c r="I5" s="43" t="s">
        <v>621</v>
      </c>
      <c r="K5" s="119" t="s">
        <v>226</v>
      </c>
    </row>
    <row r="6" spans="2:12" x14ac:dyDescent="0.2">
      <c r="C6" s="15">
        <f>COUNTIF('Indicator sheet_(IS)'!$Q$8:$Q$70,C5)</f>
        <v>0</v>
      </c>
      <c r="D6" s="15">
        <f>COUNTIF('Indicator sheet_(IS)'!$Q$8:$Q$70,D5)</f>
        <v>0</v>
      </c>
      <c r="E6" s="15">
        <f>COUNTIF('Indicator sheet_(IS)'!$Q$8:$Q$70,E5)</f>
        <v>0</v>
      </c>
      <c r="F6" s="15">
        <f>COUNTIF('Indicator sheet_(IS)'!$Q$8:$Q$70,F5)</f>
        <v>21</v>
      </c>
      <c r="G6" s="15">
        <f>COUNTIF('Indicator sheet_(IS)'!$Q$8:$Q$70,G5)</f>
        <v>0</v>
      </c>
      <c r="H6" s="15">
        <f>COUNTIF('Indicator sheet_(IS)'!$Q$8:$Q$70,H5)</f>
        <v>0</v>
      </c>
      <c r="I6" s="15">
        <f>SUM(D6:H6)</f>
        <v>21</v>
      </c>
      <c r="K6" s="15">
        <f>D6+H6</f>
        <v>0</v>
      </c>
    </row>
    <row r="7" spans="2:12" x14ac:dyDescent="0.2">
      <c r="D7" s="15">
        <f>C6+D6+H6</f>
        <v>0</v>
      </c>
      <c r="E7" s="15">
        <f>E6</f>
        <v>0</v>
      </c>
      <c r="G7" s="15">
        <f>F6+G6</f>
        <v>21</v>
      </c>
      <c r="I7" s="15">
        <f>SUM(D7:G7)</f>
        <v>21</v>
      </c>
    </row>
    <row r="8" spans="2:12" x14ac:dyDescent="0.2">
      <c r="E8" s="15">
        <f>D7+E7</f>
        <v>0</v>
      </c>
      <c r="G8" s="15">
        <f>G7</f>
        <v>21</v>
      </c>
      <c r="I8" s="15">
        <f t="shared" ref="I8" si="0">SUM(D8:H8)</f>
        <v>21</v>
      </c>
    </row>
    <row r="9" spans="2:12" x14ac:dyDescent="0.2">
      <c r="B9" s="120">
        <v>21</v>
      </c>
      <c r="C9" s="53">
        <f t="shared" ref="C9:H9" si="1">ROUND(C6/$B$9,4)</f>
        <v>0</v>
      </c>
      <c r="D9" s="53">
        <f t="shared" si="1"/>
        <v>0</v>
      </c>
      <c r="E9" s="53">
        <f t="shared" si="1"/>
        <v>0</v>
      </c>
      <c r="F9" s="53">
        <f t="shared" si="1"/>
        <v>1</v>
      </c>
      <c r="G9" s="53">
        <f t="shared" si="1"/>
        <v>0</v>
      </c>
      <c r="H9" s="53">
        <f t="shared" si="1"/>
        <v>0</v>
      </c>
      <c r="I9" s="53">
        <f>SUM(C9:H9)</f>
        <v>1</v>
      </c>
      <c r="K9" s="53">
        <f>D9+H9</f>
        <v>0</v>
      </c>
    </row>
    <row r="10" spans="2:12" x14ac:dyDescent="0.2">
      <c r="D10" s="53">
        <f>ROUND((C6+D6+H6)/$B$9,4)</f>
        <v>0</v>
      </c>
      <c r="E10" s="53">
        <f>ROUND((E6)/$B$9,4)</f>
        <v>0</v>
      </c>
      <c r="G10" s="53">
        <f>ROUND((F6+G6)/$B$9,4)</f>
        <v>1</v>
      </c>
      <c r="H10" s="53">
        <f>ROUND((H6+D6+C6)/$B$9,4)</f>
        <v>0</v>
      </c>
      <c r="I10" s="53">
        <f>SUM(D10:G10)</f>
        <v>1</v>
      </c>
      <c r="K10" s="53"/>
    </row>
    <row r="11" spans="2:12" x14ac:dyDescent="0.2">
      <c r="E11" s="53">
        <f>ROUND((C6+D6+E6+H6)/$B$9,4)</f>
        <v>0</v>
      </c>
      <c r="G11" s="53">
        <f>G10</f>
        <v>1</v>
      </c>
      <c r="I11" s="53">
        <f>SUM(D11:H11)</f>
        <v>1</v>
      </c>
      <c r="L11" s="15"/>
    </row>
    <row r="16" spans="2:12" x14ac:dyDescent="0.2">
      <c r="C16" s="36" t="s">
        <v>190</v>
      </c>
    </row>
    <row r="17" spans="2:15" ht="33.75" x14ac:dyDescent="0.2">
      <c r="C17" s="198" t="s">
        <v>622</v>
      </c>
      <c r="D17" s="198" t="s">
        <v>623</v>
      </c>
      <c r="E17" s="198" t="s">
        <v>624</v>
      </c>
      <c r="F17" s="198" t="s">
        <v>625</v>
      </c>
      <c r="G17" s="198" t="s">
        <v>626</v>
      </c>
      <c r="H17" s="46" t="s">
        <v>627</v>
      </c>
    </row>
    <row r="22" spans="2:15" ht="15" x14ac:dyDescent="0.25">
      <c r="C22" s="9" t="s">
        <v>191</v>
      </c>
    </row>
    <row r="24" spans="2:15" x14ac:dyDescent="0.2">
      <c r="C24" s="47" t="s">
        <v>192</v>
      </c>
      <c r="D24" s="47" t="s">
        <v>193</v>
      </c>
      <c r="E24" s="47" t="s">
        <v>194</v>
      </c>
      <c r="F24" s="47" t="s">
        <v>195</v>
      </c>
      <c r="G24" s="47" t="s">
        <v>196</v>
      </c>
      <c r="H24" s="47" t="s">
        <v>197</v>
      </c>
      <c r="I24" s="47"/>
      <c r="J24" s="47" t="s">
        <v>198</v>
      </c>
      <c r="K24" s="47" t="s">
        <v>199</v>
      </c>
      <c r="L24" s="101" t="s">
        <v>200</v>
      </c>
      <c r="M24" s="47" t="s">
        <v>201</v>
      </c>
      <c r="N24" s="47" t="s">
        <v>202</v>
      </c>
      <c r="O24" s="47" t="s">
        <v>203</v>
      </c>
    </row>
    <row r="25" spans="2:15" x14ac:dyDescent="0.2">
      <c r="C25" s="46"/>
      <c r="D25" s="46"/>
      <c r="E25" s="46"/>
      <c r="F25" s="46"/>
      <c r="G25" s="46"/>
      <c r="H25" s="46"/>
      <c r="I25" s="46"/>
      <c r="J25" s="46"/>
      <c r="K25" s="46"/>
      <c r="L25" s="102"/>
      <c r="M25" s="46"/>
      <c r="N25" s="46"/>
      <c r="O25" s="46"/>
    </row>
    <row r="26" spans="2:15" x14ac:dyDescent="0.2">
      <c r="C26" s="46"/>
      <c r="D26" s="46"/>
      <c r="E26" s="46"/>
      <c r="F26" s="46"/>
      <c r="G26" s="46"/>
      <c r="H26" s="46"/>
      <c r="I26" s="46"/>
      <c r="J26" s="46"/>
      <c r="K26" s="46"/>
      <c r="L26" s="102"/>
      <c r="M26" s="46"/>
      <c r="N26" s="46"/>
      <c r="O26" s="46"/>
    </row>
    <row r="27" spans="2:15" s="13" customFormat="1" x14ac:dyDescent="0.2">
      <c r="C27" s="7" t="s">
        <v>234</v>
      </c>
      <c r="D27" s="7">
        <v>0</v>
      </c>
      <c r="E27" s="6">
        <v>0</v>
      </c>
      <c r="F27" s="50">
        <v>100000000</v>
      </c>
      <c r="G27" s="89">
        <v>40</v>
      </c>
      <c r="H27" s="6">
        <v>1000000000000</v>
      </c>
      <c r="I27" s="7"/>
      <c r="J27" s="8">
        <v>-10000</v>
      </c>
      <c r="K27" s="8">
        <v>10000</v>
      </c>
      <c r="L27" s="7">
        <f>'Indicator sheet_(IS)'!P8</f>
        <v>0</v>
      </c>
      <c r="M27" s="7">
        <f>IF('Indicator sheet_(IS)'!Q8=Berechnung1!$G$5,1,IF('Indicator sheet_(IS)'!Q8=Berechnung1!$F$5,1,IF('Indicator sheet_(IS)'!Q8=Berechnung1!$E$5,2,IF('Indicator sheet_(IS)'!Q8=Berechnung1!$D$5,3,IF('Indicator sheet_(IS)'!Q8=Berechnung1!$C$5,4,"")))))</f>
        <v>1</v>
      </c>
      <c r="N27" s="7">
        <f>IF(M27&gt;1,M27+3,M27)</f>
        <v>1</v>
      </c>
      <c r="O27" s="7">
        <f>IF('Indicator sheet_(IS)'!S8="",0,1)</f>
        <v>0</v>
      </c>
    </row>
    <row r="28" spans="2:15" x14ac:dyDescent="0.2">
      <c r="C28" s="14"/>
      <c r="D28" s="14"/>
      <c r="E28" s="103"/>
      <c r="F28" s="124"/>
      <c r="G28" s="14"/>
      <c r="H28" s="103"/>
      <c r="I28" s="14"/>
      <c r="J28" s="132"/>
      <c r="K28" s="132"/>
      <c r="L28" s="14"/>
      <c r="M28" s="14"/>
      <c r="N28" s="14"/>
      <c r="O28" s="14"/>
    </row>
    <row r="29" spans="2:15" x14ac:dyDescent="0.2">
      <c r="C29" s="14"/>
      <c r="D29" s="14"/>
      <c r="E29" s="103"/>
      <c r="F29" s="124"/>
      <c r="G29" s="14"/>
      <c r="H29" s="103"/>
      <c r="I29" s="14"/>
      <c r="J29" s="132"/>
      <c r="K29" s="132"/>
      <c r="L29" s="14"/>
      <c r="M29" s="14"/>
      <c r="N29" s="14"/>
      <c r="O29" s="14"/>
    </row>
    <row r="30" spans="2:15" x14ac:dyDescent="0.2">
      <c r="B30" s="15" t="s">
        <v>219</v>
      </c>
      <c r="C30" s="107" t="s">
        <v>235</v>
      </c>
      <c r="D30" s="107">
        <v>0</v>
      </c>
      <c r="E30" s="106">
        <v>0</v>
      </c>
      <c r="F30" s="105">
        <v>100000000</v>
      </c>
      <c r="G30" s="107">
        <v>-100000000</v>
      </c>
      <c r="H30" s="106">
        <v>1000000000000</v>
      </c>
      <c r="I30" s="107"/>
      <c r="J30" s="133">
        <v>-10000</v>
      </c>
      <c r="K30" s="133">
        <v>10000</v>
      </c>
      <c r="L30" s="107">
        <f>'Indicator sheet_(IS)'!P11</f>
        <v>0</v>
      </c>
      <c r="M30" s="107">
        <f>IF('Indicator sheet_(IS)'!Q11=Berechnung1!$H$5,5,IF('Indicator sheet_(IS)'!Q11=Berechnung1!$G$5,1,IF('Indicator sheet_(IS)'!Q11=Berechnung1!$F$5,1,IF('Indicator sheet_(IS)'!Q11=Berechnung1!$E$5,2,IF('Indicator sheet_(IS)'!Q11=Berechnung1!$D$5,3,IF('Indicator sheet_(IS)'!Q11=Berechnung1!$C$5,4,""))))))</f>
        <v>1</v>
      </c>
      <c r="N30" s="107">
        <f t="shared" ref="N30" si="2">IF(M30&gt;1,M30+3,M30)</f>
        <v>1</v>
      </c>
      <c r="O30" s="107">
        <f>IF('Indicator sheet_(IS)'!S11="",0,1)</f>
        <v>0</v>
      </c>
    </row>
    <row r="31" spans="2:15" x14ac:dyDescent="0.2">
      <c r="C31" s="46"/>
      <c r="D31" s="46"/>
      <c r="E31" s="46"/>
      <c r="F31" s="46"/>
      <c r="G31" s="46"/>
      <c r="H31" s="46"/>
      <c r="I31" s="46"/>
      <c r="J31" s="46"/>
      <c r="K31" s="46"/>
      <c r="L31" s="103"/>
      <c r="M31" s="14"/>
      <c r="N31" s="14"/>
      <c r="O31" s="14"/>
    </row>
    <row r="32" spans="2:15" x14ac:dyDescent="0.2">
      <c r="C32" s="46"/>
      <c r="D32" s="46"/>
      <c r="E32" s="46"/>
      <c r="F32" s="46"/>
      <c r="G32" s="46"/>
      <c r="H32" s="46"/>
      <c r="I32" s="46"/>
      <c r="J32" s="46"/>
      <c r="K32" s="46"/>
      <c r="L32" s="103"/>
      <c r="M32" s="14"/>
      <c r="N32" s="14"/>
      <c r="O32" s="14"/>
    </row>
    <row r="33" spans="2:15" s="13" customFormat="1" x14ac:dyDescent="0.25">
      <c r="C33" s="5">
        <v>2</v>
      </c>
      <c r="D33" s="4" t="s">
        <v>204</v>
      </c>
      <c r="E33" s="8">
        <v>0</v>
      </c>
      <c r="F33" s="8">
        <v>1</v>
      </c>
      <c r="G33" s="90">
        <v>0.95</v>
      </c>
      <c r="H33" s="8">
        <v>10000</v>
      </c>
      <c r="I33" s="8"/>
      <c r="J33" s="8">
        <v>-10000</v>
      </c>
      <c r="K33" s="8">
        <v>10000</v>
      </c>
      <c r="L33" s="155" t="str">
        <f>'Indicator sheet_(IS)'!P16</f>
        <v>n.d.</v>
      </c>
      <c r="M33" s="7">
        <f>IF('Indicator sheet_(IS)'!Q14=Berechnung1!$G$5,1,IF('Indicator sheet_(IS)'!Q14=Berechnung1!$F$5,1,IF('Indicator sheet_(IS)'!Q14=Berechnung1!$E$5,2,IF('Indicator sheet_(IS)'!Q14=Berechnung1!$D$5,3,IF('Indicator sheet_(IS)'!Q14=Berechnung1!$C$5,4,"")))))</f>
        <v>1</v>
      </c>
      <c r="N33" s="7">
        <f>IF(M33&gt;1,M33+3,M33)</f>
        <v>1</v>
      </c>
      <c r="O33" s="7">
        <f>IF('Indicator sheet_(IS)'!S14="",0,1)</f>
        <v>0</v>
      </c>
    </row>
    <row r="34" spans="2:15" x14ac:dyDescent="0.2">
      <c r="C34" s="46"/>
      <c r="D34" s="46"/>
      <c r="E34" s="46"/>
      <c r="F34" s="46"/>
      <c r="G34" s="46"/>
      <c r="H34" s="46"/>
      <c r="I34" s="46"/>
      <c r="J34" s="46"/>
      <c r="K34" s="46"/>
      <c r="L34" s="103"/>
      <c r="M34" s="14"/>
      <c r="N34" s="14"/>
      <c r="O34" s="14"/>
    </row>
    <row r="35" spans="2:15" x14ac:dyDescent="0.2">
      <c r="C35" s="46"/>
      <c r="D35" s="46"/>
      <c r="E35" s="46"/>
      <c r="F35" s="46"/>
      <c r="G35" s="46"/>
      <c r="H35" s="46"/>
      <c r="I35" s="46"/>
      <c r="J35" s="46"/>
      <c r="K35" s="46"/>
      <c r="L35" s="103"/>
      <c r="M35" s="14"/>
      <c r="N35" s="14"/>
      <c r="O35" s="14"/>
    </row>
    <row r="36" spans="2:15" s="13" customFormat="1" x14ac:dyDescent="0.2">
      <c r="C36" s="88" t="s">
        <v>214</v>
      </c>
      <c r="D36" s="49" t="s">
        <v>204</v>
      </c>
      <c r="E36" s="50">
        <v>0</v>
      </c>
      <c r="F36" s="50">
        <v>1</v>
      </c>
      <c r="G36" s="91">
        <v>0.95</v>
      </c>
      <c r="H36" s="50">
        <v>10000</v>
      </c>
      <c r="I36" s="50"/>
      <c r="J36" s="50">
        <v>-10000</v>
      </c>
      <c r="K36" s="50">
        <v>1000000</v>
      </c>
      <c r="L36" s="155" t="str">
        <f>'Indicator sheet_(IS)'!P19</f>
        <v>n.d.</v>
      </c>
      <c r="M36" s="7">
        <f>IF('Indicator sheet_(IS)'!Q17=Berechnung1!$G$5,1,IF('Indicator sheet_(IS)'!Q17=Berechnung1!$F$5,1,IF('Indicator sheet_(IS)'!Q17=Berechnung1!$E$5,2,IF('Indicator sheet_(IS)'!Q17=Berechnung1!$D$5,3,IF('Indicator sheet_(IS)'!Q17=Berechnung1!$C$5,4,"")))))</f>
        <v>1</v>
      </c>
      <c r="N36" s="7">
        <f>IF(M36&gt;1,M36+3,M36)</f>
        <v>1</v>
      </c>
      <c r="O36" s="7">
        <f>IF('Indicator sheet_(IS)'!S17="",0,1)</f>
        <v>0</v>
      </c>
    </row>
    <row r="37" spans="2:15" s="13" customFormat="1" x14ac:dyDescent="0.25">
      <c r="C37" s="14"/>
      <c r="D37" s="14"/>
      <c r="E37" s="14"/>
      <c r="F37" s="14"/>
      <c r="G37" s="14"/>
      <c r="H37" s="14"/>
      <c r="I37" s="14"/>
      <c r="J37" s="14"/>
      <c r="K37" s="14"/>
      <c r="L37" s="103"/>
      <c r="M37" s="14"/>
      <c r="N37" s="14"/>
      <c r="O37" s="14"/>
    </row>
    <row r="38" spans="2:15" s="13" customFormat="1" x14ac:dyDescent="0.25">
      <c r="C38" s="14"/>
      <c r="D38" s="14"/>
      <c r="E38" s="14"/>
      <c r="F38" s="14"/>
      <c r="G38" s="14"/>
      <c r="H38" s="14"/>
      <c r="I38" s="14"/>
      <c r="J38" s="14"/>
      <c r="K38" s="14"/>
      <c r="L38" s="103"/>
      <c r="M38" s="14"/>
      <c r="N38" s="14"/>
      <c r="O38" s="14"/>
    </row>
    <row r="39" spans="2:15" s="13" customFormat="1" x14ac:dyDescent="0.2">
      <c r="C39" s="49" t="s">
        <v>215</v>
      </c>
      <c r="D39" s="49" t="s">
        <v>204</v>
      </c>
      <c r="E39" s="50">
        <v>0</v>
      </c>
      <c r="F39" s="50">
        <v>1</v>
      </c>
      <c r="G39" s="91">
        <v>0.95</v>
      </c>
      <c r="H39" s="50">
        <v>10000</v>
      </c>
      <c r="I39" s="89"/>
      <c r="J39" s="50">
        <v>-10000</v>
      </c>
      <c r="K39" s="50">
        <v>1000000</v>
      </c>
      <c r="L39" s="155" t="str">
        <f>'Indicator sheet_(IS)'!P22</f>
        <v>n.d.</v>
      </c>
      <c r="M39" s="7">
        <f>IF('Indicator sheet_(IS)'!Q20=Berechnung1!$G$5,1,IF('Indicator sheet_(IS)'!Q20=Berechnung1!$F$5,1,IF('Indicator sheet_(IS)'!Q20=Berechnung1!$E$5,2,IF('Indicator sheet_(IS)'!Q20=Berechnung1!$D$5,3,IF('Indicator sheet_(IS)'!Q20=Berechnung1!$C$5,4,"")))))</f>
        <v>1</v>
      </c>
      <c r="N39" s="7">
        <f>IF(M39&gt;1,M39+3,M39)</f>
        <v>1</v>
      </c>
      <c r="O39" s="7">
        <f>IF('Indicator sheet_(IS)'!S20="",0,1)</f>
        <v>0</v>
      </c>
    </row>
    <row r="40" spans="2:15" s="13" customFormat="1" x14ac:dyDescent="0.25">
      <c r="C40" s="14"/>
      <c r="D40" s="14"/>
      <c r="E40" s="14"/>
      <c r="F40" s="14"/>
      <c r="G40" s="14"/>
      <c r="H40" s="14"/>
      <c r="I40" s="14"/>
      <c r="J40" s="14"/>
      <c r="K40" s="14"/>
      <c r="L40" s="103"/>
      <c r="M40" s="14"/>
      <c r="N40" s="14"/>
      <c r="O40" s="14"/>
    </row>
    <row r="41" spans="2:15" s="13" customFormat="1" x14ac:dyDescent="0.25">
      <c r="C41" s="14"/>
      <c r="D41" s="14"/>
      <c r="E41" s="14"/>
      <c r="F41" s="14"/>
      <c r="G41" s="14"/>
      <c r="H41" s="14"/>
      <c r="I41" s="14"/>
      <c r="J41" s="14"/>
      <c r="K41" s="14"/>
      <c r="L41" s="103"/>
      <c r="M41" s="14"/>
      <c r="N41" s="14"/>
      <c r="O41" s="14"/>
    </row>
    <row r="42" spans="2:15" s="13" customFormat="1" x14ac:dyDescent="0.2">
      <c r="B42" s="13" t="s">
        <v>219</v>
      </c>
      <c r="C42" s="104">
        <v>4</v>
      </c>
      <c r="D42" s="104" t="s">
        <v>204</v>
      </c>
      <c r="E42" s="105">
        <v>0</v>
      </c>
      <c r="F42" s="105">
        <v>1</v>
      </c>
      <c r="G42" s="105">
        <v>0.95</v>
      </c>
      <c r="H42" s="105">
        <v>10000</v>
      </c>
      <c r="I42" s="105"/>
      <c r="J42" s="105">
        <v>-10000</v>
      </c>
      <c r="K42" s="105">
        <v>1000000</v>
      </c>
      <c r="L42" s="222" t="str">
        <f>'Indicator sheet_(IS)'!P25</f>
        <v>n.d.</v>
      </c>
      <c r="M42" s="107">
        <f>IF('Indicator sheet_(IS)'!Q23=Berechnung1!$H$5,5,IF('Indicator sheet_(IS)'!Q23=Berechnung1!$G$5,1,IF('Indicator sheet_(IS)'!Q23=Berechnung1!$F$5,1,IF('Indicator sheet_(IS)'!Q23=Berechnung1!$E$5,2,IF('Indicator sheet_(IS)'!Q23=Berechnung1!$D$5,3,IF('Indicator sheet_(IS)'!Q23=Berechnung1!$C$5,4,""))))))</f>
        <v>1</v>
      </c>
      <c r="N42" s="107">
        <f>IF(M42&gt;1,M42+3,M42)</f>
        <v>1</v>
      </c>
      <c r="O42" s="107">
        <f>IF('Indicator sheet_(IS)'!S23="",0,1)</f>
        <v>0</v>
      </c>
    </row>
    <row r="43" spans="2:15" s="13" customFormat="1" x14ac:dyDescent="0.25">
      <c r="C43" s="14"/>
      <c r="D43" s="14"/>
      <c r="E43" s="14"/>
      <c r="F43" s="14"/>
      <c r="G43" s="14"/>
      <c r="H43" s="14"/>
      <c r="I43" s="14"/>
      <c r="J43" s="14"/>
      <c r="K43" s="14"/>
      <c r="L43" s="103"/>
      <c r="M43" s="14"/>
      <c r="N43" s="14"/>
      <c r="O43" s="14"/>
    </row>
    <row r="44" spans="2:15" s="13" customFormat="1" x14ac:dyDescent="0.25">
      <c r="C44" s="14"/>
      <c r="D44" s="14"/>
      <c r="E44" s="14"/>
      <c r="F44" s="14"/>
      <c r="G44" s="14"/>
      <c r="H44" s="14"/>
      <c r="I44" s="14"/>
      <c r="J44" s="14"/>
      <c r="K44" s="14"/>
      <c r="L44" s="103"/>
      <c r="M44" s="14"/>
      <c r="N44" s="14"/>
      <c r="O44" s="14"/>
    </row>
    <row r="45" spans="2:15" s="13" customFormat="1" x14ac:dyDescent="0.2">
      <c r="C45" s="49">
        <v>5</v>
      </c>
      <c r="D45" s="49" t="s">
        <v>204</v>
      </c>
      <c r="E45" s="50">
        <v>0</v>
      </c>
      <c r="F45" s="50">
        <v>1</v>
      </c>
      <c r="G45" s="91">
        <v>0.65</v>
      </c>
      <c r="H45" s="50">
        <v>10000</v>
      </c>
      <c r="I45" s="50"/>
      <c r="J45" s="50">
        <v>-10000</v>
      </c>
      <c r="K45" s="50">
        <v>1000000</v>
      </c>
      <c r="L45" s="155" t="str">
        <f>'Indicator sheet_(IS)'!P28</f>
        <v>n.d.</v>
      </c>
      <c r="M45" s="7">
        <f>IF('Indicator sheet_(IS)'!Q26=Berechnung1!$G$5,1,IF('Indicator sheet_(IS)'!Q26=Berechnung1!$F$5,1,IF('Indicator sheet_(IS)'!Q26=Berechnung1!$E$5,2,IF('Indicator sheet_(IS)'!Q26=Berechnung1!$D$5,3,IF('Indicator sheet_(IS)'!Q26=Berechnung1!$C$5,4,"")))))</f>
        <v>1</v>
      </c>
      <c r="N45" s="7">
        <f>IF(M45&gt;1,M45+3,M45)</f>
        <v>1</v>
      </c>
      <c r="O45" s="7">
        <f>IF('Indicator sheet_(IS)'!S26="",0,1)</f>
        <v>0</v>
      </c>
    </row>
    <row r="46" spans="2:15" s="13" customFormat="1" x14ac:dyDescent="0.25">
      <c r="C46" s="14"/>
      <c r="D46" s="14"/>
      <c r="E46" s="14"/>
      <c r="F46" s="14"/>
      <c r="G46" s="14"/>
      <c r="H46" s="14"/>
      <c r="I46" s="14"/>
      <c r="J46" s="14"/>
      <c r="K46" s="14"/>
      <c r="L46" s="103"/>
      <c r="M46" s="14"/>
      <c r="N46" s="14"/>
      <c r="O46" s="14"/>
    </row>
    <row r="47" spans="2:15" s="13" customFormat="1" x14ac:dyDescent="0.25">
      <c r="C47" s="14"/>
      <c r="D47" s="14"/>
      <c r="E47" s="14"/>
      <c r="F47" s="14"/>
      <c r="G47" s="14"/>
      <c r="H47" s="14"/>
      <c r="I47" s="14"/>
      <c r="J47" s="14"/>
      <c r="K47" s="14"/>
      <c r="L47" s="103"/>
      <c r="M47" s="14"/>
      <c r="N47" s="14"/>
      <c r="O47" s="14"/>
    </row>
    <row r="48" spans="2:15" s="13" customFormat="1" x14ac:dyDescent="0.2">
      <c r="C48" s="49">
        <v>6</v>
      </c>
      <c r="D48" s="49" t="s">
        <v>204</v>
      </c>
      <c r="E48" s="50">
        <v>0</v>
      </c>
      <c r="F48" s="50">
        <v>1</v>
      </c>
      <c r="G48" s="91">
        <v>-10000</v>
      </c>
      <c r="H48" s="50">
        <v>10000</v>
      </c>
      <c r="I48" s="50"/>
      <c r="J48" s="50">
        <v>0.3</v>
      </c>
      <c r="K48" s="50">
        <v>1000000</v>
      </c>
      <c r="L48" s="155" t="str">
        <f>'Indicator sheet_(IS)'!P31</f>
        <v>n.d.</v>
      </c>
      <c r="M48" s="7">
        <f>IF('Indicator sheet_(IS)'!Q29=Berechnung1!$G$5,1,IF('Indicator sheet_(IS)'!Q29=Berechnung1!$F$5,1,IF('Indicator sheet_(IS)'!Q29=Berechnung1!$E$5,2,IF('Indicator sheet_(IS)'!Q29=Berechnung1!$D$5,3,IF('Indicator sheet_(IS)'!Q29=Berechnung1!$C$5,4,"")))))</f>
        <v>1</v>
      </c>
      <c r="N48" s="7">
        <f>IF(M48&gt;1,M48+3,M48)</f>
        <v>1</v>
      </c>
      <c r="O48" s="7">
        <f>IF('Indicator sheet_(IS)'!S29="",0,1)</f>
        <v>0</v>
      </c>
    </row>
    <row r="49" spans="2:15" s="13" customFormat="1" x14ac:dyDescent="0.25">
      <c r="C49" s="14"/>
      <c r="D49" s="14"/>
      <c r="E49" s="14"/>
      <c r="F49" s="14"/>
      <c r="G49" s="14"/>
      <c r="H49" s="14"/>
      <c r="I49" s="14"/>
      <c r="J49" s="14"/>
      <c r="K49" s="14"/>
      <c r="L49" s="103"/>
      <c r="M49" s="14"/>
      <c r="N49" s="14"/>
      <c r="O49" s="14"/>
    </row>
    <row r="50" spans="2:15" s="13" customFormat="1" x14ac:dyDescent="0.25">
      <c r="C50" s="14"/>
      <c r="D50" s="14"/>
      <c r="E50" s="14"/>
      <c r="F50" s="14"/>
      <c r="G50" s="14"/>
      <c r="H50" s="14"/>
      <c r="I50" s="14"/>
      <c r="J50" s="14"/>
      <c r="K50" s="14"/>
      <c r="L50" s="103"/>
      <c r="M50" s="14"/>
      <c r="N50" s="14"/>
      <c r="O50" s="14"/>
    </row>
    <row r="51" spans="2:15" s="13" customFormat="1" x14ac:dyDescent="0.2">
      <c r="C51" s="49">
        <v>7</v>
      </c>
      <c r="D51" s="49" t="s">
        <v>204</v>
      </c>
      <c r="E51" s="50">
        <v>0</v>
      </c>
      <c r="F51" s="50">
        <v>100000000</v>
      </c>
      <c r="G51" s="91">
        <v>0.05</v>
      </c>
      <c r="H51" s="50">
        <v>10000</v>
      </c>
      <c r="I51" s="50"/>
      <c r="J51" s="50">
        <v>-10000</v>
      </c>
      <c r="K51" s="50">
        <v>1000000</v>
      </c>
      <c r="L51" s="155" t="str">
        <f>'Indicator sheet_(IS)'!P34</f>
        <v>n.d.</v>
      </c>
      <c r="M51" s="7">
        <f>IF('Indicator sheet_(IS)'!Q32=Berechnung1!$G$5,1,IF('Indicator sheet_(IS)'!Q32=Berechnung1!$F$5,1,IF('Indicator sheet_(IS)'!Q32=Berechnung1!$E$5,2,IF('Indicator sheet_(IS)'!Q32=Berechnung1!$D$5,3,IF('Indicator sheet_(IS)'!Q32=Berechnung1!$C$5,4,"")))))</f>
        <v>1</v>
      </c>
      <c r="N51" s="7">
        <f>IF(M51&gt;1,M51+3,M51)</f>
        <v>1</v>
      </c>
      <c r="O51" s="7">
        <f>IF('Indicator sheet_(IS)'!S32="",0,1)</f>
        <v>0</v>
      </c>
    </row>
    <row r="52" spans="2:15" s="13" customFormat="1" x14ac:dyDescent="0.25">
      <c r="C52" s="14"/>
      <c r="D52" s="14"/>
      <c r="E52" s="14"/>
      <c r="F52" s="14"/>
      <c r="G52" s="14"/>
      <c r="H52" s="14"/>
      <c r="I52" s="14"/>
      <c r="J52" s="14"/>
      <c r="K52" s="14"/>
      <c r="L52" s="103"/>
      <c r="M52" s="14"/>
      <c r="N52" s="14"/>
      <c r="O52" s="14"/>
    </row>
    <row r="53" spans="2:15" s="13" customFormat="1" x14ac:dyDescent="0.25">
      <c r="C53" s="14"/>
      <c r="D53" s="14"/>
      <c r="E53" s="14"/>
      <c r="F53" s="14"/>
      <c r="G53" s="14"/>
      <c r="H53" s="14"/>
      <c r="I53" s="14"/>
      <c r="J53" s="14"/>
      <c r="K53" s="14"/>
      <c r="L53" s="103"/>
      <c r="M53" s="14"/>
      <c r="N53" s="14"/>
      <c r="O53" s="14"/>
    </row>
    <row r="54" spans="2:15" s="13" customFormat="1" x14ac:dyDescent="0.2">
      <c r="C54" s="49">
        <v>8</v>
      </c>
      <c r="D54" s="49" t="s">
        <v>204</v>
      </c>
      <c r="E54" s="50">
        <v>0</v>
      </c>
      <c r="F54" s="50">
        <v>1</v>
      </c>
      <c r="G54" s="91">
        <v>0.95</v>
      </c>
      <c r="H54" s="50">
        <v>10000</v>
      </c>
      <c r="I54" s="50"/>
      <c r="J54" s="50">
        <v>-10000</v>
      </c>
      <c r="K54" s="50">
        <v>1000000</v>
      </c>
      <c r="L54" s="155" t="str">
        <f>'Indicator sheet_(IS)'!P37</f>
        <v>n.d.</v>
      </c>
      <c r="M54" s="7">
        <f>IF('Indicator sheet_(IS)'!Q35=Berechnung1!$G$5,1,IF('Indicator sheet_(IS)'!Q35=Berechnung1!$F$5,1,IF('Indicator sheet_(IS)'!Q35=Berechnung1!$E$5,2,IF('Indicator sheet_(IS)'!Q35=Berechnung1!$D$5,3,IF('Indicator sheet_(IS)'!Q35=Berechnung1!$C$5,4,"")))))</f>
        <v>1</v>
      </c>
      <c r="N54" s="7">
        <f>IF(M54&gt;1,M54+3,M54)</f>
        <v>1</v>
      </c>
      <c r="O54" s="7">
        <f>IF('Indicator sheet_(IS)'!S35="",0,1)</f>
        <v>0</v>
      </c>
    </row>
    <row r="55" spans="2:15" s="13" customFormat="1" x14ac:dyDescent="0.25">
      <c r="C55" s="14"/>
      <c r="D55" s="14"/>
      <c r="E55" s="14"/>
      <c r="F55" s="14"/>
      <c r="G55" s="14"/>
      <c r="H55" s="14"/>
      <c r="I55" s="14"/>
      <c r="J55" s="14"/>
      <c r="K55" s="14"/>
      <c r="L55" s="103"/>
      <c r="M55" s="14"/>
      <c r="N55" s="14"/>
      <c r="O55" s="14"/>
    </row>
    <row r="56" spans="2:15" s="13" customFormat="1" x14ac:dyDescent="0.25">
      <c r="C56" s="14"/>
      <c r="D56" s="14"/>
      <c r="E56" s="14"/>
      <c r="F56" s="14"/>
      <c r="G56" s="14"/>
      <c r="H56" s="14"/>
      <c r="I56" s="14"/>
      <c r="J56" s="14"/>
      <c r="K56" s="14"/>
      <c r="L56" s="103"/>
      <c r="M56" s="14"/>
      <c r="N56" s="14"/>
      <c r="O56" s="14"/>
    </row>
    <row r="57" spans="2:15" s="13" customFormat="1" x14ac:dyDescent="0.2">
      <c r="B57" s="13" t="s">
        <v>219</v>
      </c>
      <c r="C57" s="159" t="s">
        <v>252</v>
      </c>
      <c r="D57" s="104" t="s">
        <v>204</v>
      </c>
      <c r="E57" s="105">
        <v>0</v>
      </c>
      <c r="F57" s="105">
        <v>1</v>
      </c>
      <c r="G57" s="105">
        <v>0.95</v>
      </c>
      <c r="H57" s="105">
        <v>10000</v>
      </c>
      <c r="I57" s="105"/>
      <c r="J57" s="105">
        <v>-10000</v>
      </c>
      <c r="K57" s="105">
        <v>10000</v>
      </c>
      <c r="L57" s="222" t="str">
        <f>'Indicator sheet_(IS)'!P40</f>
        <v>n.d.</v>
      </c>
      <c r="M57" s="107">
        <f>IF('Indicator sheet_(IS)'!Q38=Berechnung1!$H$5,5,IF('Indicator sheet_(IS)'!Q38=Berechnung1!$G$5,1,IF('Indicator sheet_(IS)'!Q38=Berechnung1!$F$5,1,IF('Indicator sheet_(IS)'!Q38=Berechnung1!$E$5,2,IF('Indicator sheet_(IS)'!Q38=Berechnung1!$D$5,3,IF('Indicator sheet_(IS)'!Q38=Berechnung1!$C$5,4,""))))))</f>
        <v>1</v>
      </c>
      <c r="N57" s="107">
        <f>IF(M57&gt;1,M57+3,M57)</f>
        <v>1</v>
      </c>
      <c r="O57" s="107">
        <f>IF('Indicator sheet_(IS)'!S38="",0,1)</f>
        <v>0</v>
      </c>
    </row>
    <row r="58" spans="2:15" s="13" customFormat="1" x14ac:dyDescent="0.2">
      <c r="C58" s="123"/>
      <c r="D58" s="123"/>
      <c r="E58" s="124"/>
      <c r="F58" s="124"/>
      <c r="G58" s="124"/>
      <c r="H58" s="124"/>
      <c r="I58" s="124"/>
      <c r="J58" s="124"/>
      <c r="K58" s="124"/>
      <c r="L58" s="103"/>
      <c r="M58" s="14"/>
      <c r="N58" s="14"/>
      <c r="O58" s="14"/>
    </row>
    <row r="59" spans="2:15" s="13" customFormat="1" x14ac:dyDescent="0.2">
      <c r="C59" s="123"/>
      <c r="D59" s="123"/>
      <c r="E59" s="124"/>
      <c r="F59" s="124"/>
      <c r="G59" s="124"/>
      <c r="H59" s="124"/>
      <c r="I59" s="124"/>
      <c r="J59" s="124"/>
      <c r="K59" s="124"/>
      <c r="L59" s="103"/>
      <c r="M59" s="14"/>
      <c r="N59" s="14"/>
      <c r="O59" s="14"/>
    </row>
    <row r="60" spans="2:15" s="13" customFormat="1" x14ac:dyDescent="0.2">
      <c r="B60" s="13" t="s">
        <v>219</v>
      </c>
      <c r="C60" s="159" t="s">
        <v>253</v>
      </c>
      <c r="D60" s="104" t="s">
        <v>204</v>
      </c>
      <c r="E60" s="105">
        <v>0</v>
      </c>
      <c r="F60" s="105">
        <v>1</v>
      </c>
      <c r="G60" s="105">
        <v>0.95</v>
      </c>
      <c r="H60" s="105">
        <v>10000</v>
      </c>
      <c r="I60" s="105"/>
      <c r="J60" s="105">
        <v>-10000</v>
      </c>
      <c r="K60" s="105">
        <v>10000</v>
      </c>
      <c r="L60" s="222" t="str">
        <f>'Indicator sheet_(IS)'!P43</f>
        <v>n.d.</v>
      </c>
      <c r="M60" s="107">
        <f>IF('Indicator sheet_(IS)'!Q41=Berechnung1!$H$5,5,IF('Indicator sheet_(IS)'!Q41=Berechnung1!$G$5,1,IF('Indicator sheet_(IS)'!Q41=Berechnung1!$F$5,1,IF('Indicator sheet_(IS)'!Q41=Berechnung1!$E$5,2,IF('Indicator sheet_(IS)'!Q41=Berechnung1!$D$5,3,IF('Indicator sheet_(IS)'!Q41=Berechnung1!$C$5,4,""))))))</f>
        <v>1</v>
      </c>
      <c r="N60" s="107">
        <f t="shared" ref="N60" si="3">IF(M60&gt;1,M60+3,M60)</f>
        <v>1</v>
      </c>
      <c r="O60" s="107">
        <f>IF('Indicator sheet_(IS)'!S41="",0,1)</f>
        <v>0</v>
      </c>
    </row>
    <row r="61" spans="2:15" s="13" customFormat="1" x14ac:dyDescent="0.25">
      <c r="C61" s="14"/>
      <c r="D61" s="14"/>
      <c r="E61" s="14"/>
      <c r="F61" s="14"/>
      <c r="G61" s="14"/>
      <c r="H61" s="14"/>
      <c r="I61" s="14"/>
      <c r="J61" s="14"/>
      <c r="K61" s="14"/>
      <c r="L61" s="103"/>
      <c r="M61" s="14"/>
      <c r="N61" s="14"/>
      <c r="O61" s="14"/>
    </row>
    <row r="62" spans="2:15" s="13" customFormat="1" x14ac:dyDescent="0.25">
      <c r="C62" s="14"/>
      <c r="D62" s="14"/>
      <c r="E62" s="14"/>
      <c r="F62" s="14"/>
      <c r="G62" s="14"/>
      <c r="H62" s="14"/>
      <c r="I62" s="14"/>
      <c r="J62" s="14"/>
      <c r="K62" s="14"/>
      <c r="L62" s="103"/>
      <c r="M62" s="14"/>
      <c r="N62" s="14"/>
      <c r="O62" s="14"/>
    </row>
    <row r="63" spans="2:15" s="13" customFormat="1" x14ac:dyDescent="0.2">
      <c r="B63" s="13" t="s">
        <v>219</v>
      </c>
      <c r="C63" s="159">
        <v>10</v>
      </c>
      <c r="D63" s="159" t="s">
        <v>204</v>
      </c>
      <c r="E63" s="160">
        <v>0</v>
      </c>
      <c r="F63" s="160">
        <v>1</v>
      </c>
      <c r="G63" s="160">
        <v>0.75</v>
      </c>
      <c r="H63" s="160">
        <v>10000</v>
      </c>
      <c r="I63" s="160"/>
      <c r="J63" s="105">
        <v>-10000</v>
      </c>
      <c r="K63" s="160">
        <v>1000000</v>
      </c>
      <c r="L63" s="223" t="str">
        <f>'Indicator sheet_(IS)'!P46</f>
        <v>n.d.</v>
      </c>
      <c r="M63" s="161">
        <f>IF('Indicator sheet_(IS)'!Q44=Berechnung1!$H$5,5,IF('Indicator sheet_(IS)'!Q44=Berechnung1!$G$5,1,IF('Indicator sheet_(IS)'!Q44=Berechnung1!$F$5,1,IF('Indicator sheet_(IS)'!Q44=Berechnung1!$E$5,2,IF('Indicator sheet_(IS)'!Q44=Berechnung1!$D$5,3,IF('Indicator sheet_(IS)'!Q44=Berechnung1!$C$5,4,""))))))</f>
        <v>1</v>
      </c>
      <c r="N63" s="161">
        <f>IF(M63&gt;1,M63+3,M63)</f>
        <v>1</v>
      </c>
      <c r="O63" s="161">
        <f>IF('Indicator sheet_(IS)'!S44="",0,1)</f>
        <v>0</v>
      </c>
    </row>
    <row r="64" spans="2:15" s="13" customFormat="1" x14ac:dyDescent="0.25">
      <c r="C64" s="14"/>
      <c r="D64" s="14"/>
      <c r="E64" s="14"/>
      <c r="F64" s="14"/>
      <c r="G64" s="14"/>
      <c r="H64" s="14"/>
      <c r="I64" s="14"/>
      <c r="J64" s="14"/>
      <c r="K64" s="14"/>
      <c r="L64" s="103"/>
      <c r="M64" s="14"/>
      <c r="N64" s="14"/>
      <c r="O64" s="14"/>
    </row>
    <row r="65" spans="2:15" s="13" customFormat="1" x14ac:dyDescent="0.25">
      <c r="C65" s="14"/>
      <c r="D65" s="14"/>
      <c r="E65" s="14"/>
      <c r="F65" s="14"/>
      <c r="G65" s="14"/>
      <c r="H65" s="14"/>
      <c r="I65" s="14"/>
      <c r="J65" s="14"/>
      <c r="K65" s="14"/>
      <c r="L65" s="103"/>
      <c r="M65" s="14"/>
      <c r="N65" s="14"/>
      <c r="O65" s="14"/>
    </row>
    <row r="66" spans="2:15" s="13" customFormat="1" x14ac:dyDescent="0.2">
      <c r="B66" s="13" t="s">
        <v>219</v>
      </c>
      <c r="C66" s="104" t="s">
        <v>238</v>
      </c>
      <c r="D66" s="104" t="s">
        <v>204</v>
      </c>
      <c r="E66" s="104">
        <v>0</v>
      </c>
      <c r="F66" s="156">
        <v>1</v>
      </c>
      <c r="G66" s="156">
        <v>-10000</v>
      </c>
      <c r="H66" s="156">
        <v>0.05</v>
      </c>
      <c r="I66" s="104"/>
      <c r="J66" s="156">
        <v>-10000</v>
      </c>
      <c r="K66" s="156">
        <v>1000000000000</v>
      </c>
      <c r="L66" s="223" t="str">
        <f>'Indicator sheet_(IS)'!P49</f>
        <v>n.d.</v>
      </c>
      <c r="M66" s="104">
        <f>IF('Indicator sheet_(IS)'!Q47=Berechnung1!$H$5,5,IF('Indicator sheet_(IS)'!Q47=Berechnung1!$G$5,1,IF('Indicator sheet_(IS)'!Q47=Berechnung1!$F$5,1,IF('Indicator sheet_(IS)'!Q47=Berechnung1!$E$5,2,IF('Indicator sheet_(IS)'!Q47=Berechnung1!$D$5,3,IF('Indicator sheet_(IS)'!Q47=Berechnung1!$C$5,4,""))))))</f>
        <v>1</v>
      </c>
      <c r="N66" s="104">
        <f>IF(M66&gt;1,M66+3,M66)</f>
        <v>1</v>
      </c>
      <c r="O66" s="104">
        <f>IF('Indicator sheet_(IS)'!S47="",0,1)</f>
        <v>0</v>
      </c>
    </row>
    <row r="67" spans="2:15" s="13" customFormat="1" x14ac:dyDescent="0.25">
      <c r="C67" s="14"/>
      <c r="D67" s="14"/>
      <c r="E67" s="14"/>
      <c r="F67" s="14"/>
      <c r="G67" s="14"/>
      <c r="H67" s="14"/>
      <c r="I67" s="14"/>
      <c r="J67" s="14"/>
      <c r="K67" s="14"/>
      <c r="L67" s="103"/>
      <c r="M67" s="14"/>
      <c r="N67" s="14"/>
      <c r="O67" s="14"/>
    </row>
    <row r="68" spans="2:15" s="13" customFormat="1" x14ac:dyDescent="0.25">
      <c r="C68" s="14"/>
      <c r="D68" s="14"/>
      <c r="E68" s="14"/>
      <c r="F68" s="14"/>
      <c r="G68" s="14"/>
      <c r="H68" s="14"/>
      <c r="I68" s="14"/>
      <c r="J68" s="14"/>
      <c r="K68" s="14"/>
      <c r="L68" s="103"/>
      <c r="M68" s="14"/>
      <c r="N68" s="14"/>
      <c r="O68" s="14"/>
    </row>
    <row r="69" spans="2:15" s="13" customFormat="1" x14ac:dyDescent="0.2">
      <c r="B69" s="13" t="s">
        <v>219</v>
      </c>
      <c r="C69" s="104" t="s">
        <v>239</v>
      </c>
      <c r="D69" s="104" t="s">
        <v>204</v>
      </c>
      <c r="E69" s="104">
        <v>0</v>
      </c>
      <c r="F69" s="156">
        <v>1</v>
      </c>
      <c r="G69" s="156">
        <v>-10000</v>
      </c>
      <c r="H69" s="156">
        <v>0.05</v>
      </c>
      <c r="I69" s="104"/>
      <c r="J69" s="156">
        <v>-10000</v>
      </c>
      <c r="K69" s="156">
        <v>1000000000000</v>
      </c>
      <c r="L69" s="223" t="str">
        <f>'Indicator sheet_(IS)'!P52</f>
        <v>n.d.</v>
      </c>
      <c r="M69" s="104">
        <f>IF('Indicator sheet_(IS)'!Q50=Berechnung1!$H$5,5,IF('Indicator sheet_(IS)'!Q50=Berechnung1!$G$5,1,IF('Indicator sheet_(IS)'!Q50=Berechnung1!$F$5,1,IF('Indicator sheet_(IS)'!Q50=Berechnung1!$E$5,2,IF('Indicator sheet_(IS)'!Q50=Berechnung1!$D$5,3,IF('Indicator sheet_(IS)'!Q50=Berechnung1!$C$5,4,""))))))</f>
        <v>1</v>
      </c>
      <c r="N69" s="104">
        <f>IF(M69&gt;1,M69+3,M69)</f>
        <v>1</v>
      </c>
      <c r="O69" s="104">
        <f>IF('Indicator sheet_(IS)'!S50="",0,1)</f>
        <v>0</v>
      </c>
    </row>
    <row r="70" spans="2:15" s="13" customFormat="1" x14ac:dyDescent="0.2">
      <c r="C70" s="123"/>
      <c r="D70" s="123"/>
      <c r="E70" s="124"/>
      <c r="F70" s="124"/>
      <c r="G70" s="124"/>
      <c r="H70" s="124"/>
      <c r="I70" s="124"/>
      <c r="J70" s="124"/>
      <c r="K70" s="124"/>
      <c r="L70" s="103"/>
      <c r="M70" s="14"/>
      <c r="N70" s="14"/>
      <c r="O70" s="14"/>
    </row>
    <row r="71" spans="2:15" s="13" customFormat="1" x14ac:dyDescent="0.2">
      <c r="C71" s="123"/>
      <c r="D71" s="123"/>
      <c r="E71" s="124"/>
      <c r="F71" s="124"/>
      <c r="G71" s="124"/>
      <c r="H71" s="124"/>
      <c r="I71" s="124"/>
      <c r="J71" s="124"/>
      <c r="K71" s="124"/>
      <c r="L71" s="103"/>
      <c r="M71" s="14"/>
      <c r="N71" s="14"/>
      <c r="O71" s="14"/>
    </row>
    <row r="72" spans="2:15" s="13" customFormat="1" x14ac:dyDescent="0.2">
      <c r="C72" s="87" t="s">
        <v>254</v>
      </c>
      <c r="D72" s="49" t="s">
        <v>204</v>
      </c>
      <c r="E72" s="50">
        <v>0</v>
      </c>
      <c r="F72" s="50">
        <v>1000000000000</v>
      </c>
      <c r="G72" s="92">
        <v>25</v>
      </c>
      <c r="H72" s="50">
        <v>1000000000000</v>
      </c>
      <c r="I72" s="50"/>
      <c r="J72" s="50">
        <v>-10000</v>
      </c>
      <c r="K72" s="50">
        <v>1000000000000</v>
      </c>
      <c r="L72" s="7">
        <f>'Indicator sheet_(IS)'!P53</f>
        <v>0</v>
      </c>
      <c r="M72" s="7">
        <f>IF('Indicator sheet_(IS)'!Q53=Berechnung1!$G$5,1,IF('Indicator sheet_(IS)'!Q53=Berechnung1!$F$5,1,IF('Indicator sheet_(IS)'!Q53=Berechnung1!$E$5,2,IF('Indicator sheet_(IS)'!Q53=Berechnung1!$D$5,3,IF('Indicator sheet_(IS)'!Q53=Berechnung1!$C$5,4,"")))))</f>
        <v>1</v>
      </c>
      <c r="N72" s="7">
        <f>IF(M72&gt;1,M72+3,M72)</f>
        <v>1</v>
      </c>
      <c r="O72" s="7">
        <f>IF('Indicator sheet_(IS)'!S53="",0,1)</f>
        <v>0</v>
      </c>
    </row>
    <row r="73" spans="2:15" s="13" customFormat="1" x14ac:dyDescent="0.2">
      <c r="C73" s="123"/>
      <c r="D73" s="123"/>
      <c r="E73" s="124"/>
      <c r="F73" s="124"/>
      <c r="G73" s="179"/>
      <c r="H73" s="124"/>
      <c r="I73" s="124"/>
      <c r="J73" s="124"/>
      <c r="K73" s="124"/>
      <c r="L73" s="14"/>
      <c r="M73" s="14"/>
      <c r="N73" s="14"/>
      <c r="O73" s="14"/>
    </row>
    <row r="74" spans="2:15" s="13" customFormat="1" x14ac:dyDescent="0.2">
      <c r="C74" s="123"/>
      <c r="D74" s="123"/>
      <c r="E74" s="124"/>
      <c r="F74" s="124"/>
      <c r="G74" s="179"/>
      <c r="H74" s="124"/>
      <c r="I74" s="124"/>
      <c r="J74" s="124"/>
      <c r="K74" s="124"/>
      <c r="L74" s="14"/>
      <c r="M74" s="14"/>
      <c r="N74" s="14"/>
      <c r="O74" s="14"/>
    </row>
    <row r="75" spans="2:15" s="13" customFormat="1" x14ac:dyDescent="0.2">
      <c r="C75" s="87" t="s">
        <v>255</v>
      </c>
      <c r="D75" s="49" t="s">
        <v>204</v>
      </c>
      <c r="E75" s="50">
        <v>0</v>
      </c>
      <c r="F75" s="50">
        <v>1000000000000</v>
      </c>
      <c r="G75" s="91">
        <v>-1000000000000</v>
      </c>
      <c r="H75" s="50">
        <v>1000000000000</v>
      </c>
      <c r="I75" s="50"/>
      <c r="J75" s="50">
        <v>-10000</v>
      </c>
      <c r="K75" s="50">
        <v>1000000000000</v>
      </c>
      <c r="L75" s="7">
        <f>'Indicator sheet_(IS)'!P56</f>
        <v>0</v>
      </c>
      <c r="M75" s="7">
        <f>IF('Indicator sheet_(IS)'!Q56=Berechnung1!$G$5,1,IF('Indicator sheet_(IS)'!Q56=Berechnung1!$F$5,1,IF('Indicator sheet_(IS)'!Q56=Berechnung1!$E$5,2,IF('Indicator sheet_(IS)'!Q56=Berechnung1!$D$5,3,IF('Indicator sheet_(IS)'!Q56=Berechnung1!$C$5,4,"")))))</f>
        <v>1</v>
      </c>
      <c r="N75" s="7">
        <f t="shared" ref="N75:N78" si="4">IF(M75&gt;1,M75+3,M75)</f>
        <v>1</v>
      </c>
      <c r="O75" s="7">
        <f>IF('Indicator sheet_(IS)'!S56="",0,1)</f>
        <v>0</v>
      </c>
    </row>
    <row r="76" spans="2:15" s="13" customFormat="1" x14ac:dyDescent="0.2">
      <c r="C76" s="123"/>
      <c r="D76" s="123"/>
      <c r="E76" s="124"/>
      <c r="F76" s="124"/>
      <c r="G76" s="179"/>
      <c r="H76" s="124"/>
      <c r="I76" s="124"/>
      <c r="J76" s="124"/>
      <c r="K76" s="124"/>
      <c r="L76" s="14"/>
      <c r="M76" s="14"/>
      <c r="N76" s="14"/>
      <c r="O76" s="14"/>
    </row>
    <row r="77" spans="2:15" s="13" customFormat="1" x14ac:dyDescent="0.2">
      <c r="C77" s="123"/>
      <c r="D77" s="123"/>
      <c r="E77" s="124"/>
      <c r="F77" s="124"/>
      <c r="G77" s="179"/>
      <c r="H77" s="124"/>
      <c r="I77" s="124"/>
      <c r="J77" s="124"/>
      <c r="K77" s="124"/>
      <c r="L77" s="14"/>
      <c r="M77" s="14"/>
      <c r="N77" s="14"/>
      <c r="O77" s="14"/>
    </row>
    <row r="78" spans="2:15" s="13" customFormat="1" x14ac:dyDescent="0.2">
      <c r="C78" s="87" t="s">
        <v>256</v>
      </c>
      <c r="D78" s="49" t="s">
        <v>204</v>
      </c>
      <c r="E78" s="50">
        <v>0</v>
      </c>
      <c r="F78" s="50">
        <v>1000000000000</v>
      </c>
      <c r="G78" s="92">
        <v>40</v>
      </c>
      <c r="H78" s="50">
        <v>1000000000000</v>
      </c>
      <c r="I78" s="50"/>
      <c r="J78" s="50">
        <v>-10000</v>
      </c>
      <c r="K78" s="50">
        <v>1000000000000</v>
      </c>
      <c r="L78" s="7">
        <f>'Indicator sheet_(IS)'!P59</f>
        <v>0</v>
      </c>
      <c r="M78" s="7">
        <f>IF('Indicator sheet_(IS)'!Q59=Berechnung1!$G$5,1,IF('Indicator sheet_(IS)'!Q59=Berechnung1!$F$5,1,IF('Indicator sheet_(IS)'!Q59=Berechnung1!$E$5,2,IF('Indicator sheet_(IS)'!Q59=Berechnung1!$D$5,3,IF('Indicator sheet_(IS)'!Q59=Berechnung1!$C$5,4,"")))))</f>
        <v>1</v>
      </c>
      <c r="N78" s="7">
        <f t="shared" si="4"/>
        <v>1</v>
      </c>
      <c r="O78" s="7">
        <f>IF('Indicator sheet_(IS)'!S59="",0,1)</f>
        <v>0</v>
      </c>
    </row>
    <row r="79" spans="2:15" s="13" customFormat="1" x14ac:dyDescent="0.25">
      <c r="C79" s="14"/>
      <c r="D79" s="14"/>
      <c r="E79" s="14"/>
      <c r="F79" s="14"/>
      <c r="G79" s="14"/>
      <c r="H79" s="14"/>
      <c r="I79" s="14"/>
      <c r="J79" s="14"/>
      <c r="K79" s="14"/>
      <c r="L79" s="103"/>
      <c r="M79" s="14"/>
      <c r="N79" s="14"/>
      <c r="O79" s="14"/>
    </row>
    <row r="80" spans="2:15" s="13" customFormat="1" x14ac:dyDescent="0.25">
      <c r="C80" s="14"/>
      <c r="D80" s="14"/>
      <c r="E80" s="14"/>
      <c r="F80" s="14"/>
      <c r="G80" s="14"/>
      <c r="H80" s="14"/>
      <c r="I80" s="14"/>
      <c r="J80" s="14"/>
      <c r="K80" s="14"/>
      <c r="L80" s="103"/>
      <c r="M80" s="14"/>
      <c r="N80" s="14"/>
      <c r="O80" s="14"/>
    </row>
    <row r="81" spans="2:15" s="13" customFormat="1" x14ac:dyDescent="0.2">
      <c r="C81" s="87">
        <v>13</v>
      </c>
      <c r="D81" s="49" t="s">
        <v>204</v>
      </c>
      <c r="E81" s="50">
        <v>0</v>
      </c>
      <c r="F81" s="50">
        <v>1</v>
      </c>
      <c r="G81" s="91">
        <v>0.8</v>
      </c>
      <c r="H81" s="50">
        <v>10000</v>
      </c>
      <c r="I81" s="50"/>
      <c r="J81" s="50">
        <v>-10000</v>
      </c>
      <c r="K81" s="50">
        <v>1000000</v>
      </c>
      <c r="L81" s="155" t="str">
        <f>'Indicator sheet_(IS)'!P64</f>
        <v>n.d.</v>
      </c>
      <c r="M81" s="7">
        <f>IF('Indicator sheet_(IS)'!Q62=Berechnung1!$G$5,1,IF('Indicator sheet_(IS)'!Q62=Berechnung1!$F$5,1,IF('Indicator sheet_(IS)'!Q62=Berechnung1!$E$5,2,IF('Indicator sheet_(IS)'!Q62=Berechnung1!$D$5,3,IF('Indicator sheet_(IS)'!Q62=Berechnung1!$C$5,4,"")))))</f>
        <v>1</v>
      </c>
      <c r="N81" s="7">
        <f>IF(M81&gt;1,M81+3,M81)</f>
        <v>1</v>
      </c>
      <c r="O81" s="7">
        <f>IF('Indicator sheet_(IS)'!S62="",0,1)</f>
        <v>0</v>
      </c>
    </row>
    <row r="82" spans="2:15" s="13" customFormat="1" x14ac:dyDescent="0.25">
      <c r="C82" s="14"/>
      <c r="D82" s="14"/>
      <c r="E82" s="14"/>
      <c r="F82" s="14"/>
      <c r="G82" s="14"/>
      <c r="H82" s="14"/>
      <c r="I82" s="14"/>
      <c r="J82" s="14"/>
      <c r="K82" s="14"/>
      <c r="L82" s="103"/>
      <c r="M82" s="14"/>
      <c r="N82" s="14"/>
      <c r="O82" s="14"/>
    </row>
    <row r="83" spans="2:15" s="13" customFormat="1" x14ac:dyDescent="0.25">
      <c r="C83" s="14"/>
      <c r="D83" s="14"/>
      <c r="E83" s="14"/>
      <c r="F83" s="14"/>
      <c r="G83" s="14"/>
      <c r="H83" s="14"/>
      <c r="I83" s="14"/>
      <c r="J83" s="14"/>
      <c r="K83" s="14"/>
      <c r="L83" s="103"/>
      <c r="M83" s="14"/>
      <c r="N83" s="14"/>
      <c r="O83" s="14"/>
    </row>
    <row r="84" spans="2:15" s="13" customFormat="1" x14ac:dyDescent="0.2">
      <c r="C84" s="87">
        <v>14</v>
      </c>
      <c r="D84" s="49" t="s">
        <v>204</v>
      </c>
      <c r="E84" s="50">
        <v>0</v>
      </c>
      <c r="F84" s="50">
        <v>1</v>
      </c>
      <c r="G84" s="91">
        <v>-10000</v>
      </c>
      <c r="H84" s="50">
        <v>0.09</v>
      </c>
      <c r="I84" s="50"/>
      <c r="J84" s="50">
        <v>-10000</v>
      </c>
      <c r="K84" s="50">
        <v>1000000000000</v>
      </c>
      <c r="L84" s="155" t="str">
        <f>'Indicator sheet_(IS)'!P67</f>
        <v>n.d.</v>
      </c>
      <c r="M84" s="7">
        <f>IF('Indicator sheet_(IS)'!Q65=Berechnung1!$G$5,1,IF('Indicator sheet_(IS)'!Q65=Berechnung1!$F$5,1,IF('Indicator sheet_(IS)'!Q65=Berechnung1!$E$5,2,IF('Indicator sheet_(IS)'!Q65=Berechnung1!$D$5,3,IF('Indicator sheet_(IS)'!Q65=Berechnung1!$C$5,4,"")))))</f>
        <v>1</v>
      </c>
      <c r="N84" s="7">
        <f>IF(M84&gt;1,M84+3,M84)</f>
        <v>1</v>
      </c>
      <c r="O84" s="7">
        <f>IF('Indicator sheet_(IS)'!S65="",0,1)</f>
        <v>0</v>
      </c>
    </row>
    <row r="85" spans="2:15" s="13" customFormat="1" x14ac:dyDescent="0.25">
      <c r="C85" s="14"/>
      <c r="D85" s="14"/>
      <c r="E85" s="14"/>
      <c r="F85" s="14"/>
      <c r="G85" s="14"/>
      <c r="H85" s="14"/>
      <c r="I85" s="14"/>
      <c r="J85" s="14"/>
      <c r="K85" s="14"/>
      <c r="L85" s="103"/>
      <c r="M85" s="14"/>
      <c r="N85" s="14"/>
      <c r="O85" s="14"/>
    </row>
    <row r="86" spans="2:15" s="13" customFormat="1" x14ac:dyDescent="0.25">
      <c r="C86" s="14"/>
      <c r="D86" s="14"/>
      <c r="E86" s="14"/>
      <c r="F86" s="14"/>
      <c r="G86" s="14"/>
      <c r="H86" s="14"/>
      <c r="I86" s="14"/>
      <c r="J86" s="14"/>
      <c r="K86" s="14"/>
      <c r="L86" s="103"/>
      <c r="M86" s="14"/>
      <c r="N86" s="14"/>
      <c r="O86" s="14"/>
    </row>
    <row r="87" spans="2:15" s="13" customFormat="1" x14ac:dyDescent="0.2">
      <c r="B87" s="13" t="s">
        <v>219</v>
      </c>
      <c r="C87" s="104">
        <v>15</v>
      </c>
      <c r="D87" s="104" t="s">
        <v>204</v>
      </c>
      <c r="E87" s="105">
        <v>0</v>
      </c>
      <c r="F87" s="105">
        <v>100000000</v>
      </c>
      <c r="G87" s="105">
        <v>-100000000</v>
      </c>
      <c r="H87" s="105">
        <v>1000000000000</v>
      </c>
      <c r="I87" s="105"/>
      <c r="J87" s="105">
        <v>0.5</v>
      </c>
      <c r="K87" s="105">
        <v>1000000</v>
      </c>
      <c r="L87" s="222" t="str">
        <f>'Indicator sheet_(IS)'!P70</f>
        <v>n.d.</v>
      </c>
      <c r="M87" s="107">
        <f>IF('Indicator sheet_(IS)'!Q68=Berechnung1!$H$5,5,IF('Indicator sheet_(IS)'!Q68=Berechnung1!$G$5,1,IF('Indicator sheet_(IS)'!Q68=Berechnung1!$F$5,1,IF('Indicator sheet_(IS)'!Q68=Berechnung1!$E$5,2,IF('Indicator sheet_(IS)'!Q68=Berechnung1!$D$5,3,IF('Indicator sheet_(IS)'!Q68=Berechnung1!$C$5,4,""))))))</f>
        <v>1</v>
      </c>
      <c r="N87" s="107">
        <f>IF(M87&gt;1,M87+3,M87)</f>
        <v>1</v>
      </c>
      <c r="O87" s="107">
        <f>IF('Indicator sheet_(IS)'!S68="",0,1)</f>
        <v>0</v>
      </c>
    </row>
    <row r="88" spans="2:15" s="13" customFormat="1" x14ac:dyDescent="0.25">
      <c r="C88" s="14"/>
      <c r="D88" s="14"/>
      <c r="E88" s="14"/>
      <c r="F88" s="14"/>
      <c r="G88" s="14"/>
      <c r="H88" s="14"/>
      <c r="I88" s="14"/>
      <c r="J88" s="14"/>
      <c r="K88" s="14"/>
      <c r="L88" s="103"/>
      <c r="M88" s="14"/>
      <c r="N88" s="14"/>
      <c r="O88" s="14"/>
    </row>
    <row r="89" spans="2:15" s="13" customFormat="1" x14ac:dyDescent="0.25">
      <c r="C89" s="14"/>
      <c r="D89" s="14"/>
      <c r="E89" s="14"/>
      <c r="F89" s="14"/>
      <c r="G89" s="14"/>
      <c r="H89" s="14"/>
      <c r="I89" s="14"/>
      <c r="J89" s="14"/>
      <c r="K89" s="14"/>
      <c r="L89" s="103"/>
      <c r="M89" s="14"/>
      <c r="N89" s="14"/>
      <c r="O89" s="14"/>
    </row>
  </sheetData>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32"/>
  <sheetViews>
    <sheetView workbookViewId="0">
      <selection activeCell="B1" sqref="B1"/>
    </sheetView>
  </sheetViews>
  <sheetFormatPr defaultColWidth="9.140625" defaultRowHeight="15" x14ac:dyDescent="0.25"/>
  <cols>
    <col min="1" max="1" width="23" customWidth="1"/>
    <col min="2" max="2" width="23.140625" customWidth="1"/>
    <col min="3" max="5" width="20.7109375" customWidth="1"/>
    <col min="6" max="6" width="41.42578125" customWidth="1"/>
    <col min="7" max="7" width="47.140625" customWidth="1"/>
    <col min="8" max="8" width="9.140625" customWidth="1"/>
    <col min="9" max="11" width="23" customWidth="1"/>
  </cols>
  <sheetData>
    <row r="1" spans="1:11" x14ac:dyDescent="0.25">
      <c r="A1" s="37" t="s">
        <v>172</v>
      </c>
      <c r="B1" s="135">
        <v>221</v>
      </c>
    </row>
    <row r="2" spans="1:11" x14ac:dyDescent="0.25">
      <c r="A2" s="37" t="s">
        <v>7</v>
      </c>
      <c r="B2" s="38" t="str">
        <f>IF('Basic data'!C6="","",'Basic data'!C6)</f>
        <v>Not listed</v>
      </c>
    </row>
    <row r="3" spans="1:11" x14ac:dyDescent="0.25">
      <c r="A3" s="37" t="s">
        <v>3</v>
      </c>
      <c r="B3" s="86" t="str">
        <f>IF('Basic data'!N12="","",'Basic data'!N12)</f>
        <v/>
      </c>
    </row>
    <row r="5" spans="1:11" x14ac:dyDescent="0.25">
      <c r="A5" s="40" t="s">
        <v>173</v>
      </c>
      <c r="B5" s="39"/>
    </row>
    <row r="6" spans="1:11" x14ac:dyDescent="0.25">
      <c r="A6" s="40" t="s">
        <v>174</v>
      </c>
      <c r="B6" s="39"/>
    </row>
    <row r="7" spans="1:11" x14ac:dyDescent="0.25">
      <c r="A7" s="40" t="s">
        <v>175</v>
      </c>
      <c r="B7" s="39"/>
    </row>
    <row r="8" spans="1:11" x14ac:dyDescent="0.25">
      <c r="A8" s="40" t="s">
        <v>176</v>
      </c>
      <c r="B8" s="39"/>
    </row>
    <row r="9" spans="1:11" x14ac:dyDescent="0.25">
      <c r="A9" s="40" t="s">
        <v>177</v>
      </c>
      <c r="B9" s="39"/>
    </row>
    <row r="11" spans="1:11" x14ac:dyDescent="0.25">
      <c r="A11" s="41" t="s">
        <v>178</v>
      </c>
      <c r="B11" s="41" t="s">
        <v>179</v>
      </c>
      <c r="C11" s="41" t="s">
        <v>166</v>
      </c>
      <c r="D11" s="41" t="s">
        <v>180</v>
      </c>
      <c r="E11" s="41" t="s">
        <v>181</v>
      </c>
      <c r="F11" s="41" t="s">
        <v>182</v>
      </c>
      <c r="G11" s="41" t="s">
        <v>183</v>
      </c>
      <c r="H11" s="41" t="s">
        <v>184</v>
      </c>
      <c r="I11" s="41" t="s">
        <v>185</v>
      </c>
      <c r="J11" s="41" t="s">
        <v>186</v>
      </c>
      <c r="K11" s="41" t="s">
        <v>187</v>
      </c>
    </row>
    <row r="12" spans="1:11" x14ac:dyDescent="0.25">
      <c r="A12" s="77" t="s">
        <v>234</v>
      </c>
      <c r="B12" s="72" t="str">
        <f>IF('Indicator sheet_(IS)'!P8 =0,"n.d.", 'Indicator sheet_(IS)'!P8)</f>
        <v>n.d.</v>
      </c>
      <c r="C12" s="73"/>
      <c r="D12" s="78"/>
      <c r="E12" s="72">
        <f>Berechnung1!N27</f>
        <v>1</v>
      </c>
      <c r="F12" s="55" t="str">
        <f>IF('Indicator sheet_(IS)'!R8=0,"",'Indicator sheet_(IS)'!R8)</f>
        <v/>
      </c>
      <c r="G12" s="55" t="str">
        <f>IF('Indicator sheet_(IS)'!S8=0,"",'Indicator sheet_(IS)'!S8)</f>
        <v/>
      </c>
      <c r="H12" s="72">
        <f>Berechnung1!O27</f>
        <v>0</v>
      </c>
      <c r="I12" s="55"/>
      <c r="J12" s="55"/>
      <c r="K12" s="55"/>
    </row>
    <row r="13" spans="1:11" x14ac:dyDescent="0.25">
      <c r="A13" s="77" t="s">
        <v>235</v>
      </c>
      <c r="B13" s="134" t="str">
        <f>IF('Indicator sheet_(IS)'!P11 =0,"n.d.", 'Indicator sheet_(IS)'!P11)</f>
        <v>n.d.</v>
      </c>
      <c r="C13" s="73"/>
      <c r="D13" s="78"/>
      <c r="E13" s="72">
        <f>Berechnung1!N30</f>
        <v>1</v>
      </c>
      <c r="F13" s="55" t="str">
        <f>IF('Indicator sheet_(IS)'!R11=0,"",'Indicator sheet_(IS)'!R11)</f>
        <v/>
      </c>
      <c r="G13" s="55" t="str">
        <f>IF('Indicator sheet_(IS)'!S11=0,"",'Indicator sheet_(IS)'!S11)</f>
        <v/>
      </c>
      <c r="H13" s="72">
        <f>Berechnung1!O30</f>
        <v>0</v>
      </c>
      <c r="I13" s="55"/>
      <c r="J13" s="55"/>
      <c r="K13" s="55"/>
    </row>
    <row r="14" spans="1:11" x14ac:dyDescent="0.25">
      <c r="A14" s="77">
        <v>2</v>
      </c>
      <c r="B14" s="72" t="str">
        <f>IF('Indicator sheet_(IS)'!P14 = "", "",'Indicator sheet_(IS)'!P14)</f>
        <v/>
      </c>
      <c r="C14" s="72" t="str">
        <f>IF('Indicator sheet_(IS)'!P15=0,"",'Indicator sheet_(IS)'!P15)</f>
        <v/>
      </c>
      <c r="D14" s="79" t="str">
        <f>IF('Indicator sheet_(IS)'!P16="n.d.","n.d.",'Indicator sheet_(IS)'!P16*100)</f>
        <v>n.d.</v>
      </c>
      <c r="E14" s="72">
        <f>Berechnung1!N33</f>
        <v>1</v>
      </c>
      <c r="F14" s="55" t="str">
        <f>IF('Indicator sheet_(IS)'!R14=0,"",'Indicator sheet_(IS)'!R14)</f>
        <v/>
      </c>
      <c r="G14" s="55" t="str">
        <f>IF('Indicator sheet_(IS)'!S14=0,"",'Indicator sheet_(IS)'!S14)</f>
        <v/>
      </c>
      <c r="H14" s="72">
        <f>Berechnung1!O33</f>
        <v>0</v>
      </c>
      <c r="I14" s="55"/>
      <c r="J14" s="55"/>
      <c r="K14" s="55"/>
    </row>
    <row r="15" spans="1:11" x14ac:dyDescent="0.25">
      <c r="A15" s="77" t="s">
        <v>214</v>
      </c>
      <c r="B15" s="72" t="str">
        <f>IF('Indicator sheet_(IS)'!P17 = "", "",'Indicator sheet_(IS)'!P17)</f>
        <v/>
      </c>
      <c r="C15" s="72" t="str">
        <f>IF('Indicator sheet_(IS)'!P18=0,"",'Indicator sheet_(IS)'!P18)</f>
        <v/>
      </c>
      <c r="D15" s="79" t="str">
        <f>IF('Indicator sheet_(IS)'!P19="n.d.","n.d.",'Indicator sheet_(IS)'!P19*100)</f>
        <v>n.d.</v>
      </c>
      <c r="E15" s="72">
        <f>Berechnung1!N36</f>
        <v>1</v>
      </c>
      <c r="F15" s="55" t="str">
        <f>IF('Indicator sheet_(IS)'!R17=0,"",'Indicator sheet_(IS)'!R17)</f>
        <v/>
      </c>
      <c r="G15" s="55" t="str">
        <f>IF('Indicator sheet_(IS)'!S17=0,"",'Indicator sheet_(IS)'!S17)</f>
        <v/>
      </c>
      <c r="H15" s="72">
        <f>Berechnung1!O36</f>
        <v>0</v>
      </c>
      <c r="I15" s="55"/>
      <c r="J15" s="55"/>
      <c r="K15" s="55"/>
    </row>
    <row r="16" spans="1:11" x14ac:dyDescent="0.25">
      <c r="A16" s="77" t="s">
        <v>215</v>
      </c>
      <c r="B16" s="72" t="str">
        <f>IF('Indicator sheet_(IS)'!P20 = "", "",'Indicator sheet_(IS)'!P20)</f>
        <v/>
      </c>
      <c r="C16" s="72" t="str">
        <f>IF('Indicator sheet_(IS)'!P21=0,"",'Indicator sheet_(IS)'!P21)</f>
        <v/>
      </c>
      <c r="D16" s="79" t="str">
        <f>IF('Indicator sheet_(IS)'!P22="n.d.","n.d.",'Indicator sheet_(IS)'!P22*100)</f>
        <v>n.d.</v>
      </c>
      <c r="E16" s="72">
        <f>Berechnung1!N39</f>
        <v>1</v>
      </c>
      <c r="F16" s="55" t="str">
        <f>IF('Indicator sheet_(IS)'!R20=0,"",'Indicator sheet_(IS)'!R20)</f>
        <v/>
      </c>
      <c r="G16" s="55" t="str">
        <f>IF('Indicator sheet_(IS)'!S20=0,"",'Indicator sheet_(IS)'!S20)</f>
        <v/>
      </c>
      <c r="H16" s="72">
        <f>Berechnung1!O39</f>
        <v>0</v>
      </c>
      <c r="I16" s="55"/>
      <c r="J16" s="55"/>
      <c r="K16" s="55"/>
    </row>
    <row r="17" spans="1:11" x14ac:dyDescent="0.25">
      <c r="A17" s="77">
        <v>4</v>
      </c>
      <c r="B17" s="72" t="str">
        <f>IF('Indicator sheet_(IS)'!P23 = "", "",'Indicator sheet_(IS)'!P23)</f>
        <v/>
      </c>
      <c r="C17" s="72">
        <f>IF('Indicator sheet_(IS)'!P24="","",'Indicator sheet_(IS)'!P24)</f>
        <v>0</v>
      </c>
      <c r="D17" s="108" t="str">
        <f>IF('Indicator sheet_(IS)'!P25="n.d.","n.d.",IF('Indicator sheet_(IS)'!P25="","n.d.",'Indicator sheet_(IS)'!P25*100))</f>
        <v>n.d.</v>
      </c>
      <c r="E17" s="72">
        <f>Berechnung1!N42</f>
        <v>1</v>
      </c>
      <c r="F17" s="55" t="str">
        <f>IF('Indicator sheet_(IS)'!R23=0,"",'Indicator sheet_(IS)'!R23)</f>
        <v/>
      </c>
      <c r="G17" s="55" t="str">
        <f>IF('Indicator sheet_(IS)'!S23=0,"",'Indicator sheet_(IS)'!S23)</f>
        <v/>
      </c>
      <c r="H17" s="72">
        <f>Berechnung1!O42</f>
        <v>0</v>
      </c>
      <c r="I17" s="55"/>
      <c r="J17" s="55"/>
      <c r="K17" s="55"/>
    </row>
    <row r="18" spans="1:11" x14ac:dyDescent="0.25">
      <c r="A18" s="77">
        <v>5</v>
      </c>
      <c r="B18" s="72" t="str">
        <f>IF('Indicator sheet_(IS)'!P26 = "", "",'Indicator sheet_(IS)'!P26)</f>
        <v/>
      </c>
      <c r="C18" s="72">
        <f>IF('Indicator sheet_(IS)'!P27="","",'Indicator sheet_(IS)'!P27)</f>
        <v>0</v>
      </c>
      <c r="D18" s="79" t="str">
        <f>IF('Indicator sheet_(IS)'!P28="n.d.","n.d.",'Indicator sheet_(IS)'!P28*100)</f>
        <v>n.d.</v>
      </c>
      <c r="E18" s="72">
        <f>Berechnung1!N45</f>
        <v>1</v>
      </c>
      <c r="F18" s="55" t="str">
        <f>IF('Indicator sheet_(IS)'!R26=0,"",'Indicator sheet_(IS)'!R26)</f>
        <v/>
      </c>
      <c r="G18" s="55" t="str">
        <f>IF('Indicator sheet_(IS)'!S26=0,"",'Indicator sheet_(IS)'!S26)</f>
        <v/>
      </c>
      <c r="H18" s="72">
        <f>Berechnung1!O45</f>
        <v>0</v>
      </c>
      <c r="I18" s="55"/>
      <c r="J18" s="55"/>
      <c r="K18" s="55"/>
    </row>
    <row r="19" spans="1:11" x14ac:dyDescent="0.25">
      <c r="A19" s="77">
        <v>6</v>
      </c>
      <c r="B19" s="72" t="str">
        <f>IF('Indicator sheet_(IS)'!P29 = "", "",'Indicator sheet_(IS)'!P29)</f>
        <v/>
      </c>
      <c r="C19" s="72">
        <f>IF('Indicator sheet_(IS)'!P30="","",'Indicator sheet_(IS)'!P30)</f>
        <v>0</v>
      </c>
      <c r="D19" s="79" t="str">
        <f>IF('Indicator sheet_(IS)'!P31="n.d.","n.d.",'Indicator sheet_(IS)'!P31*100)</f>
        <v>n.d.</v>
      </c>
      <c r="E19" s="72">
        <f>Berechnung1!N48</f>
        <v>1</v>
      </c>
      <c r="F19" s="55" t="str">
        <f>IF('Indicator sheet_(IS)'!R29=0,"",'Indicator sheet_(IS)'!R29)</f>
        <v/>
      </c>
      <c r="G19" s="55" t="str">
        <f>IF('Indicator sheet_(IS)'!S29=0,"",'Indicator sheet_(IS)'!S29)</f>
        <v/>
      </c>
      <c r="H19" s="72">
        <f>Berechnung1!O48</f>
        <v>0</v>
      </c>
      <c r="I19" s="55"/>
      <c r="J19" s="55"/>
      <c r="K19" s="55"/>
    </row>
    <row r="20" spans="1:11" x14ac:dyDescent="0.25">
      <c r="A20" s="77">
        <v>7</v>
      </c>
      <c r="B20" s="72">
        <f>IF('Indicator sheet_(IS)'!P32 = "", "",'Indicator sheet_(IS)'!P32)</f>
        <v>0</v>
      </c>
      <c r="C20" s="72">
        <f>IF('Indicator sheet_(IS)'!P33="","",'Indicator sheet_(IS)'!P33)</f>
        <v>0</v>
      </c>
      <c r="D20" s="79" t="str">
        <f>IF('Indicator sheet_(IS)'!P34="n.d.","n.d.",'Indicator sheet_(IS)'!P34*100)</f>
        <v>n.d.</v>
      </c>
      <c r="E20" s="72">
        <f>Berechnung1!N51</f>
        <v>1</v>
      </c>
      <c r="F20" s="55" t="str">
        <f>IF('Indicator sheet_(IS)'!R32=0,"",'Indicator sheet_(IS)'!R32)</f>
        <v/>
      </c>
      <c r="G20" s="55" t="str">
        <f>IF('Indicator sheet_(IS)'!S32=0,"",'Indicator sheet_(IS)'!S32)</f>
        <v/>
      </c>
      <c r="H20" s="72">
        <f>Berechnung1!O51</f>
        <v>0</v>
      </c>
      <c r="I20" s="55"/>
      <c r="J20" s="55"/>
      <c r="K20" s="55"/>
    </row>
    <row r="21" spans="1:11" x14ac:dyDescent="0.25">
      <c r="A21" s="77">
        <v>8</v>
      </c>
      <c r="B21" s="72" t="str">
        <f>IF('Indicator sheet_(IS)'!P35 = "", "",'Indicator sheet_(IS)'!P35)</f>
        <v/>
      </c>
      <c r="C21" s="72" t="str">
        <f>IF('Indicator sheet_(IS)'!P36="","",'Indicator sheet_(IS)'!P36)</f>
        <v/>
      </c>
      <c r="D21" s="79" t="str">
        <f>IF('Indicator sheet_(IS)'!P37="n.d.","n.d.",'Indicator sheet_(IS)'!P37*100)</f>
        <v>n.d.</v>
      </c>
      <c r="E21" s="72">
        <f>Berechnung1!N54</f>
        <v>1</v>
      </c>
      <c r="F21" s="55" t="str">
        <f>IF('Indicator sheet_(IS)'!R35=0,"",'Indicator sheet_(IS)'!R35)</f>
        <v/>
      </c>
      <c r="G21" s="55" t="str">
        <f>IF('Indicator sheet_(IS)'!S35=0,"",'Indicator sheet_(IS)'!S35)</f>
        <v/>
      </c>
      <c r="H21" s="72">
        <f>Berechnung1!O54</f>
        <v>0</v>
      </c>
      <c r="I21" s="55"/>
      <c r="J21" s="55"/>
      <c r="K21" s="55"/>
    </row>
    <row r="22" spans="1:11" x14ac:dyDescent="0.25">
      <c r="A22" s="77" t="s">
        <v>252</v>
      </c>
      <c r="B22" s="72" t="str">
        <f>IF('Indicator sheet_(IS)'!P38 = "", "",'Indicator sheet_(IS)'!P38)</f>
        <v/>
      </c>
      <c r="C22" s="72">
        <f>IF('Indicator sheet_(IS)'!P39="","",'Indicator sheet_(IS)'!P39)</f>
        <v>0</v>
      </c>
      <c r="D22" s="108" t="str">
        <f>IF('Indicator sheet_(IS)'!P40="n.d.","n.d.",IF('Indicator sheet_(IS)'!P40="","n.d.",'Indicator sheet_(IS)'!P40*100))</f>
        <v>n.d.</v>
      </c>
      <c r="E22" s="72">
        <f>Berechnung1!N57</f>
        <v>1</v>
      </c>
      <c r="F22" s="55" t="str">
        <f>IF('Indicator sheet_(IS)'!R38=0,"",'Indicator sheet_(IS)'!R38)</f>
        <v/>
      </c>
      <c r="G22" s="55" t="str">
        <f>IF('Indicator sheet_(IS)'!S38=0,"",'Indicator sheet_(IS)'!S38)</f>
        <v/>
      </c>
      <c r="H22" s="72">
        <f>Berechnung1!O57</f>
        <v>0</v>
      </c>
      <c r="I22" s="55"/>
      <c r="J22" s="55"/>
      <c r="K22" s="55"/>
    </row>
    <row r="23" spans="1:11" x14ac:dyDescent="0.25">
      <c r="A23" s="77" t="s">
        <v>253</v>
      </c>
      <c r="B23" s="72" t="str">
        <f>IF('Indicator sheet_(IS)'!P41 = "", "",'Indicator sheet_(IS)'!P41)</f>
        <v/>
      </c>
      <c r="C23" s="72">
        <f>IF('Indicator sheet_(IS)'!P42="","",'Indicator sheet_(IS)'!P42)</f>
        <v>0</v>
      </c>
      <c r="D23" s="108" t="str">
        <f>IF('Indicator sheet_(IS)'!P43="n.d.","n.d.",IF('Indicator sheet_(IS)'!P43="","n.d.",'Indicator sheet_(IS)'!P43*100))</f>
        <v>n.d.</v>
      </c>
      <c r="E23" s="72">
        <f>Berechnung1!N60</f>
        <v>1</v>
      </c>
      <c r="F23" s="55" t="str">
        <f>IF('Indicator sheet_(IS)'!R41=0,"",'Indicator sheet_(IS)'!R41)</f>
        <v/>
      </c>
      <c r="G23" s="55" t="str">
        <f>IF('Indicator sheet_(IS)'!S41=0,"",'Indicator sheet_(IS)'!S41)</f>
        <v/>
      </c>
      <c r="H23" s="72">
        <f>Berechnung1!O60</f>
        <v>0</v>
      </c>
      <c r="I23" s="55"/>
      <c r="J23" s="55"/>
      <c r="K23" s="55"/>
    </row>
    <row r="24" spans="1:11" x14ac:dyDescent="0.25">
      <c r="A24" s="77">
        <v>10</v>
      </c>
      <c r="B24" s="72" t="str">
        <f>IF('Indicator sheet_(IS)'!P44 = "", "", 'Indicator sheet_(IS)'!P44)</f>
        <v/>
      </c>
      <c r="C24" s="72">
        <f>IF('Indicator sheet_(IS)'!P45="","",'Indicator sheet_(IS)'!P45)</f>
        <v>0</v>
      </c>
      <c r="D24" s="162" t="str">
        <f>IF('Indicator sheet_(IS)'!P46="n.d.","n.d.",IF('Indicator sheet_(IS)'!P46="","n.d.",'Indicator sheet_(IS)'!P46*100))</f>
        <v>n.d.</v>
      </c>
      <c r="E24" s="72">
        <f>Berechnung1!N63</f>
        <v>1</v>
      </c>
      <c r="F24" s="55" t="str">
        <f>IF('Indicator sheet_(IS)'!R44=0,"",'Indicator sheet_(IS)'!R44)</f>
        <v/>
      </c>
      <c r="G24" s="55" t="str">
        <f>IF('Indicator sheet_(IS)'!S44=0,"",'Indicator sheet_(IS)'!S44)</f>
        <v/>
      </c>
      <c r="H24" s="72">
        <f>Berechnung1!O63</f>
        <v>0</v>
      </c>
      <c r="I24" s="55"/>
      <c r="J24" s="55"/>
      <c r="K24" s="55"/>
    </row>
    <row r="25" spans="1:11" x14ac:dyDescent="0.25">
      <c r="A25" s="77" t="s">
        <v>238</v>
      </c>
      <c r="B25" s="72" t="str">
        <f>IF('Indicator sheet_(IS)'!P47 = "", "", 'Indicator sheet_(IS)'!P47)</f>
        <v/>
      </c>
      <c r="C25" s="72">
        <f>IF('Indicator sheet_(IS)'!P48="","",'Indicator sheet_(IS)'!P48)</f>
        <v>0</v>
      </c>
      <c r="D25" s="108" t="str">
        <f>IF('Indicator sheet_(IS)'!P49="n.d.","n.d.",IF('Indicator sheet_(IS)'!P49="","n.d.",'Indicator sheet_(IS)'!P49*100))</f>
        <v>n.d.</v>
      </c>
      <c r="E25" s="72">
        <f>Berechnung1!N66</f>
        <v>1</v>
      </c>
      <c r="F25" s="55" t="str">
        <f>IF('Indicator sheet_(IS)'!R47=0,"",'Indicator sheet_(IS)'!R47)</f>
        <v/>
      </c>
      <c r="G25" s="55" t="str">
        <f>IF('Indicator sheet_(IS)'!S47=0,"",'Indicator sheet_(IS)'!S47)</f>
        <v/>
      </c>
      <c r="H25" s="72">
        <f>Berechnung1!O66</f>
        <v>0</v>
      </c>
      <c r="I25" s="55"/>
      <c r="J25" s="55"/>
      <c r="K25" s="55"/>
    </row>
    <row r="26" spans="1:11" x14ac:dyDescent="0.25">
      <c r="A26" s="77" t="s">
        <v>239</v>
      </c>
      <c r="B26" s="72" t="str">
        <f>IF('Indicator sheet_(IS)'!P50 = "", "", 'Indicator sheet_(IS)'!P50)</f>
        <v/>
      </c>
      <c r="C26" s="72">
        <f>IF('Indicator sheet_(IS)'!P51="","",'Indicator sheet_(IS)'!P51)</f>
        <v>0</v>
      </c>
      <c r="D26" s="108" t="str">
        <f>IF('Indicator sheet_(IS)'!P52="n.d.","n.d.",IF('Indicator sheet_(IS)'!P52="","n.d.",'Indicator sheet_(IS)'!P52*100))</f>
        <v>n.d.</v>
      </c>
      <c r="E26" s="72">
        <f>Berechnung1!N69</f>
        <v>1</v>
      </c>
      <c r="F26" s="55" t="str">
        <f>IF('Indicator sheet_(IS)'!R50=0,"",'Indicator sheet_(IS)'!R50)</f>
        <v/>
      </c>
      <c r="G26" s="55" t="str">
        <f>IF('Indicator sheet_(IS)'!S50=0,"",'Indicator sheet_(IS)'!S50)</f>
        <v/>
      </c>
      <c r="H26" s="72">
        <f>Berechnung1!O69</f>
        <v>0</v>
      </c>
      <c r="I26" s="55"/>
      <c r="J26" s="55"/>
      <c r="K26" s="55"/>
    </row>
    <row r="27" spans="1:11" x14ac:dyDescent="0.25">
      <c r="A27" s="77" t="s">
        <v>254</v>
      </c>
      <c r="B27" s="72" t="str">
        <f>IF('Indicator sheet_(IS)'!P53 =0,"n.d.", 'Indicator sheet_(IS)'!P53)</f>
        <v>n.d.</v>
      </c>
      <c r="C27" s="73"/>
      <c r="D27" s="73"/>
      <c r="E27" s="72">
        <f>Berechnung1!N72</f>
        <v>1</v>
      </c>
      <c r="F27" s="55" t="str">
        <f>IF('Indicator sheet_(IS)'!R53=0,"",'Indicator sheet_(IS)'!R53)</f>
        <v/>
      </c>
      <c r="G27" s="55" t="str">
        <f>IF('Indicator sheet_(IS)'!S53=0,"",'Indicator sheet_(IS)'!S53)</f>
        <v/>
      </c>
      <c r="H27" s="72">
        <f>Berechnung1!O72</f>
        <v>0</v>
      </c>
      <c r="I27" s="55"/>
      <c r="J27" s="55"/>
      <c r="K27" s="55"/>
    </row>
    <row r="28" spans="1:11" x14ac:dyDescent="0.25">
      <c r="A28" s="77" t="s">
        <v>255</v>
      </c>
      <c r="B28" s="72" t="str">
        <f>IF('Indicator sheet_(IS)'!P56 =0,"n.d.", 'Indicator sheet_(IS)'!P56)</f>
        <v>n.d.</v>
      </c>
      <c r="C28" s="73"/>
      <c r="D28" s="73"/>
      <c r="E28" s="72">
        <f>Berechnung1!N75</f>
        <v>1</v>
      </c>
      <c r="F28" s="55" t="str">
        <f>IF('Indicator sheet_(IS)'!R56=0,"",'Indicator sheet_(IS)'!R56)</f>
        <v/>
      </c>
      <c r="G28" s="55" t="str">
        <f>IF('Indicator sheet_(IS)'!S56=0,"",'Indicator sheet_(IS)'!S56)</f>
        <v/>
      </c>
      <c r="H28" s="72">
        <f>Berechnung1!O75</f>
        <v>0</v>
      </c>
      <c r="I28" s="55"/>
      <c r="J28" s="55"/>
      <c r="K28" s="55"/>
    </row>
    <row r="29" spans="1:11" x14ac:dyDescent="0.25">
      <c r="A29" s="77" t="s">
        <v>256</v>
      </c>
      <c r="B29" s="72" t="str">
        <f>IF('Indicator sheet_(IS)'!P59 =0,"n.d.", 'Indicator sheet_(IS)'!P59)</f>
        <v>n.d.</v>
      </c>
      <c r="C29" s="73"/>
      <c r="D29" s="73"/>
      <c r="E29" s="72">
        <f>Berechnung1!N78</f>
        <v>1</v>
      </c>
      <c r="F29" s="55" t="str">
        <f>IF('Indicator sheet_(IS)'!R59=0,"",'Indicator sheet_(IS)'!R59)</f>
        <v/>
      </c>
      <c r="G29" s="55" t="str">
        <f>IF('Indicator sheet_(IS)'!S59=0,"",'Indicator sheet_(IS)'!S59)</f>
        <v/>
      </c>
      <c r="H29" s="72">
        <f>Berechnung1!O78</f>
        <v>0</v>
      </c>
      <c r="I29" s="55"/>
      <c r="J29" s="55"/>
      <c r="K29" s="55"/>
    </row>
    <row r="30" spans="1:11" x14ac:dyDescent="0.25">
      <c r="A30" s="77">
        <v>13</v>
      </c>
      <c r="B30" s="72" t="str">
        <f>IF('Indicator sheet_(IS)'!P62 = "", "", 'Indicator sheet_(IS)'!P62)</f>
        <v/>
      </c>
      <c r="C30" s="72">
        <f>IF('Indicator sheet_(IS)'!P63="","",'Indicator sheet_(IS)'!P63)</f>
        <v>0</v>
      </c>
      <c r="D30" s="79" t="str">
        <f>IF('Indicator sheet_(IS)'!P64="n.d.","n.d.",IF('Indicator sheet_(IS)'!P64="","n.d.",'Indicator sheet_(IS)'!P64*100))</f>
        <v>n.d.</v>
      </c>
      <c r="E30" s="72">
        <f>Berechnung1!N81</f>
        <v>1</v>
      </c>
      <c r="F30" s="55" t="str">
        <f>IF('Indicator sheet_(IS)'!R62=0,"",'Indicator sheet_(IS)'!R62)</f>
        <v/>
      </c>
      <c r="G30" s="55" t="str">
        <f>IF('Indicator sheet_(IS)'!S62=0,"",'Indicator sheet_(IS)'!S62)</f>
        <v/>
      </c>
      <c r="H30" s="72">
        <f>Berechnung1!O81</f>
        <v>0</v>
      </c>
      <c r="I30" s="55"/>
      <c r="J30" s="55"/>
      <c r="K30" s="55"/>
    </row>
    <row r="31" spans="1:11" x14ac:dyDescent="0.25">
      <c r="A31" s="77">
        <v>14</v>
      </c>
      <c r="B31" s="72" t="str">
        <f>IF('Indicator sheet_(IS)'!P65 = "", "", 'Indicator sheet_(IS)'!P65)</f>
        <v/>
      </c>
      <c r="C31" s="72" t="str">
        <f>IF('Indicator sheet_(IS)'!P66="","",'Indicator sheet_(IS)'!P66)</f>
        <v/>
      </c>
      <c r="D31" s="79" t="str">
        <f>IF('Indicator sheet_(IS)'!P67="n.d.","n.d.",'Indicator sheet_(IS)'!P67*100)</f>
        <v>n.d.</v>
      </c>
      <c r="E31" s="72">
        <f>Berechnung1!N84</f>
        <v>1</v>
      </c>
      <c r="F31" s="55" t="str">
        <f>IF('Indicator sheet_(IS)'!R65=0,"",'Indicator sheet_(IS)'!R65)</f>
        <v/>
      </c>
      <c r="G31" s="55" t="str">
        <f>IF('Indicator sheet_(IS)'!S65=0,"",'Indicator sheet_(IS)'!S65)</f>
        <v/>
      </c>
      <c r="H31" s="72">
        <f>Berechnung1!O84</f>
        <v>0</v>
      </c>
      <c r="I31" s="55"/>
      <c r="J31" s="55"/>
      <c r="K31" s="55"/>
    </row>
    <row r="32" spans="1:11" x14ac:dyDescent="0.25">
      <c r="A32" s="77">
        <v>15</v>
      </c>
      <c r="B32" s="72" t="str">
        <f>IF('Indicator sheet_(IS)'!P68 = "", "", 'Indicator sheet_(IS)'!P68)</f>
        <v/>
      </c>
      <c r="C32" s="72" t="str">
        <f>IF('Indicator sheet_(IS)'!P69="","",'Indicator sheet_(IS)'!P69)</f>
        <v/>
      </c>
      <c r="D32" s="108" t="str">
        <f>IF('Indicator sheet_(IS)'!P70="n.d.","n.d.",IF('Indicator sheet_(IS)'!P70="","n.d.",'Indicator sheet_(IS)'!P70*100))</f>
        <v>n.d.</v>
      </c>
      <c r="E32" s="72">
        <f>Berechnung1!N87</f>
        <v>1</v>
      </c>
      <c r="F32" s="55" t="str">
        <f>IF('Indicator sheet_(IS)'!R68=0,"",'Indicator sheet_(IS)'!R68)</f>
        <v/>
      </c>
      <c r="G32" s="55" t="str">
        <f>IF('Indicator sheet_(IS)'!S68=0,"",'Indicator sheet_(IS)'!S68)</f>
        <v/>
      </c>
      <c r="H32" s="72">
        <f>Berechnung1!O87</f>
        <v>0</v>
      </c>
      <c r="I32" s="55"/>
      <c r="J32" s="55"/>
      <c r="K32" s="55"/>
    </row>
  </sheetData>
  <pageMargins left="0.7" right="0.7" top="0.78740157499999996" bottom="0.78740157499999996"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32"/>
  <sheetViews>
    <sheetView showGridLines="0" topLeftCell="A2" zoomScaleNormal="100" workbookViewId="0">
      <selection activeCell="N17" sqref="N17"/>
    </sheetView>
  </sheetViews>
  <sheetFormatPr defaultColWidth="9.140625" defaultRowHeight="14.25" x14ac:dyDescent="0.2"/>
  <cols>
    <col min="1" max="1" width="4" style="1" customWidth="1"/>
    <col min="2" max="2" width="17"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31" style="1" customWidth="1"/>
    <col min="11" max="11" width="31.42578125" style="1" customWidth="1"/>
    <col min="12" max="12" width="1" style="1" customWidth="1"/>
    <col min="13" max="13" width="12.85546875" style="1" hidden="1" customWidth="1"/>
    <col min="14" max="14" width="11.42578125" style="1" customWidth="1"/>
    <col min="15" max="16384" width="9.140625" style="1"/>
  </cols>
  <sheetData>
    <row r="1" spans="1:18" hidden="1" x14ac:dyDescent="0.2">
      <c r="B1" s="1" t="str">
        <f ca="1">IF(M11=TRUE,"A1:L15",CONCATENATE("A1:L",MATCH(0,A:A,-1)))</f>
        <v>A1:L32</v>
      </c>
    </row>
    <row r="2" spans="1:18" ht="21" customHeight="1" x14ac:dyDescent="0.2">
      <c r="A2" s="121" t="s">
        <v>246</v>
      </c>
    </row>
    <row r="3" spans="1:18" ht="16.5" customHeight="1" x14ac:dyDescent="0.25">
      <c r="A3" s="74" t="s">
        <v>188</v>
      </c>
    </row>
    <row r="4" spans="1:18" ht="9.75" customHeight="1" x14ac:dyDescent="0.2"/>
    <row r="5" spans="1:18" ht="9" customHeight="1" x14ac:dyDescent="0.2"/>
    <row r="6" spans="1:18" ht="15" customHeight="1" x14ac:dyDescent="0.2">
      <c r="B6" s="10" t="s">
        <v>1</v>
      </c>
      <c r="C6" s="534" t="str">
        <f>IF('Basic data'!C8=0,"",'Basic data'!C8)</f>
        <v/>
      </c>
      <c r="D6" s="535"/>
      <c r="E6" s="535"/>
      <c r="F6" s="535"/>
      <c r="G6" s="535"/>
      <c r="H6" s="535"/>
      <c r="I6" s="535"/>
      <c r="J6" s="536"/>
    </row>
    <row r="7" spans="1:18" ht="6.75" customHeight="1" x14ac:dyDescent="0.2"/>
    <row r="8" spans="1:18" x14ac:dyDescent="0.2">
      <c r="B8" s="10" t="s">
        <v>0</v>
      </c>
      <c r="C8" s="534" t="str">
        <f>IF('Basic data'!C6=0,"",'Basic data'!C6)</f>
        <v>Not listed</v>
      </c>
      <c r="D8" s="535"/>
      <c r="E8" s="536"/>
      <c r="H8" s="537" t="s">
        <v>3</v>
      </c>
      <c r="I8" s="537"/>
      <c r="J8" s="69" t="str">
        <f>IF('Basic data'!N12=0,"",'Basic data'!N12)</f>
        <v/>
      </c>
    </row>
    <row r="9" spans="1:18" ht="10.5" customHeight="1" x14ac:dyDescent="0.2"/>
    <row r="10" spans="1:18" ht="11.25" customHeight="1" x14ac:dyDescent="0.25">
      <c r="B10" s="9" t="str">
        <f ca="1">IF($M$11=TRUE,"Kein Datendefizit vorhanden","")</f>
        <v/>
      </c>
      <c r="M10" s="58" t="s">
        <v>212</v>
      </c>
    </row>
    <row r="11" spans="1:18" ht="15.75" customHeight="1" x14ac:dyDescent="0.2">
      <c r="B11" s="15" t="str">
        <f ca="1">IF($M$11=TRUE,"","Übertragung erfolgt automatisch aus Kennzahlenbogen (Ist-Werte, Begründungen und Aktionen)")</f>
        <v>Übertragung erfolgt automatisch aus Kennzahlenbogen (Ist-Werte, Begründungen und Aktionen)</v>
      </c>
      <c r="M11" s="58" t="b">
        <f t="array" aca="1" ref="M11" ca="1">A14:K32=""</f>
        <v>0</v>
      </c>
    </row>
    <row r="12" spans="1:18" ht="15.75" customHeight="1" x14ac:dyDescent="0.2">
      <c r="A12" s="538" t="str">
        <f ca="1">IF($M$11=TRUE,"","KN")</f>
        <v>KN</v>
      </c>
      <c r="B12" s="538" t="str">
        <f ca="1">IF($M$11=TRUE,"","Kennzahlendefinition")</f>
        <v>Kennzahlendefinition</v>
      </c>
      <c r="C12" s="538" t="str">
        <f ca="1">IF($M$11=TRUE,"","Vorgaben Datenqualität")</f>
        <v>Vorgaben Datenqualität</v>
      </c>
      <c r="D12" s="538"/>
      <c r="E12" s="538"/>
      <c r="F12" s="538" t="str">
        <f ca="1">IF($M$11=TRUE,"","Ist-Werte")</f>
        <v>Ist-Werte</v>
      </c>
      <c r="G12" s="538"/>
      <c r="H12" s="538"/>
      <c r="I12" s="539" t="str">
        <f ca="1">IF($M$11=TRUE,"","Daten-qualität")</f>
        <v>Daten-qualität</v>
      </c>
      <c r="J12" s="539" t="str">
        <f ca="1">IF($M$11=TRUE,"","Verifizierung Zentrum")</f>
        <v>Verifizierung Zentrum</v>
      </c>
      <c r="K12" s="539"/>
    </row>
    <row r="13" spans="1:18" ht="21" customHeight="1" x14ac:dyDescent="0.2">
      <c r="A13" s="538"/>
      <c r="B13" s="538"/>
      <c r="C13" s="66" t="str">
        <f ca="1">IF($M$11=TRUE,"","Plausi unklar")</f>
        <v>Plausi unklar</v>
      </c>
      <c r="D13" s="13" t="str">
        <f ca="1">IF($M$11=TRUE,"","Sollvorgabe")</f>
        <v>Sollvorgabe</v>
      </c>
      <c r="E13" s="66" t="str">
        <f ca="1">IF($M$11=TRUE,"","Plausi unklar")</f>
        <v>Plausi unklar</v>
      </c>
      <c r="F13" s="66" t="str">
        <f ca="1">IF($M$11=TRUE,"","Zähler / Anzahl")</f>
        <v>Zähler / Anzahl</v>
      </c>
      <c r="G13" s="13" t="str">
        <f ca="1">IF($M$11=TRUE,"","Nenner")</f>
        <v>Nenner</v>
      </c>
      <c r="H13" s="13" t="str">
        <f ca="1">IF($M$11=TRUE,"","Quote")</f>
        <v>Quote</v>
      </c>
      <c r="I13" s="539"/>
      <c r="J13" s="13" t="str">
        <f ca="1">IF($M$11=TRUE,"","Begründung / Ursache")</f>
        <v>Begründung / Ursache</v>
      </c>
      <c r="K13" s="13" t="str">
        <f ca="1">IF($M$11=TRUE,"","Eingeleitete / geplante Aktionen")</f>
        <v>Eingeleitete / geplante Aktionen</v>
      </c>
    </row>
    <row r="14" spans="1:18" ht="168" customHeight="1" x14ac:dyDescent="0.2">
      <c r="A14" s="66" t="str">
        <f ca="1">'Hilfstabelle DatendefKB'!O2</f>
        <v>1a</v>
      </c>
      <c r="B14" s="67" t="str">
        <f ca="1">'Hilfstabelle DatendefKB'!P2</f>
        <v xml:space="preserve">Primary cases </v>
      </c>
      <c r="C14" s="84" t="str">
        <f ca="1">'Hilfstabelle DatendefKB'!Q2</f>
        <v>-----</v>
      </c>
      <c r="D14" s="66" t="str">
        <f ca="1">'Hilfstabelle DatendefKB'!R2</f>
        <v>≥ 40</v>
      </c>
      <c r="E14" s="84" t="str">
        <f ca="1">'Hilfstabelle DatendefKB'!S2</f>
        <v>-----</v>
      </c>
      <c r="F14" s="66">
        <f ca="1">'Hilfstabelle DatendefKB'!T2</f>
        <v>0</v>
      </c>
      <c r="G14" s="66" t="str">
        <f ca="1">'Hilfstabelle DatendefKB'!U2</f>
        <v>-----</v>
      </c>
      <c r="H14" s="68" t="str">
        <f ca="1">'Hilfstabelle DatendefKB'!V2</f>
        <v>-----</v>
      </c>
      <c r="I14" s="66" t="str">
        <f ca="1">'Hilfstabelle DatendefKB'!W2</f>
        <v>Incomplete</v>
      </c>
      <c r="J14" s="67" t="str">
        <f ca="1">'Hilfstabelle DatendefKB'!X2</f>
        <v>-----</v>
      </c>
      <c r="K14" s="67" t="str">
        <f ca="1">'Hilfstabelle DatendefKB'!Y2</f>
        <v>-----</v>
      </c>
      <c r="R14" s="82"/>
    </row>
    <row r="15" spans="1:18" ht="168" customHeight="1" x14ac:dyDescent="0.2">
      <c r="A15" s="66" t="str">
        <f ca="1">'Hilfstabelle DatendefKB'!O3</f>
        <v>1b</v>
      </c>
      <c r="B15" s="67" t="str">
        <f ca="1">'Hilfstabelle DatendefKB'!P3</f>
        <v>Patients with new recurrence and/or distant metastases</v>
      </c>
      <c r="C15" s="84" t="str">
        <f ca="1">'Hilfstabelle DatendefKB'!Q3</f>
        <v>-----</v>
      </c>
      <c r="D15" s="66" t="str">
        <f ca="1">'Hilfstabelle DatendefKB'!R3</f>
        <v>No target value</v>
      </c>
      <c r="E15" s="84" t="str">
        <f ca="1">'Hilfstabelle DatendefKB'!S3</f>
        <v>-----</v>
      </c>
      <c r="F15" s="66" t="str">
        <f ca="1">'Hilfstabelle DatendefKB'!T3</f>
        <v>-----</v>
      </c>
      <c r="G15" s="66" t="str">
        <f ca="1">'Hilfstabelle DatendefKB'!U3</f>
        <v>-----</v>
      </c>
      <c r="H15" s="68" t="str">
        <f ca="1">'Hilfstabelle DatendefKB'!V3</f>
        <v>-----</v>
      </c>
      <c r="I15" s="66" t="str">
        <f ca="1">'Hilfstabelle DatendefKB'!W3</f>
        <v>Incomplete</v>
      </c>
      <c r="J15" s="67" t="str">
        <f ca="1">'Hilfstabelle DatendefKB'!X3</f>
        <v>-----</v>
      </c>
      <c r="K15" s="67" t="str">
        <f ca="1">'Hilfstabelle DatendefKB'!Y3</f>
        <v>-----</v>
      </c>
      <c r="R15" s="82"/>
    </row>
    <row r="16" spans="1:18" ht="168" customHeight="1" x14ac:dyDescent="0.2">
      <c r="A16" s="66">
        <f ca="1">'Hilfstabelle DatendefKB'!O4</f>
        <v>2</v>
      </c>
      <c r="B16" s="67" t="str">
        <f ca="1">'Hilfstabelle DatendefKB'!P4</f>
        <v>Pre-therapeutic case presentation in tumour board</v>
      </c>
      <c r="C16" s="84" t="str">
        <f ca="1">'Hilfstabelle DatendefKB'!Q4</f>
        <v>-----</v>
      </c>
      <c r="D16" s="66" t="str">
        <f ca="1">'Hilfstabelle DatendefKB'!R4</f>
        <v>≥ 95%</v>
      </c>
      <c r="E16" s="84" t="str">
        <f ca="1">'Hilfstabelle DatendefKB'!S4</f>
        <v>-----</v>
      </c>
      <c r="F16" s="66" t="str">
        <f ca="1">'Hilfstabelle DatendefKB'!T4</f>
        <v>-----</v>
      </c>
      <c r="G16" s="66">
        <f ca="1">'Hilfstabelle DatendefKB'!U4</f>
        <v>0</v>
      </c>
      <c r="H16" s="68" t="str">
        <f ca="1">'Hilfstabelle DatendefKB'!V4</f>
        <v>n.d.</v>
      </c>
      <c r="I16" s="66" t="str">
        <f ca="1">'Hilfstabelle DatendefKB'!W4</f>
        <v>Incomplete</v>
      </c>
      <c r="J16" s="67" t="str">
        <f ca="1">'Hilfstabelle DatendefKB'!X4</f>
        <v>-----</v>
      </c>
      <c r="K16" s="67" t="str">
        <f ca="1">'Hilfstabelle DatendefKB'!Y4</f>
        <v>-----</v>
      </c>
    </row>
    <row r="17" spans="1:11" ht="168" customHeight="1" x14ac:dyDescent="0.2">
      <c r="A17" s="66" t="str">
        <f ca="1">'Hilfstabelle DatendefKB'!O5</f>
        <v>3a</v>
      </c>
      <c r="B17" s="67" t="str">
        <f ca="1">'Hilfstabelle DatendefKB'!P5</f>
        <v>Post-surgical presentation in tumour bord</v>
      </c>
      <c r="C17" s="84" t="str">
        <f ca="1">'Hilfstabelle DatendefKB'!Q5</f>
        <v>-----</v>
      </c>
      <c r="D17" s="66" t="str">
        <f ca="1">'Hilfstabelle DatendefKB'!R5</f>
        <v>≥ 95%</v>
      </c>
      <c r="E17" s="84" t="str">
        <f ca="1">'Hilfstabelle DatendefKB'!S5</f>
        <v>-----</v>
      </c>
      <c r="F17" s="66" t="str">
        <f ca="1">'Hilfstabelle DatendefKB'!T5</f>
        <v>-----</v>
      </c>
      <c r="G17" s="66">
        <f ca="1">'Hilfstabelle DatendefKB'!U5</f>
        <v>0</v>
      </c>
      <c r="H17" s="68" t="str">
        <f ca="1">'Hilfstabelle DatendefKB'!V5</f>
        <v>n.d.</v>
      </c>
      <c r="I17" s="66" t="str">
        <f ca="1">'Hilfstabelle DatendefKB'!W5</f>
        <v>Incomplete</v>
      </c>
      <c r="J17" s="67" t="str">
        <f ca="1">'Hilfstabelle DatendefKB'!X5</f>
        <v>-----</v>
      </c>
      <c r="K17" s="67" t="str">
        <f ca="1">'Hilfstabelle DatendefKB'!Y5</f>
        <v>-----</v>
      </c>
    </row>
    <row r="18" spans="1:11" ht="168" customHeight="1" x14ac:dyDescent="0.2">
      <c r="A18" s="66" t="str">
        <f ca="1">'Hilfstabelle DatendefKB'!O6</f>
        <v>3b</v>
      </c>
      <c r="B18" s="67" t="str">
        <f ca="1">'Hilfstabelle DatendefKB'!P6</f>
        <v>Post-intervention presentation in tumour board</v>
      </c>
      <c r="C18" s="84" t="str">
        <f ca="1">'Hilfstabelle DatendefKB'!Q6</f>
        <v>-----</v>
      </c>
      <c r="D18" s="66" t="str">
        <f ca="1">'Hilfstabelle DatendefKB'!R6</f>
        <v>≥ 95%</v>
      </c>
      <c r="E18" s="84" t="str">
        <f ca="1">'Hilfstabelle DatendefKB'!S6</f>
        <v>-----</v>
      </c>
      <c r="F18" s="66" t="str">
        <f ca="1">'Hilfstabelle DatendefKB'!T6</f>
        <v>-----</v>
      </c>
      <c r="G18" s="66">
        <f ca="1">'Hilfstabelle DatendefKB'!U6</f>
        <v>0</v>
      </c>
      <c r="H18" s="68" t="str">
        <f ca="1">'Hilfstabelle DatendefKB'!V6</f>
        <v>n.d.</v>
      </c>
      <c r="I18" s="66" t="str">
        <f ca="1">'Hilfstabelle DatendefKB'!W6</f>
        <v>Incomplete</v>
      </c>
      <c r="J18" s="67" t="str">
        <f ca="1">'Hilfstabelle DatendefKB'!X6</f>
        <v>-----</v>
      </c>
      <c r="K18" s="67" t="str">
        <f ca="1">'Hilfstabelle DatendefKB'!Y6</f>
        <v>-----</v>
      </c>
    </row>
    <row r="19" spans="1:11" ht="168" customHeight="1" x14ac:dyDescent="0.2">
      <c r="A19" s="66">
        <f ca="1">'Hilfstabelle DatendefKB'!O7</f>
        <v>4</v>
      </c>
      <c r="B19" s="67" t="str">
        <f ca="1">'Hilfstabelle DatendefKB'!P7</f>
        <v>Pre-therapeutic  presentation recurrence or new metastases in tumour board</v>
      </c>
      <c r="C19" s="84" t="str">
        <f ca="1">'Hilfstabelle DatendefKB'!Q7</f>
        <v>-----</v>
      </c>
      <c r="D19" s="66" t="str">
        <f ca="1">'Hilfstabelle DatendefKB'!R7</f>
        <v>≥ 95%</v>
      </c>
      <c r="E19" s="84" t="str">
        <f ca="1">'Hilfstabelle DatendefKB'!S7</f>
        <v>-----</v>
      </c>
      <c r="F19" s="66" t="str">
        <f ca="1">'Hilfstabelle DatendefKB'!T7</f>
        <v>-----</v>
      </c>
      <c r="G19" s="66">
        <f ca="1">'Hilfstabelle DatendefKB'!U7</f>
        <v>0</v>
      </c>
      <c r="H19" s="68" t="str">
        <f ca="1">'Hilfstabelle DatendefKB'!V7</f>
        <v>n.d.</v>
      </c>
      <c r="I19" s="66" t="str">
        <f ca="1">'Hilfstabelle DatendefKB'!W7</f>
        <v>Incomplete</v>
      </c>
      <c r="J19" s="67" t="str">
        <f ca="1">'Hilfstabelle DatendefKB'!X7</f>
        <v>-----</v>
      </c>
      <c r="K19" s="67" t="str">
        <f ca="1">'Hilfstabelle DatendefKB'!Y7</f>
        <v>-----</v>
      </c>
    </row>
    <row r="20" spans="1:11" ht="168" customHeight="1" x14ac:dyDescent="0.2">
      <c r="A20" s="66">
        <f ca="1">'Hilfstabelle DatendefKB'!O8</f>
        <v>6</v>
      </c>
      <c r="B20" s="67" t="str">
        <f ca="1">'Hilfstabelle DatendefKB'!P8</f>
        <v xml:space="preserve">Social service counselling </v>
      </c>
      <c r="C20" s="84" t="str">
        <f ca="1">'Hilfstabelle DatendefKB'!Q8</f>
        <v>&lt; 30%</v>
      </c>
      <c r="D20" s="66" t="str">
        <f ca="1">'Hilfstabelle DatendefKB'!R8</f>
        <v>No target value</v>
      </c>
      <c r="E20" s="84" t="str">
        <f ca="1">'Hilfstabelle DatendefKB'!S8</f>
        <v>-----</v>
      </c>
      <c r="F20" s="66" t="str">
        <f ca="1">'Hilfstabelle DatendefKB'!T8</f>
        <v>-----</v>
      </c>
      <c r="G20" s="66">
        <f ca="1">'Hilfstabelle DatendefKB'!U8</f>
        <v>0</v>
      </c>
      <c r="H20" s="68" t="str">
        <f ca="1">'Hilfstabelle DatendefKB'!V8</f>
        <v>n.d.</v>
      </c>
      <c r="I20" s="66" t="str">
        <f ca="1">'Hilfstabelle DatendefKB'!W8</f>
        <v>Incomplete</v>
      </c>
      <c r="J20" s="67" t="str">
        <f ca="1">'Hilfstabelle DatendefKB'!X8</f>
        <v>-----</v>
      </c>
      <c r="K20" s="67" t="str">
        <f ca="1">'Hilfstabelle DatendefKB'!Y8</f>
        <v>-----</v>
      </c>
    </row>
    <row r="21" spans="1:11" ht="168" customHeight="1" x14ac:dyDescent="0.2">
      <c r="A21" s="66">
        <f ca="1">'Hilfstabelle DatendefKB'!O9</f>
        <v>7</v>
      </c>
      <c r="B21" s="67" t="str">
        <f ca="1">'Hilfstabelle DatendefKB'!P9</f>
        <v>Patients enrolled in a study</v>
      </c>
      <c r="C21" s="84" t="str">
        <f ca="1">'Hilfstabelle DatendefKB'!Q9</f>
        <v>-----</v>
      </c>
      <c r="D21" s="66" t="str">
        <f ca="1">'Hilfstabelle DatendefKB'!R9</f>
        <v>≥ 5%</v>
      </c>
      <c r="E21" s="84" t="str">
        <f ca="1">'Hilfstabelle DatendefKB'!S9</f>
        <v>-----</v>
      </c>
      <c r="F21" s="66">
        <f ca="1">'Hilfstabelle DatendefKB'!T9</f>
        <v>0</v>
      </c>
      <c r="G21" s="66">
        <f ca="1">'Hilfstabelle DatendefKB'!U9</f>
        <v>0</v>
      </c>
      <c r="H21" s="68" t="str">
        <f ca="1">'Hilfstabelle DatendefKB'!V9</f>
        <v>n.d.</v>
      </c>
      <c r="I21" s="66" t="str">
        <f ca="1">'Hilfstabelle DatendefKB'!W9</f>
        <v>Incomplete</v>
      </c>
      <c r="J21" s="67" t="str">
        <f ca="1">'Hilfstabelle DatendefKB'!X9</f>
        <v>-----</v>
      </c>
      <c r="K21" s="67" t="str">
        <f ca="1">'Hilfstabelle DatendefKB'!Y9</f>
        <v>-----</v>
      </c>
    </row>
    <row r="22" spans="1:11" ht="168" customHeight="1" x14ac:dyDescent="0.2">
      <c r="A22" s="66">
        <f ca="1">'Hilfstabelle DatendefKB'!O10</f>
        <v>8</v>
      </c>
      <c r="B22" s="67" t="str">
        <f ca="1">'Hilfstabelle DatendefKB'!P10</f>
        <v>Typing in line with WHO classification</v>
      </c>
      <c r="C22" s="84" t="str">
        <f ca="1">'Hilfstabelle DatendefKB'!Q10</f>
        <v>-----</v>
      </c>
      <c r="D22" s="66" t="str">
        <f ca="1">'Hilfstabelle DatendefKB'!R10</f>
        <v>≥ 95%</v>
      </c>
      <c r="E22" s="84" t="str">
        <f ca="1">'Hilfstabelle DatendefKB'!S10</f>
        <v>-----</v>
      </c>
      <c r="F22" s="66" t="str">
        <f ca="1">'Hilfstabelle DatendefKB'!T10</f>
        <v>-----</v>
      </c>
      <c r="G22" s="66" t="str">
        <f ca="1">'Hilfstabelle DatendefKB'!U10</f>
        <v>-----</v>
      </c>
      <c r="H22" s="68" t="str">
        <f ca="1">'Hilfstabelle DatendefKB'!V10</f>
        <v>n.d.</v>
      </c>
      <c r="I22" s="66" t="str">
        <f ca="1">'Hilfstabelle DatendefKB'!W10</f>
        <v>Incomplete</v>
      </c>
      <c r="J22" s="67" t="str">
        <f ca="1">'Hilfstabelle DatendefKB'!X10</f>
        <v>-----</v>
      </c>
      <c r="K22" s="67" t="str">
        <f ca="1">'Hilfstabelle DatendefKB'!Y10</f>
        <v>-----</v>
      </c>
    </row>
    <row r="23" spans="1:11" ht="168" customHeight="1" x14ac:dyDescent="0.2">
      <c r="A23" s="66" t="str">
        <f ca="1">'Hilfstabelle DatendefKB'!O11</f>
        <v>9a</v>
      </c>
      <c r="B23" s="67" t="str">
        <f ca="1">'Hilfstabelle DatendefKB'!P11</f>
        <v>Contents diagnostic reports HCC</v>
      </c>
      <c r="C23" s="84" t="str">
        <f ca="1">'Hilfstabelle DatendefKB'!Q11</f>
        <v>-----</v>
      </c>
      <c r="D23" s="66" t="str">
        <f ca="1">'Hilfstabelle DatendefKB'!R11</f>
        <v>≥ 95%</v>
      </c>
      <c r="E23" s="84" t="str">
        <f ca="1">'Hilfstabelle DatendefKB'!S11</f>
        <v>-----</v>
      </c>
      <c r="F23" s="66" t="str">
        <f ca="1">'Hilfstabelle DatendefKB'!T11</f>
        <v>-----</v>
      </c>
      <c r="G23" s="66">
        <f ca="1">'Hilfstabelle DatendefKB'!U11</f>
        <v>0</v>
      </c>
      <c r="H23" s="68" t="str">
        <f ca="1">'Hilfstabelle DatendefKB'!V11</f>
        <v>n.d.</v>
      </c>
      <c r="I23" s="66" t="str">
        <f ca="1">'Hilfstabelle DatendefKB'!W11</f>
        <v>Incomplete</v>
      </c>
      <c r="J23" s="67" t="str">
        <f ca="1">'Hilfstabelle DatendefKB'!X11</f>
        <v>-----</v>
      </c>
      <c r="K23" s="67" t="str">
        <f ca="1">'Hilfstabelle DatendefKB'!Y11</f>
        <v>-----</v>
      </c>
    </row>
    <row r="24" spans="1:11" ht="168" customHeight="1" x14ac:dyDescent="0.2">
      <c r="A24" s="66">
        <f ca="1">'Hilfstabelle DatendefKB'!O12</f>
        <v>10</v>
      </c>
      <c r="B24" s="67" t="str">
        <f ca="1">'Hilfstabelle DatendefKB'!P12</f>
        <v>mRECIST/EASL classification according to TACE/TAE</v>
      </c>
      <c r="C24" s="84" t="str">
        <f ca="1">'Hilfstabelle DatendefKB'!Q12</f>
        <v>-----</v>
      </c>
      <c r="D24" s="66" t="str">
        <f ca="1">'Hilfstabelle DatendefKB'!R12</f>
        <v xml:space="preserve">≥ 75% </v>
      </c>
      <c r="E24" s="84" t="str">
        <f ca="1">'Hilfstabelle DatendefKB'!S12</f>
        <v>-----</v>
      </c>
      <c r="F24" s="66" t="str">
        <f ca="1">'Hilfstabelle DatendefKB'!T12</f>
        <v>-----</v>
      </c>
      <c r="G24" s="66">
        <f ca="1">'Hilfstabelle DatendefKB'!U12</f>
        <v>0</v>
      </c>
      <c r="H24" s="68" t="str">
        <f ca="1">'Hilfstabelle DatendefKB'!V12</f>
        <v>n.d.</v>
      </c>
      <c r="I24" s="66" t="str">
        <f ca="1">'Hilfstabelle DatendefKB'!W12</f>
        <v>Incomplete</v>
      </c>
      <c r="J24" s="67" t="str">
        <f ca="1">'Hilfstabelle DatendefKB'!X12</f>
        <v>-----</v>
      </c>
      <c r="K24" s="67" t="str">
        <f ca="1">'Hilfstabelle DatendefKB'!Y12</f>
        <v>-----</v>
      </c>
    </row>
    <row r="25" spans="1:11" ht="168" customHeight="1" x14ac:dyDescent="0.2">
      <c r="A25" s="66" t="str">
        <f ca="1">'Hilfstabelle DatendefKB'!O13</f>
        <v>11
a</v>
      </c>
      <c r="B25" s="67" t="str">
        <f ca="1">'Hilfstabelle DatendefKB'!P13</f>
        <v>Complications after TACE/TAE</v>
      </c>
      <c r="C25" s="84" t="str">
        <f ca="1">'Hilfstabelle DatendefKB'!Q13</f>
        <v>-----</v>
      </c>
      <c r="D25" s="66" t="str">
        <f ca="1">'Hilfstabelle DatendefKB'!R13</f>
        <v>≤ 5%</v>
      </c>
      <c r="E25" s="84" t="str">
        <f ca="1">'Hilfstabelle DatendefKB'!S13</f>
        <v>-----</v>
      </c>
      <c r="F25" s="66" t="str">
        <f ca="1">'Hilfstabelle DatendefKB'!T13</f>
        <v>-----</v>
      </c>
      <c r="G25" s="66">
        <f ca="1">'Hilfstabelle DatendefKB'!U13</f>
        <v>0</v>
      </c>
      <c r="H25" s="68" t="str">
        <f ca="1">'Hilfstabelle DatendefKB'!V13</f>
        <v>n.d.</v>
      </c>
      <c r="I25" s="66" t="str">
        <f ca="1">'Hilfstabelle DatendefKB'!W13</f>
        <v>Incomplete</v>
      </c>
      <c r="J25" s="67" t="str">
        <f ca="1">'Hilfstabelle DatendefKB'!X13</f>
        <v>-----</v>
      </c>
      <c r="K25" s="67" t="str">
        <f ca="1">'Hilfstabelle DatendefKB'!Y13</f>
        <v>-----</v>
      </c>
    </row>
    <row r="26" spans="1:11" ht="168" customHeight="1" x14ac:dyDescent="0.2">
      <c r="A26" s="66" t="str">
        <f ca="1">'Hilfstabelle DatendefKB'!O14</f>
        <v>11
b</v>
      </c>
      <c r="B26" s="67" t="str">
        <f ca="1">'Hilfstabelle DatendefKB'!P14</f>
        <v xml:space="preserve">Complications after percutaneous radiofrequency ablations (RFA) + microwave ablation (MWA) </v>
      </c>
      <c r="C26" s="84" t="str">
        <f ca="1">'Hilfstabelle DatendefKB'!Q14</f>
        <v>-----</v>
      </c>
      <c r="D26" s="66" t="str">
        <f ca="1">'Hilfstabelle DatendefKB'!R14</f>
        <v>≤ 5%</v>
      </c>
      <c r="E26" s="84" t="str">
        <f ca="1">'Hilfstabelle DatendefKB'!S14</f>
        <v>-----</v>
      </c>
      <c r="F26" s="66" t="str">
        <f ca="1">'Hilfstabelle DatendefKB'!T14</f>
        <v>-----</v>
      </c>
      <c r="G26" s="66">
        <f ca="1">'Hilfstabelle DatendefKB'!U14</f>
        <v>0</v>
      </c>
      <c r="H26" s="68" t="str">
        <f ca="1">'Hilfstabelle DatendefKB'!V14</f>
        <v>n.d.</v>
      </c>
      <c r="I26" s="66" t="str">
        <f ca="1">'Hilfstabelle DatendefKB'!W14</f>
        <v>Incomplete</v>
      </c>
      <c r="J26" s="67" t="str">
        <f ca="1">'Hilfstabelle DatendefKB'!X14</f>
        <v>-----</v>
      </c>
      <c r="K26" s="67" t="str">
        <f ca="1">'Hilfstabelle DatendefKB'!Y14</f>
        <v>-----</v>
      </c>
    </row>
    <row r="27" spans="1:11" ht="168" customHeight="1" x14ac:dyDescent="0.2">
      <c r="A27" s="66" t="str">
        <f ca="1">'Hilfstabelle DatendefKB'!O15</f>
        <v>12a</v>
      </c>
      <c r="B27" s="67" t="str">
        <f ca="1">'Hilfstabelle DatendefKB'!P15</f>
        <v>Number of comlex surgical interventions</v>
      </c>
      <c r="C27" s="84" t="str">
        <f ca="1">'Hilfstabelle DatendefKB'!Q15</f>
        <v>-----</v>
      </c>
      <c r="D27" s="66" t="str">
        <f ca="1">'Hilfstabelle DatendefKB'!R15</f>
        <v>≥ 25</v>
      </c>
      <c r="E27" s="84" t="str">
        <f ca="1">'Hilfstabelle DatendefKB'!S15</f>
        <v>-----</v>
      </c>
      <c r="F27" s="66">
        <f ca="1">'Hilfstabelle DatendefKB'!T15</f>
        <v>0</v>
      </c>
      <c r="G27" s="66" t="str">
        <f ca="1">'Hilfstabelle DatendefKB'!U15</f>
        <v>-----</v>
      </c>
      <c r="H27" s="68" t="str">
        <f ca="1">'Hilfstabelle DatendefKB'!V15</f>
        <v>-----</v>
      </c>
      <c r="I27" s="66" t="str">
        <f ca="1">'Hilfstabelle DatendefKB'!W15</f>
        <v>Incomplete</v>
      </c>
      <c r="J27" s="67" t="str">
        <f ca="1">'Hilfstabelle DatendefKB'!X15</f>
        <v>-----</v>
      </c>
      <c r="K27" s="67" t="str">
        <f ca="1">'Hilfstabelle DatendefKB'!Y15</f>
        <v>-----</v>
      </c>
    </row>
    <row r="28" spans="1:11" ht="168" customHeight="1" x14ac:dyDescent="0.2">
      <c r="A28" s="66" t="str">
        <f ca="1">'Hilfstabelle DatendefKB'!O16</f>
        <v>12b</v>
      </c>
      <c r="B28" s="67" t="str">
        <f ca="1">'Hilfstabelle DatendefKB'!P16</f>
        <v>Number of atypical liver resections (OPS: 5-501.0; 5-501.2) for malignant tumours of the liver</v>
      </c>
      <c r="C28" s="84" t="str">
        <f ca="1">'Hilfstabelle DatendefKB'!Q16</f>
        <v>-----</v>
      </c>
      <c r="D28" s="66" t="str">
        <f ca="1">'Hilfstabelle DatendefKB'!R16</f>
        <v>No target value</v>
      </c>
      <c r="E28" s="84" t="str">
        <f ca="1">'Hilfstabelle DatendefKB'!S16</f>
        <v>-----</v>
      </c>
      <c r="F28" s="66">
        <f ca="1">'Hilfstabelle DatendefKB'!T16</f>
        <v>0</v>
      </c>
      <c r="G28" s="66" t="str">
        <f ca="1">'Hilfstabelle DatendefKB'!U16</f>
        <v>-----</v>
      </c>
      <c r="H28" s="68" t="str">
        <f ca="1">'Hilfstabelle DatendefKB'!V16</f>
        <v>-----</v>
      </c>
      <c r="I28" s="66" t="str">
        <f ca="1">'Hilfstabelle DatendefKB'!W16</f>
        <v>Incomplete</v>
      </c>
      <c r="J28" s="67" t="str">
        <f ca="1">'Hilfstabelle DatendefKB'!X16</f>
        <v>-----</v>
      </c>
      <c r="K28" s="67" t="str">
        <f ca="1">'Hilfstabelle DatendefKB'!Y16</f>
        <v>-----</v>
      </c>
    </row>
    <row r="29" spans="1:11" ht="168" customHeight="1" x14ac:dyDescent="0.2">
      <c r="A29" s="66" t="str">
        <f ca="1">'Hilfstabelle DatendefKB'!O17</f>
        <v>12c</v>
      </c>
      <c r="B29" s="67" t="str">
        <f ca="1">'Hilfstabelle DatendefKB'!P17</f>
        <v>Surgical expertise</v>
      </c>
      <c r="C29" s="84" t="str">
        <f ca="1">'Hilfstabelle DatendefKB'!Q17</f>
        <v>-----</v>
      </c>
      <c r="D29" s="66" t="str">
        <f ca="1">'Hilfstabelle DatendefKB'!R17</f>
        <v>≥ 40</v>
      </c>
      <c r="E29" s="84" t="str">
        <f ca="1">'Hilfstabelle DatendefKB'!S17</f>
        <v>-----</v>
      </c>
      <c r="F29" s="66">
        <f ca="1">'Hilfstabelle DatendefKB'!T17</f>
        <v>0</v>
      </c>
      <c r="G29" s="66" t="str">
        <f ca="1">'Hilfstabelle DatendefKB'!U17</f>
        <v>-----</v>
      </c>
      <c r="H29" s="68" t="str">
        <f ca="1">'Hilfstabelle DatendefKB'!V17</f>
        <v>-----</v>
      </c>
      <c r="I29" s="66" t="str">
        <f ca="1">'Hilfstabelle DatendefKB'!W17</f>
        <v>Incomplete</v>
      </c>
      <c r="J29" s="67" t="str">
        <f ca="1">'Hilfstabelle DatendefKB'!X17</f>
        <v>-----</v>
      </c>
      <c r="K29" s="67" t="str">
        <f ca="1">'Hilfstabelle DatendefKB'!Y17</f>
        <v>-----</v>
      </c>
    </row>
    <row r="30" spans="1:11" ht="168" customHeight="1" x14ac:dyDescent="0.2">
      <c r="A30" s="66">
        <f ca="1">'Hilfstabelle DatendefKB'!O18</f>
        <v>13</v>
      </c>
      <c r="B30" s="67" t="str">
        <f ca="1">'Hilfstabelle DatendefKB'!P18</f>
        <v>Local R0 resections</v>
      </c>
      <c r="C30" s="84" t="str">
        <f ca="1">'Hilfstabelle DatendefKB'!Q18</f>
        <v>-----</v>
      </c>
      <c r="D30" s="66" t="str">
        <f ca="1">'Hilfstabelle DatendefKB'!R18</f>
        <v>≥ 80%</v>
      </c>
      <c r="E30" s="84" t="str">
        <f ca="1">'Hilfstabelle DatendefKB'!S18</f>
        <v>-----</v>
      </c>
      <c r="F30" s="66" t="str">
        <f ca="1">'Hilfstabelle DatendefKB'!T18</f>
        <v>-----</v>
      </c>
      <c r="G30" s="66">
        <f ca="1">'Hilfstabelle DatendefKB'!U18</f>
        <v>0</v>
      </c>
      <c r="H30" s="68" t="str">
        <f ca="1">'Hilfstabelle DatendefKB'!V18</f>
        <v>n.d.</v>
      </c>
      <c r="I30" s="66" t="str">
        <f ca="1">'Hilfstabelle DatendefKB'!W18</f>
        <v>Incomplete</v>
      </c>
      <c r="J30" s="67" t="str">
        <f ca="1">'Hilfstabelle DatendefKB'!X18</f>
        <v>-----</v>
      </c>
      <c r="K30" s="67" t="str">
        <f ca="1">'Hilfstabelle DatendefKB'!Y18</f>
        <v>-----</v>
      </c>
    </row>
    <row r="31" spans="1:11" ht="168" customHeight="1" x14ac:dyDescent="0.2">
      <c r="A31" s="66">
        <f ca="1">'Hilfstabelle DatendefKB'!O19</f>
        <v>14</v>
      </c>
      <c r="B31" s="67" t="str">
        <f ca="1">'Hilfstabelle DatendefKB'!P19</f>
        <v>30d mortality post-surgery</v>
      </c>
      <c r="C31" s="84" t="str">
        <f ca="1">'Hilfstabelle DatendefKB'!Q19</f>
        <v>-----</v>
      </c>
      <c r="D31" s="66" t="str">
        <f ca="1">'Hilfstabelle DatendefKB'!R19</f>
        <v>≤ 9%</v>
      </c>
      <c r="E31" s="84" t="str">
        <f ca="1">'Hilfstabelle DatendefKB'!S19</f>
        <v>-----</v>
      </c>
      <c r="F31" s="66" t="str">
        <f ca="1">'Hilfstabelle DatendefKB'!T19</f>
        <v>-----</v>
      </c>
      <c r="G31" s="66" t="str">
        <f ca="1">'Hilfstabelle DatendefKB'!U19</f>
        <v>-----</v>
      </c>
      <c r="H31" s="68" t="str">
        <f ca="1">'Hilfstabelle DatendefKB'!V19</f>
        <v>n.d.</v>
      </c>
      <c r="I31" s="66" t="str">
        <f ca="1">'Hilfstabelle DatendefKB'!W19</f>
        <v>Incomplete</v>
      </c>
      <c r="J31" s="67" t="str">
        <f ca="1">'Hilfstabelle DatendefKB'!X19</f>
        <v>-----</v>
      </c>
      <c r="K31" s="67" t="str">
        <f ca="1">'Hilfstabelle DatendefKB'!Y19</f>
        <v>-----</v>
      </c>
    </row>
    <row r="32" spans="1:11" ht="168" customHeight="1" x14ac:dyDescent="0.2">
      <c r="A32" s="66">
        <f ca="1">'Hilfstabelle DatendefKB'!O20</f>
        <v>15</v>
      </c>
      <c r="B32" s="67" t="str">
        <f ca="1">'Hilfstabelle DatendefKB'!P20</f>
        <v>Bridging therapy</v>
      </c>
      <c r="C32" s="84" t="str">
        <f ca="1">'Hilfstabelle DatendefKB'!Q20</f>
        <v>&lt; 50%</v>
      </c>
      <c r="D32" s="66" t="str">
        <f ca="1">'Hilfstabelle DatendefKB'!R20</f>
        <v>No target value</v>
      </c>
      <c r="E32" s="84" t="str">
        <f ca="1">'Hilfstabelle DatendefKB'!S20</f>
        <v>-----</v>
      </c>
      <c r="F32" s="66" t="str">
        <f ca="1">'Hilfstabelle DatendefKB'!T20</f>
        <v>-----</v>
      </c>
      <c r="G32" s="66" t="str">
        <f ca="1">'Hilfstabelle DatendefKB'!U20</f>
        <v>-----</v>
      </c>
      <c r="H32" s="68" t="str">
        <f ca="1">'Hilfstabelle DatendefKB'!V20</f>
        <v>n.d.</v>
      </c>
      <c r="I32" s="66" t="str">
        <f ca="1">'Hilfstabelle DatendefKB'!W20</f>
        <v>Incomplete</v>
      </c>
      <c r="J32" s="67" t="str">
        <f ca="1">'Hilfstabelle DatendefKB'!X20</f>
        <v>-----</v>
      </c>
      <c r="K32" s="67" t="str">
        <f ca="1">'Hilfstabelle DatendefKB'!Y20</f>
        <v>-----</v>
      </c>
    </row>
  </sheetData>
  <sheetProtection algorithmName="SHA-512" hashValue="qJmVDQGpqJz3Rot5VGUWI3nM8k5f9LFXScjCKyjTMWVOMVdhsCv/CjymgVZ4pMxnICTK9ISQsxI8Hn+Y/3Bccg==" saltValue="xyNXDsj7Fvf2HFeF0o+zwQ==" spinCount="100000" sheet="1" objects="1" scenarios="1" selectLockedCells="1"/>
  <mergeCells count="9">
    <mergeCell ref="C6:J6"/>
    <mergeCell ref="C8:E8"/>
    <mergeCell ref="H8:I8"/>
    <mergeCell ref="A12:A13"/>
    <mergeCell ref="B12:B13"/>
    <mergeCell ref="C12:E12"/>
    <mergeCell ref="F12:H12"/>
    <mergeCell ref="I12:I13"/>
    <mergeCell ref="J12:K12"/>
  </mergeCells>
  <conditionalFormatting sqref="A12:H32 J12:K32">
    <cfRule type="notContainsBlanks" dxfId="5" priority="18" stopIfTrue="1">
      <formula>LEN(TRIM(A12))&gt;0</formula>
    </cfRule>
  </conditionalFormatting>
  <conditionalFormatting sqref="I12:I13">
    <cfRule type="notContainsBlanks" dxfId="4" priority="21" stopIfTrue="1">
      <formula>LEN(TRIM(I12))&gt;0</formula>
    </cfRule>
  </conditionalFormatting>
  <conditionalFormatting sqref="I14:I32">
    <cfRule type="expression" dxfId="3" priority="1" stopIfTrue="1">
      <formula>AND($I14&lt;&gt;"",$I14="Ausnahme (Plausibilität unklar)")</formula>
    </cfRule>
    <cfRule type="expression" dxfId="2" priority="14" stopIfTrue="1">
      <formula>AND($I14&lt;&gt;"",$I14="Sollvorgabe nicht erfüllt")</formula>
    </cfRule>
    <cfRule type="expression" dxfId="1" priority="15" stopIfTrue="1">
      <formula>AND($I14&lt;&gt;"",$I14="I.O. (Plausibilität unklar)")</formula>
    </cfRule>
    <cfRule type="expression" dxfId="0" priority="16" stopIfTrue="1">
      <formula>OR(AND($I14&lt;&gt;"",$I14="Unvollständig"),AND($I14&lt;&gt;"",$I14="Inkorrekt"))</formula>
    </cfRule>
  </conditionalFormatting>
  <pageMargins left="0.25" right="0.25" top="0.75" bottom="0.75" header="0.3" footer="0.3"/>
  <pageSetup paperSize="9" scale="92" orientation="landscape" r:id="rId1"/>
  <headerFooter>
    <oddFooter>&amp;L&amp;"Arial,Standard"&amp;7
&amp;F&amp;C&amp;"Arial,Standard"&amp;7
 © DKG  Alle Rechte vorbehalten&amp;R
&amp;"Arial,Standard"&amp;7&amp;P</oddFooter>
  </headerFooter>
  <rowBreaks count="4" manualBreakCount="4">
    <brk id="15" max="10" man="1"/>
    <brk id="18" max="10" man="1"/>
    <brk id="21" max="10" man="1"/>
    <brk id="29" max="10" man="1"/>
  </rowBreaks>
  <ignoredErrors>
    <ignoredError sqref="D13"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20"/>
  <sheetViews>
    <sheetView workbookViewId="0">
      <selection activeCell="Q4" sqref="Q4"/>
    </sheetView>
  </sheetViews>
  <sheetFormatPr defaultColWidth="9.140625" defaultRowHeight="15" x14ac:dyDescent="0.25"/>
  <cols>
    <col min="1" max="1" width="13.5703125" customWidth="1"/>
    <col min="2" max="2" width="3.85546875" customWidth="1"/>
    <col min="3" max="3" width="5.42578125" customWidth="1"/>
    <col min="4" max="4" width="16.5703125" customWidth="1"/>
    <col min="5" max="5" width="6.85546875" customWidth="1"/>
    <col min="6" max="6" width="11.7109375" customWidth="1"/>
    <col min="7" max="7" width="6.85546875" customWidth="1"/>
    <col min="8" max="8" width="7.140625" customWidth="1"/>
    <col min="9" max="9" width="7.5703125" customWidth="1"/>
    <col min="10" max="10" width="6.7109375" customWidth="1"/>
    <col min="11" max="11" width="14.140625" customWidth="1"/>
    <col min="12" max="12" width="33.42578125" customWidth="1"/>
    <col min="13" max="13" width="30.140625" customWidth="1"/>
    <col min="14" max="15" width="9.140625" customWidth="1"/>
    <col min="16" max="16" width="17.7109375" customWidth="1"/>
    <col min="17" max="23" width="9.140625" customWidth="1"/>
    <col min="24" max="24" width="31.42578125" customWidth="1"/>
    <col min="25" max="25" width="24" customWidth="1"/>
  </cols>
  <sheetData>
    <row r="1" spans="1:25" ht="33.75" customHeight="1" x14ac:dyDescent="0.25">
      <c r="A1" s="45" t="s">
        <v>205</v>
      </c>
      <c r="B1" s="48"/>
      <c r="C1" s="51" t="s">
        <v>162</v>
      </c>
      <c r="D1" s="51" t="s">
        <v>163</v>
      </c>
      <c r="E1" s="44" t="s">
        <v>164</v>
      </c>
      <c r="F1" s="51" t="s">
        <v>206</v>
      </c>
      <c r="G1" s="44" t="s">
        <v>164</v>
      </c>
      <c r="H1" s="51" t="s">
        <v>207</v>
      </c>
      <c r="I1" s="51" t="s">
        <v>166</v>
      </c>
      <c r="J1" s="51" t="s">
        <v>180</v>
      </c>
      <c r="K1" s="51" t="s">
        <v>208</v>
      </c>
      <c r="L1" s="51" t="s">
        <v>209</v>
      </c>
      <c r="M1" s="51" t="s">
        <v>210</v>
      </c>
      <c r="O1" s="540" t="s">
        <v>211</v>
      </c>
      <c r="P1" s="540"/>
      <c r="Q1" s="540"/>
    </row>
    <row r="2" spans="1:25" ht="54.75" customHeight="1" x14ac:dyDescent="0.25">
      <c r="A2" s="57" t="str">
        <f>IF('Indicator sheet_(IS)'!Q8=0,"",'Indicator sheet_(IS)'!Q8)</f>
        <v>Incomplete</v>
      </c>
      <c r="B2" s="38"/>
      <c r="C2" s="56" t="str">
        <f>IF($A2="I.O.","",'Indicator sheet_(IS)'!A8)</f>
        <v>1a</v>
      </c>
      <c r="D2" s="54" t="str">
        <f>IF($A2="I.O.","",'Indicator sheet_(IS)'!D8)</f>
        <v xml:space="preserve">Primary cases </v>
      </c>
      <c r="E2" s="54" t="str">
        <f>IF(AND('Indicator sheet_(IS)'!K8="",$A2&lt;&gt;"I.O."),"-----",IF($A2="I.O.","",'Indicator sheet_(IS)'!K8))</f>
        <v>-----</v>
      </c>
      <c r="F2" s="54" t="str">
        <f>IF($A2="I.O.","",'Indicator sheet_(IS)'!L8)</f>
        <v>≥ 40</v>
      </c>
      <c r="G2" s="54" t="str">
        <f>IF(AND('Indicator sheet_(IS)'!N8="",$A2&lt;&gt;"I.O."),"-----",IF($A2="I.O.","",'Indicator sheet_(IS)'!N8))</f>
        <v>-----</v>
      </c>
      <c r="H2" s="56">
        <f>IF($A2="I.O.","",IF('Indicator sheet_(IS)'!P8="","-----",'Indicator sheet_(IS)'!P8))</f>
        <v>0</v>
      </c>
      <c r="I2" s="56" t="str">
        <f>IF($A2="I.O.","","-----")</f>
        <v>-----</v>
      </c>
      <c r="J2" s="70" t="str">
        <f>IF($A2="I.O.","","-----")</f>
        <v>-----</v>
      </c>
      <c r="K2" s="56" t="str">
        <f>IF($A2="I.O.","",'Indicator sheet_(IS)'!Q8)</f>
        <v>Incomplete</v>
      </c>
      <c r="L2" s="54" t="str">
        <f>IF(AND('Indicator sheet_(IS)'!R8="",$A2&lt;&gt;"I.O."),"-----",IF($A2="I.O.","",'Indicator sheet_(IS)'!R8))</f>
        <v>-----</v>
      </c>
      <c r="M2" s="54" t="str">
        <f>IF(AND('Indicator sheet_(IS)'!S8="",$A2&lt;&gt;"I.O."),"-----",IF($A2="I.O.","",'Indicator sheet_(IS)'!S8))</f>
        <v>-----</v>
      </c>
      <c r="O2" s="14" t="str">
        <f t="array" aca="1" ref="O2" ca="1">IF(ROW()-ROW($D$2:$D$20)+1&gt;ROWS($C$2:$C$20)-COUNTBLANK($C$2:$C$20),"",INDIRECT(ADDRESS(SMALL((IF($C$2:$C$20&lt;&gt;"",ROW($C$2:$C$20),ROW()+ROWS($C$2:$C$20))),ROW()-ROW($D$2:$D$20)+1),COLUMN($C$2:$C$20),4)))</f>
        <v>1a</v>
      </c>
      <c r="P2" s="54" t="str">
        <f t="array" aca="1" ref="P2" ca="1">IF(ROW()-ROW($E$2:$E$20)+1&gt;ROWS($D$2:$D$20)-COUNTBLANK($D$2:$D$20),"",INDIRECT(ADDRESS(SMALL((IF($D$2:$D$20&gt;"",ROW($D$2:$D$20),ROW()+ROWS($D$2:$D$20))),ROW()-ROW($E$2:$E$20)+1),COLUMN($D$2:$D$20),4)))</f>
        <v xml:space="preserve">Primary cases </v>
      </c>
      <c r="Q2" s="14" t="str">
        <f t="array" aca="1" ref="Q2" ca="1">IF(ROW()-ROW($F$2:$F$20)+1&gt;ROWS($E$2:$E$20)-COUNTBLANK($E$2:$E$20),"",INDIRECT(ADDRESS(SMALL((IF($E$2:$E$20&gt;"",ROW($E$2:$E$20),ROW()+ROWS($E$2:$E$20))),ROW()-ROW($F$2:$F$20)+1),COLUMN($E$2:$E$20),4)))</f>
        <v>-----</v>
      </c>
      <c r="R2" s="56" t="str">
        <f t="array" aca="1" ref="R2" ca="1">IF(ROW()-ROW($G$2:$G$20)+1&gt;ROWS($F$2:$F$20)-COUNTBLANK($F$2:$F$20),"",INDIRECT(ADDRESS(SMALL((IF($F$2:$F$20&gt;"",ROW($F$2:$F$20),ROW()+ROWS($F$2:$F$20))),ROW()-ROW($G$2:$G$20)+1),COLUMN($F$2:$F$20),4)))</f>
        <v>≥ 40</v>
      </c>
      <c r="S2" s="14" t="str">
        <f t="array" aca="1" ref="S2" ca="1">IF(ROW()-ROW($H$2:$H$20)+1&gt;ROWS($G$2:$G$20)-COUNTBLANK($G$2:$G$20),"",INDIRECT(ADDRESS(SMALL((IF($G$2:$G$20&lt;&gt;"",ROW($G$2:$G$20),ROW()+ROWS($G$2:$G$20))),ROW()-ROW($H$2:$H$20)+1),COLUMN($G$2:$G$20),4)))</f>
        <v>-----</v>
      </c>
      <c r="T2" s="14">
        <f t="array" aca="1" ref="T2" ca="1">IF(ROW()-ROW($I$2:$I$20)+1&gt;ROWS($H$2:$H$20)-COUNTBLANK($H$2:$H$20),"",INDIRECT(ADDRESS(SMALL((IF($H$2:$H$20&lt;&gt;"",ROW($H$2:$H$20),ROW()+ROWS($H$2:$H$20))),ROW()-ROW($I$2:$I$20)+1),COLUMN($H$2:$H$20),4)))</f>
        <v>0</v>
      </c>
      <c r="U2" s="14" t="str">
        <f t="array" aca="1" ref="U2" ca="1">IF(ROW()-ROW($J$2:$J$20)+1&gt;ROWS($I$2:$I$20)-COUNTBLANK($I$2:$I$20),"",INDIRECT(ADDRESS(SMALL((IF($I$2:$I$20&lt;&gt;"",ROW($I$2:$I$20),ROW()+ROWS($I$2:$I$20))),ROW()-ROW($J$2:$J$20)+1),COLUMN($I$2:$I$20),4)))</f>
        <v>-----</v>
      </c>
      <c r="V2" s="71" t="str">
        <f t="array" aca="1" ref="V2" ca="1">IF(ROW()-ROW($K$2:$K$20)+1&gt;ROWS($J$2:$J$20)-COUNTBLANK($J$2:$J$20),"",INDIRECT(ADDRESS(SMALL((IF($J$2:$J$20&lt;&gt;"",ROW($J$2:$J$20),ROW()+ROWS($J$2:$J$20))),ROW()-ROW($K$2:$K$20)+1),COLUMN($J$2:$J$20),4)))</f>
        <v>-----</v>
      </c>
      <c r="W2" s="56" t="str">
        <f t="array" aca="1" ref="W2" ca="1">IF(ROW()-ROW($L$2:$L$20)+1&gt;ROWS($K$2:$K$20)-COUNTBLANK($K$2:$K$20),"",INDIRECT(ADDRESS(SMALL((IF($K$2:$K$20&lt;&gt;"",ROW($K$2:$K$20),ROW()+ROWS($K$2:$K$20))),ROW()-ROW($L$2:$L$20)+1),COLUMN($K$2:$K$20),4)))</f>
        <v>Incomplete</v>
      </c>
      <c r="X2" s="14" t="str">
        <f t="array" aca="1" ref="X2" ca="1">IF(ROW()-ROW($M$2:$M$20)+1&gt;ROWS($L$2:$L$20)-COUNTBLANK($L$2:$L$20),"",INDIRECT(ADDRESS(SMALL((IF($L$2:$L$20&lt;&gt;"",ROW($L$2:$L$20),ROW()+ROWS($L$2:$L$20))),ROW()-ROW($M$2:$M$20)+1),COLUMN($L$2:$L$20),4)))</f>
        <v>-----</v>
      </c>
      <c r="Y2" s="14" t="str">
        <f t="array" aca="1" ref="Y2" ca="1">IF(ROW()-ROW($N$2:$N$20)+1&gt;ROWS($M$2:$M$20)-COUNTBLANK($M$2:$M$20),"",INDIRECT(ADDRESS(SMALL((IF($M$2:$M$20&lt;&gt;"",ROW($M$2:$M$20),ROW()+ROWS($M$2:$M$20))),ROW()-ROW($N$2:$N$20)+1),COLUMN($M$2:$M$20),4)))</f>
        <v>-----</v>
      </c>
    </row>
    <row r="3" spans="1:25" ht="54.75" customHeight="1" x14ac:dyDescent="0.25">
      <c r="A3" s="57" t="str">
        <f>IF('Indicator sheet_(IS)'!Q11=0,"",'Indicator sheet_(IS)'!Q11)</f>
        <v>Incomplete</v>
      </c>
      <c r="B3" s="38"/>
      <c r="C3" s="110" t="str">
        <f>IF($A3="I.O.","",'Indicator sheet_(IS)'!A11)</f>
        <v>1b</v>
      </c>
      <c r="D3" s="54" t="str">
        <f>IF($A3="I.O.","",'Indicator sheet_(IS)'!D11)</f>
        <v>Patients with new recurrence and/or distant metastases</v>
      </c>
      <c r="E3" s="54" t="str">
        <f>IF(AND('Indicator sheet_(IS)'!K11="",$A3&lt;&gt;"I.O."),"-----",IF($A3="I.O.","",'Indicator sheet_(IS)'!K11))</f>
        <v>-----</v>
      </c>
      <c r="F3" s="54" t="str">
        <f>IF($A3="I.O.","",'Indicator sheet_(IS)'!L11)</f>
        <v>No target value</v>
      </c>
      <c r="G3" s="54" t="str">
        <f>IF(AND('Indicator sheet_(IS)'!N11="",$A3&lt;&gt;"I.O."),"-----",IF($A3="I.O.","",'Indicator sheet_(IS)'!N11))</f>
        <v>-----</v>
      </c>
      <c r="H3" s="56" t="str">
        <f>IF($A3="I.O.","",IF('Indicator sheet_(IS)'!P11="","-----",'Indicator sheet_(IS)'!P11))</f>
        <v>-----</v>
      </c>
      <c r="I3" s="56" t="str">
        <f t="shared" ref="I3:J3" si="0">IF($A3="I.O.","","-----")</f>
        <v>-----</v>
      </c>
      <c r="J3" s="70" t="str">
        <f t="shared" si="0"/>
        <v>-----</v>
      </c>
      <c r="K3" s="56" t="str">
        <f>IF($A3="I.O.","",'Indicator sheet_(IS)'!Q11)</f>
        <v>Incomplete</v>
      </c>
      <c r="L3" s="54" t="str">
        <f>IF(AND('Indicator sheet_(IS)'!R11="",$A3&lt;&gt;"I.O."),"-----",IF($A3="I.O.","",'Indicator sheet_(IS)'!R11))</f>
        <v>-----</v>
      </c>
      <c r="M3" s="54" t="str">
        <f>IF(AND('Indicator sheet_(IS)'!S11="",$A3&lt;&gt;"I.O."),"-----",IF($A3="I.O.","",'Indicator sheet_(IS)'!S11))</f>
        <v>-----</v>
      </c>
      <c r="O3" s="14" t="str">
        <f t="array" aca="1" ref="O3" ca="1">IF(ROW()-ROW($D$2:$D$20)+1&gt;ROWS($C$2:$C$20)-COUNTBLANK($C$2:$C$20),"",INDIRECT(ADDRESS(SMALL((IF($C$2:$C$20&lt;&gt;"",ROW($C$2:$C$20),ROW()+ROWS($C$2:$C$20))),ROW()-ROW($D$2:$D$20)+1),COLUMN($C$2:$C$20),4)))</f>
        <v>1b</v>
      </c>
      <c r="P3" s="54" t="str">
        <f t="array" aca="1" ref="P3" ca="1">IF(ROW()-ROW($E$2:$E$20)+1&gt;ROWS($D$2:$D$20)-COUNTBLANK($D$2:$D$20),"",INDIRECT(ADDRESS(SMALL((IF($D$2:$D$20&gt;"",ROW($D$2:$D$20),ROW()+ROWS($D$2:$D$20))),ROW()-ROW($E$2:$E$20)+1),COLUMN($D$2:$D$20),4)))</f>
        <v>Patients with new recurrence and/or distant metastases</v>
      </c>
      <c r="Q3" s="14" t="str">
        <f t="array" aca="1" ref="Q3" ca="1">IF(ROW()-ROW($F$2:$F$20)+1&gt;ROWS($E$2:$E$20)-COUNTBLANK($E$2:$E$20),"",INDIRECT(ADDRESS(SMALL((IF($E$2:$E$20&gt;"",ROW($E$2:$E$20),ROW()+ROWS($E$2:$E$20))),ROW()-ROW($F$2:$F$20)+1),COLUMN($E$2:$E$20),4)))</f>
        <v>-----</v>
      </c>
      <c r="R3" s="56" t="str">
        <f t="array" aca="1" ref="R3" ca="1">IF(ROW()-ROW($G$2:$G$20)+1&gt;ROWS($F$2:$F$20)-COUNTBLANK($F$2:$F$20),"",INDIRECT(ADDRESS(SMALL((IF($F$2:$F$20&gt;"",ROW($F$2:$F$20),ROW()+ROWS($F$2:$F$20))),ROW()-ROW($G$2:$G$20)+1),COLUMN($F$2:$F$20),4)))</f>
        <v>No target value</v>
      </c>
      <c r="S3" s="14" t="str">
        <f t="array" aca="1" ref="S3" ca="1">IF(ROW()-ROW($H$2:$H$20)+1&gt;ROWS($G$2:$G$20)-COUNTBLANK($G$2:$G$20),"",INDIRECT(ADDRESS(SMALL((IF($G$2:$G$20&lt;&gt;"",ROW($G$2:$G$20),ROW()+ROWS($G$2:$G$20))),ROW()-ROW($H$2:$H$20)+1),COLUMN($G$2:$G$20),4)))</f>
        <v>-----</v>
      </c>
      <c r="T3" s="14" t="str">
        <f t="array" aca="1" ref="T3" ca="1">IF(ROW()-ROW($I$2:$I$20)+1&gt;ROWS($H$2:$H$20)-COUNTBLANK($H$2:$H$20),"",INDIRECT(ADDRESS(SMALL((IF($H$2:$H$20&lt;&gt;"",ROW($H$2:$H$20),ROW()+ROWS($H$2:$H$20))),ROW()-ROW($I$2:$I$20)+1),COLUMN($H$2:$H$20),4)))</f>
        <v>-----</v>
      </c>
      <c r="U3" s="14" t="str">
        <f t="array" aca="1" ref="U3" ca="1">IF(ROW()-ROW($J$2:$J$20)+1&gt;ROWS($I$2:$I$20)-COUNTBLANK($I$2:$I$20),"",INDIRECT(ADDRESS(SMALL((IF($I$2:$I$20&lt;&gt;"",ROW($I$2:$I$20),ROW()+ROWS($I$2:$I$20))),ROW()-ROW($J$2:$J$20)+1),COLUMN($I$2:$I$20),4)))</f>
        <v>-----</v>
      </c>
      <c r="V3" s="71" t="str">
        <f t="array" aca="1" ref="V3" ca="1">IF(ROW()-ROW($K$2:$K$20)+1&gt;ROWS($J$2:$J$20)-COUNTBLANK($J$2:$J$20),"",INDIRECT(ADDRESS(SMALL((IF($J$2:$J$20&lt;&gt;"",ROW($J$2:$J$20),ROW()+ROWS($J$2:$J$20))),ROW()-ROW($K$2:$K$20)+1),COLUMN($J$2:$J$20),4)))</f>
        <v>-----</v>
      </c>
      <c r="W3" s="56" t="str">
        <f t="array" aca="1" ref="W3" ca="1">IF(ROW()-ROW($L$2:$L$20)+1&gt;ROWS($K$2:$K$20)-COUNTBLANK($K$2:$K$20),"",INDIRECT(ADDRESS(SMALL((IF($K$2:$K$20&lt;&gt;"",ROW($K$2:$K$20),ROW()+ROWS($K$2:$K$20))),ROW()-ROW($L$2:$L$20)+1),COLUMN($K$2:$K$20),4)))</f>
        <v>Incomplete</v>
      </c>
      <c r="X3" s="14" t="str">
        <f t="array" aca="1" ref="X3" ca="1">IF(ROW()-ROW($M$2:$M$20)+1&gt;ROWS($L$2:$L$20)-COUNTBLANK($L$2:$L$20),"",INDIRECT(ADDRESS(SMALL((IF($L$2:$L$20&lt;&gt;"",ROW($L$2:$L$20),ROW()+ROWS($L$2:$L$20))),ROW()-ROW($M$2:$M$20)+1),COLUMN($L$2:$L$20),4)))</f>
        <v>-----</v>
      </c>
      <c r="Y3" s="14" t="str">
        <f t="array" aca="1" ref="Y3" ca="1">IF(ROW()-ROW($N$2:$N$20)+1&gt;ROWS($M$2:$M$20)-COUNTBLANK($M$2:$M$20),"",INDIRECT(ADDRESS(SMALL((IF($M$2:$M$20&lt;&gt;"",ROW($M$2:$M$20),ROW()+ROWS($M$2:$M$20))),ROW()-ROW($N$2:$N$20)+1),COLUMN($M$2:$M$20),4)))</f>
        <v>-----</v>
      </c>
    </row>
    <row r="4" spans="1:25" ht="54.75" customHeight="1" x14ac:dyDescent="0.25">
      <c r="A4" s="57" t="str">
        <f>IF('Indicator sheet_(IS)'!Q14=0,"",'Indicator sheet_(IS)'!Q14)</f>
        <v>Incomplete</v>
      </c>
      <c r="B4" s="38"/>
      <c r="C4" s="56">
        <f>IF($A4="I.O.","",'Indicator sheet_(IS)'!A14)</f>
        <v>2</v>
      </c>
      <c r="D4" s="54" t="str">
        <f>IF($A4="I.O.","",'Indicator sheet_(IS)'!D14)</f>
        <v>Pre-therapeutic case presentation in tumour board</v>
      </c>
      <c r="E4" s="54" t="str">
        <f>IF(AND('Indicator sheet_(IS)'!K14="",$A4&lt;&gt;"I.O."),"-----",IF($A4="I.O.","",'Indicator sheet_(IS)'!K14))</f>
        <v>-----</v>
      </c>
      <c r="F4" s="54" t="str">
        <f>IF($A4="I.O.","",'Indicator sheet_(IS)'!L14)</f>
        <v>≥ 95%</v>
      </c>
      <c r="G4" s="54" t="str">
        <f>IF(AND('Indicator sheet_(IS)'!N14="",$A4&lt;&gt;"I.O."),"-----",IF($A4="I.O.","",'Indicator sheet_(IS)'!N14))</f>
        <v>-----</v>
      </c>
      <c r="H4" s="56" t="str">
        <f>IF($A4="I.O.","",IF('Indicator sheet_(IS)'!P14="","-----",'Indicator sheet_(IS)'!P14))</f>
        <v>-----</v>
      </c>
      <c r="I4" s="56">
        <f>IF($A4="I.O.","",IF('Indicator sheet_(IS)'!P15="","-----",'Indicator sheet_(IS)'!P15))</f>
        <v>0</v>
      </c>
      <c r="J4" s="70" t="str">
        <f>IF($A4="I.O.","",IF('Indicator sheet_(IS)'!P16="",0,'Indicator sheet_(IS)'!P16))</f>
        <v>n.d.</v>
      </c>
      <c r="K4" s="56" t="str">
        <f>IF($A4="I.O.","",'Indicator sheet_(IS)'!Q14)</f>
        <v>Incomplete</v>
      </c>
      <c r="L4" s="54" t="str">
        <f>IF(AND('Indicator sheet_(IS)'!R14="",$A4&lt;&gt;"I.O."),"-----",IF($A4="I.O.","",'Indicator sheet_(IS)'!R14))</f>
        <v>-----</v>
      </c>
      <c r="M4" s="54" t="str">
        <f>IF(AND('Indicator sheet_(IS)'!S14="",$A4&lt;&gt;"I.O."),"-----",IF($A4="I.O.","",'Indicator sheet_(IS)'!S14))</f>
        <v>-----</v>
      </c>
      <c r="O4" s="14">
        <f t="array" aca="1" ref="O4" ca="1">IF(ROW()-ROW($D$2:$D$20)+1&gt;ROWS($C$2:$C$20)-COUNTBLANK($C$2:$C$20),"",INDIRECT(ADDRESS(SMALL((IF($C$2:$C$20&lt;&gt;"",ROW($C$2:$C$20),ROW()+ROWS($C$2:$C$20))),ROW()-ROW($D$2:$D$20)+1),COLUMN($C$2:$C$20),4)))</f>
        <v>2</v>
      </c>
      <c r="P4" s="54" t="str">
        <f t="array" aca="1" ref="P4" ca="1">IF(ROW()-ROW($E$2:$E$20)+1&gt;ROWS($D$2:$D$20)-COUNTBLANK($D$2:$D$20),"",INDIRECT(ADDRESS(SMALL((IF($D$2:$D$20&gt;"",ROW($D$2:$D$20),ROW()+ROWS($D$2:$D$20))),ROW()-ROW($E$2:$E$20)+1),COLUMN($D$2:$D$20),4)))</f>
        <v>Pre-therapeutic case presentation in tumour board</v>
      </c>
      <c r="Q4" s="14" t="str">
        <f t="array" aca="1" ref="Q4" ca="1">IF(ROW()-ROW($F$2:$F$20)+1&gt;ROWS($E$2:$E$20)-COUNTBLANK($E$2:$E$20),"",INDIRECT(ADDRESS(SMALL((IF($E$2:$E$20&gt;"",ROW($E$2:$E$20),ROW()+ROWS($E$2:$E$20))),ROW()-ROW($F$2:$F$20)+1),COLUMN($E$2:$E$20),4)))</f>
        <v>-----</v>
      </c>
      <c r="R4" s="56" t="str">
        <f t="array" aca="1" ref="R4" ca="1">IF(ROW()-ROW($G$2:$G$20)+1&gt;ROWS($F$2:$F$20)-COUNTBLANK($F$2:$F$20),"",INDIRECT(ADDRESS(SMALL((IF($F$2:$F$20&gt;"",ROW($F$2:$F$20),ROW()+ROWS($F$2:$F$20))),ROW()-ROW($G$2:$G$20)+1),COLUMN($F$2:$F$20),4)))</f>
        <v>≥ 95%</v>
      </c>
      <c r="S4" s="14" t="str">
        <f t="array" aca="1" ref="S4" ca="1">IF(ROW()-ROW($H$2:$H$20)+1&gt;ROWS($G$2:$G$20)-COUNTBLANK($G$2:$G$20),"",INDIRECT(ADDRESS(SMALL((IF($G$2:$G$20&lt;&gt;"",ROW($G$2:$G$20),ROW()+ROWS($G$2:$G$20))),ROW()-ROW($H$2:$H$20)+1),COLUMN($G$2:$G$20),4)))</f>
        <v>-----</v>
      </c>
      <c r="T4" s="14" t="str">
        <f t="array" aca="1" ref="T4" ca="1">IF(ROW()-ROW($I$2:$I$20)+1&gt;ROWS($H$2:$H$20)-COUNTBLANK($H$2:$H$20),"",INDIRECT(ADDRESS(SMALL((IF($H$2:$H$20&lt;&gt;"",ROW($H$2:$H$20),ROW()+ROWS($H$2:$H$20))),ROW()-ROW($I$2:$I$20)+1),COLUMN($H$2:$H$20),4)))</f>
        <v>-----</v>
      </c>
      <c r="U4" s="14">
        <f t="array" aca="1" ref="U4" ca="1">IF(ROW()-ROW($J$2:$J$20)+1&gt;ROWS($I$2:$I$20)-COUNTBLANK($I$2:$I$20),"",INDIRECT(ADDRESS(SMALL((IF($I$2:$I$20&lt;&gt;"",ROW($I$2:$I$20),ROW()+ROWS($I$2:$I$20))),ROW()-ROW($J$2:$J$20)+1),COLUMN($I$2:$I$20),4)))</f>
        <v>0</v>
      </c>
      <c r="V4" s="71" t="str">
        <f t="array" aca="1" ref="V4" ca="1">IF(ROW()-ROW($K$2:$K$20)+1&gt;ROWS($J$2:$J$20)-COUNTBLANK($J$2:$J$20),"",INDIRECT(ADDRESS(SMALL((IF($J$2:$J$20&lt;&gt;"",ROW($J$2:$J$20),ROW()+ROWS($J$2:$J$20))),ROW()-ROW($K$2:$K$20)+1),COLUMN($J$2:$J$20),4)))</f>
        <v>n.d.</v>
      </c>
      <c r="W4" s="56" t="str">
        <f t="array" aca="1" ref="W4" ca="1">IF(ROW()-ROW($L$2:$L$20)+1&gt;ROWS($K$2:$K$20)-COUNTBLANK($K$2:$K$20),"",INDIRECT(ADDRESS(SMALL((IF($K$2:$K$20&lt;&gt;"",ROW($K$2:$K$20),ROW()+ROWS($K$2:$K$20))),ROW()-ROW($L$2:$L$20)+1),COLUMN($K$2:$K$20),4)))</f>
        <v>Incomplete</v>
      </c>
      <c r="X4" s="14" t="str">
        <f t="array" aca="1" ref="X4" ca="1">IF(ROW()-ROW($M$2:$M$20)+1&gt;ROWS($L$2:$L$20)-COUNTBLANK($L$2:$L$20),"",INDIRECT(ADDRESS(SMALL((IF($L$2:$L$20&lt;&gt;"",ROW($L$2:$L$20),ROW()+ROWS($L$2:$L$20))),ROW()-ROW($M$2:$M$20)+1),COLUMN($L$2:$L$20),4)))</f>
        <v>-----</v>
      </c>
      <c r="Y4" s="14" t="str">
        <f t="array" aca="1" ref="Y4" ca="1">IF(ROW()-ROW($N$2:$N$20)+1&gt;ROWS($M$2:$M$20)-COUNTBLANK($M$2:$M$20),"",INDIRECT(ADDRESS(SMALL((IF($M$2:$M$20&lt;&gt;"",ROW($M$2:$M$20),ROW()+ROWS($M$2:$M$20))),ROW()-ROW($N$2:$N$20)+1),COLUMN($M$2:$M$20),4)))</f>
        <v>-----</v>
      </c>
    </row>
    <row r="5" spans="1:25" ht="54.75" customHeight="1" x14ac:dyDescent="0.25">
      <c r="A5" s="57" t="str">
        <f>IF('Indicator sheet_(IS)'!Q17=0,"",'Indicator sheet_(IS)'!Q17)</f>
        <v>Incomplete</v>
      </c>
      <c r="B5" s="38"/>
      <c r="C5" s="56" t="str">
        <f>IF($A5="I.O.","",CONCATENATE('Indicator sheet_(IS)'!A17,'Indicator sheet_(IS)'!B17))</f>
        <v>3a</v>
      </c>
      <c r="D5" s="54" t="str">
        <f>IF($A5="I.O.","",'Indicator sheet_(IS)'!D17)</f>
        <v>Post-surgical presentation in tumour bord</v>
      </c>
      <c r="E5" s="54" t="str">
        <f>IF(AND('Indicator sheet_(IS)'!K17="",$A5&lt;&gt;"I.O."),"-----",IF($A5="I.O.","",'Indicator sheet_(IS)'!K17))</f>
        <v>-----</v>
      </c>
      <c r="F5" s="54" t="str">
        <f>IF($A5="I.O.","",'Indicator sheet_(IS)'!L17)</f>
        <v>≥ 95%</v>
      </c>
      <c r="G5" s="54" t="str">
        <f>IF(AND('Indicator sheet_(IS)'!N17="",$A5&lt;&gt;"I.O."),"-----",IF($A5="I.O.","",'Indicator sheet_(IS)'!N17))</f>
        <v>-----</v>
      </c>
      <c r="H5" s="56" t="str">
        <f>IF($A5="I.O.","",IF('Indicator sheet_(IS)'!P17="","-----",'Indicator sheet_(IS)'!P17))</f>
        <v>-----</v>
      </c>
      <c r="I5" s="60">
        <f>IF($A5="I.O.","",IF('Indicator sheet_(IS)'!P18="","-----",'Indicator sheet_(IS)'!P18))</f>
        <v>0</v>
      </c>
      <c r="J5" s="59" t="str">
        <f>IF($A5="I.O.","",IF('Indicator sheet_(IS)'!P19="",0,'Indicator sheet_(IS)'!P19))</f>
        <v>n.d.</v>
      </c>
      <c r="K5" s="56" t="str">
        <f>IF($A5="I.O.","",'Indicator sheet_(IS)'!Q17)</f>
        <v>Incomplete</v>
      </c>
      <c r="L5" s="54" t="str">
        <f>IF(AND('Indicator sheet_(IS)'!R17="",$A5&lt;&gt;"I.O."),"-----",IF($A5="I.O.","",'Indicator sheet_(IS)'!R17))</f>
        <v>-----</v>
      </c>
      <c r="M5" s="54" t="str">
        <f>IF(AND('Indicator sheet_(IS)'!S17="",$A5&lt;&gt;"I.O."),"-----",IF($A5="I.O.","",'Indicator sheet_(IS)'!S17))</f>
        <v>-----</v>
      </c>
      <c r="O5" s="14" t="str">
        <f t="array" aca="1" ref="O5" ca="1">IF(ROW()-ROW($D$2:$D$20)+1&gt;ROWS($C$2:$C$20)-COUNTBLANK($C$2:$C$20),"",INDIRECT(ADDRESS(SMALL((IF($C$2:$C$20&lt;&gt;"",ROW($C$2:$C$20),ROW()+ROWS($C$2:$C$20))),ROW()-ROW($D$2:$D$20)+1),COLUMN($C$2:$C$20),4)))</f>
        <v>3a</v>
      </c>
      <c r="P5" s="54" t="str">
        <f t="array" aca="1" ref="P5" ca="1">IF(ROW()-ROW($E$2:$E$20)+1&gt;ROWS($D$2:$D$20)-COUNTBLANK($D$2:$D$20),"",INDIRECT(ADDRESS(SMALL((IF($D$2:$D$20&gt;"",ROW($D$2:$D$20),ROW()+ROWS($D$2:$D$20))),ROW()-ROW($E$2:$E$20)+1),COLUMN($D$2:$D$20),4)))</f>
        <v>Post-surgical presentation in tumour bord</v>
      </c>
      <c r="Q5" s="14" t="str">
        <f t="array" aca="1" ref="Q5" ca="1">IF(ROW()-ROW($F$2:$F$20)+1&gt;ROWS($E$2:$E$20)-COUNTBLANK($E$2:$E$20),"",INDIRECT(ADDRESS(SMALL((IF($E$2:$E$20&gt;"",ROW($E$2:$E$20),ROW()+ROWS($E$2:$E$20))),ROW()-ROW($F$2:$F$20)+1),COLUMN($E$2:$E$20),4)))</f>
        <v>-----</v>
      </c>
      <c r="R5" s="56" t="str">
        <f t="array" aca="1" ref="R5" ca="1">IF(ROW()-ROW($G$2:$G$20)+1&gt;ROWS($F$2:$F$20)-COUNTBLANK($F$2:$F$20),"",INDIRECT(ADDRESS(SMALL((IF($F$2:$F$20&gt;"",ROW($F$2:$F$20),ROW()+ROWS($F$2:$F$20))),ROW()-ROW($G$2:$G$20)+1),COLUMN($F$2:$F$20),4)))</f>
        <v>≥ 95%</v>
      </c>
      <c r="S5" s="14" t="str">
        <f t="array" aca="1" ref="S5" ca="1">IF(ROW()-ROW($H$2:$H$20)+1&gt;ROWS($G$2:$G$20)-COUNTBLANK($G$2:$G$20),"",INDIRECT(ADDRESS(SMALL((IF($G$2:$G$20&lt;&gt;"",ROW($G$2:$G$20),ROW()+ROWS($G$2:$G$20))),ROW()-ROW($H$2:$H$20)+1),COLUMN($G$2:$G$20),4)))</f>
        <v>-----</v>
      </c>
      <c r="T5" s="14" t="str">
        <f t="array" aca="1" ref="T5" ca="1">IF(ROW()-ROW($I$2:$I$20)+1&gt;ROWS($H$2:$H$20)-COUNTBLANK($H$2:$H$20),"",INDIRECT(ADDRESS(SMALL((IF($H$2:$H$20&lt;&gt;"",ROW($H$2:$H$20),ROW()+ROWS($H$2:$H$20))),ROW()-ROW($I$2:$I$20)+1),COLUMN($H$2:$H$20),4)))</f>
        <v>-----</v>
      </c>
      <c r="U5" s="14">
        <f t="array" aca="1" ref="U5" ca="1">IF(ROW()-ROW($J$2:$J$20)+1&gt;ROWS($I$2:$I$20)-COUNTBLANK($I$2:$I$20),"",INDIRECT(ADDRESS(SMALL((IF($I$2:$I$20&lt;&gt;"",ROW($I$2:$I$20),ROW()+ROWS($I$2:$I$20))),ROW()-ROW($J$2:$J$20)+1),COLUMN($I$2:$I$20),4)))</f>
        <v>0</v>
      </c>
      <c r="V5" s="71" t="str">
        <f t="array" aca="1" ref="V5" ca="1">IF(ROW()-ROW($K$2:$K$20)+1&gt;ROWS($J$2:$J$20)-COUNTBLANK($J$2:$J$20),"",INDIRECT(ADDRESS(SMALL((IF($J$2:$J$20&lt;&gt;"",ROW($J$2:$J$20),ROW()+ROWS($J$2:$J$20))),ROW()-ROW($K$2:$K$20)+1),COLUMN($J$2:$J$20),4)))</f>
        <v>n.d.</v>
      </c>
      <c r="W5" s="56" t="str">
        <f t="array" aca="1" ref="W5" ca="1">IF(ROW()-ROW($L$2:$L$20)+1&gt;ROWS($K$2:$K$20)-COUNTBLANK($K$2:$K$20),"",INDIRECT(ADDRESS(SMALL((IF($K$2:$K$20&lt;&gt;"",ROW($K$2:$K$20),ROW()+ROWS($K$2:$K$20))),ROW()-ROW($L$2:$L$20)+1),COLUMN($K$2:$K$20),4)))</f>
        <v>Incomplete</v>
      </c>
      <c r="X5" s="14" t="str">
        <f t="array" aca="1" ref="X5" ca="1">IF(ROW()-ROW($M$2:$M$20)+1&gt;ROWS($L$2:$L$20)-COUNTBLANK($L$2:$L$20),"",INDIRECT(ADDRESS(SMALL((IF($L$2:$L$20&lt;&gt;"",ROW($L$2:$L$20),ROW()+ROWS($L$2:$L$20))),ROW()-ROW($M$2:$M$20)+1),COLUMN($L$2:$L$20),4)))</f>
        <v>-----</v>
      </c>
      <c r="Y5" s="14" t="str">
        <f t="array" aca="1" ref="Y5" ca="1">IF(ROW()-ROW($N$2:$N$20)+1&gt;ROWS($M$2:$M$20)-COUNTBLANK($M$2:$M$20),"",INDIRECT(ADDRESS(SMALL((IF($M$2:$M$20&lt;&gt;"",ROW($M$2:$M$20),ROW()+ROWS($M$2:$M$20))),ROW()-ROW($N$2:$N$20)+1),COLUMN($M$2:$M$20),4)))</f>
        <v>-----</v>
      </c>
    </row>
    <row r="6" spans="1:25" ht="54.75" customHeight="1" x14ac:dyDescent="0.25">
      <c r="A6" s="57" t="str">
        <f>IF('Indicator sheet_(IS)'!Q20=0,"",'Indicator sheet_(IS)'!Q20)</f>
        <v>Incomplete</v>
      </c>
      <c r="B6" s="38"/>
      <c r="C6" s="56" t="str">
        <f>IF($A6="I.O.","",CONCATENATE('Indicator sheet_(IS)'!A17,'Indicator sheet_(IS)'!B20))</f>
        <v>3b</v>
      </c>
      <c r="D6" s="54" t="str">
        <f>IF($A6="I.O.","",'Indicator sheet_(IS)'!D20)</f>
        <v>Post-intervention presentation in tumour board</v>
      </c>
      <c r="E6" s="54" t="str">
        <f>IF(AND('Indicator sheet_(IS)'!K20="",$A6&lt;&gt;"I.O."),"-----",IF($A6="I.O.","",'Indicator sheet_(IS)'!K20))</f>
        <v>-----</v>
      </c>
      <c r="F6" s="54" t="str">
        <f>IF($A6="I.O.","",'Indicator sheet_(IS)'!L20)</f>
        <v>≥ 95%</v>
      </c>
      <c r="G6" s="54" t="str">
        <f>IF(AND('Indicator sheet_(IS)'!N20="",$A6&lt;&gt;"I.O."),"-----",IF($A6="I.O.","",'Indicator sheet_(IS)'!N20))</f>
        <v>-----</v>
      </c>
      <c r="H6" s="56" t="str">
        <f>IF($A6="I.O.","",IF('Indicator sheet_(IS)'!P20="","-----",'Indicator sheet_(IS)'!P20))</f>
        <v>-----</v>
      </c>
      <c r="I6" s="60">
        <f>IF($A6="I.O.","",IF('Indicator sheet_(IS)'!P21="","-----",'Indicator sheet_(IS)'!P21))</f>
        <v>0</v>
      </c>
      <c r="J6" s="59" t="str">
        <f>IF($A6="I.O.","",IF('Indicator sheet_(IS)'!P22="",0,'Indicator sheet_(IS)'!P22))</f>
        <v>n.d.</v>
      </c>
      <c r="K6" s="56" t="str">
        <f>IF($A6="I.O.","",'Indicator sheet_(IS)'!Q20)</f>
        <v>Incomplete</v>
      </c>
      <c r="L6" s="54" t="str">
        <f>IF(AND('Indicator sheet_(IS)'!R20="",$A6&lt;&gt;"I.O."),"-----",IF($A6="I.O.","",'Indicator sheet_(IS)'!R20))</f>
        <v>-----</v>
      </c>
      <c r="M6" s="54" t="str">
        <f>IF(AND('Indicator sheet_(IS)'!S20="",$A6&lt;&gt;"I.O."),"-----",IF($A6="I.O.","",'Indicator sheet_(IS)'!S20))</f>
        <v>-----</v>
      </c>
      <c r="O6" s="14" t="str">
        <f t="array" aca="1" ref="O6" ca="1">IF(ROW()-ROW($D$2:$D$20)+1&gt;ROWS($C$2:$C$20)-COUNTBLANK($C$2:$C$20),"",INDIRECT(ADDRESS(SMALL((IF($C$2:$C$20&lt;&gt;"",ROW($C$2:$C$20),ROW()+ROWS($C$2:$C$20))),ROW()-ROW($D$2:$D$20)+1),COLUMN($C$2:$C$20),4)))</f>
        <v>3b</v>
      </c>
      <c r="P6" s="54" t="str">
        <f t="array" aca="1" ref="P6" ca="1">IF(ROW()-ROW($E$2:$E$20)+1&gt;ROWS($D$2:$D$20)-COUNTBLANK($D$2:$D$20),"",INDIRECT(ADDRESS(SMALL((IF($D$2:$D$20&gt;"",ROW($D$2:$D$20),ROW()+ROWS($D$2:$D$20))),ROW()-ROW($E$2:$E$20)+1),COLUMN($D$2:$D$20),4)))</f>
        <v>Post-intervention presentation in tumour board</v>
      </c>
      <c r="Q6" s="14" t="str">
        <f t="array" aca="1" ref="Q6" ca="1">IF(ROW()-ROW($F$2:$F$20)+1&gt;ROWS($E$2:$E$20)-COUNTBLANK($E$2:$E$20),"",INDIRECT(ADDRESS(SMALL((IF($E$2:$E$20&gt;"",ROW($E$2:$E$20),ROW()+ROWS($E$2:$E$20))),ROW()-ROW($F$2:$F$20)+1),COLUMN($E$2:$E$20),4)))</f>
        <v>-----</v>
      </c>
      <c r="R6" s="56" t="str">
        <f t="array" aca="1" ref="R6" ca="1">IF(ROW()-ROW($G$2:$G$20)+1&gt;ROWS($F$2:$F$20)-COUNTBLANK($F$2:$F$20),"",INDIRECT(ADDRESS(SMALL((IF($F$2:$F$20&gt;"",ROW($F$2:$F$20),ROW()+ROWS($F$2:$F$20))),ROW()-ROW($G$2:$G$20)+1),COLUMN($F$2:$F$20),4)))</f>
        <v>≥ 95%</v>
      </c>
      <c r="S6" s="14" t="str">
        <f t="array" aca="1" ref="S6" ca="1">IF(ROW()-ROW($H$2:$H$20)+1&gt;ROWS($G$2:$G$20)-COUNTBLANK($G$2:$G$20),"",INDIRECT(ADDRESS(SMALL((IF($G$2:$G$20&lt;&gt;"",ROW($G$2:$G$20),ROW()+ROWS($G$2:$G$20))),ROW()-ROW($H$2:$H$20)+1),COLUMN($G$2:$G$20),4)))</f>
        <v>-----</v>
      </c>
      <c r="T6" s="14" t="str">
        <f t="array" aca="1" ref="T6" ca="1">IF(ROW()-ROW($I$2:$I$20)+1&gt;ROWS($H$2:$H$20)-COUNTBLANK($H$2:$H$20),"",INDIRECT(ADDRESS(SMALL((IF($H$2:$H$20&lt;&gt;"",ROW($H$2:$H$20),ROW()+ROWS($H$2:$H$20))),ROW()-ROW($I$2:$I$20)+1),COLUMN($H$2:$H$20),4)))</f>
        <v>-----</v>
      </c>
      <c r="U6" s="14">
        <f t="array" aca="1" ref="U6" ca="1">IF(ROW()-ROW($J$2:$J$20)+1&gt;ROWS($I$2:$I$20)-COUNTBLANK($I$2:$I$20),"",INDIRECT(ADDRESS(SMALL((IF($I$2:$I$20&lt;&gt;"",ROW($I$2:$I$20),ROW()+ROWS($I$2:$I$20))),ROW()-ROW($J$2:$J$20)+1),COLUMN($I$2:$I$20),4)))</f>
        <v>0</v>
      </c>
      <c r="V6" s="71" t="str">
        <f t="array" aca="1" ref="V6" ca="1">IF(ROW()-ROW($K$2:$K$20)+1&gt;ROWS($J$2:$J$20)-COUNTBLANK($J$2:$J$20),"",INDIRECT(ADDRESS(SMALL((IF($J$2:$J$20&lt;&gt;"",ROW($J$2:$J$20),ROW()+ROWS($J$2:$J$20))),ROW()-ROW($K$2:$K$20)+1),COLUMN($J$2:$J$20),4)))</f>
        <v>n.d.</v>
      </c>
      <c r="W6" s="56" t="str">
        <f t="array" aca="1" ref="W6" ca="1">IF(ROW()-ROW($L$2:$L$20)+1&gt;ROWS($K$2:$K$20)-COUNTBLANK($K$2:$K$20),"",INDIRECT(ADDRESS(SMALL((IF($K$2:$K$20&lt;&gt;"",ROW($K$2:$K$20),ROW()+ROWS($K$2:$K$20))),ROW()-ROW($L$2:$L$20)+1),COLUMN($K$2:$K$20),4)))</f>
        <v>Incomplete</v>
      </c>
      <c r="X6" s="14" t="str">
        <f t="array" aca="1" ref="X6" ca="1">IF(ROW()-ROW($M$2:$M$20)+1&gt;ROWS($L$2:$L$20)-COUNTBLANK($L$2:$L$20),"",INDIRECT(ADDRESS(SMALL((IF($L$2:$L$20&lt;&gt;"",ROW($L$2:$L$20),ROW()+ROWS($L$2:$L$20))),ROW()-ROW($M$2:$M$20)+1),COLUMN($L$2:$L$20),4)))</f>
        <v>-----</v>
      </c>
      <c r="Y6" s="14" t="str">
        <f t="array" aca="1" ref="Y6" ca="1">IF(ROW()-ROW($N$2:$N$20)+1&gt;ROWS($M$2:$M$20)-COUNTBLANK($M$2:$M$20),"",INDIRECT(ADDRESS(SMALL((IF($M$2:$M$20&lt;&gt;"",ROW($M$2:$M$20),ROW()+ROWS($M$2:$M$20))),ROW()-ROW($N$2:$N$20)+1),COLUMN($M$2:$M$20),4)))</f>
        <v>-----</v>
      </c>
    </row>
    <row r="7" spans="1:25" ht="54.75" customHeight="1" x14ac:dyDescent="0.25">
      <c r="A7" s="57" t="str">
        <f>IF('Indicator sheet_(IS)'!Q23=0,"",'Indicator sheet_(IS)'!Q23)</f>
        <v>Incomplete</v>
      </c>
      <c r="B7" s="38"/>
      <c r="C7" s="110">
        <f>IF($A7="I.O.","",'Indicator sheet_(IS)'!A23)</f>
        <v>4</v>
      </c>
      <c r="D7" s="54" t="str">
        <f>IF($A7="I.O.","",'Indicator sheet_(IS)'!D23)</f>
        <v>Pre-therapeutic  presentation recurrence or new metastases in tumour board</v>
      </c>
      <c r="E7" s="54" t="str">
        <f>IF(AND('Indicator sheet_(IS)'!K23="",$A7&lt;&gt;"I.O."),"-----",IF($A7="I.O.","",'Indicator sheet_(IS)'!K23))</f>
        <v>-----</v>
      </c>
      <c r="F7" s="54" t="str">
        <f>IF($A7="I.O.","",'Indicator sheet_(IS)'!L23)</f>
        <v>≥ 95%</v>
      </c>
      <c r="G7" s="54" t="str">
        <f>IF(AND('Indicator sheet_(IS)'!N23="",$A7&lt;&gt;"I.O."),"-----",IF($A7="I.O.","",'Indicator sheet_(IS)'!N23))</f>
        <v>-----</v>
      </c>
      <c r="H7" s="56" t="str">
        <f>IF($A7="I.O.","",IF('Indicator sheet_(IS)'!P23="","-----",'Indicator sheet_(IS)'!P23))</f>
        <v>-----</v>
      </c>
      <c r="I7" s="60">
        <f>IF($A7="I.O.","",IF('Indicator sheet_(IS)'!P24="","-----",'Indicator sheet_(IS)'!P24))</f>
        <v>0</v>
      </c>
      <c r="J7" s="59" t="str">
        <f>IF($A7="I.O.","",IF('Indicator sheet_(IS)'!P25="","-----",'Indicator sheet_(IS)'!P25))</f>
        <v>n.d.</v>
      </c>
      <c r="K7" s="56" t="str">
        <f>IF($A7="I.O.","",'Indicator sheet_(IS)'!Q23)</f>
        <v>Incomplete</v>
      </c>
      <c r="L7" s="54" t="str">
        <f>IF(AND('Indicator sheet_(IS)'!R23="",$A7&lt;&gt;"I.O."),"-----",IF($A7="I.O.","",'Indicator sheet_(IS)'!R23))</f>
        <v>-----</v>
      </c>
      <c r="M7" s="54" t="str">
        <f>IF(AND('Indicator sheet_(IS)'!S23="",$A7&lt;&gt;"I.O."),"-----",IF($A7="I.O.","",'Indicator sheet_(IS)'!S23))</f>
        <v>-----</v>
      </c>
      <c r="O7" s="14">
        <f t="array" aca="1" ref="O7" ca="1">IF(ROW()-ROW($D$2:$D$20)+1&gt;ROWS($C$2:$C$20)-COUNTBLANK($C$2:$C$20),"",INDIRECT(ADDRESS(SMALL((IF($C$2:$C$20&lt;&gt;"",ROW($C$2:$C$20),ROW()+ROWS($C$2:$C$20))),ROW()-ROW($D$2:$D$20)+1),COLUMN($C$2:$C$20),4)))</f>
        <v>4</v>
      </c>
      <c r="P7" s="54" t="str">
        <f t="array" aca="1" ref="P7" ca="1">IF(ROW()-ROW($E$2:$E$20)+1&gt;ROWS($D$2:$D$20)-COUNTBLANK($D$2:$D$20),"",INDIRECT(ADDRESS(SMALL((IF($D$2:$D$20&gt;"",ROW($D$2:$D$20),ROW()+ROWS($D$2:$D$20))),ROW()-ROW($E$2:$E$20)+1),COLUMN($D$2:$D$20),4)))</f>
        <v>Pre-therapeutic  presentation recurrence or new metastases in tumour board</v>
      </c>
      <c r="Q7" s="14" t="str">
        <f t="array" aca="1" ref="Q7" ca="1">IF(ROW()-ROW($F$2:$F$20)+1&gt;ROWS($E$2:$E$20)-COUNTBLANK($E$2:$E$20),"",INDIRECT(ADDRESS(SMALL((IF($E$2:$E$20&gt;"",ROW($E$2:$E$20),ROW()+ROWS($E$2:$E$20))),ROW()-ROW($F$2:$F$20)+1),COLUMN($E$2:$E$20),4)))</f>
        <v>-----</v>
      </c>
      <c r="R7" s="56" t="str">
        <f t="array" aca="1" ref="R7" ca="1">IF(ROW()-ROW($G$2:$G$20)+1&gt;ROWS($F$2:$F$20)-COUNTBLANK($F$2:$F$20),"",INDIRECT(ADDRESS(SMALL((IF($F$2:$F$20&gt;"",ROW($F$2:$F$20),ROW()+ROWS($F$2:$F$20))),ROW()-ROW($G$2:$G$20)+1),COLUMN($F$2:$F$20),4)))</f>
        <v>≥ 95%</v>
      </c>
      <c r="S7" s="14" t="str">
        <f t="array" aca="1" ref="S7" ca="1">IF(ROW()-ROW($H$2:$H$20)+1&gt;ROWS($G$2:$G$20)-COUNTBLANK($G$2:$G$20),"",INDIRECT(ADDRESS(SMALL((IF($G$2:$G$20&lt;&gt;"",ROW($G$2:$G$20),ROW()+ROWS($G$2:$G$20))),ROW()-ROW($H$2:$H$20)+1),COLUMN($G$2:$G$20),4)))</f>
        <v>-----</v>
      </c>
      <c r="T7" s="14" t="str">
        <f t="array" aca="1" ref="T7" ca="1">IF(ROW()-ROW($I$2:$I$20)+1&gt;ROWS($H$2:$H$20)-COUNTBLANK($H$2:$H$20),"",INDIRECT(ADDRESS(SMALL((IF($H$2:$H$20&lt;&gt;"",ROW($H$2:$H$20),ROW()+ROWS($H$2:$H$20))),ROW()-ROW($I$2:$I$20)+1),COLUMN($H$2:$H$20),4)))</f>
        <v>-----</v>
      </c>
      <c r="U7" s="14">
        <f t="array" aca="1" ref="U7" ca="1">IF(ROW()-ROW($J$2:$J$20)+1&gt;ROWS($I$2:$I$20)-COUNTBLANK($I$2:$I$20),"",INDIRECT(ADDRESS(SMALL((IF($I$2:$I$20&lt;&gt;"",ROW($I$2:$I$20),ROW()+ROWS($I$2:$I$20))),ROW()-ROW($J$2:$J$20)+1),COLUMN($I$2:$I$20),4)))</f>
        <v>0</v>
      </c>
      <c r="V7" s="71" t="str">
        <f t="array" aca="1" ref="V7" ca="1">IF(ROW()-ROW($K$2:$K$20)+1&gt;ROWS($J$2:$J$20)-COUNTBLANK($J$2:$J$20),"",INDIRECT(ADDRESS(SMALL((IF($J$2:$J$20&lt;&gt;"",ROW($J$2:$J$20),ROW()+ROWS($J$2:$J$20))),ROW()-ROW($K$2:$K$20)+1),COLUMN($J$2:$J$20),4)))</f>
        <v>n.d.</v>
      </c>
      <c r="W7" s="56" t="str">
        <f t="array" aca="1" ref="W7" ca="1">IF(ROW()-ROW($L$2:$L$20)+1&gt;ROWS($K$2:$K$20)-COUNTBLANK($K$2:$K$20),"",INDIRECT(ADDRESS(SMALL((IF($K$2:$K$20&lt;&gt;"",ROW($K$2:$K$20),ROW()+ROWS($K$2:$K$20))),ROW()-ROW($L$2:$L$20)+1),COLUMN($K$2:$K$20),4)))</f>
        <v>Incomplete</v>
      </c>
      <c r="X7" s="14" t="str">
        <f t="array" aca="1" ref="X7" ca="1">IF(ROW()-ROW($M$2:$M$20)+1&gt;ROWS($L$2:$L$20)-COUNTBLANK($L$2:$L$20),"",INDIRECT(ADDRESS(SMALL((IF($L$2:$L$20&lt;&gt;"",ROW($L$2:$L$20),ROW()+ROWS($L$2:$L$20))),ROW()-ROW($M$2:$M$20)+1),COLUMN($L$2:$L$20),4)))</f>
        <v>-----</v>
      </c>
      <c r="Y7" s="14" t="str">
        <f t="array" aca="1" ref="Y7" ca="1">IF(ROW()-ROW($N$2:$N$20)+1&gt;ROWS($M$2:$M$20)-COUNTBLANK($M$2:$M$20),"",INDIRECT(ADDRESS(SMALL((IF($M$2:$M$20&lt;&gt;"",ROW($M$2:$M$20),ROW()+ROWS($M$2:$M$20))),ROW()-ROW($N$2:$N$20)+1),COLUMN($M$2:$M$20),4)))</f>
        <v>-----</v>
      </c>
    </row>
    <row r="8" spans="1:25" ht="54.75" customHeight="1" x14ac:dyDescent="0.25">
      <c r="A8" s="57" t="str">
        <f>IF('Indicator sheet_(IS)'!Q29=0,"",'Indicator sheet_(IS)'!Q29)</f>
        <v>Incomplete</v>
      </c>
      <c r="B8" s="38"/>
      <c r="C8" s="56">
        <f>IF($A8="I.O.","",'Indicator sheet_(IS)'!A29)</f>
        <v>6</v>
      </c>
      <c r="D8" s="54" t="str">
        <f>IF($A8="I.O.","",'Indicator sheet_(IS)'!D29)</f>
        <v xml:space="preserve">Social service counselling </v>
      </c>
      <c r="E8" s="54" t="str">
        <f>IF(AND('Indicator sheet_(IS)'!K29="",$A8&lt;&gt;"I.O."),"-----",IF($A8="I.O.","",'Indicator sheet_(IS)'!K29))</f>
        <v>&lt; 30%</v>
      </c>
      <c r="F8" s="54" t="str">
        <f>IF($A8="I.O.","",'Indicator sheet_(IS)'!L29)</f>
        <v>No target value</v>
      </c>
      <c r="G8" s="83" t="str">
        <f>IF(AND('Indicator sheet_(IS)'!N29="",$A8&lt;&gt;"I.O."),"-----",IF($A8="I.O.","",'Indicator sheet_(IS)'!N29))</f>
        <v>-----</v>
      </c>
      <c r="H8" s="56" t="str">
        <f>IF($A8="I.O.","",IF('Indicator sheet_(IS)'!P29="","-----",'Indicator sheet_(IS)'!P29))</f>
        <v>-----</v>
      </c>
      <c r="I8" s="56">
        <f>IF($A8="I.O.","",IF('Indicator sheet_(IS)'!P30="","-----",'Indicator sheet_(IS)'!P30))</f>
        <v>0</v>
      </c>
      <c r="J8" s="70" t="str">
        <f>IF($A8="I.O.","",IF('Indicator sheet_(IS)'!P31="",0,'Indicator sheet_(IS)'!P31))</f>
        <v>n.d.</v>
      </c>
      <c r="K8" s="56" t="str">
        <f>IF($A8="I.O.","",'Indicator sheet_(IS)'!Q29)</f>
        <v>Incomplete</v>
      </c>
      <c r="L8" s="54" t="str">
        <f>IF(AND('Indicator sheet_(IS)'!R29="",$A8&lt;&gt;"I.O."),"-----",IF($A8="I.O.","",'Indicator sheet_(IS)'!R29))</f>
        <v>-----</v>
      </c>
      <c r="M8" s="54" t="str">
        <f>IF(AND('Indicator sheet_(IS)'!S29="",$A8&lt;&gt;"I.O."),"-----",IF($A8="I.O.","",'Indicator sheet_(IS)'!S29))</f>
        <v>-----</v>
      </c>
      <c r="O8" s="14">
        <f t="array" aca="1" ref="O8" ca="1">IF(ROW()-ROW($D$2:$D$20)+1&gt;ROWS($C$2:$C$20)-COUNTBLANK($C$2:$C$20),"",INDIRECT(ADDRESS(SMALL((IF($C$2:$C$20&lt;&gt;"",ROW($C$2:$C$20),ROW()+ROWS($C$2:$C$20))),ROW()-ROW($D$2:$D$20)+1),COLUMN($C$2:$C$20),4)))</f>
        <v>6</v>
      </c>
      <c r="P8" s="54" t="str">
        <f t="array" aca="1" ref="P8" ca="1">IF(ROW()-ROW($E$2:$E$20)+1&gt;ROWS($D$2:$D$20)-COUNTBLANK($D$2:$D$20),"",INDIRECT(ADDRESS(SMALL((IF($D$2:$D$20&gt;"",ROW($D$2:$D$20),ROW()+ROWS($D$2:$D$20))),ROW()-ROW($E$2:$E$20)+1),COLUMN($D$2:$D$20),4)))</f>
        <v xml:space="preserve">Social service counselling </v>
      </c>
      <c r="Q8" s="14" t="str">
        <f t="array" aca="1" ref="Q8" ca="1">IF(ROW()-ROW($F$2:$F$20)+1&gt;ROWS($E$2:$E$20)-COUNTBLANK($E$2:$E$20),"",INDIRECT(ADDRESS(SMALL((IF($E$2:$E$20&gt;"",ROW($E$2:$E$20),ROW()+ROWS($E$2:$E$20))),ROW()-ROW($F$2:$F$20)+1),COLUMN($E$2:$E$20),4)))</f>
        <v>&lt; 30%</v>
      </c>
      <c r="R8" s="56" t="str">
        <f t="array" aca="1" ref="R8" ca="1">IF(ROW()-ROW($G$2:$G$20)+1&gt;ROWS($F$2:$F$20)-COUNTBLANK($F$2:$F$20),"",INDIRECT(ADDRESS(SMALL((IF($F$2:$F$20&gt;"",ROW($F$2:$F$20),ROW()+ROWS($F$2:$F$20))),ROW()-ROW($G$2:$G$20)+1),COLUMN($F$2:$F$20),4)))</f>
        <v>No target value</v>
      </c>
      <c r="S8" s="14" t="str">
        <f t="array" aca="1" ref="S8" ca="1">IF(ROW()-ROW($H$2:$H$20)+1&gt;ROWS($G$2:$G$20)-COUNTBLANK($G$2:$G$20),"",INDIRECT(ADDRESS(SMALL((IF($G$2:$G$20&lt;&gt;"",ROW($G$2:$G$20),ROW()+ROWS($G$2:$G$20))),ROW()-ROW($H$2:$H$20)+1),COLUMN($G$2:$G$20),4)))</f>
        <v>-----</v>
      </c>
      <c r="T8" s="14" t="str">
        <f t="array" aca="1" ref="T8" ca="1">IF(ROW()-ROW($I$2:$I$20)+1&gt;ROWS($H$2:$H$20)-COUNTBLANK($H$2:$H$20),"",INDIRECT(ADDRESS(SMALL((IF($H$2:$H$20&lt;&gt;"",ROW($H$2:$H$20),ROW()+ROWS($H$2:$H$20))),ROW()-ROW($I$2:$I$20)+1),COLUMN($H$2:$H$20),4)))</f>
        <v>-----</v>
      </c>
      <c r="U8" s="14">
        <f t="array" aca="1" ref="U8" ca="1">IF(ROW()-ROW($J$2:$J$20)+1&gt;ROWS($I$2:$I$20)-COUNTBLANK($I$2:$I$20),"",INDIRECT(ADDRESS(SMALL((IF($I$2:$I$20&lt;&gt;"",ROW($I$2:$I$20),ROW()+ROWS($I$2:$I$20))),ROW()-ROW($J$2:$J$20)+1),COLUMN($I$2:$I$20),4)))</f>
        <v>0</v>
      </c>
      <c r="V8" s="71" t="str">
        <f t="array" aca="1" ref="V8" ca="1">IF(ROW()-ROW($K$2:$K$20)+1&gt;ROWS($J$2:$J$20)-COUNTBLANK($J$2:$J$20),"",INDIRECT(ADDRESS(SMALL((IF($J$2:$J$20&lt;&gt;"",ROW($J$2:$J$20),ROW()+ROWS($J$2:$J$20))),ROW()-ROW($K$2:$K$20)+1),COLUMN($J$2:$J$20),4)))</f>
        <v>n.d.</v>
      </c>
      <c r="W8" s="56" t="str">
        <f t="array" aca="1" ref="W8" ca="1">IF(ROW()-ROW($L$2:$L$20)+1&gt;ROWS($K$2:$K$20)-COUNTBLANK($K$2:$K$20),"",INDIRECT(ADDRESS(SMALL((IF($K$2:$K$20&lt;&gt;"",ROW($K$2:$K$20),ROW()+ROWS($K$2:$K$20))),ROW()-ROW($L$2:$L$20)+1),COLUMN($K$2:$K$20),4)))</f>
        <v>Incomplete</v>
      </c>
      <c r="X8" s="14" t="str">
        <f t="array" aca="1" ref="X8" ca="1">IF(ROW()-ROW($M$2:$M$20)+1&gt;ROWS($L$2:$L$20)-COUNTBLANK($L$2:$L$20),"",INDIRECT(ADDRESS(SMALL((IF($L$2:$L$20&lt;&gt;"",ROW($L$2:$L$20),ROW()+ROWS($L$2:$L$20))),ROW()-ROW($M$2:$M$20)+1),COLUMN($L$2:$L$20),4)))</f>
        <v>-----</v>
      </c>
      <c r="Y8" s="14" t="str">
        <f t="array" aca="1" ref="Y8" ca="1">IF(ROW()-ROW($N$2:$N$20)+1&gt;ROWS($M$2:$M$20)-COUNTBLANK($M$2:$M$20),"",INDIRECT(ADDRESS(SMALL((IF($M$2:$M$20&lt;&gt;"",ROW($M$2:$M$20),ROW()+ROWS($M$2:$M$20))),ROW()-ROW($N$2:$N$20)+1),COLUMN($M$2:$M$20),4)))</f>
        <v>-----</v>
      </c>
    </row>
    <row r="9" spans="1:25" ht="54.75" customHeight="1" x14ac:dyDescent="0.25">
      <c r="A9" s="57" t="str">
        <f>IF('Indicator sheet_(IS)'!Q32=0,"",'Indicator sheet_(IS)'!Q32)</f>
        <v>Incomplete</v>
      </c>
      <c r="B9" s="38"/>
      <c r="C9" s="56">
        <f>IF($A9="I.O.","",'Indicator sheet_(IS)'!A32)</f>
        <v>7</v>
      </c>
      <c r="D9" s="54" t="str">
        <f>IF($A9="I.O.","",'Indicator sheet_(IS)'!D32)</f>
        <v>Patients enrolled in a study</v>
      </c>
      <c r="E9" s="54" t="str">
        <f>IF(AND('Indicator sheet_(IS)'!K32="",$A9&lt;&gt;"I.O."),"-----",IF($A9="I.O.","",'Indicator sheet_(IS)'!K32))</f>
        <v>-----</v>
      </c>
      <c r="F9" s="54" t="str">
        <f>IF($A9="I.O.","",'Indicator sheet_(IS)'!L32)</f>
        <v>≥ 5%</v>
      </c>
      <c r="G9" s="54" t="str">
        <f>IF(AND('Indicator sheet_(IS)'!N32="",$A9&lt;&gt;"I.O."),"-----",IF($A9="I.O.","",'Indicator sheet_(IS)'!N32))</f>
        <v>-----</v>
      </c>
      <c r="H9" s="56">
        <f>IF($A9="I.O.","",IF('Indicator sheet_(IS)'!P32="","-----",'Indicator sheet_(IS)'!P32))</f>
        <v>0</v>
      </c>
      <c r="I9" s="56">
        <f>IF($A9="I.O.","",IF('Indicator sheet_(IS)'!P33="","-----",'Indicator sheet_(IS)'!P33))</f>
        <v>0</v>
      </c>
      <c r="J9" s="70" t="str">
        <f>IF($A9="I.O.","",IF('Indicator sheet_(IS)'!P34="",0,'Indicator sheet_(IS)'!P34))</f>
        <v>n.d.</v>
      </c>
      <c r="K9" s="56" t="str">
        <f>IF($A9="I.O.","",'Indicator sheet_(IS)'!Q32)</f>
        <v>Incomplete</v>
      </c>
      <c r="L9" s="54" t="str">
        <f>IF(AND('Indicator sheet_(IS)'!R32="",$A9&lt;&gt;"I.O."),"-----",IF($A9="I.O.","",'Indicator sheet_(IS)'!R32))</f>
        <v>-----</v>
      </c>
      <c r="M9" s="54" t="str">
        <f>IF(AND('Indicator sheet_(IS)'!S32="",$A9&lt;&gt;"I.O."),"-----",IF($A9="I.O.","",'Indicator sheet_(IS)'!S32))</f>
        <v>-----</v>
      </c>
      <c r="O9" s="14">
        <f t="array" aca="1" ref="O9" ca="1">IF(ROW()-ROW($D$2:$D$20)+1&gt;ROWS($C$2:$C$20)-COUNTBLANK($C$2:$C$20),"",INDIRECT(ADDRESS(SMALL((IF($C$2:$C$20&lt;&gt;"",ROW($C$2:$C$20),ROW()+ROWS($C$2:$C$20))),ROW()-ROW($D$2:$D$20)+1),COLUMN($C$2:$C$20),4)))</f>
        <v>7</v>
      </c>
      <c r="P9" s="54" t="str">
        <f t="array" aca="1" ref="P9" ca="1">IF(ROW()-ROW($E$2:$E$20)+1&gt;ROWS($D$2:$D$20)-COUNTBLANK($D$2:$D$20),"",INDIRECT(ADDRESS(SMALL((IF($D$2:$D$20&gt;"",ROW($D$2:$D$20),ROW()+ROWS($D$2:$D$20))),ROW()-ROW($E$2:$E$20)+1),COLUMN($D$2:$D$20),4)))</f>
        <v>Patients enrolled in a study</v>
      </c>
      <c r="Q9" s="14" t="str">
        <f t="array" aca="1" ref="Q9" ca="1">IF(ROW()-ROW($F$2:$F$20)+1&gt;ROWS($E$2:$E$20)-COUNTBLANK($E$2:$E$20),"",INDIRECT(ADDRESS(SMALL((IF($E$2:$E$20&gt;"",ROW($E$2:$E$20),ROW()+ROWS($E$2:$E$20))),ROW()-ROW($F$2:$F$20)+1),COLUMN($E$2:$E$20),4)))</f>
        <v>-----</v>
      </c>
      <c r="R9" s="56" t="str">
        <f t="array" aca="1" ref="R9" ca="1">IF(ROW()-ROW($G$2:$G$20)+1&gt;ROWS($F$2:$F$20)-COUNTBLANK($F$2:$F$20),"",INDIRECT(ADDRESS(SMALL((IF($F$2:$F$20&gt;"",ROW($F$2:$F$20),ROW()+ROWS($F$2:$F$20))),ROW()-ROW($G$2:$G$20)+1),COLUMN($F$2:$F$20),4)))</f>
        <v>≥ 5%</v>
      </c>
      <c r="S9" s="14" t="str">
        <f t="array" aca="1" ref="S9" ca="1">IF(ROW()-ROW($H$2:$H$20)+1&gt;ROWS($G$2:$G$20)-COUNTBLANK($G$2:$G$20),"",INDIRECT(ADDRESS(SMALL((IF($G$2:$G$20&lt;&gt;"",ROW($G$2:$G$20),ROW()+ROWS($G$2:$G$20))),ROW()-ROW($H$2:$H$20)+1),COLUMN($G$2:$G$20),4)))</f>
        <v>-----</v>
      </c>
      <c r="T9" s="14">
        <f t="array" aca="1" ref="T9" ca="1">IF(ROW()-ROW($I$2:$I$20)+1&gt;ROWS($H$2:$H$20)-COUNTBLANK($H$2:$H$20),"",INDIRECT(ADDRESS(SMALL((IF($H$2:$H$20&lt;&gt;"",ROW($H$2:$H$20),ROW()+ROWS($H$2:$H$20))),ROW()-ROW($I$2:$I$20)+1),COLUMN($H$2:$H$20),4)))</f>
        <v>0</v>
      </c>
      <c r="U9" s="14">
        <f t="array" aca="1" ref="U9" ca="1">IF(ROW()-ROW($J$2:$J$20)+1&gt;ROWS($I$2:$I$20)-COUNTBLANK($I$2:$I$20),"",INDIRECT(ADDRESS(SMALL((IF($I$2:$I$20&lt;&gt;"",ROW($I$2:$I$20),ROW()+ROWS($I$2:$I$20))),ROW()-ROW($J$2:$J$20)+1),COLUMN($I$2:$I$20),4)))</f>
        <v>0</v>
      </c>
      <c r="V9" s="71" t="str">
        <f t="array" aca="1" ref="V9" ca="1">IF(ROW()-ROW($K$2:$K$20)+1&gt;ROWS($J$2:$J$20)-COUNTBLANK($J$2:$J$20),"",INDIRECT(ADDRESS(SMALL((IF($J$2:$J$20&lt;&gt;"",ROW($J$2:$J$20),ROW()+ROWS($J$2:$J$20))),ROW()-ROW($K$2:$K$20)+1),COLUMN($J$2:$J$20),4)))</f>
        <v>n.d.</v>
      </c>
      <c r="W9" s="56" t="str">
        <f t="array" aca="1" ref="W9" ca="1">IF(ROW()-ROW($L$2:$L$20)+1&gt;ROWS($K$2:$K$20)-COUNTBLANK($K$2:$K$20),"",INDIRECT(ADDRESS(SMALL((IF($K$2:$K$20&lt;&gt;"",ROW($K$2:$K$20),ROW()+ROWS($K$2:$K$20))),ROW()-ROW($L$2:$L$20)+1),COLUMN($K$2:$K$20),4)))</f>
        <v>Incomplete</v>
      </c>
      <c r="X9" s="14" t="str">
        <f t="array" aca="1" ref="X9" ca="1">IF(ROW()-ROW($M$2:$M$20)+1&gt;ROWS($L$2:$L$20)-COUNTBLANK($L$2:$L$20),"",INDIRECT(ADDRESS(SMALL((IF($L$2:$L$20&lt;&gt;"",ROW($L$2:$L$20),ROW()+ROWS($L$2:$L$20))),ROW()-ROW($M$2:$M$20)+1),COLUMN($L$2:$L$20),4)))</f>
        <v>-----</v>
      </c>
      <c r="Y9" s="14" t="str">
        <f t="array" aca="1" ref="Y9" ca="1">IF(ROW()-ROW($N$2:$N$20)+1&gt;ROWS($M$2:$M$20)-COUNTBLANK($M$2:$M$20),"",INDIRECT(ADDRESS(SMALL((IF($M$2:$M$20&lt;&gt;"",ROW($M$2:$M$20),ROW()+ROWS($M$2:$M$20))),ROW()-ROW($N$2:$N$20)+1),COLUMN($M$2:$M$20),4)))</f>
        <v>-----</v>
      </c>
    </row>
    <row r="10" spans="1:25" ht="54.75" customHeight="1" x14ac:dyDescent="0.25">
      <c r="A10" s="57" t="str">
        <f>IF('Indicator sheet_(IS)'!Q35=0,"",'Indicator sheet_(IS)'!Q35)</f>
        <v>Incomplete</v>
      </c>
      <c r="B10" s="38"/>
      <c r="C10" s="56">
        <f>IF($A10="I.O.","",'Indicator sheet_(IS)'!A35)</f>
        <v>8</v>
      </c>
      <c r="D10" s="54" t="str">
        <f>IF($A10="I.O.","",'Indicator sheet_(IS)'!D35)</f>
        <v>Typing in line with WHO classification</v>
      </c>
      <c r="E10" s="54" t="str">
        <f>IF(AND('Indicator sheet_(IS)'!K35="",$A10&lt;&gt;"I.O."),"-----",IF($A10="I.O.","",'Indicator sheet_(IS)'!K35))</f>
        <v>-----</v>
      </c>
      <c r="F10" s="54" t="str">
        <f>IF($A10="I.O.","",'Indicator sheet_(IS)'!L35)</f>
        <v>≥ 95%</v>
      </c>
      <c r="G10" s="54" t="str">
        <f>IF(AND('Indicator sheet_(IS)'!N35="",$A10&lt;&gt;"I.O."),"-----",IF($A10="I.O.","",'Indicator sheet_(IS)'!N35))</f>
        <v>-----</v>
      </c>
      <c r="H10" s="56" t="str">
        <f>IF($A10="I.O.","",IF('Indicator sheet_(IS)'!P35="","-----",'Indicator sheet_(IS)'!P35))</f>
        <v>-----</v>
      </c>
      <c r="I10" s="56" t="str">
        <f>IF($A10="I.O.","",IF('Indicator sheet_(IS)'!P36="","-----",'Indicator sheet_(IS)'!P36))</f>
        <v>-----</v>
      </c>
      <c r="J10" s="70" t="str">
        <f>IF($A10="I.O.","",IF('Indicator sheet_(IS)'!P37="",0,'Indicator sheet_(IS)'!P37))</f>
        <v>n.d.</v>
      </c>
      <c r="K10" s="56" t="str">
        <f>IF($A10="I.O.","",'Indicator sheet_(IS)'!Q35)</f>
        <v>Incomplete</v>
      </c>
      <c r="L10" s="54" t="str">
        <f>IF(AND('Indicator sheet_(IS)'!R35="",$A10&lt;&gt;"I.O."),"-----",IF($A10="I.O.","",'Indicator sheet_(IS)'!R35))</f>
        <v>-----</v>
      </c>
      <c r="M10" s="54" t="str">
        <f>IF(AND('Indicator sheet_(IS)'!S35="",$A10&lt;&gt;"I.O."),"-----",IF($A10="I.O.","",'Indicator sheet_(IS)'!S35))</f>
        <v>-----</v>
      </c>
      <c r="O10" s="14">
        <f t="array" aca="1" ref="O10" ca="1">IF(ROW()-ROW($D$2:$D$20)+1&gt;ROWS($C$2:$C$20)-COUNTBLANK($C$2:$C$20),"",INDIRECT(ADDRESS(SMALL((IF($C$2:$C$20&lt;&gt;"",ROW($C$2:$C$20),ROW()+ROWS($C$2:$C$20))),ROW()-ROW($D$2:$D$20)+1),COLUMN($C$2:$C$20),4)))</f>
        <v>8</v>
      </c>
      <c r="P10" s="54" t="str">
        <f t="array" aca="1" ref="P10" ca="1">IF(ROW()-ROW($E$2:$E$20)+1&gt;ROWS($D$2:$D$20)-COUNTBLANK($D$2:$D$20),"",INDIRECT(ADDRESS(SMALL((IF($D$2:$D$20&gt;"",ROW($D$2:$D$20),ROW()+ROWS($D$2:$D$20))),ROW()-ROW($E$2:$E$20)+1),COLUMN($D$2:$D$20),4)))</f>
        <v>Typing in line with WHO classification</v>
      </c>
      <c r="Q10" s="14" t="str">
        <f t="array" aca="1" ref="Q10" ca="1">IF(ROW()-ROW($F$2:$F$20)+1&gt;ROWS($E$2:$E$20)-COUNTBLANK($E$2:$E$20),"",INDIRECT(ADDRESS(SMALL((IF($E$2:$E$20&gt;"",ROW($E$2:$E$20),ROW()+ROWS($E$2:$E$20))),ROW()-ROW($F$2:$F$20)+1),COLUMN($E$2:$E$20),4)))</f>
        <v>-----</v>
      </c>
      <c r="R10" s="56" t="str">
        <f t="array" aca="1" ref="R10" ca="1">IF(ROW()-ROW($G$2:$G$20)+1&gt;ROWS($F$2:$F$20)-COUNTBLANK($F$2:$F$20),"",INDIRECT(ADDRESS(SMALL((IF($F$2:$F$20&gt;"",ROW($F$2:$F$20),ROW()+ROWS($F$2:$F$20))),ROW()-ROW($G$2:$G$20)+1),COLUMN($F$2:$F$20),4)))</f>
        <v>≥ 95%</v>
      </c>
      <c r="S10" s="14" t="str">
        <f t="array" aca="1" ref="S10" ca="1">IF(ROW()-ROW($H$2:$H$20)+1&gt;ROWS($G$2:$G$20)-COUNTBLANK($G$2:$G$20),"",INDIRECT(ADDRESS(SMALL((IF($G$2:$G$20&lt;&gt;"",ROW($G$2:$G$20),ROW()+ROWS($G$2:$G$20))),ROW()-ROW($H$2:$H$20)+1),COLUMN($G$2:$G$20),4)))</f>
        <v>-----</v>
      </c>
      <c r="T10" s="14" t="str">
        <f t="array" aca="1" ref="T10" ca="1">IF(ROW()-ROW($I$2:$I$20)+1&gt;ROWS($H$2:$H$20)-COUNTBLANK($H$2:$H$20),"",INDIRECT(ADDRESS(SMALL((IF($H$2:$H$20&lt;&gt;"",ROW($H$2:$H$20),ROW()+ROWS($H$2:$H$20))),ROW()-ROW($I$2:$I$20)+1),COLUMN($H$2:$H$20),4)))</f>
        <v>-----</v>
      </c>
      <c r="U10" s="14" t="str">
        <f t="array" aca="1" ref="U10" ca="1">IF(ROW()-ROW($J$2:$J$20)+1&gt;ROWS($I$2:$I$20)-COUNTBLANK($I$2:$I$20),"",INDIRECT(ADDRESS(SMALL((IF($I$2:$I$20&lt;&gt;"",ROW($I$2:$I$20),ROW()+ROWS($I$2:$I$20))),ROW()-ROW($J$2:$J$20)+1),COLUMN($I$2:$I$20),4)))</f>
        <v>-----</v>
      </c>
      <c r="V10" s="71" t="str">
        <f t="array" aca="1" ref="V10" ca="1">IF(ROW()-ROW($K$2:$K$20)+1&gt;ROWS($J$2:$J$20)-COUNTBLANK($J$2:$J$20),"",INDIRECT(ADDRESS(SMALL((IF($J$2:$J$20&lt;&gt;"",ROW($J$2:$J$20),ROW()+ROWS($J$2:$J$20))),ROW()-ROW($K$2:$K$20)+1),COLUMN($J$2:$J$20),4)))</f>
        <v>n.d.</v>
      </c>
      <c r="W10" s="56" t="str">
        <f t="array" aca="1" ref="W10" ca="1">IF(ROW()-ROW($L$2:$L$20)+1&gt;ROWS($K$2:$K$20)-COUNTBLANK($K$2:$K$20),"",INDIRECT(ADDRESS(SMALL((IF($K$2:$K$20&lt;&gt;"",ROW($K$2:$K$20),ROW()+ROWS($K$2:$K$20))),ROW()-ROW($L$2:$L$20)+1),COLUMN($K$2:$K$20),4)))</f>
        <v>Incomplete</v>
      </c>
      <c r="X10" s="14" t="str">
        <f t="array" aca="1" ref="X10" ca="1">IF(ROW()-ROW($M$2:$M$20)+1&gt;ROWS($L$2:$L$20)-COUNTBLANK($L$2:$L$20),"",INDIRECT(ADDRESS(SMALL((IF($L$2:$L$20&lt;&gt;"",ROW($L$2:$L$20),ROW()+ROWS($L$2:$L$20))),ROW()-ROW($M$2:$M$20)+1),COLUMN($L$2:$L$20),4)))</f>
        <v>-----</v>
      </c>
      <c r="Y10" s="14" t="str">
        <f t="array" aca="1" ref="Y10" ca="1">IF(ROW()-ROW($N$2:$N$20)+1&gt;ROWS($M$2:$M$20)-COUNTBLANK($M$2:$M$20),"",INDIRECT(ADDRESS(SMALL((IF($M$2:$M$20&lt;&gt;"",ROW($M$2:$M$20),ROW()+ROWS($M$2:$M$20))),ROW()-ROW($N$2:$N$20)+1),COLUMN($M$2:$M$20),4)))</f>
        <v>-----</v>
      </c>
    </row>
    <row r="11" spans="1:25" ht="54.75" customHeight="1" x14ac:dyDescent="0.25">
      <c r="A11" s="57" t="str">
        <f>IF('Indicator sheet_(IS)'!Q38=0,"",'Indicator sheet_(IS)'!Q38)</f>
        <v>Incomplete</v>
      </c>
      <c r="B11" s="38"/>
      <c r="C11" s="110" t="str">
        <f>IF($A11="I.O.","",CONCATENATE('Indicator sheet_(IS)'!A38,'Indicator sheet_(IS)'!B38))</f>
        <v>9a</v>
      </c>
      <c r="D11" s="54" t="str">
        <f>IF($A11="I.O.","",'Indicator sheet_(IS)'!D38)</f>
        <v>Contents diagnostic reports HCC</v>
      </c>
      <c r="E11" s="54" t="str">
        <f>IF(AND('Indicator sheet_(IS)'!K38="",$A11&lt;&gt;"I.O."),"-----",IF($A11="I.O.","",'Indicator sheet_(IS)'!K38))</f>
        <v>-----</v>
      </c>
      <c r="F11" s="54" t="str">
        <f>IF($A11="I.O.","",'Indicator sheet_(IS)'!L38)</f>
        <v>≥ 95%</v>
      </c>
      <c r="G11" s="54" t="str">
        <f>IF(AND('Indicator sheet_(IS)'!N38="",$A11&lt;&gt;"I.O."),"-----",IF($A11="I.O.","",'Indicator sheet_(IS)'!N38))</f>
        <v>-----</v>
      </c>
      <c r="H11" s="56" t="str">
        <f>IF($A11="I.O.","",IF('Indicator sheet_(IS)'!P38="","-----",'Indicator sheet_(IS)'!P38))</f>
        <v>-----</v>
      </c>
      <c r="I11" s="56">
        <f>IF($A11="I.O.","",IF('Indicator sheet_(IS)'!P39="","-----",'Indicator sheet_(IS)'!P39))</f>
        <v>0</v>
      </c>
      <c r="J11" s="70" t="str">
        <f>IF($A11="I.O.","",IF('Indicator sheet_(IS)'!P40="","-----",'Indicator sheet_(IS)'!P40))</f>
        <v>n.d.</v>
      </c>
      <c r="K11" s="56" t="str">
        <f>IF($A11="I.O.","",'Indicator sheet_(IS)'!Q38)</f>
        <v>Incomplete</v>
      </c>
      <c r="L11" s="54" t="str">
        <f>IF(AND('Indicator sheet_(IS)'!R38="",$A11&lt;&gt;"I.O."),"-----",IF($A11="I.O.","",'Indicator sheet_(IS)'!R38))</f>
        <v>-----</v>
      </c>
      <c r="M11" s="54" t="str">
        <f>IF(AND('Indicator sheet_(IS)'!S38="",$A11&lt;&gt;"I.O."),"-----",IF($A11="I.O.","",'Indicator sheet_(IS)'!S38))</f>
        <v>-----</v>
      </c>
      <c r="O11" s="14" t="str">
        <f t="array" aca="1" ref="O11" ca="1">IF(ROW()-ROW($D$2:$D$20)+1&gt;ROWS($C$2:$C$20)-COUNTBLANK($C$2:$C$20),"",INDIRECT(ADDRESS(SMALL((IF($C$2:$C$20&lt;&gt;"",ROW($C$2:$C$20),ROW()+ROWS($C$2:$C$20))),ROW()-ROW($D$2:$D$20)+1),COLUMN($C$2:$C$20),4)))</f>
        <v>9a</v>
      </c>
      <c r="P11" s="54" t="str">
        <f t="array" aca="1" ref="P11" ca="1">IF(ROW()-ROW($E$2:$E$20)+1&gt;ROWS($D$2:$D$20)-COUNTBLANK($D$2:$D$20),"",INDIRECT(ADDRESS(SMALL((IF($D$2:$D$20&gt;"",ROW($D$2:$D$20),ROW()+ROWS($D$2:$D$20))),ROW()-ROW($E$2:$E$20)+1),COLUMN($D$2:$D$20),4)))</f>
        <v>Contents diagnostic reports HCC</v>
      </c>
      <c r="Q11" s="14" t="str">
        <f t="array" aca="1" ref="Q11" ca="1">IF(ROW()-ROW($F$2:$F$20)+1&gt;ROWS($E$2:$E$20)-COUNTBLANK($E$2:$E$20),"",INDIRECT(ADDRESS(SMALL((IF($E$2:$E$20&gt;"",ROW($E$2:$E$20),ROW()+ROWS($E$2:$E$20))),ROW()-ROW($F$2:$F$20)+1),COLUMN($E$2:$E$20),4)))</f>
        <v>-----</v>
      </c>
      <c r="R11" s="56" t="str">
        <f t="array" aca="1" ref="R11" ca="1">IF(ROW()-ROW($G$2:$G$20)+1&gt;ROWS($F$2:$F$20)-COUNTBLANK($F$2:$F$20),"",INDIRECT(ADDRESS(SMALL((IF($F$2:$F$20&gt;"",ROW($F$2:$F$20),ROW()+ROWS($F$2:$F$20))),ROW()-ROW($G$2:$G$20)+1),COLUMN($F$2:$F$20),4)))</f>
        <v>≥ 95%</v>
      </c>
      <c r="S11" s="14" t="str">
        <f t="array" aca="1" ref="S11" ca="1">IF(ROW()-ROW($H$2:$H$20)+1&gt;ROWS($G$2:$G$20)-COUNTBLANK($G$2:$G$20),"",INDIRECT(ADDRESS(SMALL((IF($G$2:$G$20&lt;&gt;"",ROW($G$2:$G$20),ROW()+ROWS($G$2:$G$20))),ROW()-ROW($H$2:$H$20)+1),COLUMN($G$2:$G$20),4)))</f>
        <v>-----</v>
      </c>
      <c r="T11" s="14" t="str">
        <f t="array" aca="1" ref="T11" ca="1">IF(ROW()-ROW($I$2:$I$20)+1&gt;ROWS($H$2:$H$20)-COUNTBLANK($H$2:$H$20),"",INDIRECT(ADDRESS(SMALL((IF($H$2:$H$20&lt;&gt;"",ROW($H$2:$H$20),ROW()+ROWS($H$2:$H$20))),ROW()-ROW($I$2:$I$20)+1),COLUMN($H$2:$H$20),4)))</f>
        <v>-----</v>
      </c>
      <c r="U11" s="14">
        <f t="array" aca="1" ref="U11" ca="1">IF(ROW()-ROW($J$2:$J$20)+1&gt;ROWS($I$2:$I$20)-COUNTBLANK($I$2:$I$20),"",INDIRECT(ADDRESS(SMALL((IF($I$2:$I$20&lt;&gt;"",ROW($I$2:$I$20),ROW()+ROWS($I$2:$I$20))),ROW()-ROW($J$2:$J$20)+1),COLUMN($I$2:$I$20),4)))</f>
        <v>0</v>
      </c>
      <c r="V11" s="71" t="str">
        <f t="array" aca="1" ref="V11" ca="1">IF(ROW()-ROW($K$2:$K$20)+1&gt;ROWS($J$2:$J$20)-COUNTBLANK($J$2:$J$20),"",INDIRECT(ADDRESS(SMALL((IF($J$2:$J$20&lt;&gt;"",ROW($J$2:$J$20),ROW()+ROWS($J$2:$J$20))),ROW()-ROW($K$2:$K$20)+1),COLUMN($J$2:$J$20),4)))</f>
        <v>n.d.</v>
      </c>
      <c r="W11" s="56" t="str">
        <f t="array" aca="1" ref="W11" ca="1">IF(ROW()-ROW($L$2:$L$20)+1&gt;ROWS($K$2:$K$20)-COUNTBLANK($K$2:$K$20),"",INDIRECT(ADDRESS(SMALL((IF($K$2:$K$20&lt;&gt;"",ROW($K$2:$K$20),ROW()+ROWS($K$2:$K$20))),ROW()-ROW($L$2:$L$20)+1),COLUMN($K$2:$K$20),4)))</f>
        <v>Incomplete</v>
      </c>
      <c r="X11" s="14" t="str">
        <f t="array" aca="1" ref="X11" ca="1">IF(ROW()-ROW($M$2:$M$20)+1&gt;ROWS($L$2:$L$20)-COUNTBLANK($L$2:$L$20),"",INDIRECT(ADDRESS(SMALL((IF($L$2:$L$20&lt;&gt;"",ROW($L$2:$L$20),ROW()+ROWS($L$2:$L$20))),ROW()-ROW($M$2:$M$20)+1),COLUMN($L$2:$L$20),4)))</f>
        <v>-----</v>
      </c>
      <c r="Y11" s="14" t="str">
        <f t="array" aca="1" ref="Y11" ca="1">IF(ROW()-ROW($N$2:$N$20)+1&gt;ROWS($M$2:$M$20)-COUNTBLANK($M$2:$M$20),"",INDIRECT(ADDRESS(SMALL((IF($M$2:$M$20&lt;&gt;"",ROW($M$2:$M$20),ROW()+ROWS($M$2:$M$20))),ROW()-ROW($N$2:$N$20)+1),COLUMN($M$2:$M$20),4)))</f>
        <v>-----</v>
      </c>
    </row>
    <row r="12" spans="1:25" ht="54.75" customHeight="1" x14ac:dyDescent="0.25">
      <c r="A12" s="57" t="str">
        <f>IF('Indicator sheet_(IS)'!Q44=0,"",'Indicator sheet_(IS)'!Q44)</f>
        <v>Incomplete</v>
      </c>
      <c r="B12" s="38"/>
      <c r="C12" s="110">
        <f>IF($A12="I.O.","",'Indicator sheet_(IS)'!A44)</f>
        <v>10</v>
      </c>
      <c r="D12" s="54" t="str">
        <f>IF($A12="I.O.","",'Indicator sheet_(IS)'!D44)</f>
        <v>mRECIST/EASL classification according to TACE/TAE</v>
      </c>
      <c r="E12" s="54" t="str">
        <f>IF(AND('Indicator sheet_(IS)'!K44="",$A12&lt;&gt;"I.O."),"-----",IF($A12="I.O.","",'Indicator sheet_(IS)'!K44))</f>
        <v>-----</v>
      </c>
      <c r="F12" s="54" t="str">
        <f>IF($A12="I.O.","",'Indicator sheet_(IS)'!L44)</f>
        <v xml:space="preserve">≥ 75% </v>
      </c>
      <c r="G12" s="54" t="str">
        <f>IF(AND('Indicator sheet_(IS)'!N44="",$A12&lt;&gt;"I.O."),"-----",IF($A12="I.O.","",'Indicator sheet_(IS)'!N44))</f>
        <v>-----</v>
      </c>
      <c r="H12" s="56" t="str">
        <f>IF($A12="I.O.","",IF('Indicator sheet_(IS)'!P44="","-----",'Indicator sheet_(IS)'!P44))</f>
        <v>-----</v>
      </c>
      <c r="I12" s="56">
        <f>IF($A12="I.O.","",IF('Indicator sheet_(IS)'!P45="","-----",'Indicator sheet_(IS)'!P45))</f>
        <v>0</v>
      </c>
      <c r="J12" s="70" t="str">
        <f>IF($A12="I.O.","",IF('Indicator sheet_(IS)'!P46="","-----",'Indicator sheet_(IS)'!P46))</f>
        <v>n.d.</v>
      </c>
      <c r="K12" s="56" t="str">
        <f>IF($A12="I.O.","",'Indicator sheet_(IS)'!Q44)</f>
        <v>Incomplete</v>
      </c>
      <c r="L12" s="54" t="str">
        <f>IF(AND('Indicator sheet_(IS)'!R44="",$A12&lt;&gt;"I.O."),"-----",IF($A12="I.O.","",'Indicator sheet_(IS)'!R44))</f>
        <v>-----</v>
      </c>
      <c r="M12" s="54" t="str">
        <f>IF(AND('Indicator sheet_(IS)'!S44="",$A12&lt;&gt;"I.O."),"-----",IF($A12="I.O.","",'Indicator sheet_(IS)'!S44))</f>
        <v>-----</v>
      </c>
      <c r="O12" s="14">
        <f t="array" aca="1" ref="O12" ca="1">IF(ROW()-ROW($D$2:$D$20)+1&gt;ROWS($C$2:$C$20)-COUNTBLANK($C$2:$C$20),"",INDIRECT(ADDRESS(SMALL((IF($C$2:$C$20&lt;&gt;"",ROW($C$2:$C$20),ROW()+ROWS($C$2:$C$20))),ROW()-ROW($D$2:$D$20)+1),COLUMN($C$2:$C$20),4)))</f>
        <v>10</v>
      </c>
      <c r="P12" s="54" t="str">
        <f t="array" aca="1" ref="P12" ca="1">IF(ROW()-ROW($E$2:$E$20)+1&gt;ROWS($D$2:$D$20)-COUNTBLANK($D$2:$D$20),"",INDIRECT(ADDRESS(SMALL((IF($D$2:$D$20&gt;"",ROW($D$2:$D$20),ROW()+ROWS($D$2:$D$20))),ROW()-ROW($E$2:$E$20)+1),COLUMN($D$2:$D$20),4)))</f>
        <v>mRECIST/EASL classification according to TACE/TAE</v>
      </c>
      <c r="Q12" s="14" t="str">
        <f t="array" aca="1" ref="Q12" ca="1">IF(ROW()-ROW($F$2:$F$20)+1&gt;ROWS($E$2:$E$20)-COUNTBLANK($E$2:$E$20),"",INDIRECT(ADDRESS(SMALL((IF($E$2:$E$20&gt;"",ROW($E$2:$E$20),ROW()+ROWS($E$2:$E$20))),ROW()-ROW($F$2:$F$20)+1),COLUMN($E$2:$E$20),4)))</f>
        <v>-----</v>
      </c>
      <c r="R12" s="56" t="str">
        <f t="array" aca="1" ref="R12" ca="1">IF(ROW()-ROW($G$2:$G$20)+1&gt;ROWS($F$2:$F$20)-COUNTBLANK($F$2:$F$20),"",INDIRECT(ADDRESS(SMALL((IF($F$2:$F$20&gt;"",ROW($F$2:$F$20),ROW()+ROWS($F$2:$F$20))),ROW()-ROW($G$2:$G$20)+1),COLUMN($F$2:$F$20),4)))</f>
        <v xml:space="preserve">≥ 75% </v>
      </c>
      <c r="S12" s="14" t="str">
        <f t="array" aca="1" ref="S12" ca="1">IF(ROW()-ROW($H$2:$H$20)+1&gt;ROWS($G$2:$G$20)-COUNTBLANK($G$2:$G$20),"",INDIRECT(ADDRESS(SMALL((IF($G$2:$G$20&lt;&gt;"",ROW($G$2:$G$20),ROW()+ROWS($G$2:$G$20))),ROW()-ROW($H$2:$H$20)+1),COLUMN($G$2:$G$20),4)))</f>
        <v>-----</v>
      </c>
      <c r="T12" s="14" t="str">
        <f t="array" aca="1" ref="T12" ca="1">IF(ROW()-ROW($I$2:$I$20)+1&gt;ROWS($H$2:$H$20)-COUNTBLANK($H$2:$H$20),"",INDIRECT(ADDRESS(SMALL((IF($H$2:$H$20&lt;&gt;"",ROW($H$2:$H$20),ROW()+ROWS($H$2:$H$20))),ROW()-ROW($I$2:$I$20)+1),COLUMN($H$2:$H$20),4)))</f>
        <v>-----</v>
      </c>
      <c r="U12" s="14">
        <f t="array" aca="1" ref="U12" ca="1">IF(ROW()-ROW($J$2:$J$20)+1&gt;ROWS($I$2:$I$20)-COUNTBLANK($I$2:$I$20),"",INDIRECT(ADDRESS(SMALL((IF($I$2:$I$20&lt;&gt;"",ROW($I$2:$I$20),ROW()+ROWS($I$2:$I$20))),ROW()-ROW($J$2:$J$20)+1),COLUMN($I$2:$I$20),4)))</f>
        <v>0</v>
      </c>
      <c r="V12" s="71" t="str">
        <f t="array" aca="1" ref="V12" ca="1">IF(ROW()-ROW($K$2:$K$20)+1&gt;ROWS($J$2:$J$20)-COUNTBLANK($J$2:$J$20),"",INDIRECT(ADDRESS(SMALL((IF($J$2:$J$20&lt;&gt;"",ROW($J$2:$J$20),ROW()+ROWS($J$2:$J$20))),ROW()-ROW($K$2:$K$20)+1),COLUMN($J$2:$J$20),4)))</f>
        <v>n.d.</v>
      </c>
      <c r="W12" s="56" t="str">
        <f t="array" aca="1" ref="W12" ca="1">IF(ROW()-ROW($L$2:$L$20)+1&gt;ROWS($K$2:$K$20)-COUNTBLANK($K$2:$K$20),"",INDIRECT(ADDRESS(SMALL((IF($K$2:$K$20&lt;&gt;"",ROW($K$2:$K$20),ROW()+ROWS($K$2:$K$20))),ROW()-ROW($L$2:$L$20)+1),COLUMN($K$2:$K$20),4)))</f>
        <v>Incomplete</v>
      </c>
      <c r="X12" s="14" t="str">
        <f t="array" aca="1" ref="X12" ca="1">IF(ROW()-ROW($M$2:$M$20)+1&gt;ROWS($L$2:$L$20)-COUNTBLANK($L$2:$L$20),"",INDIRECT(ADDRESS(SMALL((IF($L$2:$L$20&lt;&gt;"",ROW($L$2:$L$20),ROW()+ROWS($L$2:$L$20))),ROW()-ROW($M$2:$M$20)+1),COLUMN($L$2:$L$20),4)))</f>
        <v>-----</v>
      </c>
      <c r="Y12" s="14" t="str">
        <f t="array" aca="1" ref="Y12" ca="1">IF(ROW()-ROW($N$2:$N$20)+1&gt;ROWS($M$2:$M$20)-COUNTBLANK($M$2:$M$20),"",INDIRECT(ADDRESS(SMALL((IF($M$2:$M$20&lt;&gt;"",ROW($M$2:$M$20),ROW()+ROWS($M$2:$M$20))),ROW()-ROW($N$2:$N$20)+1),COLUMN($M$2:$M$20),4)))</f>
        <v>-----</v>
      </c>
    </row>
    <row r="13" spans="1:25" ht="54.75" customHeight="1" x14ac:dyDescent="0.25">
      <c r="A13" s="57" t="str">
        <f>IF('Indicator sheet_(IS)'!Q47=0,"",'Indicator sheet_(IS)'!Q47)</f>
        <v>Incomplete</v>
      </c>
      <c r="B13" s="38"/>
      <c r="C13" s="110" t="str">
        <f>IF($A13="I.O.","",CONCATENATE('Indicator sheet_(IS)'!A47,'Indicator sheet_(IS)'!B47))</f>
        <v>11
a</v>
      </c>
      <c r="D13" s="54" t="str">
        <f>IF($A13="I.O.","",'Indicator sheet_(IS)'!D47)</f>
        <v>Complications after TACE/TAE</v>
      </c>
      <c r="E13" s="54" t="str">
        <f>IF(AND('Indicator sheet_(IS)'!K47="",$A13&lt;&gt;"I.O."),"-----",IF($A13="I.O.","",'Indicator sheet_(IS)'!K47))</f>
        <v>-----</v>
      </c>
      <c r="F13" s="54" t="str">
        <f>IF($A13="I.O.","",'Indicator sheet_(IS)'!L47)</f>
        <v>≤ 5%</v>
      </c>
      <c r="G13" s="54" t="str">
        <f>IF(AND('Indicator sheet_(IS)'!N47="",$A13&lt;&gt;"I.O."),"-----",IF($A13="I.O.","",'Indicator sheet_(IS)'!N47))</f>
        <v>-----</v>
      </c>
      <c r="H13" s="56" t="str">
        <f>IF($A13="I.O.","",IF('Indicator sheet_(IS)'!P47="","-----",'Indicator sheet_(IS)'!P47))</f>
        <v>-----</v>
      </c>
      <c r="I13" s="56">
        <f>IF($A13="I.O.","",IF('Indicator sheet_(IS)'!P48="","-----",'Indicator sheet_(IS)'!P48))</f>
        <v>0</v>
      </c>
      <c r="J13" s="70" t="str">
        <f>IF($A13="I.O.","",IF('Indicator sheet_(IS)'!P49="","-----",'Indicator sheet_(IS)'!P49))</f>
        <v>n.d.</v>
      </c>
      <c r="K13" s="56" t="str">
        <f>IF($A13="I.O.","",'Indicator sheet_(IS)'!Q47)</f>
        <v>Incomplete</v>
      </c>
      <c r="L13" s="54" t="str">
        <f>IF(AND('Indicator sheet_(IS)'!R47="",$A13&lt;&gt;"I.O."),"-----",IF($A13="I.O.","",'Indicator sheet_(IS)'!R47))</f>
        <v>-----</v>
      </c>
      <c r="M13" s="54" t="str">
        <f>IF(AND('Indicator sheet_(IS)'!S47="",$A13&lt;&gt;"I.O."),"-----",IF($A13="I.O.","",'Indicator sheet_(IS)'!S47))</f>
        <v>-----</v>
      </c>
      <c r="O13" s="14" t="str">
        <f t="array" aca="1" ref="O13" ca="1">IF(ROW()-ROW($D$2:$D$20)+1&gt;ROWS($C$2:$C$20)-COUNTBLANK($C$2:$C$20),"",INDIRECT(ADDRESS(SMALL((IF($C$2:$C$20&lt;&gt;"",ROW($C$2:$C$20),ROW()+ROWS($C$2:$C$20))),ROW()-ROW($D$2:$D$20)+1),COLUMN($C$2:$C$20),4)))</f>
        <v>11
a</v>
      </c>
      <c r="P13" s="54" t="str">
        <f t="array" aca="1" ref="P13" ca="1">IF(ROW()-ROW($E$2:$E$20)+1&gt;ROWS($D$2:$D$20)-COUNTBLANK($D$2:$D$20),"",INDIRECT(ADDRESS(SMALL((IF($D$2:$D$20&gt;"",ROW($D$2:$D$20),ROW()+ROWS($D$2:$D$20))),ROW()-ROW($E$2:$E$20)+1),COLUMN($D$2:$D$20),4)))</f>
        <v>Complications after TACE/TAE</v>
      </c>
      <c r="Q13" s="14" t="str">
        <f t="array" aca="1" ref="Q13" ca="1">IF(ROW()-ROW($F$2:$F$20)+1&gt;ROWS($E$2:$E$20)-COUNTBLANK($E$2:$E$20),"",INDIRECT(ADDRESS(SMALL((IF($E$2:$E$20&gt;"",ROW($E$2:$E$20),ROW()+ROWS($E$2:$E$20))),ROW()-ROW($F$2:$F$20)+1),COLUMN($E$2:$E$20),4)))</f>
        <v>-----</v>
      </c>
      <c r="R13" s="56" t="str">
        <f t="array" aca="1" ref="R13" ca="1">IF(ROW()-ROW($G$2:$G$20)+1&gt;ROWS($F$2:$F$20)-COUNTBLANK($F$2:$F$20),"",INDIRECT(ADDRESS(SMALL((IF($F$2:$F$20&gt;"",ROW($F$2:$F$20),ROW()+ROWS($F$2:$F$20))),ROW()-ROW($G$2:$G$20)+1),COLUMN($F$2:$F$20),4)))</f>
        <v>≤ 5%</v>
      </c>
      <c r="S13" s="14" t="str">
        <f t="array" aca="1" ref="S13" ca="1">IF(ROW()-ROW($H$2:$H$20)+1&gt;ROWS($G$2:$G$20)-COUNTBLANK($G$2:$G$20),"",INDIRECT(ADDRESS(SMALL((IF($G$2:$G$20&lt;&gt;"",ROW($G$2:$G$20),ROW()+ROWS($G$2:$G$20))),ROW()-ROW($H$2:$H$20)+1),COLUMN($G$2:$G$20),4)))</f>
        <v>-----</v>
      </c>
      <c r="T13" s="14" t="str">
        <f t="array" aca="1" ref="T13" ca="1">IF(ROW()-ROW($I$2:$I$20)+1&gt;ROWS($H$2:$H$20)-COUNTBLANK($H$2:$H$20),"",INDIRECT(ADDRESS(SMALL((IF($H$2:$H$20&lt;&gt;"",ROW($H$2:$H$20),ROW()+ROWS($H$2:$H$20))),ROW()-ROW($I$2:$I$20)+1),COLUMN($H$2:$H$20),4)))</f>
        <v>-----</v>
      </c>
      <c r="U13" s="14">
        <f t="array" aca="1" ref="U13" ca="1">IF(ROW()-ROW($J$2:$J$20)+1&gt;ROWS($I$2:$I$20)-COUNTBLANK($I$2:$I$20),"",INDIRECT(ADDRESS(SMALL((IF($I$2:$I$20&lt;&gt;"",ROW($I$2:$I$20),ROW()+ROWS($I$2:$I$20))),ROW()-ROW($J$2:$J$20)+1),COLUMN($I$2:$I$20),4)))</f>
        <v>0</v>
      </c>
      <c r="V13" s="71" t="str">
        <f t="array" aca="1" ref="V13" ca="1">IF(ROW()-ROW($K$2:$K$20)+1&gt;ROWS($J$2:$J$20)-COUNTBLANK($J$2:$J$20),"",INDIRECT(ADDRESS(SMALL((IF($J$2:$J$20&lt;&gt;"",ROW($J$2:$J$20),ROW()+ROWS($J$2:$J$20))),ROW()-ROW($K$2:$K$20)+1),COLUMN($J$2:$J$20),4)))</f>
        <v>n.d.</v>
      </c>
      <c r="W13" s="56" t="str">
        <f t="array" aca="1" ref="W13" ca="1">IF(ROW()-ROW($L$2:$L$20)+1&gt;ROWS($K$2:$K$20)-COUNTBLANK($K$2:$K$20),"",INDIRECT(ADDRESS(SMALL((IF($K$2:$K$20&lt;&gt;"",ROW($K$2:$K$20),ROW()+ROWS($K$2:$K$20))),ROW()-ROW($L$2:$L$20)+1),COLUMN($K$2:$K$20),4)))</f>
        <v>Incomplete</v>
      </c>
      <c r="X13" s="14" t="str">
        <f t="array" aca="1" ref="X13" ca="1">IF(ROW()-ROW($M$2:$M$20)+1&gt;ROWS($L$2:$L$20)-COUNTBLANK($L$2:$L$20),"",INDIRECT(ADDRESS(SMALL((IF($L$2:$L$20&lt;&gt;"",ROW($L$2:$L$20),ROW()+ROWS($L$2:$L$20))),ROW()-ROW($M$2:$M$20)+1),COLUMN($L$2:$L$20),4)))</f>
        <v>-----</v>
      </c>
      <c r="Y13" s="14" t="str">
        <f t="array" aca="1" ref="Y13" ca="1">IF(ROW()-ROW($N$2:$N$20)+1&gt;ROWS($M$2:$M$20)-COUNTBLANK($M$2:$M$20),"",INDIRECT(ADDRESS(SMALL((IF($M$2:$M$20&lt;&gt;"",ROW($M$2:$M$20),ROW()+ROWS($M$2:$M$20))),ROW()-ROW($N$2:$N$20)+1),COLUMN($M$2:$M$20),4)))</f>
        <v>-----</v>
      </c>
    </row>
    <row r="14" spans="1:25" ht="54.75" customHeight="1" x14ac:dyDescent="0.25">
      <c r="A14" s="57" t="str">
        <f>IF('Indicator sheet_(IS)'!Q50=0,"",'Indicator sheet_(IS)'!Q50)</f>
        <v>Incomplete</v>
      </c>
      <c r="B14" s="38"/>
      <c r="C14" s="110" t="str">
        <f>IF($A14="I.O.","",CONCATENATE('Indicator sheet_(IS)'!A47,'Indicator sheet_(IS)'!B50))</f>
        <v>11
b</v>
      </c>
      <c r="D14" s="54" t="str">
        <f>IF($A14="I.O.","",'Indicator sheet_(IS)'!D50)</f>
        <v xml:space="preserve">Complications after percutaneous radiofrequency ablations (RFA) + microwave ablation (MWA) </v>
      </c>
      <c r="E14" s="54" t="str">
        <f>IF(AND('Indicator sheet_(IS)'!K50="",$A14&lt;&gt;"I.O."),"-----",IF($A14="I.O.","",'Indicator sheet_(IS)'!K50))</f>
        <v>-----</v>
      </c>
      <c r="F14" s="54" t="str">
        <f>IF($A14="I.O.","",'Indicator sheet_(IS)'!L50)</f>
        <v>≤ 5%</v>
      </c>
      <c r="G14" s="54" t="str">
        <f>IF(AND('Indicator sheet_(IS)'!N50="",$A14&lt;&gt;"I.O."),"-----",IF($A14="I.O.","",'Indicator sheet_(IS)'!N50))</f>
        <v>-----</v>
      </c>
      <c r="H14" s="56" t="str">
        <f>IF($A14="I.O.","",IF('Indicator sheet_(IS)'!P50="","-----",'Indicator sheet_(IS)'!P50))</f>
        <v>-----</v>
      </c>
      <c r="I14" s="56">
        <f>IF($A14="I.O.","",IF('Indicator sheet_(IS)'!P51="","-----",'Indicator sheet_(IS)'!P51))</f>
        <v>0</v>
      </c>
      <c r="J14" s="70" t="str">
        <f>IF($A14="I.O.","",IF('Indicator sheet_(IS)'!P52="","-----",'Indicator sheet_(IS)'!P52))</f>
        <v>n.d.</v>
      </c>
      <c r="K14" s="56" t="str">
        <f>IF($A14="I.O.","",'Indicator sheet_(IS)'!Q50)</f>
        <v>Incomplete</v>
      </c>
      <c r="L14" s="54" t="str">
        <f>IF(AND('Indicator sheet_(IS)'!R50="",$A14&lt;&gt;"I.O."),"-----",IF($A14="I.O.","",'Indicator sheet_(IS)'!R50))</f>
        <v>-----</v>
      </c>
      <c r="M14" s="54" t="str">
        <f>IF(AND('Indicator sheet_(IS)'!S50="",$A14&lt;&gt;"I.O."),"-----",IF($A14="I.O.","",'Indicator sheet_(IS)'!S50))</f>
        <v>-----</v>
      </c>
      <c r="O14" s="14" t="str">
        <f t="array" aca="1" ref="O14" ca="1">IF(ROW()-ROW($D$2:$D$20)+1&gt;ROWS($C$2:$C$20)-COUNTBLANK($C$2:$C$20),"",INDIRECT(ADDRESS(SMALL((IF($C$2:$C$20&lt;&gt;"",ROW($C$2:$C$20),ROW()+ROWS($C$2:$C$20))),ROW()-ROW($D$2:$D$20)+1),COLUMN($C$2:$C$20),4)))</f>
        <v>11
b</v>
      </c>
      <c r="P14" s="54" t="str">
        <f t="array" aca="1" ref="P14" ca="1">IF(ROW()-ROW($E$2:$E$20)+1&gt;ROWS($D$2:$D$20)-COUNTBLANK($D$2:$D$20),"",INDIRECT(ADDRESS(SMALL((IF($D$2:$D$20&gt;"",ROW($D$2:$D$20),ROW()+ROWS($D$2:$D$20))),ROW()-ROW($E$2:$E$20)+1),COLUMN($D$2:$D$20),4)))</f>
        <v xml:space="preserve">Complications after percutaneous radiofrequency ablations (RFA) + microwave ablation (MWA) </v>
      </c>
      <c r="Q14" s="14" t="str">
        <f t="array" aca="1" ref="Q14" ca="1">IF(ROW()-ROW($F$2:$F$20)+1&gt;ROWS($E$2:$E$20)-COUNTBLANK($E$2:$E$20),"",INDIRECT(ADDRESS(SMALL((IF($E$2:$E$20&gt;"",ROW($E$2:$E$20),ROW()+ROWS($E$2:$E$20))),ROW()-ROW($F$2:$F$20)+1),COLUMN($E$2:$E$20),4)))</f>
        <v>-----</v>
      </c>
      <c r="R14" s="56" t="str">
        <f t="array" aca="1" ref="R14" ca="1">IF(ROW()-ROW($G$2:$G$20)+1&gt;ROWS($F$2:$F$20)-COUNTBLANK($F$2:$F$20),"",INDIRECT(ADDRESS(SMALL((IF($F$2:$F$20&gt;"",ROW($F$2:$F$20),ROW()+ROWS($F$2:$F$20))),ROW()-ROW($G$2:$G$20)+1),COLUMN($F$2:$F$20),4)))</f>
        <v>≤ 5%</v>
      </c>
      <c r="S14" s="14" t="str">
        <f t="array" aca="1" ref="S14" ca="1">IF(ROW()-ROW($H$2:$H$20)+1&gt;ROWS($G$2:$G$20)-COUNTBLANK($G$2:$G$20),"",INDIRECT(ADDRESS(SMALL((IF($G$2:$G$20&lt;&gt;"",ROW($G$2:$G$20),ROW()+ROWS($G$2:$G$20))),ROW()-ROW($H$2:$H$20)+1),COLUMN($G$2:$G$20),4)))</f>
        <v>-----</v>
      </c>
      <c r="T14" s="14" t="str">
        <f t="array" aca="1" ref="T14" ca="1">IF(ROW()-ROW($I$2:$I$20)+1&gt;ROWS($H$2:$H$20)-COUNTBLANK($H$2:$H$20),"",INDIRECT(ADDRESS(SMALL((IF($H$2:$H$20&lt;&gt;"",ROW($H$2:$H$20),ROW()+ROWS($H$2:$H$20))),ROW()-ROW($I$2:$I$20)+1),COLUMN($H$2:$H$20),4)))</f>
        <v>-----</v>
      </c>
      <c r="U14" s="14">
        <f t="array" aca="1" ref="U14" ca="1">IF(ROW()-ROW($J$2:$J$20)+1&gt;ROWS($I$2:$I$20)-COUNTBLANK($I$2:$I$20),"",INDIRECT(ADDRESS(SMALL((IF($I$2:$I$20&lt;&gt;"",ROW($I$2:$I$20),ROW()+ROWS($I$2:$I$20))),ROW()-ROW($J$2:$J$20)+1),COLUMN($I$2:$I$20),4)))</f>
        <v>0</v>
      </c>
      <c r="V14" s="71" t="str">
        <f t="array" aca="1" ref="V14" ca="1">IF(ROW()-ROW($K$2:$K$20)+1&gt;ROWS($J$2:$J$20)-COUNTBLANK($J$2:$J$20),"",INDIRECT(ADDRESS(SMALL((IF($J$2:$J$20&lt;&gt;"",ROW($J$2:$J$20),ROW()+ROWS($J$2:$J$20))),ROW()-ROW($K$2:$K$20)+1),COLUMN($J$2:$J$20),4)))</f>
        <v>n.d.</v>
      </c>
      <c r="W14" s="56" t="str">
        <f t="array" aca="1" ref="W14" ca="1">IF(ROW()-ROW($L$2:$L$20)+1&gt;ROWS($K$2:$K$20)-COUNTBLANK($K$2:$K$20),"",INDIRECT(ADDRESS(SMALL((IF($K$2:$K$20&lt;&gt;"",ROW($K$2:$K$20),ROW()+ROWS($K$2:$K$20))),ROW()-ROW($L$2:$L$20)+1),COLUMN($K$2:$K$20),4)))</f>
        <v>Incomplete</v>
      </c>
      <c r="X14" s="14" t="str">
        <f t="array" aca="1" ref="X14" ca="1">IF(ROW()-ROW($M$2:$M$20)+1&gt;ROWS($L$2:$L$20)-COUNTBLANK($L$2:$L$20),"",INDIRECT(ADDRESS(SMALL((IF($L$2:$L$20&lt;&gt;"",ROW($L$2:$L$20),ROW()+ROWS($L$2:$L$20))),ROW()-ROW($M$2:$M$20)+1),COLUMN($L$2:$L$20),4)))</f>
        <v>-----</v>
      </c>
      <c r="Y14" s="14" t="str">
        <f t="array" aca="1" ref="Y14" ca="1">IF(ROW()-ROW($N$2:$N$20)+1&gt;ROWS($M$2:$M$20)-COUNTBLANK($M$2:$M$20),"",INDIRECT(ADDRESS(SMALL((IF($M$2:$M$20&lt;&gt;"",ROW($M$2:$M$20),ROW()+ROWS($M$2:$M$20))),ROW()-ROW($N$2:$N$20)+1),COLUMN($M$2:$M$20),4)))</f>
        <v>-----</v>
      </c>
    </row>
    <row r="15" spans="1:25" ht="54.75" customHeight="1" x14ac:dyDescent="0.25">
      <c r="A15" s="57" t="str">
        <f>IF('Indicator sheet_(IS)'!Q53=0,"",'Indicator sheet_(IS)'!Q53)</f>
        <v>Incomplete</v>
      </c>
      <c r="B15" s="38"/>
      <c r="C15" s="56" t="str">
        <f>IF($A15="I.O.","",CONCATENATE('Indicator sheet_(IS)'!A53,'Indicator sheet_(IS)'!B53))</f>
        <v>12a</v>
      </c>
      <c r="D15" s="54" t="str">
        <f>IF($A15="I.O.","",'Indicator sheet_(IS)'!D53)</f>
        <v>Number of comlex surgical interventions</v>
      </c>
      <c r="E15" s="54" t="str">
        <f>IF(AND('Indicator sheet_(IS)'!K53="",$A15&lt;&gt;"I.O."),"-----",IF($A15="I.O.","",'Indicator sheet_(IS)'!K53))</f>
        <v>-----</v>
      </c>
      <c r="F15" s="54" t="str">
        <f>IF($A15="I.O.","",'Indicator sheet_(IS)'!L53)</f>
        <v>≥ 25</v>
      </c>
      <c r="G15" s="54" t="str">
        <f>IF(AND('Indicator sheet_(IS)'!N53="",$A15&lt;&gt;"I.O."),"-----",IF($A15="I.O.","",'Indicator sheet_(IS)'!N53))</f>
        <v>-----</v>
      </c>
      <c r="H15" s="56">
        <f>IF($A15="I.O.","",IF('Indicator sheet_(IS)'!P53="","-----",'Indicator sheet_(IS)'!P53))</f>
        <v>0</v>
      </c>
      <c r="I15" s="56" t="str">
        <f>IF($A15="I.O.","",IF('Indicator sheet_(IS)'!P54="","-----",'Indicator sheet_(IS)'!P54))</f>
        <v>-----</v>
      </c>
      <c r="J15" s="70" t="str">
        <f>IF($A15="I.O.","","-----")</f>
        <v>-----</v>
      </c>
      <c r="K15" s="56" t="str">
        <f>IF($A15="I.O.","",'Indicator sheet_(IS)'!Q53)</f>
        <v>Incomplete</v>
      </c>
      <c r="L15" s="54" t="str">
        <f>IF(AND('Indicator sheet_(IS)'!R53="",$A15&lt;&gt;"I.O."),"-----",IF($A15="I.O.","",'Indicator sheet_(IS)'!R53))</f>
        <v>-----</v>
      </c>
      <c r="M15" s="54" t="str">
        <f>IF(AND('Indicator sheet_(IS)'!S53="",$A15&lt;&gt;"I.O."),"-----",IF($A15="I.O.","",'Indicator sheet_(IS)'!S53))</f>
        <v>-----</v>
      </c>
      <c r="O15" s="14" t="str">
        <f t="array" aca="1" ref="O15" ca="1">IF(ROW()-ROW($D$2:$D$20)+1&gt;ROWS($C$2:$C$20)-COUNTBLANK($C$2:$C$20),"",INDIRECT(ADDRESS(SMALL((IF($C$2:$C$20&lt;&gt;"",ROW($C$2:$C$20),ROW()+ROWS($C$2:$C$20))),ROW()-ROW($D$2:$D$20)+1),COLUMN($C$2:$C$20),4)))</f>
        <v>12a</v>
      </c>
      <c r="P15" s="54" t="str">
        <f t="array" aca="1" ref="P15" ca="1">IF(ROW()-ROW($E$2:$E$20)+1&gt;ROWS($D$2:$D$20)-COUNTBLANK($D$2:$D$20),"",INDIRECT(ADDRESS(SMALL((IF($D$2:$D$20&gt;"",ROW($D$2:$D$20),ROW()+ROWS($D$2:$D$20))),ROW()-ROW($E$2:$E$20)+1),COLUMN($D$2:$D$20),4)))</f>
        <v>Number of comlex surgical interventions</v>
      </c>
      <c r="Q15" s="14" t="str">
        <f t="array" aca="1" ref="Q15" ca="1">IF(ROW()-ROW($F$2:$F$20)+1&gt;ROWS($E$2:$E$20)-COUNTBLANK($E$2:$E$20),"",INDIRECT(ADDRESS(SMALL((IF($E$2:$E$20&gt;"",ROW($E$2:$E$20),ROW()+ROWS($E$2:$E$20))),ROW()-ROW($F$2:$F$20)+1),COLUMN($E$2:$E$20),4)))</f>
        <v>-----</v>
      </c>
      <c r="R15" s="56" t="str">
        <f t="array" aca="1" ref="R15" ca="1">IF(ROW()-ROW($G$2:$G$20)+1&gt;ROWS($F$2:$F$20)-COUNTBLANK($F$2:$F$20),"",INDIRECT(ADDRESS(SMALL((IF($F$2:$F$20&gt;"",ROW($F$2:$F$20),ROW()+ROWS($F$2:$F$20))),ROW()-ROW($G$2:$G$20)+1),COLUMN($F$2:$F$20),4)))</f>
        <v>≥ 25</v>
      </c>
      <c r="S15" s="14" t="str">
        <f t="array" aca="1" ref="S15" ca="1">IF(ROW()-ROW($H$2:$H$20)+1&gt;ROWS($G$2:$G$20)-COUNTBLANK($G$2:$G$20),"",INDIRECT(ADDRESS(SMALL((IF($G$2:$G$20&lt;&gt;"",ROW($G$2:$G$20),ROW()+ROWS($G$2:$G$20))),ROW()-ROW($H$2:$H$20)+1),COLUMN($G$2:$G$20),4)))</f>
        <v>-----</v>
      </c>
      <c r="T15" s="14">
        <f t="array" aca="1" ref="T15" ca="1">IF(ROW()-ROW($I$2:$I$20)+1&gt;ROWS($H$2:$H$20)-COUNTBLANK($H$2:$H$20),"",INDIRECT(ADDRESS(SMALL((IF($H$2:$H$20&lt;&gt;"",ROW($H$2:$H$20),ROW()+ROWS($H$2:$H$20))),ROW()-ROW($I$2:$I$20)+1),COLUMN($H$2:$H$20),4)))</f>
        <v>0</v>
      </c>
      <c r="U15" s="14" t="str">
        <f t="array" aca="1" ref="U15" ca="1">IF(ROW()-ROW($J$2:$J$20)+1&gt;ROWS($I$2:$I$20)-COUNTBLANK($I$2:$I$20),"",INDIRECT(ADDRESS(SMALL((IF($I$2:$I$20&lt;&gt;"",ROW($I$2:$I$20),ROW()+ROWS($I$2:$I$20))),ROW()-ROW($J$2:$J$20)+1),COLUMN($I$2:$I$20),4)))</f>
        <v>-----</v>
      </c>
      <c r="V15" s="71" t="str">
        <f t="array" aca="1" ref="V15" ca="1">IF(ROW()-ROW($K$2:$K$20)+1&gt;ROWS($J$2:$J$20)-COUNTBLANK($J$2:$J$20),"",INDIRECT(ADDRESS(SMALL((IF($J$2:$J$20&lt;&gt;"",ROW($J$2:$J$20),ROW()+ROWS($J$2:$J$20))),ROW()-ROW($K$2:$K$20)+1),COLUMN($J$2:$J$20),4)))</f>
        <v>-----</v>
      </c>
      <c r="W15" s="56" t="str">
        <f t="array" aca="1" ref="W15" ca="1">IF(ROW()-ROW($L$2:$L$20)+1&gt;ROWS($K$2:$K$20)-COUNTBLANK($K$2:$K$20),"",INDIRECT(ADDRESS(SMALL((IF($K$2:$K$20&lt;&gt;"",ROW($K$2:$K$20),ROW()+ROWS($K$2:$K$20))),ROW()-ROW($L$2:$L$20)+1),COLUMN($K$2:$K$20),4)))</f>
        <v>Incomplete</v>
      </c>
      <c r="X15" s="14" t="str">
        <f t="array" aca="1" ref="X15" ca="1">IF(ROW()-ROW($M$2:$M$20)+1&gt;ROWS($L$2:$L$20)-COUNTBLANK($L$2:$L$20),"",INDIRECT(ADDRESS(SMALL((IF($L$2:$L$20&lt;&gt;"",ROW($L$2:$L$20),ROW()+ROWS($L$2:$L$20))),ROW()-ROW($M$2:$M$20)+1),COLUMN($L$2:$L$20),4)))</f>
        <v>-----</v>
      </c>
      <c r="Y15" s="14" t="str">
        <f t="array" aca="1" ref="Y15" ca="1">IF(ROW()-ROW($N$2:$N$20)+1&gt;ROWS($M$2:$M$20)-COUNTBLANK($M$2:$M$20),"",INDIRECT(ADDRESS(SMALL((IF($M$2:$M$20&lt;&gt;"",ROW($M$2:$M$20),ROW()+ROWS($M$2:$M$20))),ROW()-ROW($N$2:$N$20)+1),COLUMN($M$2:$M$20),4)))</f>
        <v>-----</v>
      </c>
    </row>
    <row r="16" spans="1:25" ht="54.75" customHeight="1" x14ac:dyDescent="0.25">
      <c r="A16" s="57" t="str">
        <f>IF('Indicator sheet_(IS)'!Q56=0,"",'Indicator sheet_(IS)'!Q56)</f>
        <v>Incomplete</v>
      </c>
      <c r="B16" s="38"/>
      <c r="C16" s="56" t="str">
        <f>IF($A16="I.O.","",CONCATENATE('Indicator sheet_(IS)'!A53,'Indicator sheet_(IS)'!B56))</f>
        <v>12b</v>
      </c>
      <c r="D16" s="54" t="str">
        <f>IF($A16="I.O.","",'Indicator sheet_(IS)'!D56)</f>
        <v>Number of atypical liver resections (OPS: 5-501.0; 5-501.2) for malignant tumours of the liver</v>
      </c>
      <c r="E16" s="54" t="str">
        <f>IF(AND('Indicator sheet_(IS)'!K56="",$A16&lt;&gt;"I.O."),"-----",IF($A16="I.O.","",'Indicator sheet_(IS)'!K56))</f>
        <v>-----</v>
      </c>
      <c r="F16" s="54" t="str">
        <f>IF($A16="I.O.","",'Indicator sheet_(IS)'!L56)</f>
        <v>No target value</v>
      </c>
      <c r="G16" s="54" t="str">
        <f>IF(AND('Indicator sheet_(IS)'!N56="",$A16&lt;&gt;"I.O."),"-----",IF($A16="I.O.","",'Indicator sheet_(IS)'!N56))</f>
        <v>-----</v>
      </c>
      <c r="H16" s="56">
        <f>IF($A16="I.O.","",IF('Indicator sheet_(IS)'!P56="","-----",'Indicator sheet_(IS)'!P56))</f>
        <v>0</v>
      </c>
      <c r="I16" s="56" t="str">
        <f>IF($A16="I.O.","",IF('Indicator sheet_(IS)'!P57="","-----",'Indicator sheet_(IS)'!P57))</f>
        <v>-----</v>
      </c>
      <c r="J16" s="70" t="str">
        <f>IF($A16="I.O.","","-----")</f>
        <v>-----</v>
      </c>
      <c r="K16" s="56" t="str">
        <f>IF($A16="I.O.","",'Indicator sheet_(IS)'!Q56)</f>
        <v>Incomplete</v>
      </c>
      <c r="L16" s="54" t="str">
        <f>IF(AND('Indicator sheet_(IS)'!R56="",$A16&lt;&gt;"I.O."),"-----",IF($A16="I.O.","",'Indicator sheet_(IS)'!R56))</f>
        <v>-----</v>
      </c>
      <c r="M16" s="54" t="str">
        <f>IF(AND('Indicator sheet_(IS)'!S56="",$A16&lt;&gt;"I.O."),"-----",IF($A16="I.O.","",'Indicator sheet_(IS)'!S56))</f>
        <v>-----</v>
      </c>
      <c r="O16" s="14" t="str">
        <f t="array" aca="1" ref="O16" ca="1">IF(ROW()-ROW($D$2:$D$20)+1&gt;ROWS($C$2:$C$20)-COUNTBLANK($C$2:$C$20),"",INDIRECT(ADDRESS(SMALL((IF($C$2:$C$20&lt;&gt;"",ROW($C$2:$C$20),ROW()+ROWS($C$2:$C$20))),ROW()-ROW($D$2:$D$20)+1),COLUMN($C$2:$C$20),4)))</f>
        <v>12b</v>
      </c>
      <c r="P16" s="54" t="str">
        <f t="array" aca="1" ref="P16" ca="1">IF(ROW()-ROW($E$2:$E$20)+1&gt;ROWS($D$2:$D$20)-COUNTBLANK($D$2:$D$20),"",INDIRECT(ADDRESS(SMALL((IF($D$2:$D$20&gt;"",ROW($D$2:$D$20),ROW()+ROWS($D$2:$D$20))),ROW()-ROW($E$2:$E$20)+1),COLUMN($D$2:$D$20),4)))</f>
        <v>Number of atypical liver resections (OPS: 5-501.0; 5-501.2) for malignant tumours of the liver</v>
      </c>
      <c r="Q16" s="14" t="str">
        <f t="array" aca="1" ref="Q16" ca="1">IF(ROW()-ROW($F$2:$F$20)+1&gt;ROWS($E$2:$E$20)-COUNTBLANK($E$2:$E$20),"",INDIRECT(ADDRESS(SMALL((IF($E$2:$E$20&gt;"",ROW($E$2:$E$20),ROW()+ROWS($E$2:$E$20))),ROW()-ROW($F$2:$F$20)+1),COLUMN($E$2:$E$20),4)))</f>
        <v>-----</v>
      </c>
      <c r="R16" s="56" t="str">
        <f t="array" aca="1" ref="R16" ca="1">IF(ROW()-ROW($G$2:$G$20)+1&gt;ROWS($F$2:$F$20)-COUNTBLANK($F$2:$F$20),"",INDIRECT(ADDRESS(SMALL((IF($F$2:$F$20&gt;"",ROW($F$2:$F$20),ROW()+ROWS($F$2:$F$20))),ROW()-ROW($G$2:$G$20)+1),COLUMN($F$2:$F$20),4)))</f>
        <v>No target value</v>
      </c>
      <c r="S16" s="14" t="str">
        <f t="array" aca="1" ref="S16" ca="1">IF(ROW()-ROW($H$2:$H$20)+1&gt;ROWS($G$2:$G$20)-COUNTBLANK($G$2:$G$20),"",INDIRECT(ADDRESS(SMALL((IF($G$2:$G$20&lt;&gt;"",ROW($G$2:$G$20),ROW()+ROWS($G$2:$G$20))),ROW()-ROW($H$2:$H$20)+1),COLUMN($G$2:$G$20),4)))</f>
        <v>-----</v>
      </c>
      <c r="T16" s="14">
        <f t="array" aca="1" ref="T16" ca="1">IF(ROW()-ROW($I$2:$I$20)+1&gt;ROWS($H$2:$H$20)-COUNTBLANK($H$2:$H$20),"",INDIRECT(ADDRESS(SMALL((IF($H$2:$H$20&lt;&gt;"",ROW($H$2:$H$20),ROW()+ROWS($H$2:$H$20))),ROW()-ROW($I$2:$I$20)+1),COLUMN($H$2:$H$20),4)))</f>
        <v>0</v>
      </c>
      <c r="U16" s="14" t="str">
        <f t="array" aca="1" ref="U16" ca="1">IF(ROW()-ROW($J$2:$J$20)+1&gt;ROWS($I$2:$I$20)-COUNTBLANK($I$2:$I$20),"",INDIRECT(ADDRESS(SMALL((IF($I$2:$I$20&lt;&gt;"",ROW($I$2:$I$20),ROW()+ROWS($I$2:$I$20))),ROW()-ROW($J$2:$J$20)+1),COLUMN($I$2:$I$20),4)))</f>
        <v>-----</v>
      </c>
      <c r="V16" s="71" t="str">
        <f t="array" aca="1" ref="V16" ca="1">IF(ROW()-ROW($K$2:$K$20)+1&gt;ROWS($J$2:$J$20)-COUNTBLANK($J$2:$J$20),"",INDIRECT(ADDRESS(SMALL((IF($J$2:$J$20&lt;&gt;"",ROW($J$2:$J$20),ROW()+ROWS($J$2:$J$20))),ROW()-ROW($K$2:$K$20)+1),COLUMN($J$2:$J$20),4)))</f>
        <v>-----</v>
      </c>
      <c r="W16" s="56" t="str">
        <f t="array" aca="1" ref="W16" ca="1">IF(ROW()-ROW($L$2:$L$20)+1&gt;ROWS($K$2:$K$20)-COUNTBLANK($K$2:$K$20),"",INDIRECT(ADDRESS(SMALL((IF($K$2:$K$20&lt;&gt;"",ROW($K$2:$K$20),ROW()+ROWS($K$2:$K$20))),ROW()-ROW($L$2:$L$20)+1),COLUMN($K$2:$K$20),4)))</f>
        <v>Incomplete</v>
      </c>
      <c r="X16" s="14" t="str">
        <f t="array" aca="1" ref="X16" ca="1">IF(ROW()-ROW($M$2:$M$20)+1&gt;ROWS($L$2:$L$20)-COUNTBLANK($L$2:$L$20),"",INDIRECT(ADDRESS(SMALL((IF($L$2:$L$20&lt;&gt;"",ROW($L$2:$L$20),ROW()+ROWS($L$2:$L$20))),ROW()-ROW($M$2:$M$20)+1),COLUMN($L$2:$L$20),4)))</f>
        <v>-----</v>
      </c>
      <c r="Y16" s="14" t="str">
        <f t="array" aca="1" ref="Y16" ca="1">IF(ROW()-ROW($N$2:$N$20)+1&gt;ROWS($M$2:$M$20)-COUNTBLANK($M$2:$M$20),"",INDIRECT(ADDRESS(SMALL((IF($M$2:$M$20&lt;&gt;"",ROW($M$2:$M$20),ROW()+ROWS($M$2:$M$20))),ROW()-ROW($N$2:$N$20)+1),COLUMN($M$2:$M$20),4)))</f>
        <v>-----</v>
      </c>
    </row>
    <row r="17" spans="1:25" ht="54.75" customHeight="1" x14ac:dyDescent="0.25">
      <c r="A17" s="57" t="str">
        <f>IF('Indicator sheet_(IS)'!Q59=0,"",'Indicator sheet_(IS)'!Q59)</f>
        <v>Incomplete</v>
      </c>
      <c r="B17" s="38"/>
      <c r="C17" s="56" t="str">
        <f>IF($A17="I.O.","",CONCATENATE('Indicator sheet_(IS)'!A53,'Indicator sheet_(IS)'!B59))</f>
        <v>12c</v>
      </c>
      <c r="D17" s="54" t="str">
        <f>IF($A17="I.O.","",'Indicator sheet_(IS)'!D59)</f>
        <v>Surgical expertise</v>
      </c>
      <c r="E17" s="54" t="str">
        <f>IF(AND('Indicator sheet_(IS)'!K59="",$A17&lt;&gt;"I.O."),"-----",IF($A17="I.O.","",'Indicator sheet_(IS)'!K59))</f>
        <v>-----</v>
      </c>
      <c r="F17" s="54" t="str">
        <f>IF($A17="I.O.","",'Indicator sheet_(IS)'!L59)</f>
        <v>≥ 40</v>
      </c>
      <c r="G17" s="54" t="str">
        <f>IF(AND('Indicator sheet_(IS)'!N59="",$A17&lt;&gt;"I.O."),"-----",IF($A17="I.O.","",'Indicator sheet_(IS)'!N59))</f>
        <v>-----</v>
      </c>
      <c r="H17" s="56">
        <f>IF($A17="I.O.","",IF('Indicator sheet_(IS)'!P59="","-----",'Indicator sheet_(IS)'!P59))</f>
        <v>0</v>
      </c>
      <c r="I17" s="56" t="str">
        <f>IF($A17="I.O.","",IF('Indicator sheet_(IS)'!P60="","-----",'Indicator sheet_(IS)'!P60))</f>
        <v>-----</v>
      </c>
      <c r="J17" s="70" t="str">
        <f>IF($A17="I.O.","","-----")</f>
        <v>-----</v>
      </c>
      <c r="K17" s="56" t="str">
        <f>IF($A17="I.O.","",'Indicator sheet_(IS)'!Q59)</f>
        <v>Incomplete</v>
      </c>
      <c r="L17" s="54" t="str">
        <f>IF(AND('Indicator sheet_(IS)'!R59="",$A17&lt;&gt;"I.O."),"-----",IF($A17="I.O.","",'Indicator sheet_(IS)'!R59))</f>
        <v>-----</v>
      </c>
      <c r="M17" s="54" t="str">
        <f>IF(AND('Indicator sheet_(IS)'!S59="",$A17&lt;&gt;"I.O."),"-----",IF($A17="I.O.","",'Indicator sheet_(IS)'!S59))</f>
        <v>-----</v>
      </c>
      <c r="O17" s="14" t="str">
        <f t="array" aca="1" ref="O17" ca="1">IF(ROW()-ROW($D$2:$D$20)+1&gt;ROWS($C$2:$C$20)-COUNTBLANK($C$2:$C$20),"",INDIRECT(ADDRESS(SMALL((IF($C$2:$C$20&lt;&gt;"",ROW($C$2:$C$20),ROW()+ROWS($C$2:$C$20))),ROW()-ROW($D$2:$D$20)+1),COLUMN($C$2:$C$20),4)))</f>
        <v>12c</v>
      </c>
      <c r="P17" s="54" t="str">
        <f t="array" aca="1" ref="P17" ca="1">IF(ROW()-ROW($E$2:$E$20)+1&gt;ROWS($D$2:$D$20)-COUNTBLANK($D$2:$D$20),"",INDIRECT(ADDRESS(SMALL((IF($D$2:$D$20&gt;"",ROW($D$2:$D$20),ROW()+ROWS($D$2:$D$20))),ROW()-ROW($E$2:$E$20)+1),COLUMN($D$2:$D$20),4)))</f>
        <v>Surgical expertise</v>
      </c>
      <c r="Q17" s="14" t="str">
        <f t="array" aca="1" ref="Q17" ca="1">IF(ROW()-ROW($F$2:$F$20)+1&gt;ROWS($E$2:$E$20)-COUNTBLANK($E$2:$E$20),"",INDIRECT(ADDRESS(SMALL((IF($E$2:$E$20&gt;"",ROW($E$2:$E$20),ROW()+ROWS($E$2:$E$20))),ROW()-ROW($F$2:$F$20)+1),COLUMN($E$2:$E$20),4)))</f>
        <v>-----</v>
      </c>
      <c r="R17" s="56" t="str">
        <f t="array" aca="1" ref="R17" ca="1">IF(ROW()-ROW($G$2:$G$20)+1&gt;ROWS($F$2:$F$20)-COUNTBLANK($F$2:$F$20),"",INDIRECT(ADDRESS(SMALL((IF($F$2:$F$20&gt;"",ROW($F$2:$F$20),ROW()+ROWS($F$2:$F$20))),ROW()-ROW($G$2:$G$20)+1),COLUMN($F$2:$F$20),4)))</f>
        <v>≥ 40</v>
      </c>
      <c r="S17" s="14" t="str">
        <f t="array" aca="1" ref="S17" ca="1">IF(ROW()-ROW($H$2:$H$20)+1&gt;ROWS($G$2:$G$20)-COUNTBLANK($G$2:$G$20),"",INDIRECT(ADDRESS(SMALL((IF($G$2:$G$20&lt;&gt;"",ROW($G$2:$G$20),ROW()+ROWS($G$2:$G$20))),ROW()-ROW($H$2:$H$20)+1),COLUMN($G$2:$G$20),4)))</f>
        <v>-----</v>
      </c>
      <c r="T17" s="14">
        <f t="array" aca="1" ref="T17" ca="1">IF(ROW()-ROW($I$2:$I$20)+1&gt;ROWS($H$2:$H$20)-COUNTBLANK($H$2:$H$20),"",INDIRECT(ADDRESS(SMALL((IF($H$2:$H$20&lt;&gt;"",ROW($H$2:$H$20),ROW()+ROWS($H$2:$H$20))),ROW()-ROW($I$2:$I$20)+1),COLUMN($H$2:$H$20),4)))</f>
        <v>0</v>
      </c>
      <c r="U17" s="14" t="str">
        <f t="array" aca="1" ref="U17" ca="1">IF(ROW()-ROW($J$2:$J$20)+1&gt;ROWS($I$2:$I$20)-COUNTBLANK($I$2:$I$20),"",INDIRECT(ADDRESS(SMALL((IF($I$2:$I$20&lt;&gt;"",ROW($I$2:$I$20),ROW()+ROWS($I$2:$I$20))),ROW()-ROW($J$2:$J$20)+1),COLUMN($I$2:$I$20),4)))</f>
        <v>-----</v>
      </c>
      <c r="V17" s="71" t="str">
        <f t="array" aca="1" ref="V17" ca="1">IF(ROW()-ROW($K$2:$K$20)+1&gt;ROWS($J$2:$J$20)-COUNTBLANK($J$2:$J$20),"",INDIRECT(ADDRESS(SMALL((IF($J$2:$J$20&lt;&gt;"",ROW($J$2:$J$20),ROW()+ROWS($J$2:$J$20))),ROW()-ROW($K$2:$K$20)+1),COLUMN($J$2:$J$20),4)))</f>
        <v>-----</v>
      </c>
      <c r="W17" s="56" t="str">
        <f t="array" aca="1" ref="W17" ca="1">IF(ROW()-ROW($L$2:$L$20)+1&gt;ROWS($K$2:$K$20)-COUNTBLANK($K$2:$K$20),"",INDIRECT(ADDRESS(SMALL((IF($K$2:$K$20&lt;&gt;"",ROW($K$2:$K$20),ROW()+ROWS($K$2:$K$20))),ROW()-ROW($L$2:$L$20)+1),COLUMN($K$2:$K$20),4)))</f>
        <v>Incomplete</v>
      </c>
      <c r="X17" s="14" t="str">
        <f t="array" aca="1" ref="X17" ca="1">IF(ROW()-ROW($M$2:$M$20)+1&gt;ROWS($L$2:$L$20)-COUNTBLANK($L$2:$L$20),"",INDIRECT(ADDRESS(SMALL((IF($L$2:$L$20&lt;&gt;"",ROW($L$2:$L$20),ROW()+ROWS($L$2:$L$20))),ROW()-ROW($M$2:$M$20)+1),COLUMN($L$2:$L$20),4)))</f>
        <v>-----</v>
      </c>
      <c r="Y17" s="14" t="str">
        <f t="array" aca="1" ref="Y17" ca="1">IF(ROW()-ROW($N$2:$N$20)+1&gt;ROWS($M$2:$M$20)-COUNTBLANK($M$2:$M$20),"",INDIRECT(ADDRESS(SMALL((IF($M$2:$M$20&lt;&gt;"",ROW($M$2:$M$20),ROW()+ROWS($M$2:$M$20))),ROW()-ROW($N$2:$N$20)+1),COLUMN($M$2:$M$20),4)))</f>
        <v>-----</v>
      </c>
    </row>
    <row r="18" spans="1:25" ht="54.75" customHeight="1" x14ac:dyDescent="0.25">
      <c r="A18" s="57" t="str">
        <f>IF('Indicator sheet_(IS)'!Q62=0,"",'Indicator sheet_(IS)'!Q62)</f>
        <v>Incomplete</v>
      </c>
      <c r="B18" s="38"/>
      <c r="C18" s="56">
        <f>IF($A18="I.O.","",'Indicator sheet_(IS)'!A62)</f>
        <v>13</v>
      </c>
      <c r="D18" s="54" t="str">
        <f>IF($A18="I.O.","",'Indicator sheet_(IS)'!D62)</f>
        <v>Local R0 resections</v>
      </c>
      <c r="E18" s="54" t="str">
        <f>IF(AND('Indicator sheet_(IS)'!K62="",$A18&lt;&gt;"I.O."),"-----",IF($A18="I.O.","",'Indicator sheet_(IS)'!K62))</f>
        <v>-----</v>
      </c>
      <c r="F18" s="54" t="str">
        <f>IF($A18="I.O.","",'Indicator sheet_(IS)'!L62)</f>
        <v>≥ 80%</v>
      </c>
      <c r="G18" s="54" t="str">
        <f>IF(AND('Indicator sheet_(IS)'!N62="",$A18&lt;&gt;"I.O."),"-----",IF($A18="I.O.","",'Indicator sheet_(IS)'!N62))</f>
        <v>-----</v>
      </c>
      <c r="H18" s="56" t="str">
        <f>IF($A18="I.O.","",IF('Indicator sheet_(IS)'!P62="","-----",'Indicator sheet_(IS)'!P62))</f>
        <v>-----</v>
      </c>
      <c r="I18" s="56">
        <f>IF($A18="I.O.","",IF('Indicator sheet_(IS)'!P63="","-----",'Indicator sheet_(IS)'!P63))</f>
        <v>0</v>
      </c>
      <c r="J18" s="70" t="str">
        <f>IF($A18="I.O.","",IF('Indicator sheet_(IS)'!P64="","-----",'Indicator sheet_(IS)'!P64))</f>
        <v>n.d.</v>
      </c>
      <c r="K18" s="56" t="str">
        <f>IF($A18="I.O.","",'Indicator sheet_(IS)'!Q62)</f>
        <v>Incomplete</v>
      </c>
      <c r="L18" s="54" t="str">
        <f>IF(AND('Indicator sheet_(IS)'!R62="",$A18&lt;&gt;"I.O."),"-----",IF($A18="I.O.","",'Indicator sheet_(IS)'!R62))</f>
        <v>-----</v>
      </c>
      <c r="M18" s="54" t="str">
        <f>IF(AND('Indicator sheet_(IS)'!S62="",$A18&lt;&gt;"I.O."),"-----",IF($A18="I.O.","",'Indicator sheet_(IS)'!S62))</f>
        <v>-----</v>
      </c>
      <c r="O18" s="14">
        <f t="array" aca="1" ref="O18" ca="1">IF(ROW()-ROW($D$2:$D$20)+1&gt;ROWS($C$2:$C$20)-COUNTBLANK($C$2:$C$20),"",INDIRECT(ADDRESS(SMALL((IF($C$2:$C$20&lt;&gt;"",ROW($C$2:$C$20),ROW()+ROWS($C$2:$C$20))),ROW()-ROW($D$2:$D$20)+1),COLUMN($C$2:$C$20),4)))</f>
        <v>13</v>
      </c>
      <c r="P18" s="54" t="str">
        <f t="array" aca="1" ref="P18" ca="1">IF(ROW()-ROW($E$2:$E$20)+1&gt;ROWS($D$2:$D$20)-COUNTBLANK($D$2:$D$20),"",INDIRECT(ADDRESS(SMALL((IF($D$2:$D$20&gt;"",ROW($D$2:$D$20),ROW()+ROWS($D$2:$D$20))),ROW()-ROW($E$2:$E$20)+1),COLUMN($D$2:$D$20),4)))</f>
        <v>Local R0 resections</v>
      </c>
      <c r="Q18" s="14" t="str">
        <f t="array" aca="1" ref="Q18" ca="1">IF(ROW()-ROW($F$2:$F$20)+1&gt;ROWS($E$2:$E$20)-COUNTBLANK($E$2:$E$20),"",INDIRECT(ADDRESS(SMALL((IF($E$2:$E$20&gt;"",ROW($E$2:$E$20),ROW()+ROWS($E$2:$E$20))),ROW()-ROW($F$2:$F$20)+1),COLUMN($E$2:$E$20),4)))</f>
        <v>-----</v>
      </c>
      <c r="R18" s="56" t="str">
        <f t="array" aca="1" ref="R18" ca="1">IF(ROW()-ROW($G$2:$G$20)+1&gt;ROWS($F$2:$F$20)-COUNTBLANK($F$2:$F$20),"",INDIRECT(ADDRESS(SMALL((IF($F$2:$F$20&gt;"",ROW($F$2:$F$20),ROW()+ROWS($F$2:$F$20))),ROW()-ROW($G$2:$G$20)+1),COLUMN($F$2:$F$20),4)))</f>
        <v>≥ 80%</v>
      </c>
      <c r="S18" s="14" t="str">
        <f t="array" aca="1" ref="S18" ca="1">IF(ROW()-ROW($H$2:$H$20)+1&gt;ROWS($G$2:$G$20)-COUNTBLANK($G$2:$G$20),"",INDIRECT(ADDRESS(SMALL((IF($G$2:$G$20&lt;&gt;"",ROW($G$2:$G$20),ROW()+ROWS($G$2:$G$20))),ROW()-ROW($H$2:$H$20)+1),COLUMN($G$2:$G$20),4)))</f>
        <v>-----</v>
      </c>
      <c r="T18" s="14" t="str">
        <f t="array" aca="1" ref="T18" ca="1">IF(ROW()-ROW($I$2:$I$20)+1&gt;ROWS($H$2:$H$20)-COUNTBLANK($H$2:$H$20),"",INDIRECT(ADDRESS(SMALL((IF($H$2:$H$20&lt;&gt;"",ROW($H$2:$H$20),ROW()+ROWS($H$2:$H$20))),ROW()-ROW($I$2:$I$20)+1),COLUMN($H$2:$H$20),4)))</f>
        <v>-----</v>
      </c>
      <c r="U18" s="14">
        <f t="array" aca="1" ref="U18" ca="1">IF(ROW()-ROW($J$2:$J$20)+1&gt;ROWS($I$2:$I$20)-COUNTBLANK($I$2:$I$20),"",INDIRECT(ADDRESS(SMALL((IF($I$2:$I$20&lt;&gt;"",ROW($I$2:$I$20),ROW()+ROWS($I$2:$I$20))),ROW()-ROW($J$2:$J$20)+1),COLUMN($I$2:$I$20),4)))</f>
        <v>0</v>
      </c>
      <c r="V18" s="71" t="str">
        <f t="array" aca="1" ref="V18" ca="1">IF(ROW()-ROW($K$2:$K$20)+1&gt;ROWS($J$2:$J$20)-COUNTBLANK($J$2:$J$20),"",INDIRECT(ADDRESS(SMALL((IF($J$2:$J$20&lt;&gt;"",ROW($J$2:$J$20),ROW()+ROWS($J$2:$J$20))),ROW()-ROW($K$2:$K$20)+1),COLUMN($J$2:$J$20),4)))</f>
        <v>n.d.</v>
      </c>
      <c r="W18" s="56" t="str">
        <f t="array" aca="1" ref="W18" ca="1">IF(ROW()-ROW($L$2:$L$20)+1&gt;ROWS($K$2:$K$20)-COUNTBLANK($K$2:$K$20),"",INDIRECT(ADDRESS(SMALL((IF($K$2:$K$20&lt;&gt;"",ROW($K$2:$K$20),ROW()+ROWS($K$2:$K$20))),ROW()-ROW($L$2:$L$20)+1),COLUMN($K$2:$K$20),4)))</f>
        <v>Incomplete</v>
      </c>
      <c r="X18" s="14" t="str">
        <f t="array" aca="1" ref="X18" ca="1">IF(ROW()-ROW($M$2:$M$20)+1&gt;ROWS($L$2:$L$20)-COUNTBLANK($L$2:$L$20),"",INDIRECT(ADDRESS(SMALL((IF($L$2:$L$20&lt;&gt;"",ROW($L$2:$L$20),ROW()+ROWS($L$2:$L$20))),ROW()-ROW($M$2:$M$20)+1),COLUMN($L$2:$L$20),4)))</f>
        <v>-----</v>
      </c>
      <c r="Y18" s="14" t="str">
        <f t="array" aca="1" ref="Y18" ca="1">IF(ROW()-ROW($N$2:$N$20)+1&gt;ROWS($M$2:$M$20)-COUNTBLANK($M$2:$M$20),"",INDIRECT(ADDRESS(SMALL((IF($M$2:$M$20&lt;&gt;"",ROW($M$2:$M$20),ROW()+ROWS($M$2:$M$20))),ROW()-ROW($N$2:$N$20)+1),COLUMN($M$2:$M$20),4)))</f>
        <v>-----</v>
      </c>
    </row>
    <row r="19" spans="1:25" ht="54.75" customHeight="1" x14ac:dyDescent="0.25">
      <c r="A19" s="57" t="str">
        <f>IF('Indicator sheet_(IS)'!Q65=0,"",'Indicator sheet_(IS)'!Q65)</f>
        <v>Incomplete</v>
      </c>
      <c r="B19" s="38"/>
      <c r="C19" s="56">
        <f>IF($A19="I.O.","",'Indicator sheet_(IS)'!A65)</f>
        <v>14</v>
      </c>
      <c r="D19" s="54" t="str">
        <f>IF($A19="I.O.","",'Indicator sheet_(IS)'!D65)</f>
        <v>30d mortality post-surgery</v>
      </c>
      <c r="E19" s="54" t="str">
        <f>IF(AND('Indicator sheet_(IS)'!K65="",$A19&lt;&gt;"I.O."),"-----",IF($A19="I.O.","",'Indicator sheet_(IS)'!K65))</f>
        <v>-----</v>
      </c>
      <c r="F19" s="54" t="str">
        <f>IF($A19="I.O.","",'Indicator sheet_(IS)'!L65)</f>
        <v>≤ 9%</v>
      </c>
      <c r="G19" s="54" t="str">
        <f>IF(AND('Indicator sheet_(IS)'!N65="",$A19&lt;&gt;"I.O."),"-----",IF($A19="I.O.","",'Indicator sheet_(IS)'!N65))</f>
        <v>-----</v>
      </c>
      <c r="H19" s="56" t="str">
        <f>IF($A19="I.O.","",IF('Indicator sheet_(IS)'!P65="","-----",'Indicator sheet_(IS)'!P65))</f>
        <v>-----</v>
      </c>
      <c r="I19" s="56" t="str">
        <f>IF($A19="I.O.","",IF('Indicator sheet_(IS)'!P66="","-----",'Indicator sheet_(IS)'!P66))</f>
        <v>-----</v>
      </c>
      <c r="J19" s="70" t="str">
        <f>IF($A19="I.O.","",IF('Indicator sheet_(IS)'!P67="","-----",'Indicator sheet_(IS)'!P67))</f>
        <v>n.d.</v>
      </c>
      <c r="K19" s="56" t="str">
        <f>IF($A19="I.O.","",'Indicator sheet_(IS)'!Q65)</f>
        <v>Incomplete</v>
      </c>
      <c r="L19" s="54" t="str">
        <f>IF(AND('Indicator sheet_(IS)'!R65="",$A19&lt;&gt;"I.O."),"-----",IF($A19="I.O.","",'Indicator sheet_(IS)'!R65))</f>
        <v>-----</v>
      </c>
      <c r="M19" s="54" t="str">
        <f>IF(AND('Indicator sheet_(IS)'!S65="",$A19&lt;&gt;"I.O."),"-----",IF($A19="I.O.","",'Indicator sheet_(IS)'!S65))</f>
        <v>-----</v>
      </c>
      <c r="O19" s="14">
        <f t="array" aca="1" ref="O19" ca="1">IF(ROW()-ROW($D$2:$D$20)+1&gt;ROWS($C$2:$C$20)-COUNTBLANK($C$2:$C$20),"",INDIRECT(ADDRESS(SMALL((IF($C$2:$C$20&lt;&gt;"",ROW($C$2:$C$20),ROW()+ROWS($C$2:$C$20))),ROW()-ROW($D$2:$D$20)+1),COLUMN($C$2:$C$20),4)))</f>
        <v>14</v>
      </c>
      <c r="P19" s="54" t="str">
        <f t="array" aca="1" ref="P19" ca="1">IF(ROW()-ROW($E$2:$E$20)+1&gt;ROWS($D$2:$D$20)-COUNTBLANK($D$2:$D$20),"",INDIRECT(ADDRESS(SMALL((IF($D$2:$D$20&gt;"",ROW($D$2:$D$20),ROW()+ROWS($D$2:$D$20))),ROW()-ROW($E$2:$E$20)+1),COLUMN($D$2:$D$20),4)))</f>
        <v>30d mortality post-surgery</v>
      </c>
      <c r="Q19" s="14" t="str">
        <f t="array" aca="1" ref="Q19" ca="1">IF(ROW()-ROW($F$2:$F$20)+1&gt;ROWS($E$2:$E$20)-COUNTBLANK($E$2:$E$20),"",INDIRECT(ADDRESS(SMALL((IF($E$2:$E$20&gt;"",ROW($E$2:$E$20),ROW()+ROWS($E$2:$E$20))),ROW()-ROW($F$2:$F$20)+1),COLUMN($E$2:$E$20),4)))</f>
        <v>-----</v>
      </c>
      <c r="R19" s="56" t="str">
        <f t="array" aca="1" ref="R19" ca="1">IF(ROW()-ROW($G$2:$G$20)+1&gt;ROWS($F$2:$F$20)-COUNTBLANK($F$2:$F$20),"",INDIRECT(ADDRESS(SMALL((IF($F$2:$F$20&gt;"",ROW($F$2:$F$20),ROW()+ROWS($F$2:$F$20))),ROW()-ROW($G$2:$G$20)+1),COLUMN($F$2:$F$20),4)))</f>
        <v>≤ 9%</v>
      </c>
      <c r="S19" s="14" t="str">
        <f t="array" aca="1" ref="S19" ca="1">IF(ROW()-ROW($H$2:$H$20)+1&gt;ROWS($G$2:$G$20)-COUNTBLANK($G$2:$G$20),"",INDIRECT(ADDRESS(SMALL((IF($G$2:$G$20&lt;&gt;"",ROW($G$2:$G$20),ROW()+ROWS($G$2:$G$20))),ROW()-ROW($H$2:$H$20)+1),COLUMN($G$2:$G$20),4)))</f>
        <v>-----</v>
      </c>
      <c r="T19" s="14" t="str">
        <f t="array" aca="1" ref="T19" ca="1">IF(ROW()-ROW($I$2:$I$20)+1&gt;ROWS($H$2:$H$20)-COUNTBLANK($H$2:$H$20),"",INDIRECT(ADDRESS(SMALL((IF($H$2:$H$20&lt;&gt;"",ROW($H$2:$H$20),ROW()+ROWS($H$2:$H$20))),ROW()-ROW($I$2:$I$20)+1),COLUMN($H$2:$H$20),4)))</f>
        <v>-----</v>
      </c>
      <c r="U19" s="14" t="str">
        <f t="array" aca="1" ref="U19" ca="1">IF(ROW()-ROW($J$2:$J$20)+1&gt;ROWS($I$2:$I$20)-COUNTBLANK($I$2:$I$20),"",INDIRECT(ADDRESS(SMALL((IF($I$2:$I$20&lt;&gt;"",ROW($I$2:$I$20),ROW()+ROWS($I$2:$I$20))),ROW()-ROW($J$2:$J$20)+1),COLUMN($I$2:$I$20),4)))</f>
        <v>-----</v>
      </c>
      <c r="V19" s="71" t="str">
        <f t="array" aca="1" ref="V19" ca="1">IF(ROW()-ROW($K$2:$K$20)+1&gt;ROWS($J$2:$J$20)-COUNTBLANK($J$2:$J$20),"",INDIRECT(ADDRESS(SMALL((IF($J$2:$J$20&lt;&gt;"",ROW($J$2:$J$20),ROW()+ROWS($J$2:$J$20))),ROW()-ROW($K$2:$K$20)+1),COLUMN($J$2:$J$20),4)))</f>
        <v>n.d.</v>
      </c>
      <c r="W19" s="56" t="str">
        <f t="array" aca="1" ref="W19" ca="1">IF(ROW()-ROW($L$2:$L$20)+1&gt;ROWS($K$2:$K$20)-COUNTBLANK($K$2:$K$20),"",INDIRECT(ADDRESS(SMALL((IF($K$2:$K$20&lt;&gt;"",ROW($K$2:$K$20),ROW()+ROWS($K$2:$K$20))),ROW()-ROW($L$2:$L$20)+1),COLUMN($K$2:$K$20),4)))</f>
        <v>Incomplete</v>
      </c>
      <c r="X19" s="14" t="str">
        <f t="array" aca="1" ref="X19" ca="1">IF(ROW()-ROW($M$2:$M$20)+1&gt;ROWS($L$2:$L$20)-COUNTBLANK($L$2:$L$20),"",INDIRECT(ADDRESS(SMALL((IF($L$2:$L$20&lt;&gt;"",ROW($L$2:$L$20),ROW()+ROWS($L$2:$L$20))),ROW()-ROW($M$2:$M$20)+1),COLUMN($L$2:$L$20),4)))</f>
        <v>-----</v>
      </c>
      <c r="Y19" s="14" t="str">
        <f t="array" aca="1" ref="Y19" ca="1">IF(ROW()-ROW($N$2:$N$20)+1&gt;ROWS($M$2:$M$20)-COUNTBLANK($M$2:$M$20),"",INDIRECT(ADDRESS(SMALL((IF($M$2:$M$20&lt;&gt;"",ROW($M$2:$M$20),ROW()+ROWS($M$2:$M$20))),ROW()-ROW($N$2:$N$20)+1),COLUMN($M$2:$M$20),4)))</f>
        <v>-----</v>
      </c>
    </row>
    <row r="20" spans="1:25" ht="54.75" customHeight="1" x14ac:dyDescent="0.25">
      <c r="A20" s="57" t="str">
        <f>IF('Indicator sheet_(IS)'!Q68=0,"",'Indicator sheet_(IS)'!Q68)</f>
        <v>Incomplete</v>
      </c>
      <c r="B20" s="38"/>
      <c r="C20" s="56">
        <f>IF($A20="I.O.","",'Indicator sheet_(IS)'!A68)</f>
        <v>15</v>
      </c>
      <c r="D20" s="54" t="str">
        <f>IF($A20="I.O.","",'Indicator sheet_(IS)'!D68)</f>
        <v>Bridging therapy</v>
      </c>
      <c r="E20" s="54" t="str">
        <f>IF(AND('Indicator sheet_(IS)'!K68="",$A20&lt;&gt;"I.O."),"-----",IF($A20="I.O.","",'Indicator sheet_(IS)'!K68))</f>
        <v>&lt; 50%</v>
      </c>
      <c r="F20" s="54" t="str">
        <f>IF($A20="I.O.","",'Indicator sheet_(IS)'!L68)</f>
        <v>No target value</v>
      </c>
      <c r="G20" s="54" t="str">
        <f>IF(AND('Indicator sheet_(IS)'!N68="",$A20&lt;&gt;"I.O."),"-----",IF($A20="I.O.","",'Indicator sheet_(IS)'!N68))</f>
        <v>-----</v>
      </c>
      <c r="H20" s="56" t="str">
        <f>IF($A20="I.O.","",IF('Indicator sheet_(IS)'!P68="","-----",'Indicator sheet_(IS)'!P68))</f>
        <v>-----</v>
      </c>
      <c r="I20" s="56" t="str">
        <f>IF($A20="I.O.","",IF('Indicator sheet_(IS)'!P69="","-----",'Indicator sheet_(IS)'!P69))</f>
        <v>-----</v>
      </c>
      <c r="J20" s="70" t="str">
        <f>IF($A20="I.O.","",IF('Indicator sheet_(IS)'!P70="","-----",'Indicator sheet_(IS)'!P70))</f>
        <v>n.d.</v>
      </c>
      <c r="K20" s="56" t="str">
        <f>IF($A20="I.O.","",'Indicator sheet_(IS)'!Q68)</f>
        <v>Incomplete</v>
      </c>
      <c r="L20" s="54" t="str">
        <f>IF(AND('Indicator sheet_(IS)'!R68="",$A20&lt;&gt;"I.O."),"-----",IF($A20="I.O.","",'Indicator sheet_(IS)'!R68))</f>
        <v>-----</v>
      </c>
      <c r="M20" s="54" t="str">
        <f>IF(AND('Indicator sheet_(IS)'!S68="",$A20&lt;&gt;"I.O."),"-----",IF($A20="I.O.","",'Indicator sheet_(IS)'!S68))</f>
        <v>-----</v>
      </c>
      <c r="O20" s="14">
        <f t="array" aca="1" ref="O20" ca="1">IF(ROW()-ROW($D$2:$D$20)+1&gt;ROWS($C$2:$C$20)-COUNTBLANK($C$2:$C$20),"",INDIRECT(ADDRESS(SMALL((IF($C$2:$C$20&lt;&gt;"",ROW($C$2:$C$20),ROW()+ROWS($C$2:$C$20))),ROW()-ROW($D$2:$D$20)+1),COLUMN($C$2:$C$20),4)))</f>
        <v>15</v>
      </c>
      <c r="P20" s="54" t="str">
        <f t="array" aca="1" ref="P20" ca="1">IF(ROW()-ROW($E$2:$E$20)+1&gt;ROWS($D$2:$D$20)-COUNTBLANK($D$2:$D$20),"",INDIRECT(ADDRESS(SMALL((IF($D$2:$D$20&gt;"",ROW($D$2:$D$20),ROW()+ROWS($D$2:$D$20))),ROW()-ROW($E$2:$E$20)+1),COLUMN($D$2:$D$20),4)))</f>
        <v>Bridging therapy</v>
      </c>
      <c r="Q20" s="14" t="str">
        <f t="array" aca="1" ref="Q20" ca="1">IF(ROW()-ROW($F$2:$F$20)+1&gt;ROWS($E$2:$E$20)-COUNTBLANK($E$2:$E$20),"",INDIRECT(ADDRESS(SMALL((IF($E$2:$E$20&gt;"",ROW($E$2:$E$20),ROW()+ROWS($E$2:$E$20))),ROW()-ROW($F$2:$F$20)+1),COLUMN($E$2:$E$20),4)))</f>
        <v>&lt; 50%</v>
      </c>
      <c r="R20" s="56" t="str">
        <f t="array" aca="1" ref="R20" ca="1">IF(ROW()-ROW($G$2:$G$20)+1&gt;ROWS($F$2:$F$20)-COUNTBLANK($F$2:$F$20),"",INDIRECT(ADDRESS(SMALL((IF($F$2:$F$20&gt;"",ROW($F$2:$F$20),ROW()+ROWS($F$2:$F$20))),ROW()-ROW($G$2:$G$20)+1),COLUMN($F$2:$F$20),4)))</f>
        <v>No target value</v>
      </c>
      <c r="S20" s="14" t="str">
        <f t="array" aca="1" ref="S20" ca="1">IF(ROW()-ROW($H$2:$H$20)+1&gt;ROWS($G$2:$G$20)-COUNTBLANK($G$2:$G$20),"",INDIRECT(ADDRESS(SMALL((IF($G$2:$G$20&lt;&gt;"",ROW($G$2:$G$20),ROW()+ROWS($G$2:$G$20))),ROW()-ROW($H$2:$H$20)+1),COLUMN($G$2:$G$20),4)))</f>
        <v>-----</v>
      </c>
      <c r="T20" s="14" t="str">
        <f t="array" aca="1" ref="T20" ca="1">IF(ROW()-ROW($I$2:$I$20)+1&gt;ROWS($H$2:$H$20)-COUNTBLANK($H$2:$H$20),"",INDIRECT(ADDRESS(SMALL((IF($H$2:$H$20&lt;&gt;"",ROW($H$2:$H$20),ROW()+ROWS($H$2:$H$20))),ROW()-ROW($I$2:$I$20)+1),COLUMN($H$2:$H$20),4)))</f>
        <v>-----</v>
      </c>
      <c r="U20" s="14" t="str">
        <f t="array" aca="1" ref="U20" ca="1">IF(ROW()-ROW($J$2:$J$20)+1&gt;ROWS($I$2:$I$20)-COUNTBLANK($I$2:$I$20),"",INDIRECT(ADDRESS(SMALL((IF($I$2:$I$20&lt;&gt;"",ROW($I$2:$I$20),ROW()+ROWS($I$2:$I$20))),ROW()-ROW($J$2:$J$20)+1),COLUMN($I$2:$I$20),4)))</f>
        <v>-----</v>
      </c>
      <c r="V20" s="71" t="str">
        <f t="array" aca="1" ref="V20" ca="1">IF(ROW()-ROW($K$2:$K$20)+1&gt;ROWS($J$2:$J$20)-COUNTBLANK($J$2:$J$20),"",INDIRECT(ADDRESS(SMALL((IF($J$2:$J$20&lt;&gt;"",ROW($J$2:$J$20),ROW()+ROWS($J$2:$J$20))),ROW()-ROW($K$2:$K$20)+1),COLUMN($J$2:$J$20),4)))</f>
        <v>n.d.</v>
      </c>
      <c r="W20" s="56" t="str">
        <f t="array" aca="1" ref="W20" ca="1">IF(ROW()-ROW($L$2:$L$20)+1&gt;ROWS($K$2:$K$20)-COUNTBLANK($K$2:$K$20),"",INDIRECT(ADDRESS(SMALL((IF($K$2:$K$20&lt;&gt;"",ROW($K$2:$K$20),ROW()+ROWS($K$2:$K$20))),ROW()-ROW($L$2:$L$20)+1),COLUMN($K$2:$K$20),4)))</f>
        <v>Incomplete</v>
      </c>
      <c r="X20" s="14" t="str">
        <f t="array" aca="1" ref="X20" ca="1">IF(ROW()-ROW($M$2:$M$20)+1&gt;ROWS($L$2:$L$20)-COUNTBLANK($L$2:$L$20),"",INDIRECT(ADDRESS(SMALL((IF($L$2:$L$20&lt;&gt;"",ROW($L$2:$L$20),ROW()+ROWS($L$2:$L$20))),ROW()-ROW($M$2:$M$20)+1),COLUMN($L$2:$L$20),4)))</f>
        <v>-----</v>
      </c>
      <c r="Y20" s="14" t="str">
        <f t="array" aca="1" ref="Y20" ca="1">IF(ROW()-ROW($N$2:$N$20)+1&gt;ROWS($M$2:$M$20)-COUNTBLANK($M$2:$M$20),"",INDIRECT(ADDRESS(SMALL((IF($M$2:$M$20&lt;&gt;"",ROW($M$2:$M$20),ROW()+ROWS($M$2:$M$20))),ROW()-ROW($N$2:$N$20)+1),COLUMN($M$2:$M$20),4)))</f>
        <v>-----</v>
      </c>
    </row>
  </sheetData>
  <mergeCells count="1">
    <mergeCell ref="O1:Q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Basic data</vt:lpstr>
      <vt:lpstr>HilfstabelleB</vt:lpstr>
      <vt:lpstr>HilfstabelleSD</vt:lpstr>
      <vt:lpstr>Datenquelle</vt:lpstr>
      <vt:lpstr>Studies</vt:lpstr>
      <vt:lpstr>HilfstabelleStudien</vt:lpstr>
      <vt:lpstr>Indicator sheet_(IS)</vt:lpstr>
      <vt:lpstr>Berechnung1</vt:lpstr>
      <vt:lpstr>HilfstabelleKB</vt:lpstr>
      <vt:lpstr>Datendefizite_KB</vt:lpstr>
      <vt:lpstr>Hilfstabelle DatendefKB</vt:lpstr>
      <vt:lpstr>KrebsregisterZusammenarbeit</vt:lpstr>
      <vt:lpstr>myCategory</vt:lpstr>
      <vt:lpstr>OncoBox</vt:lpstr>
      <vt:lpstr>'Basic data'!Print_Area</vt:lpstr>
      <vt:lpstr>'Indicator sheet_(IS)'!Print_Area</vt:lpstr>
      <vt:lpstr>Studies!Print_Area</vt:lpstr>
      <vt:lpstr>Datendefizite_KB!Print_Titles</vt:lpstr>
      <vt:lpstr>'Indicator sheet_(IS)'!Print_Titles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2025-01-16T08:45:25Z</dcterms:modified>
</cp:coreProperties>
</file>